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10.19.161.23\計画推進g\02 地域医療構想・医療計画圏域・保健所調整・講演会等\02-02 病院プラン\2025年度\01 病院プラン様式・作成依頼等\★01 病院プラン本体\"/>
    </mc:Choice>
  </mc:AlternateContent>
  <xr:revisionPtr revIDLastSave="0" documentId="13_ncr:1_{6233444B-536B-4057-9761-62FA77AE252C}" xr6:coauthVersionLast="47" xr6:coauthVersionMax="47" xr10:uidLastSave="{00000000-0000-0000-0000-000000000000}"/>
  <workbookProtection workbookAlgorithmName="SHA-512" workbookHashValue="hlUyS6OVnazGX2dO4ks7tCzsGl6i2yK6rFXLw4cyoW/GWhsCA3ubR7CM13D+BjjJK6vNstGnHh4rnCDOomOeLA==" workbookSaltValue="ldysZAu44rq87LJ8bH0S9g==" workbookSpinCount="100000" lockStructure="1"/>
  <bookViews>
    <workbookView xWindow="-108" yWindow="-108" windowWidth="23256" windowHeight="13896" xr2:uid="{00000000-000D-0000-FFFF-FFFF00000000}"/>
  </bookViews>
  <sheets>
    <sheet name="様式１" sheetId="12" r:id="rId1"/>
    <sheet name="様式２" sheetId="14" r:id="rId2"/>
    <sheet name="様式３" sheetId="21" r:id="rId3"/>
    <sheet name="様式４" sheetId="19" r:id="rId4"/>
    <sheet name="様式５" sheetId="25" r:id="rId5"/>
    <sheet name="様式６" sheetId="20" r:id="rId6"/>
    <sheet name="様式７" sheetId="47" r:id="rId7"/>
    <sheet name="様式８ー１" sheetId="48" r:id="rId8"/>
    <sheet name="様式８－２" sheetId="49" r:id="rId9"/>
    <sheet name="様式８ー３" sheetId="51" r:id="rId10"/>
    <sheet name="病棟機能確認票" sheetId="17" r:id="rId11"/>
    <sheet name="保健所用確認シート" sheetId="28" state="hidden" r:id="rId12"/>
    <sheet name="入院基本料（プルダウン作成用）" sheetId="2" state="hidden" r:id="rId13"/>
    <sheet name="プルダウンリスト（MDC分類、診療科）" sheetId="50" state="hidden" r:id="rId14"/>
    <sheet name="R７＿プラン調査対象医療機関一覧" sheetId="13" state="hidden" r:id="rId15"/>
    <sheet name="対象医療機関入力補助（関数用）" sheetId="44" state="hidden" r:id="rId16"/>
  </sheets>
  <definedNames>
    <definedName name="_01_豊中市">'R７＿プラン調査対象医療機関一覧'!$AA$3:$AA$25</definedName>
    <definedName name="_01_豊能">'R７＿プラン調査対象医療機関一覧'!$N$3:$N$14</definedName>
    <definedName name="_02_三島">'R７＿プラン調査対象医療機関一覧'!$O$3:$O$14</definedName>
    <definedName name="_02_池田市">'R７＿プラン調査対象医療機関一覧'!$AB$3:$AB$25</definedName>
    <definedName name="_03_吹田市">'R７＿プラン調査対象医療機関一覧'!$AC$3:$AC$25</definedName>
    <definedName name="_03_北河内">'R７＿プラン調査対象医療機関一覧'!$P$3:$P$14</definedName>
    <definedName name="_04_中河内">'R７＿プラン調査対象医療機関一覧'!$Q$3:$Q$14</definedName>
    <definedName name="_04_箕面市">'R７＿プラン調査対象医療機関一覧'!$AD$3:$AD$25</definedName>
    <definedName name="_05_南河内">'R７＿プラン調査対象医療機関一覧'!$R$3:$R$14</definedName>
    <definedName name="_05_豊能町">'R７＿プラン調査対象医療機関一覧'!$AE$3:$AE$25</definedName>
    <definedName name="_06_堺市">'R７＿プラン調査対象医療機関一覧'!$S$3:$S$14</definedName>
    <definedName name="_06_能勢町">'R７＿プラン調査対象医療機関一覧'!$AF$3:$AF$25</definedName>
    <definedName name="_07_高槻市">'R７＿プラン調査対象医療機関一覧'!$AG$3:$AG$25</definedName>
    <definedName name="_07_泉州">'R７＿プラン調査対象医療機関一覧'!$T$3:$T$14</definedName>
    <definedName name="_08_1_大阪市北部">'R７＿プラン調査対象医療機関一覧'!$U$3:$U$14</definedName>
    <definedName name="_08_2_大阪市西部">'R７＿プラン調査対象医療機関一覧'!$V$3:$V$14</definedName>
    <definedName name="_08_3_大阪市東部">'R７＿プラン調査対象医療機関一覧'!$W$3:$W$14</definedName>
    <definedName name="_08_4_大阪市南部">'R７＿プラン調査対象医療機関一覧'!$X$3:$X$14</definedName>
    <definedName name="_08_茨木市">'R７＿プラン調査対象医療機関一覧'!$AH$3:$AH$25</definedName>
    <definedName name="_09_摂津市">'R７＿プラン調査対象医療機関一覧'!$AI$3:$AI$25</definedName>
    <definedName name="_10_島本町">'R７＿プラン調査対象医療機関一覧'!$AJ$3:$AJ$25</definedName>
    <definedName name="_11_守口市">'R７＿プラン調査対象医療機関一覧'!$AK$3:$AK$25</definedName>
    <definedName name="_12_枚方市">'R７＿プラン調査対象医療機関一覧'!$AL$3:$AL$25</definedName>
    <definedName name="_13_寝屋川市">'R７＿プラン調査対象医療機関一覧'!$AM$3:$AM$25</definedName>
    <definedName name="_14_大東市">'R７＿プラン調査対象医療機関一覧'!$AN$3:$AN$25</definedName>
    <definedName name="_15_門真市">'R７＿プラン調査対象医療機関一覧'!$AO$3:$AO$25</definedName>
    <definedName name="_16_四條畷市">'R７＿プラン調査対象医療機関一覧'!$AP$3:$AP$25</definedName>
    <definedName name="_17_交野市">'R７＿プラン調査対象医療機関一覧'!$AQ$3:$AQ$25</definedName>
    <definedName name="_18_八尾市">'R７＿プラン調査対象医療機関一覧'!$AR$3:$AR$25</definedName>
    <definedName name="_19_柏原市">'R７＿プラン調査対象医療機関一覧'!$AS$3:$AS$25</definedName>
    <definedName name="_20_東大阪市">'R７＿プラン調査対象医療機関一覧'!$AT$3:$AT$25</definedName>
    <definedName name="_21_富田林市">'R７＿プラン調査対象医療機関一覧'!$AU$3:$AU$25</definedName>
    <definedName name="_22_河内長野市">'R７＿プラン調査対象医療機関一覧'!$AV$3:$AV$25</definedName>
    <definedName name="_23_松原市">'R７＿プラン調査対象医療機関一覧'!$AW$3:$AW$25</definedName>
    <definedName name="_24_羽曳野市">'R７＿プラン調査対象医療機関一覧'!$AX$3:$AX$25</definedName>
    <definedName name="_25_藤井寺市">'R７＿プラン調査対象医療機関一覧'!$AY$3:$AY$25</definedName>
    <definedName name="_26_大阪狭山市">'R７＿プラン調査対象医療機関一覧'!$AZ$3:$AZ$25</definedName>
    <definedName name="_27_太子町">'R７＿プラン調査対象医療機関一覧'!$BA$3:$BA$25</definedName>
    <definedName name="_28_河南町">'R７＿プラン調査対象医療機関一覧'!$BB$3:$BB$25</definedName>
    <definedName name="_29_千早赤阪村">'R７＿プラン調査対象医療機関一覧'!$BC$3:$BC$25</definedName>
    <definedName name="_30_岸和田市">'R７＿プラン調査対象医療機関一覧'!$BK$3:$BK$25</definedName>
    <definedName name="_31_泉大津市">'R７＿プラン調査対象医療機関一覧'!$BL$3:$BL$25</definedName>
    <definedName name="_32_貝塚市">'R７＿プラン調査対象医療機関一覧'!$BM$3:$BM$25</definedName>
    <definedName name="_33_泉佐野市">'R７＿プラン調査対象医療機関一覧'!$BN$3:$BN$25</definedName>
    <definedName name="_34_和泉市">'R７＿プラン調査対象医療機関一覧'!$BO$3:$BO$25</definedName>
    <definedName name="_35_高石市">'R７＿プラン調査対象医療機関一覧'!$BP$3:$BP$25</definedName>
    <definedName name="_36_泉南市">'R７＿プラン調査対象医療機関一覧'!$BQ$3:$BQ$25</definedName>
    <definedName name="_37_阪南市">'R７＿プラン調査対象医療機関一覧'!$BR$3:$BR$25</definedName>
    <definedName name="_38_忠岡町">'R７＿プラン調査対象医療機関一覧'!$BS$3:$BS$25</definedName>
    <definedName name="_39_熊取町">'R７＿プラン調査対象医療機関一覧'!$BT$3:$BT$25</definedName>
    <definedName name="_40_田尻町">'R７＿プラン調査対象医療機関一覧'!$BU$3:$BU$25</definedName>
    <definedName name="_41_岬町">'R７＿プラン調査対象医療機関一覧'!$BV$3:$BV$25</definedName>
    <definedName name="_51_堺区">'R７＿プラン調査対象医療機関一覧'!$BD$3:$BD$25</definedName>
    <definedName name="_52_中区">'R７＿プラン調査対象医療機関一覧'!$BE$3:$BE$25</definedName>
    <definedName name="_53_東区">'R７＿プラン調査対象医療機関一覧'!$BF$3:$BF$25</definedName>
    <definedName name="_54_西区">'R７＿プラン調査対象医療機関一覧'!$BG$3:$BG$25</definedName>
    <definedName name="_55_南区">'R７＿プラン調査対象医療機関一覧'!$BH$3:$BH$25</definedName>
    <definedName name="_56_北区">'R７＿プラン調査対象医療機関一覧'!$BI$3:$BI$25</definedName>
    <definedName name="_57_美原区">'R７＿プラン調査対象医療機関一覧'!$BJ$3:$BJ$25</definedName>
    <definedName name="_61_都島区">'R７＿プラン調査対象医療機関一覧'!$BW$3:$BW$25</definedName>
    <definedName name="_62_東淀川区">'R７＿プラン調査対象医療機関一覧'!$BX$3:$BX$25</definedName>
    <definedName name="_63_旭区">'R７＿プラン調査対象医療機関一覧'!$BY$3:$BY$25</definedName>
    <definedName name="_64_淀川区">'R７＿プラン調査対象医療機関一覧'!$BZ$3:$BZ$25</definedName>
    <definedName name="_65_北区">'R７＿プラン調査対象医療機関一覧'!$CA$3:$CA$25</definedName>
    <definedName name="_66_福島区">'R７＿プラン調査対象医療機関一覧'!$CB$3:$CB$25</definedName>
    <definedName name="_67_此花区">'R７＿プラン調査対象医療機関一覧'!$CC$3:$CC$25</definedName>
    <definedName name="_68_西区">'R７＿プラン調査対象医療機関一覧'!$CD$3:$CD$25</definedName>
    <definedName name="_69_港区">'R７＿プラン調査対象医療機関一覧'!$CE$3:$CE$25</definedName>
    <definedName name="_70_大正区">'R７＿プラン調査対象医療機関一覧'!$CF$3:$CF$25</definedName>
    <definedName name="_71_西淀川区">'R７＿プラン調査対象医療機関一覧'!$CG$3:$CG$25</definedName>
    <definedName name="_72_天王寺区">'R７＿プラン調査対象医療機関一覧'!$CH$3:$CH$25</definedName>
    <definedName name="_73_浪速区">'R７＿プラン調査対象医療機関一覧'!$CI$3:$CI$25</definedName>
    <definedName name="_74_東成区">'R７＿プラン調査対象医療機関一覧'!$CJ$3:$CJ$25</definedName>
    <definedName name="_75_生野区">'R７＿プラン調査対象医療機関一覧'!$CK$3:$CK$25</definedName>
    <definedName name="_76_城東区">'R７＿プラン調査対象医療機関一覧'!$CL$3:$CL$25</definedName>
    <definedName name="_77_鶴見区">'R７＿プラン調査対象医療機関一覧'!$CM$3:$CM$25</definedName>
    <definedName name="_78_中央区">'R７＿プラン調査対象医療機関一覧'!$CN$3:$CN$25</definedName>
    <definedName name="_79_阿倍野区">'R７＿プラン調査対象医療機関一覧'!$CO$3:$CO$25</definedName>
    <definedName name="_80_住吉区">'R７＿プラン調査対象医療機関一覧'!$CP$3:$CP$25</definedName>
    <definedName name="_81_東住吉区">'R７＿プラン調査対象医療機関一覧'!$CQ$3:$CQ$25</definedName>
    <definedName name="_82_西成区">'R７＿プラン調査対象医療機関一覧'!$CR$3:$CR$25</definedName>
    <definedName name="_83_住之江区">'R７＿プラン調査対象医療機関一覧'!$CS$3:$CS$25</definedName>
    <definedName name="_84_平野区">'R７＿プラン調査対象医療機関一覧'!$CT$3:$CT$25</definedName>
    <definedName name="_xlnm._FilterDatabase" localSheetId="14" hidden="1">'R７＿プラン調査対象医療機関一覧'!$D$3:$J$3</definedName>
    <definedName name="_xlnm.Print_Area" localSheetId="14">'R７＿プラン調査対象医療機関一覧'!$Z$2:$CT$25</definedName>
    <definedName name="_xlnm.Print_Area" localSheetId="10">病棟機能確認票!$A$1:$N$86</definedName>
    <definedName name="_xlnm.Print_Area" localSheetId="11">保健所用確認シート!$A$1:$P$85</definedName>
    <definedName name="_xlnm.Print_Area" localSheetId="0">様式１!$A$1:$P$50</definedName>
    <definedName name="_xlnm.Print_Area" localSheetId="1">様式２!$A$1:$K$64</definedName>
    <definedName name="_xlnm.Print_Area" localSheetId="3">様式４!$A$1:$H$71</definedName>
    <definedName name="_xlnm.Print_Area" localSheetId="4">様式５!$A$1:$Q$90</definedName>
    <definedName name="_xlnm.Print_Area" localSheetId="5">様式６!$A$1:$R$582</definedName>
    <definedName name="_xlnm.Print_Area" localSheetId="6">様式７!$A$1:$I$24</definedName>
    <definedName name="_xlnm.Print_Area" localSheetId="8">'様式８－２'!$A$1:$I$61</definedName>
    <definedName name="_xlnm.Print_Area" localSheetId="7">様式８ー１!$A$1:$J$25</definedName>
    <definedName name="_xlnm.Print_Area" localSheetId="9">様式８ー３!$A$1:$J$99</definedName>
    <definedName name="_xlnm.Print_Titles" localSheetId="14">'R７＿プラン調査対象医療機関一覧'!$1:$2</definedName>
    <definedName name="_xlnm.Print_Titles" localSheetId="11">保健所用確認シート!$1:$2</definedName>
    <definedName name="_xlnm.Print_Titles" localSheetId="1">様式２!$13:$13</definedName>
    <definedName name="_xlnm.Print_Titles" localSheetId="2">様式３!$6:$6</definedName>
    <definedName name="_xlnm.Print_Titles" localSheetId="3">様式４!$9:$11</definedName>
    <definedName name="_xlnm.Print_Titles" localSheetId="4">様式５!$9:$10</definedName>
    <definedName name="_xlnm.Print_Titles" localSheetId="5">様式６!$1:$5</definedName>
    <definedName name="茨木市">'R７＿プラン調査対象医療機関一覧'!$AH$3:$AH$25</definedName>
    <definedName name="羽曳野市">'R７＿プラン調査対象医療機関一覧'!$AX$3:$AX$25</definedName>
    <definedName name="河内長野市">'R７＿プラン調査対象医療機関一覧'!$AV$3:$AV$25</definedName>
    <definedName name="河南町">'R７＿プラン調査対象医療機関一覧'!$BB$3:$BB$25</definedName>
    <definedName name="介護施設等">'入院基本料（プルダウン作成用）'!$P$4:$P$6</definedName>
    <definedName name="回復期_リハ">'入院基本料（プルダウン作成用）'!$E$4:$E$67</definedName>
    <definedName name="回復期_地域">'入院基本料（プルダウン作成用）'!$D$4:$D$67</definedName>
    <definedName name="貝塚市">'R７＿プラン調査対象医療機関一覧'!$BM$3:$BM$25</definedName>
    <definedName name="岸和田市">'R７＿プラン調査対象医療機関一覧'!$BK$3:$BK$25</definedName>
    <definedName name="休棟中">'入院基本料（プルダウン作成用）'!$G$4:$G$5</definedName>
    <definedName name="休棟予定">'入院基本料（プルダウン作成用）'!$N$4</definedName>
    <definedName name="急性期">'入院基本料（プルダウン作成用）'!$C$4:$C$67</definedName>
    <definedName name="熊取町">'R７＿プラン調査対象医療機関一覧'!$BT$3:$BT$25</definedName>
    <definedName name="交野市">'R７＿プラン調査対象医療機関一覧'!$AQ$3:$AQ$25</definedName>
    <definedName name="高石市">'R７＿プラン調査対象医療機関一覧'!$BP$3:$BP$25</definedName>
    <definedName name="高槻市">'R７＿プラン調査対象医療機関一覧'!$AG$3:$AG$25</definedName>
    <definedName name="高度急性期">'入院基本料（プルダウン作成用）'!$B$4:$B$67</definedName>
    <definedName name="阪南市">'R７＿プラン調査対象医療機関一覧'!$BR$3:$BR$25</definedName>
    <definedName name="堺市">'R７＿プラン調査対象医療機関一覧'!$S$18:$S$29</definedName>
    <definedName name="堺市堺区">'R７＿プラン調査対象医療機関一覧'!$BD$3:$BD$25</definedName>
    <definedName name="堺市西区">'R７＿プラン調査対象医療機関一覧'!$BG$3:$BG$25</definedName>
    <definedName name="堺市中区">'R７＿プラン調査対象医療機関一覧'!$BE$3:$BE$25</definedName>
    <definedName name="堺市東区">'R７＿プラン調査対象医療機関一覧'!$BF$3:$BF$25</definedName>
    <definedName name="堺市南区">'R７＿プラン調査対象医療機関一覧'!$BH$3:$BH$25</definedName>
    <definedName name="堺市美原区">'R７＿プラン調査対象医療機関一覧'!$BJ$3:$BJ$25</definedName>
    <definedName name="堺市北区">'R７＿プラン調査対象医療機関一覧'!$BI$3:$BI$25</definedName>
    <definedName name="三島">'R７＿プラン調査対象医療機関一覧'!$O$18:$O$29</definedName>
    <definedName name="四條畷市">'R７＿プラン調査対象医療機関一覧'!$AP$3:$AP$25</definedName>
    <definedName name="守口市">'R７＿プラン調査対象医療機関一覧'!$AK$3:$AK$25</definedName>
    <definedName name="松原市">'R７＿プラン調査対象医療機関一覧'!$AW$3:$AW$25</definedName>
    <definedName name="寝屋川市">'R７＿プラン調査対象医療機関一覧'!$AM$3:$AM$25</definedName>
    <definedName name="吹田市">'R７＿プラン調査対象医療機関一覧'!$AC$3:$AC$25</definedName>
    <definedName name="摂津市">'R７＿プラン調査対象医療機関一覧'!$AI$3:$AI$25</definedName>
    <definedName name="千早赤阪村">'R７＿プラン調査対象医療機関一覧'!$BC$3:$BC$25</definedName>
    <definedName name="泉佐野市">'R７＿プラン調査対象医療機関一覧'!$BN$3:$BN$25</definedName>
    <definedName name="泉州">'R７＿プラン調査対象医療機関一覧'!$T$18:$T$29</definedName>
    <definedName name="泉大津市">'R７＿プラン調査対象医療機関一覧'!$BL$3:$BL$25</definedName>
    <definedName name="泉南市">'R７＿プラン調査対象医療機関一覧'!$BQ$3:$BQ$25</definedName>
    <definedName name="太子町">'R７＿プラン調査対象医療機関一覧'!$BA$3:$BA$25</definedName>
    <definedName name="大阪狭山市">'R７＿プラン調査対象医療機関一覧'!$AZ$3:$AZ$25</definedName>
    <definedName name="大阪市阿倍野区">'R７＿プラン調査対象医療機関一覧'!$CO$3:$CO$25</definedName>
    <definedName name="大阪市旭区">'R７＿プラン調査対象医療機関一覧'!$BY$3:$BY$25</definedName>
    <definedName name="大阪市港区">'R７＿プラン調査対象医療機関一覧'!$CE$3:$CE$25</definedName>
    <definedName name="大阪市此花区">'R７＿プラン調査対象医療機関一覧'!$CC$3:$CC$25</definedName>
    <definedName name="大阪市住吉区">'R７＿プラン調査対象医療機関一覧'!$CP$3:$CP$25</definedName>
    <definedName name="大阪市住之江区">'R７＿プラン調査対象医療機関一覧'!$CS$3:$CS$25</definedName>
    <definedName name="大阪市城東区">'R７＿プラン調査対象医療機関一覧'!$CL$3:$CL$25</definedName>
    <definedName name="大阪市生野区">'R７＿プラン調査対象医療機関一覧'!$CK$3:$CK$25</definedName>
    <definedName name="大阪市西区">'R７＿プラン調査対象医療機関一覧'!$CD$3:$CD$25</definedName>
    <definedName name="大阪市西成区">'R７＿プラン調査対象医療機関一覧'!$CR$3:$CR$25</definedName>
    <definedName name="大阪市西部">'R７＿プラン調査対象医療機関一覧'!$V$18:$V$29</definedName>
    <definedName name="大阪市西淀川区">'R７＿プラン調査対象医療機関一覧'!$CG$3:$CG$25</definedName>
    <definedName name="大阪市大正区">'R７＿プラン調査対象医療機関一覧'!$CF$3:$CF$25</definedName>
    <definedName name="大阪市中央区">'R７＿プラン調査対象医療機関一覧'!$CN$3:$CN$25</definedName>
    <definedName name="大阪市鶴見区">'R７＿プラン調査対象医療機関一覧'!$CM$3:$CM$25</definedName>
    <definedName name="大阪市天王寺区">'R７＿プラン調査対象医療機関一覧'!$CH$3:$CH$25</definedName>
    <definedName name="大阪市都島区">'R７＿プラン調査対象医療機関一覧'!$BW$3:$BW$25</definedName>
    <definedName name="大阪市東住吉区">'R７＿プラン調査対象医療機関一覧'!$CQ$3:$CQ$25</definedName>
    <definedName name="大阪市東成区">'R７＿プラン調査対象医療機関一覧'!$CJ$3:$CJ$25</definedName>
    <definedName name="大阪市東部">'R７＿プラン調査対象医療機関一覧'!$W$18:$W$29</definedName>
    <definedName name="大阪市東淀川区">'R７＿プラン調査対象医療機関一覧'!$BX$3:$BX$25</definedName>
    <definedName name="大阪市南部">'R７＿プラン調査対象医療機関一覧'!$X$18:$X$29</definedName>
    <definedName name="大阪市福島区">'R７＿プラン調査対象医療機関一覧'!$CB$3:$CB$25</definedName>
    <definedName name="大阪市平野区">'R７＿プラン調査対象医療機関一覧'!$CT$3:$CT$25</definedName>
    <definedName name="大阪市北区">'R７＿プラン調査対象医療機関一覧'!$CA$3:$CA$25</definedName>
    <definedName name="大阪市北部">'R７＿プラン調査対象医療機関一覧'!$U$18:$U$29</definedName>
    <definedName name="大阪市淀川区">'R７＿プラン調査対象医療機関一覧'!$BZ$3:$BZ$25</definedName>
    <definedName name="大阪市浪速区">'R７＿プラン調査対象医療機関一覧'!$CI$3:$CI$25</definedName>
    <definedName name="大東市">'R７＿プラン調査対象医療機関一覧'!$AN$3:$AN$25</definedName>
    <definedName name="池田市">'R７＿プラン調査対象医療機関一覧'!$AB$3:$AB$25</definedName>
    <definedName name="中河内">'R７＿プラン調査対象医療機関一覧'!$Q$18:$Q$29</definedName>
    <definedName name="忠岡町">'R７＿プラン調査対象医療機関一覧'!$BS$3:$BS$25</definedName>
    <definedName name="田尻町">'R７＿プラン調査対象医療機関一覧'!$BU$3:$BU$25</definedName>
    <definedName name="島本町">'R７＿プラン調査対象医療機関一覧'!$AJ$3:$AJ$25</definedName>
    <definedName name="東大阪市">'R７＿プラン調査対象医療機関一覧'!$AT$3:$AT$25</definedName>
    <definedName name="藤井寺市">'R７＿プラン調査対象医療機関一覧'!$AY$3:$AY$25</definedName>
    <definedName name="南河内">'R７＿プラン調査対象医療機関一覧'!$R$18:$R$29</definedName>
    <definedName name="二次医療圏">'R７＿プラン調査対象医療機関一覧'!$N$17:$X$17</definedName>
    <definedName name="能勢町">'R７＿プラン調査対象医療機関一覧'!$AF$3:$AF$25</definedName>
    <definedName name="廃止予定">'入院基本料（プルダウン作成用）'!$O$4</definedName>
    <definedName name="柏原市">'R７＿プラン調査対象医療機関一覧'!$AS$3:$AS$25</definedName>
    <definedName name="八尾市">'R７＿プラン調査対象医療機関一覧'!$AR$3:$AR$25</definedName>
    <definedName name="病床機能">'入院基本料（プルダウン作成用）'!$B$3:$G$3</definedName>
    <definedName name="病床機能2">'入院基本料（プルダウン作成用）'!$I$3:$P$3</definedName>
    <definedName name="富田林市">'R７＿プラン調査対象医療機関一覧'!$AU$3:$AU$25</definedName>
    <definedName name="豊中市">'R７＿プラン調査対象医療機関一覧'!$AA$3:$AA$25</definedName>
    <definedName name="豊能">'R７＿プラン調査対象医療機関一覧'!$N$18:$N$29</definedName>
    <definedName name="豊能町">'R７＿プラン調査対象医療機関一覧'!$AE$3:$AE$25</definedName>
    <definedName name="北河内">'R７＿プラン調査対象医療機関一覧'!$P$18:$P$29</definedName>
    <definedName name="枚方市">'R７＿プラン調査対象医療機関一覧'!$AL$3:$AL$25</definedName>
    <definedName name="慢性期">'入院基本料（プルダウン作成用）'!$F$4:$F$67</definedName>
    <definedName name="箕面市">'R７＿プラン調査対象医療機関一覧'!$AD$3:$AD$25</definedName>
    <definedName name="岬町">'R７＿プラン調査対象医療機関一覧'!$BV$3:$BV$25</definedName>
    <definedName name="門真市">'R７＿プラン調査対象医療機関一覧'!$AO$3:$AO$25</definedName>
    <definedName name="和泉市">'R７＿プラン調査対象医療機関一覧'!$BO$3:$BO$25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20" l="1"/>
  <c r="C25" i="20"/>
  <c r="C26" i="20"/>
  <c r="C11" i="25"/>
  <c r="C12" i="25"/>
  <c r="C13" i="25"/>
  <c r="B12" i="19"/>
  <c r="B13" i="19"/>
  <c r="B14" i="19"/>
  <c r="B7" i="21"/>
  <c r="B8" i="21"/>
  <c r="B9" i="21"/>
  <c r="B462" i="13"/>
  <c r="A462" i="13" s="1"/>
  <c r="B461" i="13"/>
  <c r="A461" i="13" s="1"/>
  <c r="B460" i="13"/>
  <c r="A460" i="13" s="1"/>
  <c r="B459" i="13"/>
  <c r="A459" i="13" s="1"/>
  <c r="B458" i="13"/>
  <c r="A458" i="13" s="1"/>
  <c r="B457" i="13"/>
  <c r="A457" i="13" s="1"/>
  <c r="B456" i="13"/>
  <c r="A456" i="13" s="1"/>
  <c r="B455" i="13"/>
  <c r="A455" i="13" s="1"/>
  <c r="B454" i="13"/>
  <c r="A454" i="13" s="1"/>
  <c r="B453" i="13"/>
  <c r="A453" i="13" s="1"/>
  <c r="B452" i="13"/>
  <c r="A452" i="13" s="1"/>
  <c r="B451" i="13"/>
  <c r="A451" i="13" s="1"/>
  <c r="B450" i="13"/>
  <c r="A450" i="13" s="1"/>
  <c r="B449" i="13"/>
  <c r="A449" i="13" s="1"/>
  <c r="B448" i="13"/>
  <c r="A448" i="13" s="1"/>
  <c r="B447" i="13"/>
  <c r="A447" i="13" s="1"/>
  <c r="B446" i="13"/>
  <c r="A446" i="13" s="1"/>
  <c r="B445" i="13"/>
  <c r="A445" i="13" s="1"/>
  <c r="B444" i="13"/>
  <c r="A444" i="13" s="1"/>
  <c r="B443" i="13"/>
  <c r="A443" i="13" s="1"/>
  <c r="B442" i="13"/>
  <c r="A442" i="13" s="1"/>
  <c r="B441" i="13"/>
  <c r="A441" i="13" s="1"/>
  <c r="B440" i="13"/>
  <c r="A440" i="13" s="1"/>
  <c r="B439" i="13"/>
  <c r="A439" i="13" s="1"/>
  <c r="B438" i="13"/>
  <c r="A438" i="13" s="1"/>
  <c r="B437" i="13"/>
  <c r="A437" i="13" s="1"/>
  <c r="B436" i="13"/>
  <c r="A436" i="13" s="1"/>
  <c r="B435" i="13"/>
  <c r="A435" i="13" s="1"/>
  <c r="B434" i="13"/>
  <c r="A434" i="13" s="1"/>
  <c r="B433" i="13"/>
  <c r="A433" i="13" s="1"/>
  <c r="B432" i="13"/>
  <c r="A432" i="13" s="1"/>
  <c r="B431" i="13"/>
  <c r="A431" i="13" s="1"/>
  <c r="B430" i="13"/>
  <c r="A430" i="13" s="1"/>
  <c r="B429" i="13"/>
  <c r="A429" i="13" s="1"/>
  <c r="B428" i="13"/>
  <c r="A428" i="13" s="1"/>
  <c r="B427" i="13"/>
  <c r="A427" i="13" s="1"/>
  <c r="B426" i="13"/>
  <c r="A426" i="13" s="1"/>
  <c r="B425" i="13"/>
  <c r="A425" i="13" s="1"/>
  <c r="B424" i="13"/>
  <c r="A424" i="13" s="1"/>
  <c r="B423" i="13"/>
  <c r="A423" i="13" s="1"/>
  <c r="B422" i="13"/>
  <c r="A422" i="13" s="1"/>
  <c r="B421" i="13"/>
  <c r="A421" i="13" s="1"/>
  <c r="B420" i="13"/>
  <c r="A420" i="13" s="1"/>
  <c r="B419" i="13"/>
  <c r="A419" i="13" s="1"/>
  <c r="B418" i="13"/>
  <c r="A418" i="13" s="1"/>
  <c r="B417" i="13"/>
  <c r="A417" i="13" s="1"/>
  <c r="B416" i="13"/>
  <c r="A416" i="13" s="1"/>
  <c r="B415" i="13"/>
  <c r="A415" i="13" s="1"/>
  <c r="B414" i="13"/>
  <c r="A414" i="13" s="1"/>
  <c r="B413" i="13"/>
  <c r="A413" i="13" s="1"/>
  <c r="B412" i="13"/>
  <c r="A412" i="13" s="1"/>
  <c r="B411" i="13"/>
  <c r="A411" i="13" s="1"/>
  <c r="B410" i="13"/>
  <c r="A410" i="13" s="1"/>
  <c r="B409" i="13"/>
  <c r="A409" i="13" s="1"/>
  <c r="B408" i="13"/>
  <c r="A408" i="13" s="1"/>
  <c r="B407" i="13"/>
  <c r="A407" i="13" s="1"/>
  <c r="B406" i="13"/>
  <c r="A406" i="13" s="1"/>
  <c r="B405" i="13"/>
  <c r="A405" i="13" s="1"/>
  <c r="B404" i="13"/>
  <c r="A404" i="13" s="1"/>
  <c r="B403" i="13"/>
  <c r="A403" i="13" s="1"/>
  <c r="B402" i="13"/>
  <c r="A402" i="13" s="1"/>
  <c r="B401" i="13"/>
  <c r="A401" i="13" s="1"/>
  <c r="B400" i="13"/>
  <c r="A400" i="13" s="1"/>
  <c r="B399" i="13"/>
  <c r="A399" i="13" s="1"/>
  <c r="B398" i="13"/>
  <c r="A398" i="13" s="1"/>
  <c r="B397" i="13"/>
  <c r="A397" i="13" s="1"/>
  <c r="B396" i="13"/>
  <c r="A396" i="13" s="1"/>
  <c r="B395" i="13"/>
  <c r="A395" i="13" s="1"/>
  <c r="B394" i="13"/>
  <c r="A394" i="13" s="1"/>
  <c r="B393" i="13"/>
  <c r="A393" i="13" s="1"/>
  <c r="B392" i="13"/>
  <c r="A392" i="13" s="1"/>
  <c r="B391" i="13"/>
  <c r="A391" i="13" s="1"/>
  <c r="B390" i="13"/>
  <c r="A390" i="13" s="1"/>
  <c r="B389" i="13"/>
  <c r="A389" i="13" s="1"/>
  <c r="B388" i="13"/>
  <c r="A388" i="13" s="1"/>
  <c r="B387" i="13"/>
  <c r="A387" i="13" s="1"/>
  <c r="B386" i="13"/>
  <c r="A386" i="13" s="1"/>
  <c r="B385" i="13"/>
  <c r="A385" i="13" s="1"/>
  <c r="B384" i="13"/>
  <c r="A384" i="13" s="1"/>
  <c r="B383" i="13"/>
  <c r="A383" i="13" s="1"/>
  <c r="B382" i="13"/>
  <c r="A382" i="13" s="1"/>
  <c r="B381" i="13"/>
  <c r="A381" i="13" s="1"/>
  <c r="B380" i="13"/>
  <c r="A380" i="13" s="1"/>
  <c r="B379" i="13"/>
  <c r="A379" i="13" s="1"/>
  <c r="B378" i="13"/>
  <c r="A378" i="13" s="1"/>
  <c r="B377" i="13"/>
  <c r="A377" i="13" s="1"/>
  <c r="B376" i="13"/>
  <c r="A376" i="13" s="1"/>
  <c r="B375" i="13"/>
  <c r="A375" i="13" s="1"/>
  <c r="B374" i="13"/>
  <c r="A374" i="13" s="1"/>
  <c r="B373" i="13"/>
  <c r="A373" i="13" s="1"/>
  <c r="B372" i="13"/>
  <c r="A372" i="13" s="1"/>
  <c r="B371" i="13"/>
  <c r="A371" i="13" s="1"/>
  <c r="B370" i="13"/>
  <c r="A370" i="13" s="1"/>
  <c r="B369" i="13"/>
  <c r="A369" i="13" s="1"/>
  <c r="B368" i="13"/>
  <c r="A368" i="13" s="1"/>
  <c r="B367" i="13"/>
  <c r="A367" i="13" s="1"/>
  <c r="B366" i="13"/>
  <c r="A366" i="13" s="1"/>
  <c r="B365" i="13"/>
  <c r="A365" i="13" s="1"/>
  <c r="B364" i="13"/>
  <c r="A364" i="13" s="1"/>
  <c r="B363" i="13"/>
  <c r="A363" i="13" s="1"/>
  <c r="B362" i="13"/>
  <c r="A362" i="13" s="1"/>
  <c r="B361" i="13"/>
  <c r="A361" i="13" s="1"/>
  <c r="B360" i="13"/>
  <c r="A360" i="13" s="1"/>
  <c r="B359" i="13"/>
  <c r="A359" i="13" s="1"/>
  <c r="B358" i="13"/>
  <c r="A358" i="13" s="1"/>
  <c r="B357" i="13"/>
  <c r="A357" i="13" s="1"/>
  <c r="B356" i="13"/>
  <c r="A356" i="13" s="1"/>
  <c r="B355" i="13"/>
  <c r="A355" i="13" s="1"/>
  <c r="B354" i="13"/>
  <c r="A354" i="13" s="1"/>
  <c r="B353" i="13"/>
  <c r="A353" i="13" s="1"/>
  <c r="B352" i="13"/>
  <c r="A352" i="13" s="1"/>
  <c r="B351" i="13"/>
  <c r="A351" i="13" s="1"/>
  <c r="B350" i="13"/>
  <c r="A350" i="13" s="1"/>
  <c r="B349" i="13"/>
  <c r="A349" i="13" s="1"/>
  <c r="B348" i="13"/>
  <c r="A348" i="13" s="1"/>
  <c r="B347" i="13"/>
  <c r="A347" i="13" s="1"/>
  <c r="B346" i="13"/>
  <c r="A346" i="13" s="1"/>
  <c r="B345" i="13"/>
  <c r="A345" i="13" s="1"/>
  <c r="B344" i="13"/>
  <c r="A344" i="13" s="1"/>
  <c r="B343" i="13"/>
  <c r="A343" i="13" s="1"/>
  <c r="B342" i="13"/>
  <c r="A342" i="13" s="1"/>
  <c r="B341" i="13"/>
  <c r="A341" i="13" s="1"/>
  <c r="B340" i="13"/>
  <c r="A340" i="13" s="1"/>
  <c r="B339" i="13"/>
  <c r="A339" i="13" s="1"/>
  <c r="B338" i="13"/>
  <c r="A338" i="13" s="1"/>
  <c r="B337" i="13"/>
  <c r="A337" i="13" s="1"/>
  <c r="B336" i="13"/>
  <c r="A336" i="13" s="1"/>
  <c r="B335" i="13"/>
  <c r="A335" i="13" s="1"/>
  <c r="B334" i="13"/>
  <c r="A334" i="13" s="1"/>
  <c r="B333" i="13"/>
  <c r="A333" i="13" s="1"/>
  <c r="B332" i="13"/>
  <c r="A332" i="13" s="1"/>
  <c r="B331" i="13"/>
  <c r="A331" i="13" s="1"/>
  <c r="B330" i="13"/>
  <c r="A330" i="13" s="1"/>
  <c r="B329" i="13"/>
  <c r="A329" i="13" s="1"/>
  <c r="B328" i="13"/>
  <c r="A328" i="13" s="1"/>
  <c r="B327" i="13"/>
  <c r="A327" i="13" s="1"/>
  <c r="B326" i="13"/>
  <c r="A326" i="13" s="1"/>
  <c r="B325" i="13"/>
  <c r="A325" i="13" s="1"/>
  <c r="B324" i="13"/>
  <c r="A324" i="13" s="1"/>
  <c r="B323" i="13"/>
  <c r="A323" i="13" s="1"/>
  <c r="B322" i="13"/>
  <c r="A322" i="13" s="1"/>
  <c r="B321" i="13"/>
  <c r="A321" i="13" s="1"/>
  <c r="B320" i="13"/>
  <c r="A320" i="13" s="1"/>
  <c r="B319" i="13"/>
  <c r="A319" i="13" s="1"/>
  <c r="B318" i="13"/>
  <c r="A318" i="13" s="1"/>
  <c r="B317" i="13"/>
  <c r="A317" i="13" s="1"/>
  <c r="B316" i="13"/>
  <c r="A316" i="13" s="1"/>
  <c r="B315" i="13"/>
  <c r="A315" i="13" s="1"/>
  <c r="B314" i="13"/>
  <c r="A314" i="13" s="1"/>
  <c r="B313" i="13"/>
  <c r="A313" i="13" s="1"/>
  <c r="B312" i="13"/>
  <c r="A312" i="13" s="1"/>
  <c r="B311" i="13"/>
  <c r="A311" i="13" s="1"/>
  <c r="B310" i="13"/>
  <c r="A310" i="13" s="1"/>
  <c r="B309" i="13"/>
  <c r="A309" i="13" s="1"/>
  <c r="B308" i="13"/>
  <c r="A308" i="13" s="1"/>
  <c r="B307" i="13"/>
  <c r="A307" i="13" s="1"/>
  <c r="B306" i="13"/>
  <c r="A306" i="13" s="1"/>
  <c r="B305" i="13"/>
  <c r="A305" i="13" s="1"/>
  <c r="B304" i="13"/>
  <c r="A304" i="13" s="1"/>
  <c r="B303" i="13"/>
  <c r="A303" i="13" s="1"/>
  <c r="B302" i="13"/>
  <c r="A302" i="13" s="1"/>
  <c r="B301" i="13"/>
  <c r="A301" i="13" s="1"/>
  <c r="B300" i="13"/>
  <c r="A300" i="13" s="1"/>
  <c r="B299" i="13"/>
  <c r="A299" i="13" s="1"/>
  <c r="B298" i="13"/>
  <c r="A298" i="13" s="1"/>
  <c r="B297" i="13"/>
  <c r="A297" i="13" s="1"/>
  <c r="B296" i="13"/>
  <c r="A296" i="13" s="1"/>
  <c r="B295" i="13"/>
  <c r="A295" i="13" s="1"/>
  <c r="B294" i="13"/>
  <c r="A294" i="13" s="1"/>
  <c r="B293" i="13"/>
  <c r="A293" i="13" s="1"/>
  <c r="B292" i="13"/>
  <c r="A292" i="13" s="1"/>
  <c r="B291" i="13"/>
  <c r="A291" i="13" s="1"/>
  <c r="B290" i="13"/>
  <c r="A290" i="13" s="1"/>
  <c r="B289" i="13"/>
  <c r="A289" i="13" s="1"/>
  <c r="B288" i="13"/>
  <c r="A288" i="13" s="1"/>
  <c r="B287" i="13"/>
  <c r="A287" i="13" s="1"/>
  <c r="B286" i="13"/>
  <c r="A286" i="13" s="1"/>
  <c r="B285" i="13"/>
  <c r="A285" i="13" s="1"/>
  <c r="B284" i="13"/>
  <c r="A284" i="13" s="1"/>
  <c r="B283" i="13"/>
  <c r="A283" i="13" s="1"/>
  <c r="B282" i="13"/>
  <c r="A282" i="13" s="1"/>
  <c r="B281" i="13"/>
  <c r="A281" i="13" s="1"/>
  <c r="B280" i="13"/>
  <c r="A280" i="13" s="1"/>
  <c r="B279" i="13"/>
  <c r="A279" i="13" s="1"/>
  <c r="B278" i="13"/>
  <c r="A278" i="13" s="1"/>
  <c r="B277" i="13"/>
  <c r="A277" i="13" s="1"/>
  <c r="B276" i="13"/>
  <c r="A276" i="13" s="1"/>
  <c r="B275" i="13"/>
  <c r="A275" i="13" s="1"/>
  <c r="B274" i="13"/>
  <c r="A274" i="13" s="1"/>
  <c r="B273" i="13"/>
  <c r="A273" i="13" s="1"/>
  <c r="B272" i="13"/>
  <c r="A272" i="13" s="1"/>
  <c r="B271" i="13"/>
  <c r="A271" i="13" s="1"/>
  <c r="B270" i="13"/>
  <c r="A270" i="13" s="1"/>
  <c r="B269" i="13"/>
  <c r="A269" i="13" s="1"/>
  <c r="B268" i="13"/>
  <c r="A268" i="13" s="1"/>
  <c r="B267" i="13"/>
  <c r="A267" i="13" s="1"/>
  <c r="B266" i="13"/>
  <c r="A266" i="13" s="1"/>
  <c r="B265" i="13"/>
  <c r="A265" i="13" s="1"/>
  <c r="B264" i="13"/>
  <c r="A264" i="13" s="1"/>
  <c r="B263" i="13"/>
  <c r="A263" i="13" s="1"/>
  <c r="B262" i="13"/>
  <c r="A262" i="13" s="1"/>
  <c r="B261" i="13"/>
  <c r="A261" i="13" s="1"/>
  <c r="B260" i="13"/>
  <c r="A260" i="13" s="1"/>
  <c r="B259" i="13"/>
  <c r="A259" i="13" s="1"/>
  <c r="B258" i="13"/>
  <c r="A258" i="13" s="1"/>
  <c r="B257" i="13"/>
  <c r="A257" i="13" s="1"/>
  <c r="B256" i="13"/>
  <c r="A256" i="13" s="1"/>
  <c r="B255" i="13"/>
  <c r="A255" i="13" s="1"/>
  <c r="B254" i="13"/>
  <c r="A254" i="13" s="1"/>
  <c r="B253" i="13"/>
  <c r="A253" i="13" s="1"/>
  <c r="B252" i="13"/>
  <c r="A252" i="13" s="1"/>
  <c r="B251" i="13"/>
  <c r="A251" i="13" s="1"/>
  <c r="B250" i="13"/>
  <c r="A250" i="13" s="1"/>
  <c r="B249" i="13"/>
  <c r="A249" i="13" s="1"/>
  <c r="B248" i="13"/>
  <c r="A248" i="13" s="1"/>
  <c r="B247" i="13"/>
  <c r="A247" i="13" s="1"/>
  <c r="B246" i="13"/>
  <c r="A246" i="13" s="1"/>
  <c r="B245" i="13"/>
  <c r="A245" i="13" s="1"/>
  <c r="B244" i="13"/>
  <c r="A244" i="13" s="1"/>
  <c r="B243" i="13"/>
  <c r="A243" i="13" s="1"/>
  <c r="B242" i="13"/>
  <c r="A242" i="13" s="1"/>
  <c r="B241" i="13"/>
  <c r="A241" i="13" s="1"/>
  <c r="B240" i="13"/>
  <c r="A240" i="13" s="1"/>
  <c r="B239" i="13"/>
  <c r="A239" i="13" s="1"/>
  <c r="B238" i="13"/>
  <c r="A238" i="13" s="1"/>
  <c r="B237" i="13"/>
  <c r="A237" i="13" s="1"/>
  <c r="B236" i="13"/>
  <c r="A236" i="13" s="1"/>
  <c r="B235" i="13"/>
  <c r="A235" i="13" s="1"/>
  <c r="B234" i="13"/>
  <c r="A234" i="13" s="1"/>
  <c r="B233" i="13"/>
  <c r="A233" i="13" s="1"/>
  <c r="B232" i="13"/>
  <c r="A232" i="13" s="1"/>
  <c r="B231" i="13"/>
  <c r="A231" i="13" s="1"/>
  <c r="B230" i="13"/>
  <c r="A230" i="13" s="1"/>
  <c r="B229" i="13"/>
  <c r="A229" i="13" s="1"/>
  <c r="B228" i="13"/>
  <c r="A228" i="13" s="1"/>
  <c r="B227" i="13"/>
  <c r="A227" i="13" s="1"/>
  <c r="B226" i="13"/>
  <c r="A226" i="13" s="1"/>
  <c r="B225" i="13"/>
  <c r="A225" i="13" s="1"/>
  <c r="B224" i="13"/>
  <c r="A224" i="13" s="1"/>
  <c r="B223" i="13"/>
  <c r="A223" i="13" s="1"/>
  <c r="B222" i="13"/>
  <c r="A222" i="13" s="1"/>
  <c r="B221" i="13"/>
  <c r="A221" i="13" s="1"/>
  <c r="B220" i="13"/>
  <c r="A220" i="13" s="1"/>
  <c r="B219" i="13"/>
  <c r="A219" i="13" s="1"/>
  <c r="B218" i="13"/>
  <c r="A218" i="13" s="1"/>
  <c r="B217" i="13"/>
  <c r="A217" i="13" s="1"/>
  <c r="B216" i="13"/>
  <c r="A216" i="13" s="1"/>
  <c r="B215" i="13"/>
  <c r="A215" i="13" s="1"/>
  <c r="B214" i="13"/>
  <c r="A214" i="13" s="1"/>
  <c r="B213" i="13"/>
  <c r="A213" i="13" s="1"/>
  <c r="B212" i="13"/>
  <c r="A212" i="13" s="1"/>
  <c r="B211" i="13"/>
  <c r="A211" i="13" s="1"/>
  <c r="B210" i="13"/>
  <c r="A210" i="13" s="1"/>
  <c r="B209" i="13"/>
  <c r="A209" i="13" s="1"/>
  <c r="B208" i="13"/>
  <c r="A208" i="13" s="1"/>
  <c r="B207" i="13"/>
  <c r="A207" i="13" s="1"/>
  <c r="B206" i="13"/>
  <c r="A206" i="13" s="1"/>
  <c r="B205" i="13"/>
  <c r="A205" i="13" s="1"/>
  <c r="B204" i="13"/>
  <c r="A204" i="13" s="1"/>
  <c r="B203" i="13"/>
  <c r="A203" i="13" s="1"/>
  <c r="B202" i="13"/>
  <c r="A202" i="13" s="1"/>
  <c r="B201" i="13"/>
  <c r="A201" i="13" s="1"/>
  <c r="B200" i="13"/>
  <c r="A200" i="13" s="1"/>
  <c r="B199" i="13"/>
  <c r="A199" i="13" s="1"/>
  <c r="B198" i="13"/>
  <c r="A198" i="13" s="1"/>
  <c r="B197" i="13"/>
  <c r="A197" i="13" s="1"/>
  <c r="B196" i="13"/>
  <c r="A196" i="13" s="1"/>
  <c r="B195" i="13"/>
  <c r="A195" i="13" s="1"/>
  <c r="B194" i="13"/>
  <c r="A194" i="13" s="1"/>
  <c r="B193" i="13"/>
  <c r="A193" i="13" s="1"/>
  <c r="B192" i="13"/>
  <c r="A192" i="13" s="1"/>
  <c r="B191" i="13"/>
  <c r="A191" i="13" s="1"/>
  <c r="B190" i="13"/>
  <c r="A190" i="13" s="1"/>
  <c r="B189" i="13"/>
  <c r="A189" i="13" s="1"/>
  <c r="B188" i="13"/>
  <c r="A188" i="13" s="1"/>
  <c r="B187" i="13"/>
  <c r="A187" i="13" s="1"/>
  <c r="B186" i="13"/>
  <c r="A186" i="13" s="1"/>
  <c r="B185" i="13"/>
  <c r="A185" i="13" s="1"/>
  <c r="B184" i="13"/>
  <c r="A184" i="13" s="1"/>
  <c r="B183" i="13"/>
  <c r="A183" i="13" s="1"/>
  <c r="B182" i="13"/>
  <c r="A182" i="13" s="1"/>
  <c r="B181" i="13"/>
  <c r="A181" i="13" s="1"/>
  <c r="B180" i="13"/>
  <c r="A180" i="13" s="1"/>
  <c r="B179" i="13"/>
  <c r="A179" i="13" s="1"/>
  <c r="B178" i="13"/>
  <c r="A178" i="13" s="1"/>
  <c r="B177" i="13"/>
  <c r="A177" i="13" s="1"/>
  <c r="B176" i="13"/>
  <c r="A176" i="13" s="1"/>
  <c r="B175" i="13"/>
  <c r="A175" i="13" s="1"/>
  <c r="B174" i="13"/>
  <c r="A174" i="13" s="1"/>
  <c r="B173" i="13"/>
  <c r="A173" i="13" s="1"/>
  <c r="B172" i="13"/>
  <c r="A172" i="13" s="1"/>
  <c r="B171" i="13"/>
  <c r="A171" i="13" s="1"/>
  <c r="B170" i="13"/>
  <c r="A170" i="13" s="1"/>
  <c r="B169" i="13"/>
  <c r="A169" i="13" s="1"/>
  <c r="B168" i="13"/>
  <c r="A168" i="13" s="1"/>
  <c r="B167" i="13"/>
  <c r="A167" i="13" s="1"/>
  <c r="B166" i="13"/>
  <c r="A166" i="13" s="1"/>
  <c r="B165" i="13"/>
  <c r="A165" i="13" s="1"/>
  <c r="B164" i="13"/>
  <c r="A164" i="13" s="1"/>
  <c r="B163" i="13"/>
  <c r="A163" i="13" s="1"/>
  <c r="B162" i="13"/>
  <c r="A162" i="13" s="1"/>
  <c r="B161" i="13"/>
  <c r="A161" i="13" s="1"/>
  <c r="B160" i="13"/>
  <c r="A160" i="13" s="1"/>
  <c r="B159" i="13"/>
  <c r="A159" i="13" s="1"/>
  <c r="B158" i="13"/>
  <c r="A158" i="13" s="1"/>
  <c r="B157" i="13"/>
  <c r="A157" i="13" s="1"/>
  <c r="B156" i="13"/>
  <c r="A156" i="13" s="1"/>
  <c r="B155" i="13"/>
  <c r="A155" i="13" s="1"/>
  <c r="B154" i="13"/>
  <c r="A154" i="13" s="1"/>
  <c r="B153" i="13"/>
  <c r="A153" i="13" s="1"/>
  <c r="B152" i="13"/>
  <c r="A152" i="13" s="1"/>
  <c r="B151" i="13"/>
  <c r="A151" i="13" s="1"/>
  <c r="B150" i="13"/>
  <c r="A150" i="13" s="1"/>
  <c r="B149" i="13"/>
  <c r="A149" i="13" s="1"/>
  <c r="B148" i="13"/>
  <c r="A148" i="13" s="1"/>
  <c r="B147" i="13"/>
  <c r="A147" i="13" s="1"/>
  <c r="B146" i="13"/>
  <c r="A146" i="13" s="1"/>
  <c r="B145" i="13"/>
  <c r="A145" i="13" s="1"/>
  <c r="B144" i="13"/>
  <c r="A144" i="13" s="1"/>
  <c r="B143" i="13"/>
  <c r="A143" i="13" s="1"/>
  <c r="B142" i="13"/>
  <c r="A142" i="13" s="1"/>
  <c r="B141" i="13"/>
  <c r="A141" i="13" s="1"/>
  <c r="B140" i="13"/>
  <c r="A140" i="13" s="1"/>
  <c r="B139" i="13"/>
  <c r="A139" i="13" s="1"/>
  <c r="B138" i="13"/>
  <c r="A138" i="13" s="1"/>
  <c r="B137" i="13"/>
  <c r="A137" i="13" s="1"/>
  <c r="B136" i="13"/>
  <c r="A136" i="13" s="1"/>
  <c r="B135" i="13"/>
  <c r="A135" i="13" s="1"/>
  <c r="B134" i="13"/>
  <c r="A134" i="13" s="1"/>
  <c r="B133" i="13"/>
  <c r="A133" i="13" s="1"/>
  <c r="B132" i="13"/>
  <c r="A132" i="13" s="1"/>
  <c r="B131" i="13"/>
  <c r="A131" i="13" s="1"/>
  <c r="B130" i="13"/>
  <c r="A130" i="13" s="1"/>
  <c r="B129" i="13"/>
  <c r="A129" i="13" s="1"/>
  <c r="B128" i="13"/>
  <c r="A128" i="13" s="1"/>
  <c r="B127" i="13"/>
  <c r="A127" i="13" s="1"/>
  <c r="B126" i="13"/>
  <c r="A126" i="13" s="1"/>
  <c r="B125" i="13"/>
  <c r="A125" i="13" s="1"/>
  <c r="B124" i="13"/>
  <c r="A124" i="13" s="1"/>
  <c r="B123" i="13"/>
  <c r="A123" i="13" s="1"/>
  <c r="B122" i="13"/>
  <c r="A122" i="13" s="1"/>
  <c r="B121" i="13"/>
  <c r="A121" i="13" s="1"/>
  <c r="B120" i="13"/>
  <c r="A120" i="13" s="1"/>
  <c r="B119" i="13"/>
  <c r="A119" i="13" s="1"/>
  <c r="B118" i="13"/>
  <c r="A118" i="13" s="1"/>
  <c r="B117" i="13"/>
  <c r="A117" i="13" s="1"/>
  <c r="B116" i="13"/>
  <c r="A116" i="13" s="1"/>
  <c r="B115" i="13"/>
  <c r="A115" i="13" s="1"/>
  <c r="B114" i="13"/>
  <c r="A114" i="13" s="1"/>
  <c r="B113" i="13"/>
  <c r="A113" i="13" s="1"/>
  <c r="B112" i="13"/>
  <c r="A112" i="13" s="1"/>
  <c r="B111" i="13"/>
  <c r="A111" i="13" s="1"/>
  <c r="B110" i="13"/>
  <c r="A110" i="13" s="1"/>
  <c r="B109" i="13"/>
  <c r="A109" i="13" s="1"/>
  <c r="B108" i="13"/>
  <c r="A108" i="13" s="1"/>
  <c r="B107" i="13"/>
  <c r="A107" i="13" s="1"/>
  <c r="B106" i="13"/>
  <c r="A106" i="13" s="1"/>
  <c r="B105" i="13"/>
  <c r="A105" i="13" s="1"/>
  <c r="B104" i="13"/>
  <c r="A104" i="13" s="1"/>
  <c r="B103" i="13"/>
  <c r="A103" i="13" s="1"/>
  <c r="B102" i="13"/>
  <c r="A102" i="13" s="1"/>
  <c r="B101" i="13"/>
  <c r="A101" i="13" s="1"/>
  <c r="B100" i="13"/>
  <c r="A100" i="13" s="1"/>
  <c r="B99" i="13"/>
  <c r="A99" i="13" s="1"/>
  <c r="B98" i="13"/>
  <c r="A98" i="13" s="1"/>
  <c r="B97" i="13"/>
  <c r="A97" i="13" s="1"/>
  <c r="B96" i="13"/>
  <c r="A96" i="13" s="1"/>
  <c r="B95" i="13"/>
  <c r="A95" i="13" s="1"/>
  <c r="B94" i="13"/>
  <c r="A94" i="13" s="1"/>
  <c r="B93" i="13"/>
  <c r="A93" i="13" s="1"/>
  <c r="B92" i="13"/>
  <c r="A92" i="13" s="1"/>
  <c r="B91" i="13"/>
  <c r="A91" i="13" s="1"/>
  <c r="B90" i="13"/>
  <c r="A90" i="13" s="1"/>
  <c r="B89" i="13"/>
  <c r="A89" i="13" s="1"/>
  <c r="B88" i="13"/>
  <c r="A88" i="13" s="1"/>
  <c r="B87" i="13"/>
  <c r="A87" i="13" s="1"/>
  <c r="B86" i="13"/>
  <c r="A86" i="13" s="1"/>
  <c r="B85" i="13"/>
  <c r="A85" i="13" s="1"/>
  <c r="B84" i="13"/>
  <c r="A84" i="13" s="1"/>
  <c r="B83" i="13"/>
  <c r="A83" i="13" s="1"/>
  <c r="B82" i="13"/>
  <c r="A82" i="13" s="1"/>
  <c r="B81" i="13"/>
  <c r="A81" i="13" s="1"/>
  <c r="B80" i="13"/>
  <c r="A80" i="13" s="1"/>
  <c r="B79" i="13"/>
  <c r="A79" i="13" s="1"/>
  <c r="B78" i="13"/>
  <c r="A78" i="13" s="1"/>
  <c r="B77" i="13"/>
  <c r="A77" i="13" s="1"/>
  <c r="B76" i="13"/>
  <c r="A76" i="13" s="1"/>
  <c r="B75" i="13"/>
  <c r="A75" i="13" s="1"/>
  <c r="B74" i="13"/>
  <c r="A74" i="13" s="1"/>
  <c r="B73" i="13"/>
  <c r="A73" i="13" s="1"/>
  <c r="B72" i="13"/>
  <c r="A72" i="13" s="1"/>
  <c r="B71" i="13"/>
  <c r="A71" i="13" s="1"/>
  <c r="B70" i="13"/>
  <c r="A70" i="13" s="1"/>
  <c r="B69" i="13"/>
  <c r="A69" i="13" s="1"/>
  <c r="B68" i="13"/>
  <c r="A68" i="13" s="1"/>
  <c r="B67" i="13"/>
  <c r="A67" i="13" s="1"/>
  <c r="B66" i="13"/>
  <c r="A66" i="13" s="1"/>
  <c r="B65" i="13"/>
  <c r="A65" i="13" s="1"/>
  <c r="B64" i="13"/>
  <c r="A64" i="13" s="1"/>
  <c r="B63" i="13"/>
  <c r="A63" i="13" s="1"/>
  <c r="B62" i="13"/>
  <c r="A62" i="13" s="1"/>
  <c r="B61" i="13"/>
  <c r="A61" i="13" s="1"/>
  <c r="B60" i="13"/>
  <c r="A60" i="13" s="1"/>
  <c r="B59" i="13"/>
  <c r="A59" i="13" s="1"/>
  <c r="B58" i="13"/>
  <c r="A58" i="13" s="1"/>
  <c r="B57" i="13"/>
  <c r="A57" i="13" s="1"/>
  <c r="B56" i="13"/>
  <c r="A56" i="13" s="1"/>
  <c r="B55" i="13"/>
  <c r="A55" i="13" s="1"/>
  <c r="B54" i="13"/>
  <c r="A54" i="13" s="1"/>
  <c r="B53" i="13"/>
  <c r="A53" i="13" s="1"/>
  <c r="B52" i="13"/>
  <c r="A52" i="13" s="1"/>
  <c r="B51" i="13"/>
  <c r="A51" i="13" s="1"/>
  <c r="B50" i="13"/>
  <c r="A50" i="13" s="1"/>
  <c r="B49" i="13"/>
  <c r="A49" i="13" s="1"/>
  <c r="B48" i="13"/>
  <c r="A48" i="13" s="1"/>
  <c r="B47" i="13"/>
  <c r="A47" i="13" s="1"/>
  <c r="B46" i="13"/>
  <c r="A46" i="13" s="1"/>
  <c r="B45" i="13"/>
  <c r="A45" i="13" s="1"/>
  <c r="B44" i="13"/>
  <c r="A44" i="13" s="1"/>
  <c r="B43" i="13"/>
  <c r="A43" i="13" s="1"/>
  <c r="B42" i="13"/>
  <c r="A42" i="13" s="1"/>
  <c r="B41" i="13"/>
  <c r="A41" i="13" s="1"/>
  <c r="B40" i="13"/>
  <c r="A40" i="13" s="1"/>
  <c r="B39" i="13"/>
  <c r="A39" i="13" s="1"/>
  <c r="B38" i="13"/>
  <c r="A38" i="13" s="1"/>
  <c r="B37" i="13"/>
  <c r="A37" i="13" s="1"/>
  <c r="B36" i="13"/>
  <c r="A36" i="13" s="1"/>
  <c r="B35" i="13"/>
  <c r="A35" i="13" s="1"/>
  <c r="B34" i="13"/>
  <c r="A34" i="13" s="1"/>
  <c r="B33" i="13"/>
  <c r="A33" i="13" s="1"/>
  <c r="B32" i="13"/>
  <c r="A32" i="13" s="1"/>
  <c r="B31" i="13"/>
  <c r="A31" i="13" s="1"/>
  <c r="B30" i="13"/>
  <c r="A30" i="13" s="1"/>
  <c r="B29" i="13"/>
  <c r="A29" i="13" s="1"/>
  <c r="B28" i="13"/>
  <c r="A28" i="13" s="1"/>
  <c r="B27" i="13"/>
  <c r="A27" i="13" s="1"/>
  <c r="B26" i="13"/>
  <c r="A26" i="13" s="1"/>
  <c r="B25" i="13"/>
  <c r="A25" i="13" s="1"/>
  <c r="B24" i="13"/>
  <c r="A24" i="13" s="1"/>
  <c r="B23" i="13"/>
  <c r="A23" i="13" s="1"/>
  <c r="B22" i="13"/>
  <c r="A22" i="13" s="1"/>
  <c r="B21" i="13"/>
  <c r="A21" i="13" s="1"/>
  <c r="B20" i="13"/>
  <c r="A20" i="13" s="1"/>
  <c r="B19" i="13"/>
  <c r="A19" i="13" s="1"/>
  <c r="B18" i="13"/>
  <c r="A18" i="13" s="1"/>
  <c r="B17" i="13"/>
  <c r="A17" i="13" s="1"/>
  <c r="B16" i="13"/>
  <c r="A16" i="13" s="1"/>
  <c r="B15" i="13"/>
  <c r="A15" i="13" s="1"/>
  <c r="B14" i="13"/>
  <c r="A14" i="13" s="1"/>
  <c r="B13" i="13"/>
  <c r="A13" i="13" s="1"/>
  <c r="B12" i="13"/>
  <c r="A12" i="13" s="1"/>
  <c r="B11" i="13"/>
  <c r="A11" i="13" s="1"/>
  <c r="B10" i="13"/>
  <c r="A10" i="13" s="1"/>
  <c r="B9" i="13"/>
  <c r="A9" i="13" s="1"/>
  <c r="B8" i="13"/>
  <c r="A8" i="13" s="1"/>
  <c r="B7" i="13"/>
  <c r="A7" i="13" s="1"/>
  <c r="B6" i="13"/>
  <c r="A6" i="13" s="1"/>
  <c r="B5" i="13"/>
  <c r="A5" i="13" s="1"/>
  <c r="B4" i="13"/>
  <c r="A4" i="13" s="1"/>
  <c r="C24" i="47" l="1"/>
  <c r="C17" i="47"/>
  <c r="C12" i="47"/>
  <c r="AB7" i="13" l="1"/>
  <c r="AB8" i="13"/>
  <c r="AB9" i="13"/>
  <c r="AB10" i="13"/>
  <c r="AB11" i="13"/>
  <c r="AB12" i="13"/>
  <c r="AB13" i="13"/>
  <c r="AB14" i="13"/>
  <c r="AB15" i="13"/>
  <c r="AB16" i="13"/>
  <c r="AB17" i="13"/>
  <c r="AB18" i="13"/>
  <c r="AB19" i="13"/>
  <c r="AB20" i="13"/>
  <c r="AB21" i="13"/>
  <c r="AB22" i="13"/>
  <c r="AB23" i="13"/>
  <c r="AB24" i="13"/>
  <c r="AB25" i="13"/>
  <c r="AC18" i="13"/>
  <c r="AC19" i="13"/>
  <c r="AC20" i="13"/>
  <c r="AC21" i="13"/>
  <c r="AC22" i="13"/>
  <c r="AC23" i="13"/>
  <c r="AC24" i="13"/>
  <c r="AC25" i="13"/>
  <c r="AA20" i="13"/>
  <c r="AA21" i="13"/>
  <c r="AA22" i="13"/>
  <c r="AA23" i="13"/>
  <c r="AA24" i="13"/>
  <c r="AA25" i="13"/>
  <c r="AD13" i="13"/>
  <c r="AD14" i="13"/>
  <c r="AD15" i="13"/>
  <c r="AD16" i="13"/>
  <c r="AD17" i="13"/>
  <c r="AD18" i="13"/>
  <c r="AD19" i="13"/>
  <c r="AD20" i="13"/>
  <c r="AD21" i="13"/>
  <c r="AD22" i="13"/>
  <c r="AD23" i="13"/>
  <c r="AD24" i="13"/>
  <c r="AD25" i="13"/>
  <c r="AG18" i="13"/>
  <c r="AG19" i="13"/>
  <c r="AG20" i="13"/>
  <c r="AG21" i="13"/>
  <c r="AG22" i="13"/>
  <c r="AG23" i="13"/>
  <c r="AG24" i="13"/>
  <c r="AG25" i="13"/>
  <c r="AH16" i="13"/>
  <c r="AH17" i="13"/>
  <c r="AH18" i="13"/>
  <c r="AH19" i="13"/>
  <c r="AH20" i="13"/>
  <c r="AH21" i="13"/>
  <c r="AH22" i="13"/>
  <c r="AH23" i="13"/>
  <c r="AH24" i="13"/>
  <c r="AH25" i="13"/>
  <c r="AI8" i="13"/>
  <c r="AI9" i="13"/>
  <c r="AI10" i="13"/>
  <c r="AI11" i="13"/>
  <c r="AI12" i="13"/>
  <c r="AI13" i="13"/>
  <c r="AI14" i="13"/>
  <c r="AI15" i="13"/>
  <c r="AI16" i="13"/>
  <c r="AI17" i="13"/>
  <c r="AI18" i="13"/>
  <c r="AI19" i="13"/>
  <c r="AI20" i="13"/>
  <c r="AI21" i="13"/>
  <c r="AI22" i="13"/>
  <c r="AI23" i="13"/>
  <c r="AI24" i="13"/>
  <c r="AI25" i="13"/>
  <c r="AJ5" i="13"/>
  <c r="AJ6" i="13"/>
  <c r="AJ7" i="13"/>
  <c r="AJ8" i="13"/>
  <c r="AJ9" i="13"/>
  <c r="AJ10" i="13"/>
  <c r="AJ11" i="13"/>
  <c r="AJ12" i="13"/>
  <c r="AJ13" i="13"/>
  <c r="AJ14" i="13"/>
  <c r="AJ15" i="13"/>
  <c r="AJ16" i="13"/>
  <c r="AJ17" i="13"/>
  <c r="AJ18" i="13"/>
  <c r="AJ19" i="13"/>
  <c r="AJ20" i="13"/>
  <c r="AJ21" i="13"/>
  <c r="AJ22" i="13"/>
  <c r="AJ23" i="13"/>
  <c r="AJ24" i="13"/>
  <c r="AJ25" i="13"/>
  <c r="AK10" i="13"/>
  <c r="AK11" i="13"/>
  <c r="AK12" i="13"/>
  <c r="AK13" i="13"/>
  <c r="AK14" i="13"/>
  <c r="AK15" i="13"/>
  <c r="AK16" i="13"/>
  <c r="AK17" i="13"/>
  <c r="AK18" i="13"/>
  <c r="AK19" i="13"/>
  <c r="AK20" i="13"/>
  <c r="AK21" i="13"/>
  <c r="AK22" i="13"/>
  <c r="AK23" i="13"/>
  <c r="AK24" i="13"/>
  <c r="AK25" i="13"/>
  <c r="AL25" i="13"/>
  <c r="AM17" i="13"/>
  <c r="AM18" i="13"/>
  <c r="AM19" i="13"/>
  <c r="AM20" i="13"/>
  <c r="AM21" i="13"/>
  <c r="AM22" i="13"/>
  <c r="AM23" i="13"/>
  <c r="AM24" i="13"/>
  <c r="AM25" i="13"/>
  <c r="AN9" i="13"/>
  <c r="AN10" i="13"/>
  <c r="AN11" i="13"/>
  <c r="AN12" i="13"/>
  <c r="AN13" i="13"/>
  <c r="AN14" i="13"/>
  <c r="AN15" i="13"/>
  <c r="AN16" i="13"/>
  <c r="AN17" i="13"/>
  <c r="AN18" i="13"/>
  <c r="AN19" i="13"/>
  <c r="AN20" i="13"/>
  <c r="AN21" i="13"/>
  <c r="AN22" i="13"/>
  <c r="AN23" i="13"/>
  <c r="AN24" i="13"/>
  <c r="AN25" i="13"/>
  <c r="AO9" i="13"/>
  <c r="AO10" i="13"/>
  <c r="AO11" i="13"/>
  <c r="AO12" i="13"/>
  <c r="AO13" i="13"/>
  <c r="AO14" i="13"/>
  <c r="AO15" i="13"/>
  <c r="AO16" i="13"/>
  <c r="AO17" i="13"/>
  <c r="AO18" i="13"/>
  <c r="AO19" i="13"/>
  <c r="AO20" i="13"/>
  <c r="AO21" i="13"/>
  <c r="AO22" i="13"/>
  <c r="AO23" i="13"/>
  <c r="AO24" i="13"/>
  <c r="AO25" i="13"/>
  <c r="AP7" i="13"/>
  <c r="AP8" i="13"/>
  <c r="AP9" i="13"/>
  <c r="AP10" i="13"/>
  <c r="AP11" i="13"/>
  <c r="AP12" i="13"/>
  <c r="AP13" i="13"/>
  <c r="AP14" i="13"/>
  <c r="AP15" i="13"/>
  <c r="AP16" i="13"/>
  <c r="AP17" i="13"/>
  <c r="AP18" i="13"/>
  <c r="AP19" i="13"/>
  <c r="AP20" i="13"/>
  <c r="AP21" i="13"/>
  <c r="AP22" i="13"/>
  <c r="AP23" i="13"/>
  <c r="AP24" i="13"/>
  <c r="AP25" i="13"/>
  <c r="AQ6" i="13"/>
  <c r="AQ7" i="13"/>
  <c r="AQ8" i="13"/>
  <c r="AQ9" i="13"/>
  <c r="AQ10" i="13"/>
  <c r="AQ11" i="13"/>
  <c r="AQ12" i="13"/>
  <c r="AQ13" i="13"/>
  <c r="AQ14" i="13"/>
  <c r="AQ15" i="13"/>
  <c r="AQ16" i="13"/>
  <c r="AQ17" i="13"/>
  <c r="AQ18" i="13"/>
  <c r="AQ19" i="13"/>
  <c r="AQ20" i="13"/>
  <c r="AQ21" i="13"/>
  <c r="AQ22" i="13"/>
  <c r="AQ23" i="13"/>
  <c r="AQ24" i="13"/>
  <c r="AQ25" i="13"/>
  <c r="AR14" i="13"/>
  <c r="AR15" i="13"/>
  <c r="AR16" i="13"/>
  <c r="AR17" i="13"/>
  <c r="AR18" i="13"/>
  <c r="AR19" i="13"/>
  <c r="AR20" i="13"/>
  <c r="AR21" i="13"/>
  <c r="AR22" i="13"/>
  <c r="AR23" i="13"/>
  <c r="AR24" i="13"/>
  <c r="AR25" i="13"/>
  <c r="AS6" i="13"/>
  <c r="AS7" i="13"/>
  <c r="AS8" i="13"/>
  <c r="AS9" i="13"/>
  <c r="AS10" i="13"/>
  <c r="AS11" i="13"/>
  <c r="AS12" i="13"/>
  <c r="AS13" i="13"/>
  <c r="AS14" i="13"/>
  <c r="AS15" i="13"/>
  <c r="AS16" i="13"/>
  <c r="AS17" i="13"/>
  <c r="AS18" i="13"/>
  <c r="AS19" i="13"/>
  <c r="AS20" i="13"/>
  <c r="AS21" i="13"/>
  <c r="AS22" i="13"/>
  <c r="AS23" i="13"/>
  <c r="AS24" i="13"/>
  <c r="AS25" i="13"/>
  <c r="AT23" i="13"/>
  <c r="AT24" i="13"/>
  <c r="AT25" i="13"/>
  <c r="AU11" i="13"/>
  <c r="AU12" i="13"/>
  <c r="AU13" i="13"/>
  <c r="AU14" i="13"/>
  <c r="AU15" i="13"/>
  <c r="AU16" i="13"/>
  <c r="AU17" i="13"/>
  <c r="AU18" i="13"/>
  <c r="AU19" i="13"/>
  <c r="AU20" i="13"/>
  <c r="AU21" i="13"/>
  <c r="AU22" i="13"/>
  <c r="AU23" i="13"/>
  <c r="AU24" i="13"/>
  <c r="AU25" i="13"/>
  <c r="AV12" i="13"/>
  <c r="AV13" i="13"/>
  <c r="AV14" i="13"/>
  <c r="AV15" i="13"/>
  <c r="AV16" i="13"/>
  <c r="AV17" i="13"/>
  <c r="AV18" i="13"/>
  <c r="AV19" i="13"/>
  <c r="AV20" i="13"/>
  <c r="AV21" i="13"/>
  <c r="AV22" i="13"/>
  <c r="AV23" i="13"/>
  <c r="AV24" i="13"/>
  <c r="AV25" i="13"/>
  <c r="CT25" i="13"/>
  <c r="CS25" i="13"/>
  <c r="CR25" i="13"/>
  <c r="CQ25" i="13"/>
  <c r="CP25" i="13"/>
  <c r="CO25" i="13"/>
  <c r="CN25" i="13"/>
  <c r="CM25" i="13"/>
  <c r="CL25" i="13"/>
  <c r="CK25" i="13"/>
  <c r="CJ25" i="13"/>
  <c r="CI25" i="13"/>
  <c r="CH25" i="13"/>
  <c r="CG25" i="13"/>
  <c r="CF25" i="13"/>
  <c r="CE25" i="13"/>
  <c r="CD25" i="13"/>
  <c r="CC25" i="13"/>
  <c r="CB25" i="13"/>
  <c r="CA25" i="13"/>
  <c r="BZ25" i="13"/>
  <c r="BY25" i="13"/>
  <c r="BX25" i="13"/>
  <c r="BW25" i="13"/>
  <c r="BV25" i="13"/>
  <c r="BT25" i="13"/>
  <c r="BS25" i="13"/>
  <c r="BR25" i="13"/>
  <c r="BQ25" i="13"/>
  <c r="BP25" i="13"/>
  <c r="BO25" i="13"/>
  <c r="BN25" i="13"/>
  <c r="BM25" i="13"/>
  <c r="BL25" i="13"/>
  <c r="BK25" i="13"/>
  <c r="BJ25" i="13"/>
  <c r="BI25" i="13"/>
  <c r="BH25" i="13"/>
  <c r="BG25" i="13"/>
  <c r="BF25" i="13"/>
  <c r="BE25" i="13"/>
  <c r="BD25" i="13"/>
  <c r="AZ25" i="13"/>
  <c r="AY25" i="13"/>
  <c r="AX25" i="13"/>
  <c r="AW25" i="13"/>
  <c r="CT24" i="13"/>
  <c r="CS24" i="13"/>
  <c r="CR24" i="13"/>
  <c r="CQ24" i="13"/>
  <c r="CP24" i="13"/>
  <c r="CO24" i="13"/>
  <c r="CN24" i="13"/>
  <c r="CM24" i="13"/>
  <c r="CL24" i="13"/>
  <c r="CK24" i="13"/>
  <c r="CJ24" i="13"/>
  <c r="CI24" i="13"/>
  <c r="CH24" i="13"/>
  <c r="CG24" i="13"/>
  <c r="CF24" i="13"/>
  <c r="CE24" i="13"/>
  <c r="CD24" i="13"/>
  <c r="CC24" i="13"/>
  <c r="CB24" i="13"/>
  <c r="CA24" i="13"/>
  <c r="BZ24" i="13"/>
  <c r="BY24" i="13"/>
  <c r="BX24" i="13"/>
  <c r="BW24" i="13"/>
  <c r="BV24" i="13"/>
  <c r="BT24" i="13"/>
  <c r="BS24" i="13"/>
  <c r="BR24" i="13"/>
  <c r="BQ24" i="13"/>
  <c r="BP24" i="13"/>
  <c r="BO24" i="13"/>
  <c r="BN24" i="13"/>
  <c r="BM24" i="13"/>
  <c r="BL24" i="13"/>
  <c r="BK24" i="13"/>
  <c r="BJ24" i="13"/>
  <c r="BI24" i="13"/>
  <c r="BH24" i="13"/>
  <c r="BG24" i="13"/>
  <c r="BF24" i="13"/>
  <c r="BE24" i="13"/>
  <c r="BD24" i="13"/>
  <c r="AZ24" i="13"/>
  <c r="AY24" i="13"/>
  <c r="AX24" i="13"/>
  <c r="AW24" i="13"/>
  <c r="CT23" i="13"/>
  <c r="CS23" i="13"/>
  <c r="CR23" i="13"/>
  <c r="CQ23" i="13"/>
  <c r="CP23" i="13"/>
  <c r="CO23" i="13"/>
  <c r="CN23" i="13"/>
  <c r="CM23" i="13"/>
  <c r="CL23" i="13"/>
  <c r="CK23" i="13"/>
  <c r="CJ23" i="13"/>
  <c r="CI23" i="13"/>
  <c r="CH23" i="13"/>
  <c r="CG23" i="13"/>
  <c r="CF23" i="13"/>
  <c r="CE23" i="13"/>
  <c r="CD23" i="13"/>
  <c r="CC23" i="13"/>
  <c r="CB23" i="13"/>
  <c r="CA23" i="13"/>
  <c r="BZ23" i="13"/>
  <c r="BY23" i="13"/>
  <c r="BX23" i="13"/>
  <c r="BW23" i="13"/>
  <c r="BV23" i="13"/>
  <c r="BT23" i="13"/>
  <c r="BS23" i="13"/>
  <c r="BR23" i="13"/>
  <c r="BQ23" i="13"/>
  <c r="BP23" i="13"/>
  <c r="BO23" i="13"/>
  <c r="BN23" i="13"/>
  <c r="BM23" i="13"/>
  <c r="BL23" i="13"/>
  <c r="BK23" i="13"/>
  <c r="BJ23" i="13"/>
  <c r="BI23" i="13"/>
  <c r="BH23" i="13"/>
  <c r="BG23" i="13"/>
  <c r="BF23" i="13"/>
  <c r="BE23" i="13"/>
  <c r="BD23" i="13"/>
  <c r="AZ23" i="13"/>
  <c r="AY23" i="13"/>
  <c r="AX23" i="13"/>
  <c r="AW23" i="13"/>
  <c r="CT22" i="13"/>
  <c r="CS22" i="13"/>
  <c r="CR22" i="13"/>
  <c r="CQ22" i="13"/>
  <c r="CP22" i="13"/>
  <c r="CO22" i="13"/>
  <c r="CN22" i="13"/>
  <c r="CM22" i="13"/>
  <c r="CL22" i="13"/>
  <c r="CK22" i="13"/>
  <c r="CJ22" i="13"/>
  <c r="CI22" i="13"/>
  <c r="CH22" i="13"/>
  <c r="CG22" i="13"/>
  <c r="CF22" i="13"/>
  <c r="CE22" i="13"/>
  <c r="CD22" i="13"/>
  <c r="CC22" i="13"/>
  <c r="CB22" i="13"/>
  <c r="CA22" i="13"/>
  <c r="BZ22" i="13"/>
  <c r="BY22" i="13"/>
  <c r="BX22" i="13"/>
  <c r="BW22" i="13"/>
  <c r="BV22" i="13"/>
  <c r="BT22" i="13"/>
  <c r="BS22" i="13"/>
  <c r="BR22" i="13"/>
  <c r="BQ22" i="13"/>
  <c r="BP22" i="13"/>
  <c r="BO22" i="13"/>
  <c r="BN22" i="13"/>
  <c r="BM22" i="13"/>
  <c r="BL22" i="13"/>
  <c r="BK22" i="13"/>
  <c r="BJ22" i="13"/>
  <c r="BI22" i="13"/>
  <c r="BH22" i="13"/>
  <c r="BG22" i="13"/>
  <c r="BF22" i="13"/>
  <c r="BE22" i="13"/>
  <c r="BD22" i="13"/>
  <c r="AZ22" i="13"/>
  <c r="AY22" i="13"/>
  <c r="AX22" i="13"/>
  <c r="AW22" i="13"/>
  <c r="CT21" i="13"/>
  <c r="CS21" i="13"/>
  <c r="CR21" i="13"/>
  <c r="CQ21" i="13"/>
  <c r="CP21" i="13"/>
  <c r="CO21" i="13"/>
  <c r="CN21" i="13"/>
  <c r="CM21" i="13"/>
  <c r="CL21" i="13"/>
  <c r="CK21" i="13"/>
  <c r="CJ21" i="13"/>
  <c r="CI21" i="13"/>
  <c r="CH21" i="13"/>
  <c r="CG21" i="13"/>
  <c r="CF21" i="13"/>
  <c r="CE21" i="13"/>
  <c r="CD21" i="13"/>
  <c r="CC21" i="13"/>
  <c r="CB21" i="13"/>
  <c r="CA21" i="13"/>
  <c r="BZ21" i="13"/>
  <c r="BY21" i="13"/>
  <c r="BX21" i="13"/>
  <c r="BW21" i="13"/>
  <c r="BV21" i="13"/>
  <c r="BT21" i="13"/>
  <c r="BS21" i="13"/>
  <c r="BR21" i="13"/>
  <c r="BQ21" i="13"/>
  <c r="BP21" i="13"/>
  <c r="BO21" i="13"/>
  <c r="BN21" i="13"/>
  <c r="BM21" i="13"/>
  <c r="BL21" i="13"/>
  <c r="BK21" i="13"/>
  <c r="BJ21" i="13"/>
  <c r="BI21" i="13"/>
  <c r="BH21" i="13"/>
  <c r="BG21" i="13"/>
  <c r="BF21" i="13"/>
  <c r="BE21" i="13"/>
  <c r="BD21" i="13"/>
  <c r="AZ21" i="13"/>
  <c r="AY21" i="13"/>
  <c r="AX21" i="13"/>
  <c r="AW21" i="13"/>
  <c r="CT20" i="13"/>
  <c r="CS20" i="13"/>
  <c r="CR20" i="13"/>
  <c r="CQ20" i="13"/>
  <c r="CP20" i="13"/>
  <c r="CO20" i="13"/>
  <c r="CN20" i="13"/>
  <c r="CM20" i="13"/>
  <c r="CL20" i="13"/>
  <c r="CJ20" i="13"/>
  <c r="CI20" i="13"/>
  <c r="CH20" i="13"/>
  <c r="CG20" i="13"/>
  <c r="CF20" i="13"/>
  <c r="CE20" i="13"/>
  <c r="CD20" i="13"/>
  <c r="CC20" i="13"/>
  <c r="CB20" i="13"/>
  <c r="CA20" i="13"/>
  <c r="BZ20" i="13"/>
  <c r="BY20" i="13"/>
  <c r="BX20" i="13"/>
  <c r="BW20" i="13"/>
  <c r="BV20" i="13"/>
  <c r="BT20" i="13"/>
  <c r="BS20" i="13"/>
  <c r="BR20" i="13"/>
  <c r="BQ20" i="13"/>
  <c r="BP20" i="13"/>
  <c r="BO20" i="13"/>
  <c r="BN20" i="13"/>
  <c r="BM20" i="13"/>
  <c r="BL20" i="13"/>
  <c r="BK20" i="13"/>
  <c r="BJ20" i="13"/>
  <c r="BI20" i="13"/>
  <c r="BH20" i="13"/>
  <c r="BG20" i="13"/>
  <c r="BF20" i="13"/>
  <c r="BE20" i="13"/>
  <c r="BD20" i="13"/>
  <c r="AZ20" i="13"/>
  <c r="AY20" i="13"/>
  <c r="AX20" i="13"/>
  <c r="AW20" i="13"/>
  <c r="CT19" i="13"/>
  <c r="CS19" i="13"/>
  <c r="CR19" i="13"/>
  <c r="CQ19" i="13"/>
  <c r="CP19" i="13"/>
  <c r="CO19" i="13"/>
  <c r="CN19" i="13"/>
  <c r="CM19" i="13"/>
  <c r="CL19" i="13"/>
  <c r="CJ19" i="13"/>
  <c r="CI19" i="13"/>
  <c r="CH19" i="13"/>
  <c r="CG19" i="13"/>
  <c r="CF19" i="13"/>
  <c r="CE19" i="13"/>
  <c r="CD19" i="13"/>
  <c r="CC19" i="13"/>
  <c r="CB19" i="13"/>
  <c r="CA19" i="13"/>
  <c r="BZ19" i="13"/>
  <c r="BY19" i="13"/>
  <c r="BX19" i="13"/>
  <c r="BW19" i="13"/>
  <c r="BV19" i="13"/>
  <c r="BT19" i="13"/>
  <c r="BS19" i="13"/>
  <c r="BR19" i="13"/>
  <c r="BQ19" i="13"/>
  <c r="BP19" i="13"/>
  <c r="BO19" i="13"/>
  <c r="BN19" i="13"/>
  <c r="BM19" i="13"/>
  <c r="BL19" i="13"/>
  <c r="BK19" i="13"/>
  <c r="BJ19" i="13"/>
  <c r="BI19" i="13"/>
  <c r="BH19" i="13"/>
  <c r="BG19" i="13"/>
  <c r="BF19" i="13"/>
  <c r="BE19" i="13"/>
  <c r="BD19" i="13"/>
  <c r="AZ19" i="13"/>
  <c r="AY19" i="13"/>
  <c r="AX19" i="13"/>
  <c r="AW19" i="13"/>
  <c r="CT18" i="13"/>
  <c r="CS18" i="13"/>
  <c r="CR18" i="13"/>
  <c r="CQ18" i="13"/>
  <c r="CP18" i="13"/>
  <c r="CO18" i="13"/>
  <c r="CN18" i="13"/>
  <c r="CM18" i="13"/>
  <c r="CL18" i="13"/>
  <c r="CJ18" i="13"/>
  <c r="CI18" i="13"/>
  <c r="CH18" i="13"/>
  <c r="CG18" i="13"/>
  <c r="CF18" i="13"/>
  <c r="CE18" i="13"/>
  <c r="CD18" i="13"/>
  <c r="CC18" i="13"/>
  <c r="CB18" i="13"/>
  <c r="CA18" i="13"/>
  <c r="BZ18" i="13"/>
  <c r="BY18" i="13"/>
  <c r="BX18" i="13"/>
  <c r="BW18" i="13"/>
  <c r="BV18" i="13"/>
  <c r="BT18" i="13"/>
  <c r="BS18" i="13"/>
  <c r="BR18" i="13"/>
  <c r="BQ18" i="13"/>
  <c r="BP18" i="13"/>
  <c r="BO18" i="13"/>
  <c r="BN18" i="13"/>
  <c r="BM18" i="13"/>
  <c r="BL18" i="13"/>
  <c r="BK18" i="13"/>
  <c r="BJ18" i="13"/>
  <c r="BI18" i="13"/>
  <c r="BH18" i="13"/>
  <c r="BG18" i="13"/>
  <c r="BF18" i="13"/>
  <c r="BE18" i="13"/>
  <c r="BD18" i="13"/>
  <c r="AZ18" i="13"/>
  <c r="AY18" i="13"/>
  <c r="AX18" i="13"/>
  <c r="AW18" i="13"/>
  <c r="CT17" i="13"/>
  <c r="CS17" i="13"/>
  <c r="CR17" i="13"/>
  <c r="CQ17" i="13"/>
  <c r="CP17" i="13"/>
  <c r="CO17" i="13"/>
  <c r="CN17" i="13"/>
  <c r="CM17" i="13"/>
  <c r="CL17" i="13"/>
  <c r="CJ17" i="13"/>
  <c r="CI17" i="13"/>
  <c r="CH17" i="13"/>
  <c r="CG17" i="13"/>
  <c r="CF17" i="13"/>
  <c r="CE17" i="13"/>
  <c r="CD17" i="13"/>
  <c r="CC17" i="13"/>
  <c r="CB17" i="13"/>
  <c r="CA17" i="13"/>
  <c r="BZ17" i="13"/>
  <c r="BY17" i="13"/>
  <c r="BX17" i="13"/>
  <c r="BW17" i="13"/>
  <c r="BV17" i="13"/>
  <c r="BT17" i="13"/>
  <c r="BS17" i="13"/>
  <c r="BR17" i="13"/>
  <c r="BQ17" i="13"/>
  <c r="BP17" i="13"/>
  <c r="BO17" i="13"/>
  <c r="BN17" i="13"/>
  <c r="BM17" i="13"/>
  <c r="BL17" i="13"/>
  <c r="BJ17" i="13"/>
  <c r="BI17" i="13"/>
  <c r="BH17" i="13"/>
  <c r="BG17" i="13"/>
  <c r="BF17" i="13"/>
  <c r="BE17" i="13"/>
  <c r="BD17" i="13"/>
  <c r="AZ17" i="13"/>
  <c r="AY17" i="13"/>
  <c r="AX17" i="13"/>
  <c r="AW17" i="13"/>
  <c r="CT16" i="13"/>
  <c r="CS16" i="13"/>
  <c r="CR16" i="13"/>
  <c r="CQ16" i="13"/>
  <c r="CP16" i="13"/>
  <c r="CO16" i="13"/>
  <c r="CN16" i="13"/>
  <c r="CM16" i="13"/>
  <c r="CL16" i="13"/>
  <c r="CJ16" i="13"/>
  <c r="CI16" i="13"/>
  <c r="CH16" i="13"/>
  <c r="CG16" i="13"/>
  <c r="CF16" i="13"/>
  <c r="CE16" i="13"/>
  <c r="CD16" i="13"/>
  <c r="CC16" i="13"/>
  <c r="CB16" i="13"/>
  <c r="CA16" i="13"/>
  <c r="BZ16" i="13"/>
  <c r="BY16" i="13"/>
  <c r="BX16" i="13"/>
  <c r="BW16" i="13"/>
  <c r="BV16" i="13"/>
  <c r="BT16" i="13"/>
  <c r="BS16" i="13"/>
  <c r="BR16" i="13"/>
  <c r="BQ16" i="13"/>
  <c r="BP16" i="13"/>
  <c r="BO16" i="13"/>
  <c r="BN16" i="13"/>
  <c r="BM16" i="13"/>
  <c r="BL16" i="13"/>
  <c r="BJ16" i="13"/>
  <c r="BI16" i="13"/>
  <c r="BH16" i="13"/>
  <c r="BG16" i="13"/>
  <c r="BF16" i="13"/>
  <c r="BE16" i="13"/>
  <c r="BD16" i="13"/>
  <c r="AZ16" i="13"/>
  <c r="AY16" i="13"/>
  <c r="AX16" i="13"/>
  <c r="AW16" i="13"/>
  <c r="CT15" i="13"/>
  <c r="CS15" i="13"/>
  <c r="CR15" i="13"/>
  <c r="CQ15" i="13"/>
  <c r="CP15" i="13"/>
  <c r="CO15" i="13"/>
  <c r="CN15" i="13"/>
  <c r="CM15" i="13"/>
  <c r="CL15" i="13"/>
  <c r="CJ15" i="13"/>
  <c r="CI15" i="13"/>
  <c r="CH15" i="13"/>
  <c r="CG15" i="13"/>
  <c r="CF15" i="13"/>
  <c r="CE15" i="13"/>
  <c r="CD15" i="13"/>
  <c r="CC15" i="13"/>
  <c r="CB15" i="13"/>
  <c r="CA15" i="13"/>
  <c r="BZ15" i="13"/>
  <c r="BY15" i="13"/>
  <c r="BX15" i="13"/>
  <c r="BW15" i="13"/>
  <c r="BV15" i="13"/>
  <c r="BT15" i="13"/>
  <c r="BS15" i="13"/>
  <c r="BR15" i="13"/>
  <c r="BQ15" i="13"/>
  <c r="BP15" i="13"/>
  <c r="BO15" i="13"/>
  <c r="BN15" i="13"/>
  <c r="BM15" i="13"/>
  <c r="BL15" i="13"/>
  <c r="BJ15" i="13"/>
  <c r="BI15" i="13"/>
  <c r="BH15" i="13"/>
  <c r="BG15" i="13"/>
  <c r="BF15" i="13"/>
  <c r="BE15" i="13"/>
  <c r="BD15" i="13"/>
  <c r="AZ15" i="13"/>
  <c r="AY15" i="13"/>
  <c r="AX15" i="13"/>
  <c r="AW15" i="13"/>
  <c r="CT14" i="13"/>
  <c r="CS14" i="13"/>
  <c r="CQ14" i="13"/>
  <c r="CP14" i="13"/>
  <c r="CO14" i="13"/>
  <c r="CN14" i="13"/>
  <c r="CM14" i="13"/>
  <c r="CL14" i="13"/>
  <c r="CJ14" i="13"/>
  <c r="CI14" i="13"/>
  <c r="CH14" i="13"/>
  <c r="CG14" i="13"/>
  <c r="CF14" i="13"/>
  <c r="CE14" i="13"/>
  <c r="CD14" i="13"/>
  <c r="CC14" i="13"/>
  <c r="CB14" i="13"/>
  <c r="BZ14" i="13"/>
  <c r="BY14" i="13"/>
  <c r="BX14" i="13"/>
  <c r="BW14" i="13"/>
  <c r="BV14" i="13"/>
  <c r="BT14" i="13"/>
  <c r="BS14" i="13"/>
  <c r="BR14" i="13"/>
  <c r="BQ14" i="13"/>
  <c r="BP14" i="13"/>
  <c r="BO14" i="13"/>
  <c r="BN14" i="13"/>
  <c r="BM14" i="13"/>
  <c r="BL14" i="13"/>
  <c r="BJ14" i="13"/>
  <c r="BI14" i="13"/>
  <c r="BH14" i="13"/>
  <c r="BG14" i="13"/>
  <c r="BF14" i="13"/>
  <c r="BE14" i="13"/>
  <c r="BD14" i="13"/>
  <c r="AZ14" i="13"/>
  <c r="AY14" i="13"/>
  <c r="AX14" i="13"/>
  <c r="AW14" i="13"/>
  <c r="CS13" i="13"/>
  <c r="CQ13" i="13"/>
  <c r="CP13" i="13"/>
  <c r="CO13" i="13"/>
  <c r="CN13" i="13"/>
  <c r="CM13" i="13"/>
  <c r="CL13" i="13"/>
  <c r="CJ13" i="13"/>
  <c r="CI13" i="13"/>
  <c r="CH13" i="13"/>
  <c r="CG13" i="13"/>
  <c r="CF13" i="13"/>
  <c r="CE13" i="13"/>
  <c r="CD13" i="13"/>
  <c r="CC13" i="13"/>
  <c r="CB13" i="13"/>
  <c r="BZ13" i="13"/>
  <c r="BY13" i="13"/>
  <c r="BX13" i="13"/>
  <c r="BW13" i="13"/>
  <c r="BV13" i="13"/>
  <c r="BT13" i="13"/>
  <c r="BS13" i="13"/>
  <c r="BR13" i="13"/>
  <c r="BQ13" i="13"/>
  <c r="BP13" i="13"/>
  <c r="BN13" i="13"/>
  <c r="BM13" i="13"/>
  <c r="BL13" i="13"/>
  <c r="BJ13" i="13"/>
  <c r="BH13" i="13"/>
  <c r="BG13" i="13"/>
  <c r="BF13" i="13"/>
  <c r="BE13" i="13"/>
  <c r="BD13" i="13"/>
  <c r="AZ13" i="13"/>
  <c r="AY13" i="13"/>
  <c r="AX13" i="13"/>
  <c r="AW13" i="13"/>
  <c r="CS12" i="13"/>
  <c r="CQ12" i="13"/>
  <c r="CP12" i="13"/>
  <c r="CO12" i="13"/>
  <c r="CN12" i="13"/>
  <c r="CM12" i="13"/>
  <c r="CL12" i="13"/>
  <c r="CJ12" i="13"/>
  <c r="CI12" i="13"/>
  <c r="CH12" i="13"/>
  <c r="CG12" i="13"/>
  <c r="CF12" i="13"/>
  <c r="CE12" i="13"/>
  <c r="CD12" i="13"/>
  <c r="CC12" i="13"/>
  <c r="CB12" i="13"/>
  <c r="BZ12" i="13"/>
  <c r="BY12" i="13"/>
  <c r="BX12" i="13"/>
  <c r="BV12" i="13"/>
  <c r="BT12" i="13"/>
  <c r="BS12" i="13"/>
  <c r="BR12" i="13"/>
  <c r="BQ12" i="13"/>
  <c r="BP12" i="13"/>
  <c r="BM12" i="13"/>
  <c r="BL12" i="13"/>
  <c r="BJ12" i="13"/>
  <c r="BH12" i="13"/>
  <c r="BG12" i="13"/>
  <c r="BF12" i="13"/>
  <c r="BE12" i="13"/>
  <c r="AZ12" i="13"/>
  <c r="AY12" i="13"/>
  <c r="AX12" i="13"/>
  <c r="AW12" i="13"/>
  <c r="CS11" i="13"/>
  <c r="CQ11" i="13"/>
  <c r="CP11" i="13"/>
  <c r="CO11" i="13"/>
  <c r="CM11" i="13"/>
  <c r="CI11" i="13"/>
  <c r="CH11" i="13"/>
  <c r="CG11" i="13"/>
  <c r="CF11" i="13"/>
  <c r="CE11" i="13"/>
  <c r="CC11" i="13"/>
  <c r="CB11" i="13"/>
  <c r="BY11" i="13"/>
  <c r="BX11" i="13"/>
  <c r="BV11" i="13"/>
  <c r="BT11" i="13"/>
  <c r="BS11" i="13"/>
  <c r="BR11" i="13"/>
  <c r="BQ11" i="13"/>
  <c r="BP11" i="13"/>
  <c r="BM11" i="13"/>
  <c r="BL11" i="13"/>
  <c r="BJ11" i="13"/>
  <c r="BH11" i="13"/>
  <c r="BG11" i="13"/>
  <c r="BF11" i="13"/>
  <c r="BE11" i="13"/>
  <c r="AZ11" i="13"/>
  <c r="AY11" i="13"/>
  <c r="AX11" i="13"/>
  <c r="AW11" i="13"/>
  <c r="CS10" i="13"/>
  <c r="CI10" i="13"/>
  <c r="CG10" i="13"/>
  <c r="CF10" i="13"/>
  <c r="CE10" i="13"/>
  <c r="CC10" i="13"/>
  <c r="CB10" i="13"/>
  <c r="BX10" i="13"/>
  <c r="BV10" i="13"/>
  <c r="BT10" i="13"/>
  <c r="BS10" i="13"/>
  <c r="BR10" i="13"/>
  <c r="BQ10" i="13"/>
  <c r="BP10" i="13"/>
  <c r="BM10" i="13"/>
  <c r="BL10" i="13"/>
  <c r="BJ10" i="13"/>
  <c r="BH10" i="13"/>
  <c r="BG10" i="13"/>
  <c r="BF10" i="13"/>
  <c r="BE10" i="13"/>
  <c r="AZ10" i="13"/>
  <c r="AY10" i="13"/>
  <c r="AX10" i="13"/>
  <c r="AW10" i="13"/>
  <c r="CS9" i="13"/>
  <c r="CI9" i="13"/>
  <c r="CG9" i="13"/>
  <c r="CF9" i="13"/>
  <c r="CE9" i="13"/>
  <c r="CC9" i="13"/>
  <c r="BX9" i="13"/>
  <c r="BV9" i="13"/>
  <c r="BT9" i="13"/>
  <c r="BS9" i="13"/>
  <c r="BR9" i="13"/>
  <c r="BP9" i="13"/>
  <c r="BM9" i="13"/>
  <c r="BL9" i="13"/>
  <c r="BJ9" i="13"/>
  <c r="BH9" i="13"/>
  <c r="BF9" i="13"/>
  <c r="AY9" i="13"/>
  <c r="AW9" i="13"/>
  <c r="CS8" i="13"/>
  <c r="CI8" i="13"/>
  <c r="CF8" i="13"/>
  <c r="CE8" i="13"/>
  <c r="CC8" i="13"/>
  <c r="BX8" i="13"/>
  <c r="BV8" i="13"/>
  <c r="BT8" i="13"/>
  <c r="BS8" i="13"/>
  <c r="BR8" i="13"/>
  <c r="BP8" i="13"/>
  <c r="BM8" i="13"/>
  <c r="BJ8" i="13"/>
  <c r="BH8" i="13"/>
  <c r="BF8" i="13"/>
  <c r="AY8" i="13"/>
  <c r="AW8" i="13"/>
  <c r="CF7" i="13"/>
  <c r="CE7" i="13"/>
  <c r="CC7" i="13"/>
  <c r="BV7" i="13"/>
  <c r="BT7" i="13"/>
  <c r="BS7" i="13"/>
  <c r="BR7" i="13"/>
  <c r="BP7" i="13"/>
  <c r="BJ7" i="13"/>
  <c r="BF7" i="13"/>
  <c r="AY7" i="13"/>
  <c r="CF6" i="13"/>
  <c r="BV6" i="13"/>
  <c r="BT6" i="13"/>
  <c r="BS6" i="13"/>
  <c r="BJ6" i="13"/>
  <c r="BF6" i="13"/>
  <c r="BV5" i="13"/>
  <c r="BT5" i="13"/>
  <c r="BS5" i="13"/>
  <c r="BJ5" i="13"/>
  <c r="C5" i="44" a="1"/>
  <c r="AB6" i="13" s="1"/>
  <c r="E5" i="44" a="1"/>
  <c r="G5" i="44" a="1"/>
  <c r="AD11" i="13" s="1"/>
  <c r="I5" i="44" a="1"/>
  <c r="K5" i="44" a="1"/>
  <c r="M5" i="44" a="1"/>
  <c r="AI5" i="13" s="1"/>
  <c r="O5" i="44" a="1"/>
  <c r="Q5" i="44" a="1"/>
  <c r="AK5" i="13" s="1"/>
  <c r="S5" i="44" a="1"/>
  <c r="AL12" i="13" s="1"/>
  <c r="U5" i="44" a="1"/>
  <c r="W5" i="44" a="1"/>
  <c r="Y5" i="44" a="1"/>
  <c r="AA5" i="44" a="1"/>
  <c r="AC5" i="44" a="1"/>
  <c r="AE5" i="44" a="1"/>
  <c r="AR8" i="13" s="1"/>
  <c r="AG5" i="44" a="1"/>
  <c r="AI5" i="44" a="1"/>
  <c r="AT14" i="13" s="1"/>
  <c r="AK5" i="44" a="1"/>
  <c r="AM5" i="44" a="1"/>
  <c r="AO5" i="44" a="1"/>
  <c r="AW7" i="13" s="1"/>
  <c r="AQ5" i="44" a="1"/>
  <c r="AS5" i="44" a="1"/>
  <c r="AU5" i="44" a="1"/>
  <c r="AW5" i="44" a="1"/>
  <c r="AY5" i="44" a="1"/>
  <c r="BA5" i="44" a="1"/>
  <c r="BC5" i="44" a="1"/>
  <c r="BE5" i="44" a="1"/>
  <c r="BH6" i="13" s="1"/>
  <c r="BG5" i="44" a="1"/>
  <c r="BI5" i="44" a="1"/>
  <c r="BK5" i="44" a="1"/>
  <c r="BM5" i="44" a="1"/>
  <c r="BL8" i="13" s="1"/>
  <c r="BO5" i="44" a="1"/>
  <c r="BM4" i="13" s="1"/>
  <c r="BQ5" i="44" a="1"/>
  <c r="BS5" i="44" a="1"/>
  <c r="BU5" i="44" a="1"/>
  <c r="BW5" i="44" a="1"/>
  <c r="BY5" i="44" a="1"/>
  <c r="CA5" i="44" a="1"/>
  <c r="CC5" i="44" a="1"/>
  <c r="CE5" i="44" a="1"/>
  <c r="CG5" i="44" a="1"/>
  <c r="BW8" i="13" s="1"/>
  <c r="CI5" i="44" a="1"/>
  <c r="BX4" i="13" s="1"/>
  <c r="CK5" i="44" a="1"/>
  <c r="BY4" i="13" s="1"/>
  <c r="CM5" i="44" a="1"/>
  <c r="BZ10" i="13" s="1"/>
  <c r="CO5" i="44" a="1"/>
  <c r="CA12" i="13" s="1"/>
  <c r="CQ5" i="44" a="1"/>
  <c r="CS5" i="44" a="1"/>
  <c r="CU5" i="44" a="1"/>
  <c r="CW5" i="44" a="1"/>
  <c r="CY5" i="44" a="1"/>
  <c r="DA5" i="44" a="1"/>
  <c r="CG6" i="13" s="1"/>
  <c r="DC5" i="44" a="1"/>
  <c r="DE5" i="44" a="1"/>
  <c r="DG5" i="44" a="1"/>
  <c r="DI5" i="44" a="1"/>
  <c r="CK8" i="13" s="1"/>
  <c r="DK5" i="44" a="1"/>
  <c r="CL5" i="13" s="1"/>
  <c r="DM5" i="44" a="1"/>
  <c r="DO5" i="44" a="1"/>
  <c r="CN4" i="13" s="1"/>
  <c r="DQ5" i="44" a="1"/>
  <c r="DS5" i="44" a="1"/>
  <c r="DU5" i="44" a="1"/>
  <c r="DW5" i="44" a="1"/>
  <c r="CR12" i="13" s="1"/>
  <c r="DY5" i="44" a="1"/>
  <c r="EA5" i="44" a="1"/>
  <c r="A5" i="44" a="1"/>
  <c r="AA7" i="13" s="1"/>
  <c r="AK4" i="13" l="1"/>
  <c r="AT5" i="13"/>
  <c r="AH6" i="13"/>
  <c r="AM12" i="13"/>
  <c r="AL16" i="13"/>
  <c r="AG17" i="13"/>
  <c r="AL4" i="13"/>
  <c r="AU5" i="13"/>
  <c r="AT6" i="13"/>
  <c r="BH7" i="13"/>
  <c r="AZ8" i="13"/>
  <c r="BI9" i="13"/>
  <c r="AL10" i="13"/>
  <c r="AM16" i="13"/>
  <c r="AL17" i="13"/>
  <c r="AU4" i="13"/>
  <c r="AV5" i="13"/>
  <c r="AU6" i="13"/>
  <c r="BI7" i="13"/>
  <c r="BD8" i="13"/>
  <c r="AM10" i="13"/>
  <c r="AH15" i="13"/>
  <c r="AT16" i="13"/>
  <c r="AV4" i="13"/>
  <c r="AV6" i="13"/>
  <c r="AC7" i="13"/>
  <c r="BE8" i="13"/>
  <c r="AC9" i="13"/>
  <c r="AR10" i="13"/>
  <c r="BD11" i="13"/>
  <c r="AL15" i="13"/>
  <c r="AW4" i="13"/>
  <c r="AO7" i="13"/>
  <c r="AK8" i="13"/>
  <c r="AC5" i="13"/>
  <c r="AV7" i="13"/>
  <c r="AO8" i="13"/>
  <c r="AX9" i="13"/>
  <c r="AR13" i="13"/>
  <c r="AG11" i="13"/>
  <c r="AT13" i="13"/>
  <c r="AM14" i="13"/>
  <c r="AG4" i="13"/>
  <c r="AC17" i="13"/>
  <c r="CC4" i="13"/>
  <c r="BW5" i="13"/>
  <c r="CT8" i="13"/>
  <c r="BO13" i="13"/>
  <c r="CL4" i="13"/>
  <c r="BX5" i="13"/>
  <c r="CO7" i="13"/>
  <c r="BN8" i="13"/>
  <c r="AA9" i="13"/>
  <c r="CL9" i="13"/>
  <c r="CM4" i="13"/>
  <c r="CJ5" i="13"/>
  <c r="BW6" i="13"/>
  <c r="CP7" i="13"/>
  <c r="BK9" i="13"/>
  <c r="CP9" i="13"/>
  <c r="BY10" i="13"/>
  <c r="CH10" i="13"/>
  <c r="BK11" i="13"/>
  <c r="CK20" i="13"/>
  <c r="BL4" i="13"/>
  <c r="BK5" i="13"/>
  <c r="CK5" i="13"/>
  <c r="CQ7" i="13"/>
  <c r="CQ9" i="13"/>
  <c r="AA18" i="13"/>
  <c r="BL5" i="13"/>
  <c r="CD9" i="13"/>
  <c r="CA10" i="13"/>
  <c r="CJ10" i="13"/>
  <c r="BN4" i="13"/>
  <c r="AA6" i="13"/>
  <c r="CK6" i="13"/>
  <c r="CJ8" i="13"/>
  <c r="BL6" i="13"/>
  <c r="CT6" i="13"/>
  <c r="A5" i="44"/>
  <c r="AA8" i="13"/>
  <c r="AA12" i="13"/>
  <c r="AA11" i="13"/>
  <c r="AA19" i="13"/>
  <c r="AA16" i="13"/>
  <c r="AA13" i="13"/>
  <c r="AA10" i="13"/>
  <c r="AA17" i="13"/>
  <c r="AA14" i="13"/>
  <c r="AA5" i="13"/>
  <c r="AA15" i="13"/>
  <c r="AA4" i="13"/>
  <c r="EA5" i="44"/>
  <c r="CT7" i="13"/>
  <c r="CT11" i="13"/>
  <c r="CT10" i="13"/>
  <c r="CT5" i="13"/>
  <c r="CT13" i="13"/>
  <c r="CT9" i="13"/>
  <c r="CT4" i="13"/>
  <c r="CT12" i="13"/>
  <c r="DY5" i="44"/>
  <c r="CS7" i="13"/>
  <c r="CS6" i="13"/>
  <c r="CS5" i="13"/>
  <c r="CS4" i="13"/>
  <c r="DW5" i="44"/>
  <c r="CR6" i="13"/>
  <c r="CR4" i="13"/>
  <c r="CR14" i="13"/>
  <c r="CR10" i="13"/>
  <c r="CR8" i="13"/>
  <c r="CR5" i="13"/>
  <c r="CR13" i="13"/>
  <c r="CR11" i="13"/>
  <c r="CR9" i="13"/>
  <c r="CR7" i="13"/>
  <c r="DU5" i="44"/>
  <c r="CQ8" i="13"/>
  <c r="CQ5" i="13"/>
  <c r="CQ6" i="13"/>
  <c r="CQ4" i="13"/>
  <c r="CQ10" i="13"/>
  <c r="DS5" i="44"/>
  <c r="CP8" i="13"/>
  <c r="CP5" i="13"/>
  <c r="CP6" i="13"/>
  <c r="CP4" i="13"/>
  <c r="CP10" i="13"/>
  <c r="DQ5" i="44"/>
  <c r="CO9" i="13"/>
  <c r="CO8" i="13"/>
  <c r="CO5" i="13"/>
  <c r="CO6" i="13"/>
  <c r="CO10" i="13"/>
  <c r="CO4" i="13"/>
  <c r="DO5" i="44"/>
  <c r="CN11" i="13"/>
  <c r="CN10" i="13"/>
  <c r="CN9" i="13"/>
  <c r="CN7" i="13"/>
  <c r="CN8" i="13"/>
  <c r="CN6" i="13"/>
  <c r="CN5" i="13"/>
  <c r="DM5" i="44"/>
  <c r="CM7" i="13"/>
  <c r="CM10" i="13"/>
  <c r="CM9" i="13"/>
  <c r="CM8" i="13"/>
  <c r="CM6" i="13"/>
  <c r="CM5" i="13"/>
  <c r="DK5" i="44"/>
  <c r="CL7" i="13"/>
  <c r="CL11" i="13"/>
  <c r="CL10" i="13"/>
  <c r="CL8" i="13"/>
  <c r="CL6" i="13"/>
  <c r="DI5" i="44"/>
  <c r="CK16" i="13"/>
  <c r="CK14" i="13"/>
  <c r="CK7" i="13"/>
  <c r="CK17" i="13"/>
  <c r="CK9" i="13"/>
  <c r="CK4" i="13"/>
  <c r="CK18" i="13"/>
  <c r="CK15" i="13"/>
  <c r="CK11" i="13"/>
  <c r="CK19" i="13"/>
  <c r="CK13" i="13"/>
  <c r="CK12" i="13"/>
  <c r="CK10" i="13"/>
  <c r="DG5" i="44"/>
  <c r="CJ6" i="13"/>
  <c r="CJ4" i="13"/>
  <c r="CJ9" i="13"/>
  <c r="CJ7" i="13"/>
  <c r="CJ11" i="13"/>
  <c r="DE5" i="44"/>
  <c r="CI5" i="13"/>
  <c r="CI6" i="13"/>
  <c r="CI4" i="13"/>
  <c r="CI7" i="13"/>
  <c r="DC5" i="44"/>
  <c r="CH8" i="13"/>
  <c r="CH5" i="13"/>
  <c r="CH6" i="13"/>
  <c r="CH4" i="13"/>
  <c r="CH9" i="13"/>
  <c r="CH7" i="13"/>
  <c r="DA5" i="44"/>
  <c r="CG8" i="13"/>
  <c r="CG5" i="13"/>
  <c r="CG4" i="13"/>
  <c r="CG7" i="13"/>
  <c r="CY5" i="44"/>
  <c r="CF5" i="13"/>
  <c r="CF4" i="13"/>
  <c r="CW5" i="44"/>
  <c r="CE6" i="13"/>
  <c r="CE5" i="13"/>
  <c r="CE4" i="13"/>
  <c r="CU5" i="44"/>
  <c r="CD7" i="13"/>
  <c r="CD11" i="13"/>
  <c r="CD10" i="13"/>
  <c r="CD6" i="13"/>
  <c r="CD8" i="13"/>
  <c r="CD5" i="13"/>
  <c r="CD4" i="13"/>
  <c r="CS5" i="44"/>
  <c r="CC6" i="13"/>
  <c r="CC5" i="13"/>
  <c r="CQ5" i="44"/>
  <c r="CB6" i="13"/>
  <c r="CB4" i="13"/>
  <c r="CB7" i="13"/>
  <c r="CB9" i="13"/>
  <c r="CB8" i="13"/>
  <c r="CB5" i="13"/>
  <c r="CO5" i="44"/>
  <c r="CA13" i="13"/>
  <c r="CA8" i="13"/>
  <c r="CA5" i="13"/>
  <c r="CA6" i="13"/>
  <c r="CA4" i="13"/>
  <c r="CA7" i="13"/>
  <c r="CA11" i="13"/>
  <c r="CA9" i="13"/>
  <c r="CA14" i="13"/>
  <c r="CM5" i="44"/>
  <c r="BZ8" i="13"/>
  <c r="BZ5" i="13"/>
  <c r="BZ6" i="13"/>
  <c r="BZ4" i="13"/>
  <c r="BZ7" i="13"/>
  <c r="BZ11" i="13"/>
  <c r="BZ9" i="13"/>
  <c r="CK5" i="44"/>
  <c r="BY9" i="13"/>
  <c r="BY8" i="13"/>
  <c r="BY5" i="13"/>
  <c r="BY7" i="13"/>
  <c r="BY6" i="13"/>
  <c r="CI5" i="44"/>
  <c r="BX7" i="13"/>
  <c r="BX6" i="13"/>
  <c r="CG5" i="44"/>
  <c r="BW7" i="13"/>
  <c r="BW11" i="13"/>
  <c r="BW10" i="13"/>
  <c r="BW12" i="13"/>
  <c r="BW9" i="13"/>
  <c r="BW4" i="13"/>
  <c r="CE5" i="44"/>
  <c r="BV4" i="13"/>
  <c r="CC5" i="44"/>
  <c r="BT4" i="13"/>
  <c r="CA5" i="44"/>
  <c r="BS4" i="13"/>
  <c r="BY5" i="44"/>
  <c r="BR5" i="13"/>
  <c r="BR6" i="13"/>
  <c r="BR4" i="13"/>
  <c r="BW5" i="44"/>
  <c r="BQ8" i="13"/>
  <c r="BQ5" i="13"/>
  <c r="BQ6" i="13"/>
  <c r="BQ4" i="13"/>
  <c r="BQ9" i="13"/>
  <c r="BQ7" i="13"/>
  <c r="BU5" i="44"/>
  <c r="BP5" i="13"/>
  <c r="BP6" i="13"/>
  <c r="BP4" i="13"/>
  <c r="BS5" i="44"/>
  <c r="BO11" i="13"/>
  <c r="BO10" i="13"/>
  <c r="BO12" i="13"/>
  <c r="BO9" i="13"/>
  <c r="BO6" i="13"/>
  <c r="BO5" i="13"/>
  <c r="BO7" i="13"/>
  <c r="BO8" i="13"/>
  <c r="BO4" i="13"/>
  <c r="BQ5" i="44"/>
  <c r="BN7" i="13"/>
  <c r="BN11" i="13"/>
  <c r="BN10" i="13"/>
  <c r="BN12" i="13"/>
  <c r="BN9" i="13"/>
  <c r="BN6" i="13"/>
  <c r="BN5" i="13"/>
  <c r="BO5" i="44"/>
  <c r="BM7" i="13"/>
  <c r="BM6" i="13"/>
  <c r="BM5" i="13"/>
  <c r="BM5" i="44"/>
  <c r="BL7" i="13"/>
  <c r="BK5" i="44"/>
  <c r="BK6" i="13"/>
  <c r="BK4" i="13"/>
  <c r="BK16" i="13"/>
  <c r="BK14" i="13"/>
  <c r="BK8" i="13"/>
  <c r="BK17" i="13"/>
  <c r="BK10" i="13"/>
  <c r="BK15" i="13"/>
  <c r="BK12" i="13"/>
  <c r="BK13" i="13"/>
  <c r="BK7" i="13"/>
  <c r="BI5" i="44"/>
  <c r="BJ4" i="13"/>
  <c r="BG5" i="44"/>
  <c r="BI13" i="13"/>
  <c r="BI8" i="13"/>
  <c r="BI5" i="13"/>
  <c r="BI6" i="13"/>
  <c r="BI4" i="13"/>
  <c r="BI11" i="13"/>
  <c r="BI10" i="13"/>
  <c r="BI12" i="13"/>
  <c r="BE5" i="44"/>
  <c r="BH5" i="13"/>
  <c r="BH4" i="13"/>
  <c r="BC5" i="44"/>
  <c r="BG9" i="13"/>
  <c r="BG7" i="13"/>
  <c r="BG6" i="13"/>
  <c r="BG5" i="13"/>
  <c r="BG4" i="13"/>
  <c r="BG8" i="13"/>
  <c r="BA5" i="44"/>
  <c r="BF5" i="13"/>
  <c r="BF4" i="13"/>
  <c r="AY5" i="44"/>
  <c r="BE7" i="13"/>
  <c r="BE9" i="13"/>
  <c r="BE6" i="13"/>
  <c r="BE5" i="13"/>
  <c r="BE4" i="13"/>
  <c r="AW5" i="44"/>
  <c r="BD7" i="13"/>
  <c r="BD10" i="13"/>
  <c r="BD12" i="13"/>
  <c r="BD9" i="13"/>
  <c r="BD6" i="13"/>
  <c r="BD5" i="13"/>
  <c r="BD4" i="13"/>
  <c r="AU5" i="44"/>
  <c r="AZ6" i="13"/>
  <c r="AZ4" i="13"/>
  <c r="AZ7" i="13"/>
  <c r="AZ9" i="13"/>
  <c r="AZ5" i="13"/>
  <c r="AS5" i="44"/>
  <c r="AY5" i="13"/>
  <c r="AY6" i="13"/>
  <c r="AY4" i="13"/>
  <c r="AQ5" i="44"/>
  <c r="AX8" i="13"/>
  <c r="AX5" i="13"/>
  <c r="AX6" i="13"/>
  <c r="AX4" i="13"/>
  <c r="AX7" i="13"/>
  <c r="AO5" i="44"/>
  <c r="AW5" i="13"/>
  <c r="AW6" i="13"/>
  <c r="AM5" i="44"/>
  <c r="AV11" i="13"/>
  <c r="AV10" i="13"/>
  <c r="AV9" i="13"/>
  <c r="AV8" i="13"/>
  <c r="AK5" i="44"/>
  <c r="AU7" i="13"/>
  <c r="AU10" i="13"/>
  <c r="AU9" i="13"/>
  <c r="AU8" i="13"/>
  <c r="AI5" i="44"/>
  <c r="AT22" i="13"/>
  <c r="AT21" i="13"/>
  <c r="AT20" i="13"/>
  <c r="AT19" i="13"/>
  <c r="AT18" i="13"/>
  <c r="AT15" i="13"/>
  <c r="AT12" i="13"/>
  <c r="AT11" i="13"/>
  <c r="AT7" i="13"/>
  <c r="AT17" i="13"/>
  <c r="AT10" i="13"/>
  <c r="AT9" i="13"/>
  <c r="AT4" i="13"/>
  <c r="AT8" i="13"/>
  <c r="AG5" i="44"/>
  <c r="AS5" i="13"/>
  <c r="AS4" i="13"/>
  <c r="AE5" i="44"/>
  <c r="AR4" i="13"/>
  <c r="AR12" i="13"/>
  <c r="AR11" i="13"/>
  <c r="AR7" i="13"/>
  <c r="AR6" i="13"/>
  <c r="AR9" i="13"/>
  <c r="AR5" i="13"/>
  <c r="AC5" i="44"/>
  <c r="AQ5" i="13"/>
  <c r="AQ4" i="13"/>
  <c r="AA5" i="44"/>
  <c r="AP6" i="13"/>
  <c r="AP5" i="13"/>
  <c r="AP4" i="13"/>
  <c r="Y5" i="44"/>
  <c r="AO6" i="13"/>
  <c r="AO5" i="13"/>
  <c r="AO4" i="13"/>
  <c r="W5" i="44"/>
  <c r="AN8" i="13"/>
  <c r="AN6" i="13"/>
  <c r="AN7" i="13"/>
  <c r="AN5" i="13"/>
  <c r="AN4" i="13"/>
  <c r="U5" i="44"/>
  <c r="AM8" i="13"/>
  <c r="AM15" i="13"/>
  <c r="AM13" i="13"/>
  <c r="AM7" i="13"/>
  <c r="AM6" i="13"/>
  <c r="AM11" i="13"/>
  <c r="AM9" i="13"/>
  <c r="AM5" i="13"/>
  <c r="AM4" i="13"/>
  <c r="S5" i="44"/>
  <c r="AL14" i="13"/>
  <c r="AL23" i="13"/>
  <c r="AL22" i="13"/>
  <c r="AL21" i="13"/>
  <c r="AL20" i="13"/>
  <c r="AL19" i="13"/>
  <c r="AL24" i="13"/>
  <c r="AL18" i="13"/>
  <c r="AL8" i="13"/>
  <c r="AL13" i="13"/>
  <c r="AL7" i="13"/>
  <c r="AL6" i="13"/>
  <c r="AL11" i="13"/>
  <c r="AL9" i="13"/>
  <c r="AL5" i="13"/>
  <c r="Q5" i="44"/>
  <c r="AK7" i="13"/>
  <c r="AK6" i="13"/>
  <c r="AK9" i="13"/>
  <c r="O5" i="44"/>
  <c r="AJ4" i="13"/>
  <c r="M5" i="44"/>
  <c r="AI7" i="13"/>
  <c r="AI4" i="13"/>
  <c r="AI6" i="13"/>
  <c r="K5" i="44"/>
  <c r="AH9" i="13"/>
  <c r="AH5" i="13"/>
  <c r="AH14" i="13"/>
  <c r="AH7" i="13"/>
  <c r="AH4" i="13"/>
  <c r="AH12" i="13"/>
  <c r="AH10" i="13"/>
  <c r="AH8" i="13"/>
  <c r="AH13" i="13"/>
  <c r="AH11" i="13"/>
  <c r="G5" i="44"/>
  <c r="AD10" i="13"/>
  <c r="AD6" i="13"/>
  <c r="AD9" i="13"/>
  <c r="AD5" i="13"/>
  <c r="AD4" i="13"/>
  <c r="AD12" i="13"/>
  <c r="AD8" i="13"/>
  <c r="AD7" i="13"/>
  <c r="C5" i="44"/>
  <c r="AB5" i="13"/>
  <c r="AB4" i="13"/>
  <c r="I5" i="44"/>
  <c r="AG16" i="13"/>
  <c r="AG13" i="13"/>
  <c r="AG6" i="13"/>
  <c r="AG9" i="13"/>
  <c r="AG5" i="13"/>
  <c r="AG14" i="13"/>
  <c r="AG7" i="13"/>
  <c r="AC8" i="13"/>
  <c r="E5" i="44"/>
  <c r="AC12" i="13"/>
  <c r="AC11" i="13"/>
  <c r="AC16" i="13"/>
  <c r="AC13" i="13"/>
  <c r="AC10" i="13"/>
  <c r="AC6" i="13"/>
  <c r="AC4" i="13"/>
  <c r="AG8" i="13"/>
  <c r="AG10" i="13"/>
  <c r="AG12" i="13"/>
  <c r="AC15" i="13"/>
  <c r="AC14" i="13"/>
  <c r="AG15" i="13"/>
  <c r="E51" i="14"/>
  <c r="E34" i="14"/>
  <c r="G28" i="14"/>
  <c r="G63" i="14"/>
  <c r="G7" i="21" l="1"/>
  <c r="F16" i="12"/>
  <c r="I22" i="12" s="1"/>
  <c r="G56" i="21" l="1"/>
  <c r="G55" i="21"/>
  <c r="G54" i="21"/>
  <c r="G53" i="21"/>
  <c r="G52" i="21"/>
  <c r="G51" i="21"/>
  <c r="G50" i="21"/>
  <c r="G49" i="21"/>
  <c r="G48" i="21"/>
  <c r="G47" i="21"/>
  <c r="G46" i="21"/>
  <c r="G45" i="21"/>
  <c r="G44" i="21"/>
  <c r="G43" i="21"/>
  <c r="G42" i="21"/>
  <c r="G41" i="21"/>
  <c r="G40" i="21"/>
  <c r="G39" i="21"/>
  <c r="G38"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K14" i="14" l="1"/>
  <c r="B123" i="20" l="1"/>
  <c r="B124" i="20"/>
  <c r="B125" i="20"/>
  <c r="B126" i="20"/>
  <c r="B127" i="20"/>
  <c r="B128" i="20"/>
  <c r="B129" i="20"/>
  <c r="B130" i="20"/>
  <c r="B131" i="20"/>
  <c r="B132" i="20"/>
  <c r="B133" i="20"/>
  <c r="B134" i="20"/>
  <c r="B135" i="20"/>
  <c r="B136" i="20"/>
  <c r="B137" i="20"/>
  <c r="B138" i="20"/>
  <c r="B139" i="20"/>
  <c r="B140" i="20"/>
  <c r="B141" i="20"/>
  <c r="B142" i="20"/>
  <c r="B143" i="20"/>
  <c r="B144" i="20"/>
  <c r="B145" i="20"/>
  <c r="B146" i="20"/>
  <c r="B147" i="20"/>
  <c r="B148" i="20"/>
  <c r="B149" i="20"/>
  <c r="B150" i="20"/>
  <c r="B151" i="20"/>
  <c r="B152" i="20"/>
  <c r="B153" i="20"/>
  <c r="B154" i="20"/>
  <c r="B155" i="20"/>
  <c r="B156" i="20"/>
  <c r="B157" i="20"/>
  <c r="B158" i="20"/>
  <c r="B159" i="20"/>
  <c r="B160" i="20"/>
  <c r="B161" i="20"/>
  <c r="B122" i="20"/>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73" i="20"/>
  <c r="B53" i="20"/>
  <c r="B54" i="20"/>
  <c r="B55" i="20"/>
  <c r="B56" i="20"/>
  <c r="B57" i="20"/>
  <c r="B58" i="20"/>
  <c r="B59" i="20"/>
  <c r="B60" i="20"/>
  <c r="B61" i="20"/>
  <c r="B62" i="20"/>
  <c r="B63" i="20"/>
  <c r="B64" i="20"/>
  <c r="B65" i="20"/>
  <c r="B66" i="20"/>
  <c r="B67" i="20"/>
  <c r="B68" i="20"/>
  <c r="B69" i="20"/>
  <c r="B70" i="20"/>
  <c r="B71" i="20"/>
  <c r="B72" i="20"/>
  <c r="B11" i="25"/>
  <c r="G90" i="20" l="1"/>
  <c r="E90" i="20"/>
  <c r="C90" i="20"/>
  <c r="M86" i="20"/>
  <c r="K86" i="20"/>
  <c r="I86" i="20"/>
  <c r="G86" i="20"/>
  <c r="E86" i="20"/>
  <c r="C86" i="20"/>
  <c r="O65" i="28" l="1"/>
  <c r="O66" i="28"/>
  <c r="O67" i="28"/>
  <c r="O68" i="28"/>
  <c r="O69" i="28"/>
  <c r="O70" i="28"/>
  <c r="O71" i="28"/>
  <c r="O72" i="28"/>
  <c r="O73" i="28"/>
  <c r="O74" i="28"/>
  <c r="O75" i="28"/>
  <c r="O76" i="28"/>
  <c r="O77" i="28"/>
  <c r="O78" i="28"/>
  <c r="O79" i="28"/>
  <c r="O80" i="28"/>
  <c r="O81" i="28"/>
  <c r="O82" i="28"/>
  <c r="O83" i="28"/>
  <c r="O84" i="28"/>
  <c r="O85" i="28"/>
  <c r="J11" i="28"/>
  <c r="J12" i="28"/>
  <c r="J13" i="28"/>
  <c r="J14" i="28"/>
  <c r="J15" i="28"/>
  <c r="J16" i="28"/>
  <c r="J17" i="28"/>
  <c r="J18" i="28"/>
  <c r="J19" i="28"/>
  <c r="J20" i="28"/>
  <c r="J21" i="28"/>
  <c r="J22" i="28"/>
  <c r="J23" i="28"/>
  <c r="J24" i="28"/>
  <c r="J25" i="28"/>
  <c r="J26" i="28"/>
  <c r="J27" i="28"/>
  <c r="J28" i="28"/>
  <c r="J29" i="28"/>
  <c r="J30" i="28"/>
  <c r="J6" i="28"/>
  <c r="P561" i="20" l="1"/>
  <c r="P559" i="20"/>
  <c r="P545" i="20"/>
  <c r="P543" i="20"/>
  <c r="P529" i="20"/>
  <c r="P527" i="20"/>
  <c r="P557" i="20"/>
  <c r="P555" i="20"/>
  <c r="P553" i="20"/>
  <c r="P551" i="20"/>
  <c r="P549" i="20"/>
  <c r="G557" i="20"/>
  <c r="G555" i="20"/>
  <c r="G553" i="20"/>
  <c r="G551" i="20"/>
  <c r="G549" i="20"/>
  <c r="P541" i="20"/>
  <c r="P539" i="20"/>
  <c r="P537" i="20"/>
  <c r="P535" i="20"/>
  <c r="P533" i="20"/>
  <c r="G541" i="20"/>
  <c r="G539" i="20"/>
  <c r="G537" i="20"/>
  <c r="G535" i="20"/>
  <c r="G533" i="20"/>
  <c r="P525" i="20"/>
  <c r="P523" i="20"/>
  <c r="P521" i="20"/>
  <c r="P519" i="20"/>
  <c r="P517" i="20"/>
  <c r="G525" i="20"/>
  <c r="G523" i="20"/>
  <c r="G521" i="20"/>
  <c r="G519" i="20"/>
  <c r="G517" i="20"/>
  <c r="G509" i="20"/>
  <c r="G507" i="20"/>
  <c r="G505" i="20"/>
  <c r="G503" i="20"/>
  <c r="G501" i="20"/>
  <c r="P501" i="20"/>
  <c r="P503" i="20"/>
  <c r="P505" i="20"/>
  <c r="P507" i="20"/>
  <c r="P509" i="20"/>
  <c r="P513" i="20"/>
  <c r="P511" i="20"/>
  <c r="G578" i="20" l="1"/>
  <c r="I578" i="20" s="1"/>
  <c r="G576" i="20"/>
  <c r="I576" i="20" s="1"/>
  <c r="E568" i="20"/>
  <c r="G568" i="20"/>
  <c r="G574" i="20"/>
  <c r="G566" i="20"/>
  <c r="E572" i="20"/>
  <c r="E570" i="20"/>
  <c r="E566" i="20"/>
  <c r="E574" i="20"/>
  <c r="F62" i="19"/>
  <c r="E580" i="20" l="1"/>
  <c r="I566" i="20"/>
  <c r="I568" i="20"/>
  <c r="I574" i="20"/>
  <c r="G77" i="25"/>
  <c r="E77" i="25"/>
  <c r="C77" i="25"/>
  <c r="K73" i="25"/>
  <c r="I73" i="25"/>
  <c r="E73" i="25"/>
  <c r="M73" i="25"/>
  <c r="G73" i="25" l="1"/>
  <c r="C73" i="25"/>
  <c r="P90" i="20" l="1"/>
  <c r="P77" i="25"/>
  <c r="C39" i="17" l="1"/>
  <c r="C40" i="17"/>
  <c r="C41" i="17"/>
  <c r="C42" i="17"/>
  <c r="C43" i="17"/>
  <c r="C44" i="17"/>
  <c r="C45" i="17"/>
  <c r="C46" i="17"/>
  <c r="C47" i="17"/>
  <c r="C48" i="17"/>
  <c r="C49" i="17"/>
  <c r="C50" i="17"/>
  <c r="C51" i="17"/>
  <c r="C52" i="17"/>
  <c r="C53" i="17"/>
  <c r="C54" i="17"/>
  <c r="C55" i="17"/>
  <c r="C56" i="17"/>
  <c r="C57" i="17"/>
  <c r="C58" i="17"/>
  <c r="I478" i="20"/>
  <c r="I417" i="20"/>
  <c r="I358" i="20"/>
  <c r="I223" i="20"/>
  <c r="I162" i="20"/>
  <c r="Q74" i="20"/>
  <c r="J74" i="20"/>
  <c r="J61" i="25"/>
  <c r="B84" i="28" l="1"/>
  <c r="L58" i="17"/>
  <c r="K58" i="17"/>
  <c r="I58" i="17"/>
  <c r="I84" i="28" s="1"/>
  <c r="J58" i="17"/>
  <c r="M58" i="17"/>
  <c r="B83" i="28"/>
  <c r="K57" i="17"/>
  <c r="M57" i="17"/>
  <c r="L57" i="17"/>
  <c r="J57" i="17"/>
  <c r="I57" i="17"/>
  <c r="I83" i="28" s="1"/>
  <c r="B82" i="28"/>
  <c r="J56" i="17"/>
  <c r="M56" i="17"/>
  <c r="I56" i="17"/>
  <c r="I82" i="28" s="1"/>
  <c r="L56" i="17"/>
  <c r="K56" i="17"/>
  <c r="B81" i="28"/>
  <c r="L55" i="17"/>
  <c r="M55" i="17"/>
  <c r="K55" i="17"/>
  <c r="J55" i="17"/>
  <c r="I55" i="17"/>
  <c r="I81" i="28" s="1"/>
  <c r="B80" i="28"/>
  <c r="L54" i="17"/>
  <c r="K54" i="17"/>
  <c r="J54" i="17"/>
  <c r="M54" i="17"/>
  <c r="I54" i="17"/>
  <c r="I80" i="28" s="1"/>
  <c r="B79" i="28"/>
  <c r="K53" i="17"/>
  <c r="J53" i="17"/>
  <c r="M53" i="17"/>
  <c r="I53" i="17"/>
  <c r="I79" i="28" s="1"/>
  <c r="L53" i="17"/>
  <c r="B78" i="28"/>
  <c r="J52" i="17"/>
  <c r="K52" i="17"/>
  <c r="M52" i="17"/>
  <c r="I52" i="17"/>
  <c r="I78" i="28" s="1"/>
  <c r="L52" i="17"/>
  <c r="B77" i="28"/>
  <c r="M51" i="17"/>
  <c r="I51" i="17"/>
  <c r="I77" i="28" s="1"/>
  <c r="L51" i="17"/>
  <c r="J51" i="17"/>
  <c r="K51" i="17"/>
  <c r="B76" i="28"/>
  <c r="L50" i="17"/>
  <c r="K50" i="17"/>
  <c r="M50" i="17"/>
  <c r="J50" i="17"/>
  <c r="I50" i="17"/>
  <c r="I76" i="28" s="1"/>
  <c r="B75" i="28"/>
  <c r="K49" i="17"/>
  <c r="J49" i="17"/>
  <c r="L49" i="17"/>
  <c r="M49" i="17"/>
  <c r="I49" i="17"/>
  <c r="I75" i="28" s="1"/>
  <c r="B74" i="28"/>
  <c r="M48" i="17"/>
  <c r="I48" i="17"/>
  <c r="I74" i="28" s="1"/>
  <c r="J48" i="17"/>
  <c r="L48" i="17"/>
  <c r="K48" i="17"/>
  <c r="B73" i="28"/>
  <c r="M47" i="17"/>
  <c r="I47" i="17"/>
  <c r="I73" i="28" s="1"/>
  <c r="L47" i="17"/>
  <c r="J47" i="17"/>
  <c r="K47" i="17"/>
  <c r="B72" i="28"/>
  <c r="L46" i="17"/>
  <c r="M46" i="17"/>
  <c r="I46" i="17"/>
  <c r="I72" i="28" s="1"/>
  <c r="K46" i="17"/>
  <c r="J46" i="17"/>
  <c r="B71" i="28"/>
  <c r="K45" i="17"/>
  <c r="L45" i="17"/>
  <c r="J45" i="17"/>
  <c r="M45" i="17"/>
  <c r="I45" i="17"/>
  <c r="I71" i="28" s="1"/>
  <c r="B70" i="28"/>
  <c r="J44" i="17"/>
  <c r="M44" i="17"/>
  <c r="I44" i="17"/>
  <c r="I70" i="28" s="1"/>
  <c r="K44" i="17"/>
  <c r="L44" i="17"/>
  <c r="B69" i="28"/>
  <c r="M43" i="17"/>
  <c r="I43" i="17"/>
  <c r="I69" i="28" s="1"/>
  <c r="L43" i="17"/>
  <c r="K43" i="17"/>
  <c r="J43" i="17"/>
  <c r="B68" i="28"/>
  <c r="L42" i="17"/>
  <c r="K42" i="17"/>
  <c r="J42" i="17"/>
  <c r="M42" i="17"/>
  <c r="I42" i="17"/>
  <c r="I68" i="28" s="1"/>
  <c r="B67" i="28"/>
  <c r="J41" i="17"/>
  <c r="K41" i="17"/>
  <c r="M41" i="17"/>
  <c r="I41" i="17"/>
  <c r="I67" i="28" s="1"/>
  <c r="L41" i="17"/>
  <c r="B66" i="28"/>
  <c r="J40" i="17"/>
  <c r="M40" i="17"/>
  <c r="I40" i="17"/>
  <c r="I66" i="28" s="1"/>
  <c r="L40" i="17"/>
  <c r="K40" i="17"/>
  <c r="B65" i="28"/>
  <c r="M39" i="17"/>
  <c r="I39" i="17"/>
  <c r="I65" i="28" s="1"/>
  <c r="L39" i="17"/>
  <c r="J39" i="17"/>
  <c r="K39" i="17"/>
  <c r="F71" i="17"/>
  <c r="F73" i="17"/>
  <c r="F68" i="17"/>
  <c r="F69" i="17"/>
  <c r="F72" i="17"/>
  <c r="Q61" i="25"/>
  <c r="C40" i="25"/>
  <c r="C41" i="25"/>
  <c r="C42" i="25"/>
  <c r="C43" i="25"/>
  <c r="C44" i="25"/>
  <c r="C45" i="25"/>
  <c r="C46" i="25"/>
  <c r="C47" i="25"/>
  <c r="C48" i="25"/>
  <c r="C49" i="25"/>
  <c r="C50" i="25"/>
  <c r="C51" i="25"/>
  <c r="C52" i="25"/>
  <c r="C53" i="25"/>
  <c r="C54" i="25"/>
  <c r="C55" i="25"/>
  <c r="C56" i="25"/>
  <c r="C57" i="25"/>
  <c r="C58" i="25"/>
  <c r="C59" i="25"/>
  <c r="B41" i="19"/>
  <c r="B42" i="19"/>
  <c r="B43" i="19"/>
  <c r="B44" i="19"/>
  <c r="B45" i="19"/>
  <c r="B46" i="19"/>
  <c r="B47" i="19"/>
  <c r="B48" i="19"/>
  <c r="B49" i="19"/>
  <c r="B50" i="19"/>
  <c r="B51" i="19"/>
  <c r="B52" i="19"/>
  <c r="B53" i="19"/>
  <c r="B54" i="19"/>
  <c r="B55" i="19"/>
  <c r="B56" i="19"/>
  <c r="B57" i="19"/>
  <c r="B58" i="19"/>
  <c r="B59" i="19"/>
  <c r="B60" i="19"/>
  <c r="B36" i="21"/>
  <c r="B37" i="21"/>
  <c r="B38" i="21"/>
  <c r="B39" i="21"/>
  <c r="B40" i="21"/>
  <c r="B41" i="21"/>
  <c r="B42" i="21"/>
  <c r="B43" i="21"/>
  <c r="B44" i="21"/>
  <c r="B45" i="21"/>
  <c r="B46" i="21"/>
  <c r="B47" i="21"/>
  <c r="B48" i="21"/>
  <c r="B49" i="21"/>
  <c r="B50" i="21"/>
  <c r="B51" i="21"/>
  <c r="B52" i="21"/>
  <c r="B53" i="21"/>
  <c r="B54" i="21"/>
  <c r="B55" i="21"/>
  <c r="K43" i="14"/>
  <c r="K44" i="14"/>
  <c r="K45" i="14"/>
  <c r="K46" i="14"/>
  <c r="K47" i="14"/>
  <c r="K48" i="14"/>
  <c r="K49" i="14"/>
  <c r="K50" i="14"/>
  <c r="K51" i="14"/>
  <c r="K52" i="14"/>
  <c r="K53" i="14"/>
  <c r="K54" i="14"/>
  <c r="K55" i="14"/>
  <c r="K56" i="14"/>
  <c r="K57" i="14"/>
  <c r="K58" i="14"/>
  <c r="K59" i="14"/>
  <c r="K60" i="14"/>
  <c r="K61" i="14"/>
  <c r="K62" i="14"/>
  <c r="F67" i="17" l="1"/>
  <c r="E75" i="17" s="1"/>
  <c r="F70" i="17"/>
  <c r="F424" i="20" l="1"/>
  <c r="F230" i="20"/>
  <c r="D499" i="20" l="1"/>
  <c r="B22" i="28" l="1"/>
  <c r="B23" i="28"/>
  <c r="B24" i="28"/>
  <c r="B25" i="28"/>
  <c r="B26" i="28"/>
  <c r="B27" i="28"/>
  <c r="B28" i="28"/>
  <c r="B29" i="28"/>
  <c r="B30" i="28"/>
  <c r="J7" i="28"/>
  <c r="J8" i="28"/>
  <c r="J9" i="28"/>
  <c r="J10" i="28"/>
  <c r="B21" i="28"/>
  <c r="B7" i="28" l="1"/>
  <c r="B8" i="28"/>
  <c r="B9" i="28"/>
  <c r="B10" i="28"/>
  <c r="B11" i="28"/>
  <c r="B12" i="28"/>
  <c r="B13" i="28"/>
  <c r="B14" i="28"/>
  <c r="B15" i="28"/>
  <c r="B16" i="28"/>
  <c r="B17" i="28"/>
  <c r="B18" i="28"/>
  <c r="B19" i="28"/>
  <c r="B20" i="28"/>
  <c r="B6" i="28"/>
  <c r="O37" i="28"/>
  <c r="O38" i="28"/>
  <c r="O39" i="28"/>
  <c r="O40" i="28"/>
  <c r="O41" i="28"/>
  <c r="O42" i="28"/>
  <c r="O43" i="28"/>
  <c r="O44" i="28"/>
  <c r="O45" i="28"/>
  <c r="O46" i="28"/>
  <c r="O47" i="28"/>
  <c r="O48" i="28"/>
  <c r="O49" i="28"/>
  <c r="O50" i="28"/>
  <c r="O51" i="28"/>
  <c r="O52" i="28"/>
  <c r="O53" i="28"/>
  <c r="O54" i="28"/>
  <c r="O55" i="28"/>
  <c r="O56" i="28"/>
  <c r="O57" i="28"/>
  <c r="O58" i="28"/>
  <c r="O59" i="28"/>
  <c r="O60" i="28"/>
  <c r="O61" i="28"/>
  <c r="O62" i="28"/>
  <c r="O63" i="28"/>
  <c r="O64" i="28"/>
  <c r="O36" i="28"/>
  <c r="D7" i="12" l="1"/>
  <c r="B427" i="20" l="1"/>
  <c r="F363" i="20"/>
  <c r="B366" i="20"/>
  <c r="F304" i="20"/>
  <c r="B307" i="20"/>
  <c r="B306" i="20" s="1"/>
  <c r="B233" i="20"/>
  <c r="B232" i="20" s="1"/>
  <c r="F169" i="20"/>
  <c r="B172" i="20"/>
  <c r="B171" i="20" s="1"/>
  <c r="F108" i="20"/>
  <c r="C16" i="25" l="1"/>
  <c r="Q1" i="25" l="1"/>
  <c r="D5" i="14" l="1"/>
  <c r="Q1" i="20" l="1"/>
  <c r="N2" i="17"/>
  <c r="F59" i="17" s="1"/>
  <c r="C14" i="25"/>
  <c r="C15" i="25"/>
  <c r="C17" i="25"/>
  <c r="C18" i="25"/>
  <c r="C19" i="25"/>
  <c r="C20" i="25"/>
  <c r="C21" i="25"/>
  <c r="C22" i="25"/>
  <c r="C23" i="25"/>
  <c r="C24" i="25"/>
  <c r="C25" i="25"/>
  <c r="C26" i="25"/>
  <c r="C27" i="25"/>
  <c r="C28" i="25"/>
  <c r="C29" i="25"/>
  <c r="C30" i="25"/>
  <c r="C31" i="25"/>
  <c r="C32" i="25"/>
  <c r="C33" i="25"/>
  <c r="C34" i="25"/>
  <c r="C35" i="25"/>
  <c r="C36" i="25"/>
  <c r="C37" i="25"/>
  <c r="C38" i="25"/>
  <c r="C39" i="25"/>
  <c r="C60" i="25"/>
  <c r="D2" i="20" l="1"/>
  <c r="F293" i="20"/>
  <c r="Q533" i="20"/>
  <c r="Q517" i="20"/>
  <c r="H549" i="20"/>
  <c r="H533" i="20"/>
  <c r="H517" i="20"/>
  <c r="Q501" i="20"/>
  <c r="F13" i="17"/>
  <c r="F41" i="17"/>
  <c r="F45" i="17"/>
  <c r="F49" i="17"/>
  <c r="F53" i="17"/>
  <c r="F56" i="17"/>
  <c r="E40" i="17"/>
  <c r="N40" i="17" s="1"/>
  <c r="E44" i="17"/>
  <c r="N44" i="17" s="1"/>
  <c r="E48" i="17"/>
  <c r="N48" i="17" s="1"/>
  <c r="E52" i="17"/>
  <c r="N52" i="17" s="1"/>
  <c r="E56" i="17"/>
  <c r="N56" i="17" s="1"/>
  <c r="F40" i="17"/>
  <c r="F52" i="17"/>
  <c r="E43" i="17"/>
  <c r="N43" i="17" s="1"/>
  <c r="E55" i="17"/>
  <c r="N55" i="17" s="1"/>
  <c r="F42" i="17"/>
  <c r="F46" i="17"/>
  <c r="F50" i="17"/>
  <c r="F54" i="17"/>
  <c r="F57" i="17"/>
  <c r="E41" i="17"/>
  <c r="N41" i="17" s="1"/>
  <c r="E45" i="17"/>
  <c r="N45" i="17" s="1"/>
  <c r="E49" i="17"/>
  <c r="N49" i="17" s="1"/>
  <c r="E53" i="17"/>
  <c r="N53" i="17" s="1"/>
  <c r="E57" i="17"/>
  <c r="N57" i="17" s="1"/>
  <c r="F48" i="17"/>
  <c r="E39" i="17"/>
  <c r="N39" i="17" s="1"/>
  <c r="E47" i="17"/>
  <c r="N47" i="17" s="1"/>
  <c r="F39" i="17"/>
  <c r="F43" i="17"/>
  <c r="F47" i="17"/>
  <c r="F51" i="17"/>
  <c r="F58" i="17"/>
  <c r="E42" i="17"/>
  <c r="N42" i="17" s="1"/>
  <c r="E46" i="17"/>
  <c r="N46" i="17" s="1"/>
  <c r="E50" i="17"/>
  <c r="N50" i="17" s="1"/>
  <c r="E54" i="17"/>
  <c r="N54" i="17" s="1"/>
  <c r="E58" i="17"/>
  <c r="N58" i="17" s="1"/>
  <c r="F44" i="17"/>
  <c r="F55" i="17"/>
  <c r="E51" i="17"/>
  <c r="N51" i="17" s="1"/>
  <c r="C56" i="20"/>
  <c r="L13" i="28" s="1"/>
  <c r="N13" i="28" s="1"/>
  <c r="C60" i="20"/>
  <c r="L17" i="28" s="1"/>
  <c r="N17" i="28" s="1"/>
  <c r="C64" i="20"/>
  <c r="L21" i="28" s="1"/>
  <c r="N21" i="28" s="1"/>
  <c r="C68" i="20"/>
  <c r="L25" i="28" s="1"/>
  <c r="N25" i="28" s="1"/>
  <c r="C72" i="20"/>
  <c r="L29" i="28" s="1"/>
  <c r="N29" i="28" s="1"/>
  <c r="C58" i="20"/>
  <c r="L15" i="28" s="1"/>
  <c r="N15" i="28" s="1"/>
  <c r="C66" i="20"/>
  <c r="L23" i="28" s="1"/>
  <c r="N23" i="28" s="1"/>
  <c r="C67" i="20"/>
  <c r="L24" i="28" s="1"/>
  <c r="N24" i="28" s="1"/>
  <c r="C53" i="20"/>
  <c r="L10" i="28" s="1"/>
  <c r="N10" i="28" s="1"/>
  <c r="C57" i="20"/>
  <c r="L14" i="28" s="1"/>
  <c r="N14" i="28" s="1"/>
  <c r="C61" i="20"/>
  <c r="L18" i="28" s="1"/>
  <c r="N18" i="28" s="1"/>
  <c r="C65" i="20"/>
  <c r="L22" i="28" s="1"/>
  <c r="N22" i="28" s="1"/>
  <c r="C69" i="20"/>
  <c r="L26" i="28" s="1"/>
  <c r="N26" i="28" s="1"/>
  <c r="C62" i="20"/>
  <c r="L19" i="28" s="1"/>
  <c r="N19" i="28" s="1"/>
  <c r="C70" i="20"/>
  <c r="L27" i="28" s="1"/>
  <c r="N27" i="28" s="1"/>
  <c r="C55" i="20"/>
  <c r="L12" i="28" s="1"/>
  <c r="N12" i="28" s="1"/>
  <c r="C59" i="20"/>
  <c r="L16" i="28" s="1"/>
  <c r="N16" i="28" s="1"/>
  <c r="C63" i="20"/>
  <c r="L20" i="28" s="1"/>
  <c r="N20" i="28" s="1"/>
  <c r="C71" i="20"/>
  <c r="L28" i="28" s="1"/>
  <c r="N28" i="28" s="1"/>
  <c r="C54" i="20"/>
  <c r="L11" i="28" s="1"/>
  <c r="N11" i="28" s="1"/>
  <c r="D7" i="28"/>
  <c r="F7" i="28" s="1"/>
  <c r="C51" i="20"/>
  <c r="L8" i="28" s="1"/>
  <c r="N8" i="28" s="1"/>
  <c r="C47" i="20"/>
  <c r="D29" i="28" s="1"/>
  <c r="F29" i="28" s="1"/>
  <c r="C43" i="20"/>
  <c r="D25" i="28" s="1"/>
  <c r="F25" i="28" s="1"/>
  <c r="C39" i="20"/>
  <c r="D21" i="28" s="1"/>
  <c r="F21" i="28" s="1"/>
  <c r="C35" i="20"/>
  <c r="D17" i="28" s="1"/>
  <c r="F17" i="28" s="1"/>
  <c r="C31" i="20"/>
  <c r="D13" i="28" s="1"/>
  <c r="F13" i="28" s="1"/>
  <c r="C27" i="20"/>
  <c r="D9" i="28" s="1"/>
  <c r="F9" i="28" s="1"/>
  <c r="C52" i="20"/>
  <c r="L9" i="28" s="1"/>
  <c r="N9" i="28" s="1"/>
  <c r="C44" i="20"/>
  <c r="D26" i="28" s="1"/>
  <c r="F26" i="28" s="1"/>
  <c r="C36" i="20"/>
  <c r="D18" i="28" s="1"/>
  <c r="F18" i="28" s="1"/>
  <c r="C28" i="20"/>
  <c r="D10" i="28" s="1"/>
  <c r="F10" i="28" s="1"/>
  <c r="D6" i="28"/>
  <c r="F6" i="28" s="1"/>
  <c r="C50" i="20"/>
  <c r="L7" i="28" s="1"/>
  <c r="N7" i="28" s="1"/>
  <c r="C46" i="20"/>
  <c r="D28" i="28" s="1"/>
  <c r="F28" i="28" s="1"/>
  <c r="C42" i="20"/>
  <c r="D24" i="28" s="1"/>
  <c r="F24" i="28" s="1"/>
  <c r="C38" i="20"/>
  <c r="D20" i="28" s="1"/>
  <c r="F20" i="28" s="1"/>
  <c r="C34" i="20"/>
  <c r="D16" i="28" s="1"/>
  <c r="F16" i="28" s="1"/>
  <c r="C30" i="20"/>
  <c r="D12" i="28" s="1"/>
  <c r="F12" i="28" s="1"/>
  <c r="D8" i="28"/>
  <c r="F8" i="28" s="1"/>
  <c r="C48" i="20"/>
  <c r="D30" i="28" s="1"/>
  <c r="F30" i="28" s="1"/>
  <c r="C40" i="20"/>
  <c r="D22" i="28" s="1"/>
  <c r="F22" i="28" s="1"/>
  <c r="C32" i="20"/>
  <c r="D14" i="28" s="1"/>
  <c r="F14" i="28" s="1"/>
  <c r="C73" i="20"/>
  <c r="L30" i="28" s="1"/>
  <c r="N30" i="28" s="1"/>
  <c r="C49" i="20"/>
  <c r="L6" i="28" s="1"/>
  <c r="N6" i="28" s="1"/>
  <c r="C45" i="20"/>
  <c r="D27" i="28" s="1"/>
  <c r="F27" i="28" s="1"/>
  <c r="C41" i="20"/>
  <c r="D23" i="28" s="1"/>
  <c r="F23" i="28" s="1"/>
  <c r="C37" i="20"/>
  <c r="D19" i="28" s="1"/>
  <c r="F19" i="28" s="1"/>
  <c r="C33" i="20"/>
  <c r="D15" i="28" s="1"/>
  <c r="F15" i="28" s="1"/>
  <c r="C29" i="20"/>
  <c r="D11" i="28" s="1"/>
  <c r="F11" i="28" s="1"/>
  <c r="E36" i="17"/>
  <c r="N36" i="17" s="1"/>
  <c r="E28" i="17"/>
  <c r="N28" i="17" s="1"/>
  <c r="E20" i="17"/>
  <c r="N20" i="17" s="1"/>
  <c r="F36" i="17"/>
  <c r="F20" i="17"/>
  <c r="E34" i="17"/>
  <c r="N34" i="17" s="1"/>
  <c r="E26" i="17"/>
  <c r="N26" i="17" s="1"/>
  <c r="E18" i="17"/>
  <c r="N18" i="17" s="1"/>
  <c r="F32" i="17"/>
  <c r="F16" i="17"/>
  <c r="E10" i="17"/>
  <c r="N10" i="17" s="1"/>
  <c r="E32" i="17"/>
  <c r="N32" i="17" s="1"/>
  <c r="E24" i="17"/>
  <c r="N24" i="17" s="1"/>
  <c r="E14" i="17"/>
  <c r="N14" i="17" s="1"/>
  <c r="F28" i="17"/>
  <c r="F12" i="17"/>
  <c r="E38" i="17"/>
  <c r="N38" i="17" s="1"/>
  <c r="E30" i="17"/>
  <c r="N30" i="17" s="1"/>
  <c r="E22" i="17"/>
  <c r="N22" i="17" s="1"/>
  <c r="F10" i="17"/>
  <c r="F24" i="17"/>
  <c r="E37" i="17"/>
  <c r="N37" i="17" s="1"/>
  <c r="E33" i="17"/>
  <c r="N33" i="17" s="1"/>
  <c r="E29" i="17"/>
  <c r="N29" i="17" s="1"/>
  <c r="E25" i="17"/>
  <c r="N25" i="17" s="1"/>
  <c r="E21" i="17"/>
  <c r="N21" i="17" s="1"/>
  <c r="E17" i="17"/>
  <c r="N17" i="17" s="1"/>
  <c r="E13" i="17"/>
  <c r="N13" i="17" s="1"/>
  <c r="F85" i="28"/>
  <c r="F35" i="17"/>
  <c r="F31" i="17"/>
  <c r="F27" i="17"/>
  <c r="F23" i="17"/>
  <c r="F19" i="17"/>
  <c r="F15" i="17"/>
  <c r="F11" i="17"/>
  <c r="E16" i="17"/>
  <c r="N16" i="17" s="1"/>
  <c r="E12" i="17"/>
  <c r="N12" i="17" s="1"/>
  <c r="F38" i="17"/>
  <c r="F34" i="17"/>
  <c r="F30" i="17"/>
  <c r="F26" i="17"/>
  <c r="F22" i="17"/>
  <c r="F18" i="17"/>
  <c r="F14" i="17"/>
  <c r="E59" i="17"/>
  <c r="N59" i="17" s="1"/>
  <c r="E35" i="17"/>
  <c r="N35" i="17" s="1"/>
  <c r="E31" i="17"/>
  <c r="N31" i="17" s="1"/>
  <c r="E27" i="17"/>
  <c r="N27" i="17" s="1"/>
  <c r="E23" i="17"/>
  <c r="N23" i="17" s="1"/>
  <c r="E19" i="17"/>
  <c r="N19" i="17" s="1"/>
  <c r="E15" i="17"/>
  <c r="N15" i="17" s="1"/>
  <c r="E11" i="17"/>
  <c r="N11" i="17" s="1"/>
  <c r="F37" i="17"/>
  <c r="F33" i="17"/>
  <c r="F29" i="17"/>
  <c r="F25" i="17"/>
  <c r="F21" i="17"/>
  <c r="F17" i="17"/>
  <c r="F74" i="28" l="1"/>
  <c r="H48" i="17"/>
  <c r="H74" i="28" s="1"/>
  <c r="F76" i="28"/>
  <c r="H50" i="17"/>
  <c r="H76" i="28" s="1"/>
  <c r="F82" i="28"/>
  <c r="H56" i="17"/>
  <c r="H82" i="28" s="1"/>
  <c r="F65" i="28"/>
  <c r="H39" i="17"/>
  <c r="H65" i="28" s="1"/>
  <c r="F72" i="28"/>
  <c r="H46" i="17"/>
  <c r="H72" i="28" s="1"/>
  <c r="F81" i="28"/>
  <c r="H55" i="17"/>
  <c r="H81" i="28" s="1"/>
  <c r="F77" i="28"/>
  <c r="H51" i="17"/>
  <c r="H77" i="28" s="1"/>
  <c r="F83" i="28"/>
  <c r="H57" i="17"/>
  <c r="H83" i="28" s="1"/>
  <c r="F68" i="28"/>
  <c r="H42" i="17"/>
  <c r="H68" i="28" s="1"/>
  <c r="F66" i="28"/>
  <c r="H40" i="17"/>
  <c r="H66" i="28" s="1"/>
  <c r="F75" i="28"/>
  <c r="H49" i="17"/>
  <c r="H75" i="28" s="1"/>
  <c r="F69" i="28"/>
  <c r="H43" i="17"/>
  <c r="H69" i="28" s="1"/>
  <c r="F67" i="28"/>
  <c r="H41" i="17"/>
  <c r="F84" i="28"/>
  <c r="H58" i="17"/>
  <c r="H84" i="28" s="1"/>
  <c r="F78" i="28"/>
  <c r="H52" i="17"/>
  <c r="H78" i="28" s="1"/>
  <c r="F79" i="28"/>
  <c r="H53" i="17"/>
  <c r="H79" i="28" s="1"/>
  <c r="F70" i="28"/>
  <c r="H44" i="17"/>
  <c r="H70" i="28" s="1"/>
  <c r="F73" i="28"/>
  <c r="H47" i="17"/>
  <c r="H73" i="28" s="1"/>
  <c r="F80" i="28"/>
  <c r="H54" i="17"/>
  <c r="H80" i="28" s="1"/>
  <c r="F71" i="28"/>
  <c r="H45" i="17"/>
  <c r="H71" i="28" s="1"/>
  <c r="D76" i="28"/>
  <c r="Q76" i="28" s="1"/>
  <c r="D73" i="28"/>
  <c r="Q73" i="28" s="1"/>
  <c r="D79" i="28"/>
  <c r="Q79" i="28" s="1"/>
  <c r="D70" i="28"/>
  <c r="Q70" i="28" s="1"/>
  <c r="D72" i="28"/>
  <c r="Q72" i="28" s="1"/>
  <c r="D65" i="28"/>
  <c r="Q65" i="28" s="1"/>
  <c r="D75" i="28"/>
  <c r="Q75" i="28" s="1"/>
  <c r="D81" i="28"/>
  <c r="Q81" i="28" s="1"/>
  <c r="D82" i="28"/>
  <c r="Q82" i="28" s="1"/>
  <c r="D66" i="28"/>
  <c r="Q66" i="28" s="1"/>
  <c r="D84" i="28"/>
  <c r="Q84" i="28" s="1"/>
  <c r="D68" i="28"/>
  <c r="Q68" i="28" s="1"/>
  <c r="D71" i="28"/>
  <c r="Q71" i="28" s="1"/>
  <c r="D69" i="28"/>
  <c r="Q69" i="28" s="1"/>
  <c r="D78" i="28"/>
  <c r="Q78" i="28" s="1"/>
  <c r="D85" i="28"/>
  <c r="Q85" i="28" s="1"/>
  <c r="D77" i="28"/>
  <c r="Q77" i="28" s="1"/>
  <c r="D80" i="28"/>
  <c r="Q80" i="28" s="1"/>
  <c r="D83" i="28"/>
  <c r="Q83" i="28" s="1"/>
  <c r="D67" i="28"/>
  <c r="Q67" i="28" s="1"/>
  <c r="D74" i="28"/>
  <c r="Q74" i="28" s="1"/>
  <c r="B51" i="17"/>
  <c r="B48" i="17"/>
  <c r="B50" i="17"/>
  <c r="B47" i="17"/>
  <c r="B53" i="17"/>
  <c r="B44" i="17"/>
  <c r="B57" i="17"/>
  <c r="B46" i="17"/>
  <c r="B39" i="17"/>
  <c r="B42" i="17"/>
  <c r="B45" i="17"/>
  <c r="B43" i="17"/>
  <c r="B52" i="17"/>
  <c r="F44" i="28"/>
  <c r="F38" i="28"/>
  <c r="F62" i="28"/>
  <c r="K77" i="28"/>
  <c r="M77" i="28"/>
  <c r="L77" i="28"/>
  <c r="J77" i="28"/>
  <c r="L70" i="28"/>
  <c r="K70" i="28"/>
  <c r="J70" i="28"/>
  <c r="M70" i="28"/>
  <c r="K73" i="28"/>
  <c r="J73" i="28"/>
  <c r="L73" i="28"/>
  <c r="M73" i="28"/>
  <c r="B49" i="17"/>
  <c r="J80" i="28"/>
  <c r="L80" i="28"/>
  <c r="M80" i="28"/>
  <c r="K80" i="28"/>
  <c r="B55" i="17"/>
  <c r="F56" i="25" s="1"/>
  <c r="B56" i="17"/>
  <c r="B40" i="17"/>
  <c r="M71" i="28"/>
  <c r="J71" i="28"/>
  <c r="K71" i="28"/>
  <c r="L71" i="28"/>
  <c r="F37" i="28"/>
  <c r="J68" i="28"/>
  <c r="K68" i="28"/>
  <c r="M68" i="28"/>
  <c r="L68" i="28"/>
  <c r="M75" i="28"/>
  <c r="K75" i="28"/>
  <c r="L75" i="28"/>
  <c r="J75" i="28"/>
  <c r="F59" i="28"/>
  <c r="F48" i="28"/>
  <c r="F57" i="28"/>
  <c r="F63" i="28"/>
  <c r="F52" i="28"/>
  <c r="F61" i="28"/>
  <c r="F42" i="28"/>
  <c r="B58" i="17"/>
  <c r="K69" i="28"/>
  <c r="M69" i="28"/>
  <c r="J69" i="28"/>
  <c r="L69" i="28"/>
  <c r="L74" i="28"/>
  <c r="M74" i="28"/>
  <c r="J74" i="28"/>
  <c r="K74" i="28"/>
  <c r="J76" i="28"/>
  <c r="K76" i="28"/>
  <c r="M76" i="28"/>
  <c r="L76" i="28"/>
  <c r="L82" i="28"/>
  <c r="J82" i="28"/>
  <c r="M82" i="28"/>
  <c r="K82" i="28"/>
  <c r="M67" i="28"/>
  <c r="K67" i="28"/>
  <c r="L67" i="28"/>
  <c r="J67" i="28"/>
  <c r="F60" i="28"/>
  <c r="F53" i="28"/>
  <c r="F36" i="28"/>
  <c r="K81" i="28"/>
  <c r="J81" i="28"/>
  <c r="L81" i="28"/>
  <c r="M81" i="28"/>
  <c r="M83" i="28"/>
  <c r="K83" i="28"/>
  <c r="L83" i="28"/>
  <c r="J83" i="28"/>
  <c r="L66" i="28"/>
  <c r="J66" i="28"/>
  <c r="M66" i="28"/>
  <c r="K66" i="28"/>
  <c r="F43" i="28"/>
  <c r="F64" i="28"/>
  <c r="F51" i="28"/>
  <c r="F40" i="28"/>
  <c r="F56" i="28"/>
  <c r="F49" i="28"/>
  <c r="F50" i="28"/>
  <c r="F58" i="28"/>
  <c r="B54" i="17"/>
  <c r="J84" i="28"/>
  <c r="K84" i="28"/>
  <c r="L84" i="28"/>
  <c r="M84" i="28"/>
  <c r="K65" i="28"/>
  <c r="J65" i="28"/>
  <c r="L65" i="28"/>
  <c r="M65" i="28"/>
  <c r="B41" i="17"/>
  <c r="J72" i="28"/>
  <c r="L72" i="28"/>
  <c r="K72" i="28"/>
  <c r="M72" i="28"/>
  <c r="L78" i="28"/>
  <c r="K78" i="28"/>
  <c r="M78" i="28"/>
  <c r="J78" i="28"/>
  <c r="M79" i="28"/>
  <c r="J79" i="28"/>
  <c r="L79" i="28"/>
  <c r="K79" i="28"/>
  <c r="F39" i="28"/>
  <c r="F54" i="28"/>
  <c r="F46" i="28"/>
  <c r="F55" i="28"/>
  <c r="F47" i="28"/>
  <c r="F45" i="28"/>
  <c r="F41" i="28"/>
  <c r="D37" i="28"/>
  <c r="Q37" i="28" s="1"/>
  <c r="D38" i="28"/>
  <c r="Q38" i="28" s="1"/>
  <c r="B10" i="17"/>
  <c r="D47" i="28"/>
  <c r="Q47" i="28" s="1"/>
  <c r="D56" i="28"/>
  <c r="Q56" i="28" s="1"/>
  <c r="D42" i="28"/>
  <c r="Q42" i="28" s="1"/>
  <c r="D51" i="28"/>
  <c r="Q51" i="28" s="1"/>
  <c r="D64" i="28"/>
  <c r="Q64" i="28" s="1"/>
  <c r="D50" i="28"/>
  <c r="Q50" i="28" s="1"/>
  <c r="D62" i="28"/>
  <c r="Q62" i="28" s="1"/>
  <c r="D41" i="28"/>
  <c r="Q41" i="28" s="1"/>
  <c r="D57" i="28"/>
  <c r="Q57" i="28" s="1"/>
  <c r="D39" i="28"/>
  <c r="Q39" i="28" s="1"/>
  <c r="D55" i="28"/>
  <c r="Q55" i="28" s="1"/>
  <c r="D58" i="28"/>
  <c r="Q58" i="28" s="1"/>
  <c r="D44" i="28"/>
  <c r="Q44" i="28" s="1"/>
  <c r="D49" i="28"/>
  <c r="Q49" i="28" s="1"/>
  <c r="D63" i="28"/>
  <c r="Q63" i="28" s="1"/>
  <c r="D40" i="28"/>
  <c r="Q40" i="28" s="1"/>
  <c r="D60" i="28"/>
  <c r="Q60" i="28" s="1"/>
  <c r="D54" i="28"/>
  <c r="Q54" i="28" s="1"/>
  <c r="D53" i="28"/>
  <c r="Q53" i="28" s="1"/>
  <c r="D45" i="28"/>
  <c r="Q45" i="28" s="1"/>
  <c r="D61" i="28"/>
  <c r="Q61" i="28" s="1"/>
  <c r="D43" i="28"/>
  <c r="Q43" i="28" s="1"/>
  <c r="D59" i="28"/>
  <c r="Q59" i="28" s="1"/>
  <c r="D48" i="28"/>
  <c r="Q48" i="28" s="1"/>
  <c r="D36" i="28"/>
  <c r="Q36" i="28" s="1"/>
  <c r="D52" i="28"/>
  <c r="Q52" i="28" s="1"/>
  <c r="D46" i="28"/>
  <c r="Q46" i="28" s="1"/>
  <c r="B30" i="17"/>
  <c r="B34" i="17"/>
  <c r="B11" i="17"/>
  <c r="B27" i="17"/>
  <c r="B25" i="17"/>
  <c r="B38" i="17"/>
  <c r="B24" i="17"/>
  <c r="B36" i="17"/>
  <c r="B59" i="17"/>
  <c r="B12" i="17"/>
  <c r="B37" i="17"/>
  <c r="B14" i="17"/>
  <c r="B28" i="17"/>
  <c r="B31" i="17"/>
  <c r="B13" i="17"/>
  <c r="B29" i="17"/>
  <c r="B32" i="17"/>
  <c r="B23" i="17"/>
  <c r="B35" i="17"/>
  <c r="B33" i="17"/>
  <c r="B22" i="17"/>
  <c r="B26" i="17"/>
  <c r="B16" i="17"/>
  <c r="B15" i="17"/>
  <c r="B18" i="17"/>
  <c r="B21" i="17"/>
  <c r="B19" i="17"/>
  <c r="B17" i="17"/>
  <c r="B20" i="17"/>
  <c r="C11" i="17"/>
  <c r="C12" i="17"/>
  <c r="C13" i="17"/>
  <c r="C14" i="17"/>
  <c r="C15" i="17"/>
  <c r="C16" i="17"/>
  <c r="C17" i="17"/>
  <c r="C18" i="17"/>
  <c r="C19" i="17"/>
  <c r="C20" i="17"/>
  <c r="C21" i="17"/>
  <c r="C22" i="17"/>
  <c r="C23" i="17"/>
  <c r="C24" i="17"/>
  <c r="C25" i="17"/>
  <c r="C26" i="17"/>
  <c r="C27" i="17"/>
  <c r="C28" i="17"/>
  <c r="C29" i="17"/>
  <c r="G29" i="17" s="1"/>
  <c r="C30" i="17"/>
  <c r="C31" i="17"/>
  <c r="C32" i="17"/>
  <c r="C33" i="17"/>
  <c r="C34" i="17"/>
  <c r="C35" i="17"/>
  <c r="C36" i="17"/>
  <c r="C37" i="17"/>
  <c r="C38" i="17"/>
  <c r="C59" i="17"/>
  <c r="F44" i="25" l="1"/>
  <c r="F41" i="25"/>
  <c r="H67" i="28"/>
  <c r="F59" i="25"/>
  <c r="F50" i="25"/>
  <c r="F57" i="25"/>
  <c r="F55" i="25"/>
  <c r="F42" i="25"/>
  <c r="B85" i="28"/>
  <c r="K59" i="17"/>
  <c r="K85" i="28" s="1"/>
  <c r="L59" i="17"/>
  <c r="L85" i="28" s="1"/>
  <c r="I59" i="17"/>
  <c r="M59" i="17"/>
  <c r="M85" i="28" s="1"/>
  <c r="J59" i="17"/>
  <c r="J85" i="28" s="1"/>
  <c r="K38" i="17"/>
  <c r="M38" i="17"/>
  <c r="I38" i="17"/>
  <c r="L38" i="17"/>
  <c r="J38" i="17"/>
  <c r="K37" i="17"/>
  <c r="J37" i="17"/>
  <c r="M37" i="17"/>
  <c r="I37" i="17"/>
  <c r="L37" i="17"/>
  <c r="J36" i="17"/>
  <c r="M36" i="17"/>
  <c r="I36" i="17"/>
  <c r="L36" i="17"/>
  <c r="K36" i="17"/>
  <c r="M35" i="17"/>
  <c r="I35" i="17"/>
  <c r="L35" i="17"/>
  <c r="K35" i="17"/>
  <c r="J35" i="17"/>
  <c r="L34" i="17"/>
  <c r="K34" i="17"/>
  <c r="M34" i="17"/>
  <c r="J34" i="17"/>
  <c r="I34" i="17"/>
  <c r="K33" i="17"/>
  <c r="J33" i="17"/>
  <c r="L33" i="17"/>
  <c r="M33" i="17"/>
  <c r="I33" i="17"/>
  <c r="J32" i="17"/>
  <c r="M32" i="17"/>
  <c r="K32" i="17"/>
  <c r="I32" i="17"/>
  <c r="L32" i="17"/>
  <c r="M31" i="17"/>
  <c r="I31" i="17"/>
  <c r="L31" i="17"/>
  <c r="J31" i="17"/>
  <c r="K31" i="17"/>
  <c r="L30" i="17"/>
  <c r="J30" i="17"/>
  <c r="M30" i="17"/>
  <c r="I30" i="17"/>
  <c r="K30" i="17"/>
  <c r="K29" i="17"/>
  <c r="L29" i="17"/>
  <c r="J29" i="17"/>
  <c r="M29" i="17"/>
  <c r="I29" i="17"/>
  <c r="J28" i="17"/>
  <c r="M28" i="17"/>
  <c r="I28" i="17"/>
  <c r="K28" i="17"/>
  <c r="K54" i="28" s="1"/>
  <c r="L28" i="17"/>
  <c r="M27" i="17"/>
  <c r="I27" i="17"/>
  <c r="L27" i="17"/>
  <c r="K27" i="17"/>
  <c r="J27" i="17"/>
  <c r="L26" i="17"/>
  <c r="K26" i="17"/>
  <c r="M26" i="17"/>
  <c r="J26" i="17"/>
  <c r="I26" i="17"/>
  <c r="K25" i="17"/>
  <c r="J25" i="17"/>
  <c r="M25" i="17"/>
  <c r="I25" i="17"/>
  <c r="L25" i="17"/>
  <c r="J24" i="17"/>
  <c r="M24" i="17"/>
  <c r="L24" i="17"/>
  <c r="K24" i="17"/>
  <c r="I24" i="17"/>
  <c r="M23" i="17"/>
  <c r="I23" i="17"/>
  <c r="L23" i="17"/>
  <c r="J23" i="17"/>
  <c r="K23" i="17"/>
  <c r="L22" i="17"/>
  <c r="K22" i="17"/>
  <c r="M22" i="17"/>
  <c r="I22" i="17"/>
  <c r="J22" i="17"/>
  <c r="K21" i="17"/>
  <c r="J21" i="17"/>
  <c r="M21" i="17"/>
  <c r="I21" i="17"/>
  <c r="L21" i="17"/>
  <c r="J20" i="17"/>
  <c r="K20" i="17"/>
  <c r="K46" i="28" s="1"/>
  <c r="M20" i="17"/>
  <c r="I20" i="17"/>
  <c r="L20" i="17"/>
  <c r="M19" i="17"/>
  <c r="I19" i="17"/>
  <c r="J19" i="17"/>
  <c r="L19" i="17"/>
  <c r="K19" i="17"/>
  <c r="K45" i="28" s="1"/>
  <c r="L18" i="17"/>
  <c r="M18" i="17"/>
  <c r="K18" i="17"/>
  <c r="J18" i="17"/>
  <c r="I18" i="17"/>
  <c r="K17" i="17"/>
  <c r="J17" i="17"/>
  <c r="L17" i="17"/>
  <c r="M17" i="17"/>
  <c r="I17" i="17"/>
  <c r="J16" i="17"/>
  <c r="M16" i="17"/>
  <c r="I16" i="17"/>
  <c r="K16" i="17"/>
  <c r="L16" i="17"/>
  <c r="M15" i="17"/>
  <c r="M41" i="28" s="1"/>
  <c r="I15" i="17"/>
  <c r="J15" i="17"/>
  <c r="J41" i="28" s="1"/>
  <c r="L15" i="17"/>
  <c r="L41" i="28" s="1"/>
  <c r="K15" i="17"/>
  <c r="K41" i="28" s="1"/>
  <c r="L14" i="17"/>
  <c r="K14" i="17"/>
  <c r="M14" i="17"/>
  <c r="J14" i="17"/>
  <c r="I14" i="17"/>
  <c r="K13" i="17"/>
  <c r="J13" i="17"/>
  <c r="M13" i="17"/>
  <c r="I13" i="17"/>
  <c r="L13" i="17"/>
  <c r="J12" i="17"/>
  <c r="M12" i="17"/>
  <c r="I12" i="17"/>
  <c r="K12" i="17"/>
  <c r="L12" i="17"/>
  <c r="M11" i="17"/>
  <c r="M37" i="28" s="1"/>
  <c r="L11" i="17"/>
  <c r="L37" i="28" s="1"/>
  <c r="I11" i="17"/>
  <c r="K11" i="17"/>
  <c r="K37" i="28" s="1"/>
  <c r="J11" i="17"/>
  <c r="J37" i="28" s="1"/>
  <c r="F33" i="20"/>
  <c r="F20" i="25"/>
  <c r="F72" i="20"/>
  <c r="F54" i="20"/>
  <c r="F63" i="20"/>
  <c r="F57" i="20"/>
  <c r="N80" i="28"/>
  <c r="P80" i="28" s="1"/>
  <c r="F68" i="20"/>
  <c r="N82" i="28"/>
  <c r="P82" i="28" s="1"/>
  <c r="F70" i="20"/>
  <c r="N67" i="28"/>
  <c r="P67" i="28" s="1"/>
  <c r="F55" i="20"/>
  <c r="N81" i="28"/>
  <c r="P81" i="28" s="1"/>
  <c r="F69" i="20"/>
  <c r="N45" i="28"/>
  <c r="P45" i="28" s="1"/>
  <c r="F27" i="25"/>
  <c r="F26" i="25"/>
  <c r="F25" i="25"/>
  <c r="B58" i="28"/>
  <c r="B50" i="28"/>
  <c r="B53" i="28"/>
  <c r="B49" i="28"/>
  <c r="B45" i="28"/>
  <c r="B37" i="28"/>
  <c r="B54" i="28"/>
  <c r="B42" i="28"/>
  <c r="B61" i="28"/>
  <c r="B64" i="28"/>
  <c r="B56" i="28"/>
  <c r="B48" i="28"/>
  <c r="B44" i="28"/>
  <c r="B40" i="28"/>
  <c r="B62" i="28"/>
  <c r="B46" i="28"/>
  <c r="B38" i="28"/>
  <c r="B57" i="28"/>
  <c r="B60" i="28"/>
  <c r="B52" i="28"/>
  <c r="B63" i="28"/>
  <c r="B59" i="28"/>
  <c r="B55" i="28"/>
  <c r="B51" i="28"/>
  <c r="B47" i="28"/>
  <c r="B43" i="28"/>
  <c r="B39" i="28"/>
  <c r="B41" i="28"/>
  <c r="C10" i="17"/>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61" i="19"/>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56" i="21"/>
  <c r="B12" i="25"/>
  <c r="B10" i="25"/>
  <c r="N75" i="28" l="1"/>
  <c r="P75" i="28" s="1"/>
  <c r="N84" i="28"/>
  <c r="P84" i="28" s="1"/>
  <c r="N66" i="28"/>
  <c r="P66" i="28" s="1"/>
  <c r="N69" i="28"/>
  <c r="P69" i="28" s="1"/>
  <c r="L10" i="17"/>
  <c r="L36" i="28" s="1"/>
  <c r="K10" i="17"/>
  <c r="M10" i="17"/>
  <c r="J10" i="17"/>
  <c r="J36" i="28" s="1"/>
  <c r="H10" i="17"/>
  <c r="F39" i="20"/>
  <c r="N52" i="28"/>
  <c r="P52" i="28" s="1"/>
  <c r="F40" i="20"/>
  <c r="N50" i="28"/>
  <c r="P50" i="28" s="1"/>
  <c r="F38" i="20"/>
  <c r="F42" i="20"/>
  <c r="F48" i="20"/>
  <c r="N51" i="28"/>
  <c r="P51" i="28" s="1"/>
  <c r="B36" i="28"/>
  <c r="B9" i="25"/>
  <c r="I284" i="20"/>
  <c r="B477" i="20"/>
  <c r="B456" i="20"/>
  <c r="B455" i="20"/>
  <c r="B454" i="20"/>
  <c r="B453" i="20"/>
  <c r="B452" i="20"/>
  <c r="B451" i="20"/>
  <c r="B450" i="20"/>
  <c r="B449" i="20"/>
  <c r="B448" i="20"/>
  <c r="B447" i="20"/>
  <c r="B446" i="20"/>
  <c r="B445" i="20"/>
  <c r="B444" i="20"/>
  <c r="B443" i="20"/>
  <c r="B442" i="20"/>
  <c r="B441" i="20"/>
  <c r="B440" i="20"/>
  <c r="B439" i="20"/>
  <c r="B438" i="20"/>
  <c r="B437" i="20"/>
  <c r="B436" i="20"/>
  <c r="B435" i="20"/>
  <c r="B434" i="20"/>
  <c r="B433" i="20"/>
  <c r="B432" i="20"/>
  <c r="B431" i="20"/>
  <c r="B430" i="20"/>
  <c r="B429" i="20"/>
  <c r="B428"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111" i="20"/>
  <c r="B112" i="20"/>
  <c r="B113" i="20"/>
  <c r="B114" i="20"/>
  <c r="B115" i="20"/>
  <c r="B116" i="20"/>
  <c r="B117" i="20"/>
  <c r="B118" i="20"/>
  <c r="B119" i="20"/>
  <c r="B120" i="20"/>
  <c r="B121" i="20"/>
  <c r="B367" i="20"/>
  <c r="B368" i="20"/>
  <c r="B369" i="20"/>
  <c r="B370" i="20"/>
  <c r="B371" i="20"/>
  <c r="B372" i="20"/>
  <c r="B373" i="20"/>
  <c r="B374" i="20"/>
  <c r="B375" i="20"/>
  <c r="B376" i="20"/>
  <c r="B377" i="20"/>
  <c r="B378" i="20"/>
  <c r="B379" i="20"/>
  <c r="B380" i="20"/>
  <c r="B381" i="20"/>
  <c r="B382" i="20"/>
  <c r="B383" i="20"/>
  <c r="B384" i="20"/>
  <c r="B385" i="20"/>
  <c r="B386" i="20"/>
  <c r="B387" i="20"/>
  <c r="B388" i="20"/>
  <c r="B389" i="20"/>
  <c r="B390" i="20"/>
  <c r="B391" i="20"/>
  <c r="B392" i="20"/>
  <c r="B393" i="20"/>
  <c r="B394" i="20"/>
  <c r="B395" i="20"/>
  <c r="B416" i="20"/>
  <c r="K15" i="14"/>
  <c r="H11" i="17" s="1"/>
  <c r="J38" i="28"/>
  <c r="K38" i="28"/>
  <c r="L38" i="28"/>
  <c r="M38" i="28"/>
  <c r="J39" i="28"/>
  <c r="K39" i="28"/>
  <c r="L39" i="28"/>
  <c r="M39" i="28"/>
  <c r="J40" i="28"/>
  <c r="K40" i="28"/>
  <c r="L40" i="28"/>
  <c r="M40" i="28"/>
  <c r="J42" i="28"/>
  <c r="K42" i="28"/>
  <c r="L42" i="28"/>
  <c r="M42" i="28"/>
  <c r="J43" i="28"/>
  <c r="K43" i="28"/>
  <c r="L43" i="28"/>
  <c r="M43" i="28"/>
  <c r="J44" i="28"/>
  <c r="K44" i="28"/>
  <c r="L44" i="28"/>
  <c r="M44" i="28"/>
  <c r="J45" i="28"/>
  <c r="L45" i="28"/>
  <c r="M45" i="28"/>
  <c r="J46" i="28"/>
  <c r="L46" i="28"/>
  <c r="M46" i="28"/>
  <c r="J47" i="28"/>
  <c r="K47" i="28"/>
  <c r="L47" i="28"/>
  <c r="M47" i="28"/>
  <c r="J48" i="28"/>
  <c r="K48" i="28"/>
  <c r="L48" i="28"/>
  <c r="M48" i="28"/>
  <c r="J49" i="28"/>
  <c r="K49" i="28"/>
  <c r="L49" i="28"/>
  <c r="M49" i="28"/>
  <c r="J50" i="28"/>
  <c r="K50" i="28"/>
  <c r="L50" i="28"/>
  <c r="M50" i="28"/>
  <c r="J51" i="28"/>
  <c r="K51" i="28"/>
  <c r="L51" i="28"/>
  <c r="M51" i="28"/>
  <c r="J52" i="28"/>
  <c r="K52" i="28"/>
  <c r="L52" i="28"/>
  <c r="M52" i="28"/>
  <c r="J53" i="28"/>
  <c r="K53" i="28"/>
  <c r="L53" i="28"/>
  <c r="M53" i="28"/>
  <c r="J54" i="28"/>
  <c r="L54" i="28"/>
  <c r="M54" i="28"/>
  <c r="J55" i="28"/>
  <c r="K55" i="28"/>
  <c r="L55" i="28"/>
  <c r="M55" i="28"/>
  <c r="J56" i="28"/>
  <c r="K56" i="28"/>
  <c r="L56" i="28"/>
  <c r="M56" i="28"/>
  <c r="J57" i="28"/>
  <c r="K57" i="28"/>
  <c r="L57" i="28"/>
  <c r="M57" i="28"/>
  <c r="J58" i="28"/>
  <c r="K58" i="28"/>
  <c r="L58" i="28"/>
  <c r="M58" i="28"/>
  <c r="J59" i="28"/>
  <c r="K59" i="28"/>
  <c r="L59" i="28"/>
  <c r="M59" i="28"/>
  <c r="J60" i="28"/>
  <c r="K60" i="28"/>
  <c r="L60" i="28"/>
  <c r="M60" i="28"/>
  <c r="J61" i="28"/>
  <c r="K61" i="28"/>
  <c r="L61" i="28"/>
  <c r="M61" i="28"/>
  <c r="J62" i="28"/>
  <c r="K62" i="28"/>
  <c r="L62" i="28"/>
  <c r="M62" i="28"/>
  <c r="J63" i="28"/>
  <c r="K63" i="28"/>
  <c r="L63" i="28"/>
  <c r="M63" i="28"/>
  <c r="J64" i="28"/>
  <c r="K64" i="28"/>
  <c r="L64" i="28"/>
  <c r="M64" i="28"/>
  <c r="M36" i="28" l="1"/>
  <c r="K36" i="28"/>
  <c r="B426" i="20"/>
  <c r="B365" i="20"/>
  <c r="B110" i="20"/>
  <c r="B23" i="20"/>
  <c r="B22" i="20" l="1"/>
  <c r="Q549" i="20" l="1"/>
  <c r="M547" i="20"/>
  <c r="M531" i="20"/>
  <c r="M515" i="20"/>
  <c r="I10" i="17"/>
  <c r="G62" i="19"/>
  <c r="E62" i="19"/>
  <c r="D62" i="19"/>
  <c r="I42" i="28" l="1"/>
  <c r="I50" i="28"/>
  <c r="I62" i="28"/>
  <c r="I43" i="28"/>
  <c r="I47" i="28"/>
  <c r="I51" i="28"/>
  <c r="I55" i="28"/>
  <c r="I59" i="28"/>
  <c r="I63" i="28"/>
  <c r="I38" i="28"/>
  <c r="I46" i="28"/>
  <c r="I54" i="28"/>
  <c r="I39" i="28"/>
  <c r="I40" i="28"/>
  <c r="I44" i="28"/>
  <c r="I48" i="28"/>
  <c r="I52" i="28"/>
  <c r="I56" i="28"/>
  <c r="I60" i="28"/>
  <c r="I64" i="28"/>
  <c r="I58" i="28"/>
  <c r="I36" i="28"/>
  <c r="I37" i="28"/>
  <c r="I41" i="28"/>
  <c r="I45" i="28"/>
  <c r="I49" i="28"/>
  <c r="I53" i="28"/>
  <c r="I57" i="28"/>
  <c r="I61" i="28"/>
  <c r="I85" i="28"/>
  <c r="G570" i="20"/>
  <c r="G572" i="20"/>
  <c r="I572" i="20" s="1"/>
  <c r="I570" i="20" l="1"/>
  <c r="G580" i="20"/>
  <c r="I580" i="20" s="1"/>
  <c r="D515" i="20"/>
  <c r="D547" i="20"/>
  <c r="D531" i="20"/>
  <c r="M499" i="20"/>
  <c r="K22" i="14" l="1"/>
  <c r="H18" i="17" s="1"/>
  <c r="K17" i="14"/>
  <c r="H13" i="17" s="1"/>
  <c r="K18" i="14"/>
  <c r="H14" i="17" s="1"/>
  <c r="K21" i="14"/>
  <c r="H17" i="17" s="1"/>
  <c r="K28" i="14"/>
  <c r="H24" i="17" s="1"/>
  <c r="K16" i="14"/>
  <c r="H12" i="17" s="1"/>
  <c r="K24" i="14"/>
  <c r="H20" i="17" s="1"/>
  <c r="K27" i="14"/>
  <c r="H23" i="17" s="1"/>
  <c r="K23" i="14"/>
  <c r="H19" i="17" s="1"/>
  <c r="K19" i="14"/>
  <c r="H15" i="17" s="1"/>
  <c r="K20" i="14"/>
  <c r="H16" i="17" s="1"/>
  <c r="K30" i="14"/>
  <c r="H26" i="17" s="1"/>
  <c r="K26" i="14"/>
  <c r="H22" i="17" s="1"/>
  <c r="K29" i="14"/>
  <c r="H25" i="17" s="1"/>
  <c r="K25" i="14"/>
  <c r="H21" i="17" s="1"/>
  <c r="H38" i="28" l="1"/>
  <c r="H52" i="28"/>
  <c r="H51" i="28"/>
  <c r="H50" i="28"/>
  <c r="H49" i="28"/>
  <c r="H48" i="28"/>
  <c r="H47" i="28"/>
  <c r="H46" i="28"/>
  <c r="H45" i="28"/>
  <c r="H44" i="28"/>
  <c r="H43" i="28"/>
  <c r="H42" i="28"/>
  <c r="H41" i="28"/>
  <c r="H40" i="28"/>
  <c r="H39" i="28"/>
  <c r="K34" i="14"/>
  <c r="H30" i="17" s="1"/>
  <c r="H56" i="28" l="1"/>
  <c r="K36" i="14"/>
  <c r="H32" i="17" s="1"/>
  <c r="K40" i="14"/>
  <c r="H36" i="17" s="1"/>
  <c r="K37" i="14"/>
  <c r="H33" i="17" s="1"/>
  <c r="K33" i="14"/>
  <c r="H29" i="17" s="1"/>
  <c r="K38" i="14"/>
  <c r="H34" i="17" s="1"/>
  <c r="K42" i="14"/>
  <c r="H38" i="17" s="1"/>
  <c r="K31" i="14"/>
  <c r="H27" i="17" s="1"/>
  <c r="K32" i="14"/>
  <c r="H28" i="17" s="1"/>
  <c r="K41" i="14"/>
  <c r="H37" i="17" s="1"/>
  <c r="K35" i="14"/>
  <c r="H31" i="17" s="1"/>
  <c r="K39" i="14"/>
  <c r="H35" i="17" s="1"/>
  <c r="K63" i="14"/>
  <c r="H59" i="17" s="1"/>
  <c r="H37" i="28"/>
  <c r="F35" i="25" l="1"/>
  <c r="N60" i="28"/>
  <c r="P60" i="28" s="1"/>
  <c r="H85" i="28"/>
  <c r="G14" i="14"/>
  <c r="H53" i="28"/>
  <c r="E14" i="14"/>
  <c r="E62" i="14"/>
  <c r="G62" i="14"/>
  <c r="E61" i="14"/>
  <c r="E57" i="14"/>
  <c r="E53" i="14"/>
  <c r="E58" i="14"/>
  <c r="G56" i="14"/>
  <c r="G53" i="14"/>
  <c r="E46" i="14"/>
  <c r="E48" i="14"/>
  <c r="E44" i="14"/>
  <c r="G46" i="14"/>
  <c r="E47" i="14"/>
  <c r="G45" i="14"/>
  <c r="E60" i="14"/>
  <c r="E54" i="14"/>
  <c r="G50" i="14"/>
  <c r="G44" i="14"/>
  <c r="E56" i="14"/>
  <c r="E55" i="14"/>
  <c r="G51" i="14"/>
  <c r="G49" i="14"/>
  <c r="E45" i="14"/>
  <c r="G61" i="14"/>
  <c r="G60" i="14"/>
  <c r="G55" i="14"/>
  <c r="G57" i="14"/>
  <c r="H57" i="14" s="1"/>
  <c r="G53" i="17" s="1"/>
  <c r="E52" i="14"/>
  <c r="G52" i="14"/>
  <c r="E43" i="14"/>
  <c r="G58" i="14"/>
  <c r="E59" i="14"/>
  <c r="E49" i="14"/>
  <c r="G47" i="14"/>
  <c r="G43" i="14"/>
  <c r="G59" i="14"/>
  <c r="G54" i="14"/>
  <c r="E50" i="14"/>
  <c r="G48" i="14"/>
  <c r="E63" i="14"/>
  <c r="H64" i="28"/>
  <c r="G42" i="14"/>
  <c r="E42" i="14"/>
  <c r="H63" i="28"/>
  <c r="G41" i="14"/>
  <c r="E41" i="14"/>
  <c r="H62" i="28"/>
  <c r="G40" i="14"/>
  <c r="E40" i="14"/>
  <c r="H61" i="28"/>
  <c r="G39" i="14"/>
  <c r="E39" i="14"/>
  <c r="H60" i="28"/>
  <c r="G38" i="14"/>
  <c r="E38" i="14"/>
  <c r="H59" i="28"/>
  <c r="G37" i="14"/>
  <c r="E37" i="14"/>
  <c r="H58" i="28"/>
  <c r="G36" i="14"/>
  <c r="E36" i="14"/>
  <c r="G34" i="14"/>
  <c r="H57" i="28"/>
  <c r="G35" i="14"/>
  <c r="E35" i="14"/>
  <c r="H55" i="28"/>
  <c r="G33" i="14"/>
  <c r="E33" i="14"/>
  <c r="H54" i="28"/>
  <c r="G32" i="14"/>
  <c r="E32" i="14"/>
  <c r="G29" i="14"/>
  <c r="E28" i="14"/>
  <c r="G25" i="14"/>
  <c r="E24" i="14"/>
  <c r="G21" i="14"/>
  <c r="E20" i="14"/>
  <c r="G17" i="14"/>
  <c r="G27" i="14"/>
  <c r="G23" i="14"/>
  <c r="E22" i="14"/>
  <c r="E18" i="14"/>
  <c r="G24" i="14"/>
  <c r="G20" i="14"/>
  <c r="G30" i="14"/>
  <c r="E29" i="14"/>
  <c r="G26" i="14"/>
  <c r="E25" i="14"/>
  <c r="G22" i="14"/>
  <c r="E21" i="14"/>
  <c r="G18" i="14"/>
  <c r="E17" i="14"/>
  <c r="E30" i="14"/>
  <c r="H30" i="14" s="1"/>
  <c r="G26" i="17" s="1"/>
  <c r="E26" i="14"/>
  <c r="G19" i="14"/>
  <c r="E27" i="14"/>
  <c r="E23" i="14"/>
  <c r="E19" i="14"/>
  <c r="G31" i="14"/>
  <c r="E31" i="14"/>
  <c r="G16" i="14"/>
  <c r="E15" i="14"/>
  <c r="E16" i="14"/>
  <c r="G15" i="14"/>
  <c r="H36" i="28"/>
  <c r="H14" i="14" l="1"/>
  <c r="G10" i="17" s="1"/>
  <c r="H50" i="14"/>
  <c r="H45" i="14"/>
  <c r="H63" i="14"/>
  <c r="G59" i="17" s="1"/>
  <c r="H60" i="14"/>
  <c r="H61" i="14"/>
  <c r="G57" i="17" s="1"/>
  <c r="H54" i="14"/>
  <c r="G50" i="17" s="1"/>
  <c r="H53" i="14"/>
  <c r="G52" i="28"/>
  <c r="H52" i="14"/>
  <c r="G48" i="17" s="1"/>
  <c r="H62" i="14"/>
  <c r="H43" i="14"/>
  <c r="G39" i="17" s="1"/>
  <c r="H56" i="14"/>
  <c r="G52" i="17" s="1"/>
  <c r="H49" i="14"/>
  <c r="G45" i="17" s="1"/>
  <c r="H48" i="14"/>
  <c r="G44" i="17" s="1"/>
  <c r="H58" i="14"/>
  <c r="H44" i="14"/>
  <c r="H59" i="14"/>
  <c r="H55" i="14"/>
  <c r="G51" i="17" s="1"/>
  <c r="H51" i="14"/>
  <c r="G47" i="17" s="1"/>
  <c r="H47" i="14"/>
  <c r="H46" i="14"/>
  <c r="G42" i="17" s="1"/>
  <c r="H42" i="14"/>
  <c r="G38" i="17" s="1"/>
  <c r="H41" i="14"/>
  <c r="G37" i="17" s="1"/>
  <c r="H40" i="14"/>
  <c r="G36" i="17" s="1"/>
  <c r="H39" i="14"/>
  <c r="G35" i="17" s="1"/>
  <c r="H38" i="14"/>
  <c r="G34" i="17" s="1"/>
  <c r="H35" i="14"/>
  <c r="G31" i="17" s="1"/>
  <c r="H37" i="14"/>
  <c r="G33" i="17" s="1"/>
  <c r="H36" i="14"/>
  <c r="G32" i="17" s="1"/>
  <c r="H34" i="14"/>
  <c r="G30" i="17" s="1"/>
  <c r="H33" i="14"/>
  <c r="H17" i="14"/>
  <c r="G13" i="17" s="1"/>
  <c r="H32" i="14"/>
  <c r="G28" i="17" s="1"/>
  <c r="H26" i="14"/>
  <c r="G22" i="17" s="1"/>
  <c r="H29" i="14"/>
  <c r="G25" i="17" s="1"/>
  <c r="H24" i="14"/>
  <c r="G20" i="17" s="1"/>
  <c r="H23" i="14"/>
  <c r="G19" i="17" s="1"/>
  <c r="H19" i="14"/>
  <c r="G15" i="17" s="1"/>
  <c r="H21" i="14"/>
  <c r="G17" i="17" s="1"/>
  <c r="H31" i="14"/>
  <c r="G27" i="17" s="1"/>
  <c r="H27" i="14"/>
  <c r="G23" i="17" s="1"/>
  <c r="H25" i="14"/>
  <c r="G21" i="17" s="1"/>
  <c r="H22" i="14"/>
  <c r="G18" i="17" s="1"/>
  <c r="H20" i="14"/>
  <c r="G16" i="17" s="1"/>
  <c r="H28" i="14"/>
  <c r="G24" i="17" s="1"/>
  <c r="H16" i="14"/>
  <c r="G12" i="17" s="1"/>
  <c r="H15" i="14"/>
  <c r="G11" i="17" s="1"/>
  <c r="H18" i="14"/>
  <c r="G14" i="17" s="1"/>
  <c r="H501" i="20"/>
  <c r="F29" i="25" l="1"/>
  <c r="N54" i="28"/>
  <c r="P54" i="28" s="1"/>
  <c r="G58" i="17"/>
  <c r="G84" i="28" s="1"/>
  <c r="G56" i="17"/>
  <c r="G82" i="28" s="1"/>
  <c r="G55" i="17"/>
  <c r="G81" i="28" s="1"/>
  <c r="G54" i="17"/>
  <c r="G80" i="28" s="1"/>
  <c r="G49" i="17"/>
  <c r="G75" i="28" s="1"/>
  <c r="G46" i="17"/>
  <c r="G72" i="28" s="1"/>
  <c r="G43" i="17"/>
  <c r="G69" i="28" s="1"/>
  <c r="G41" i="17"/>
  <c r="G67" i="28" s="1"/>
  <c r="G40" i="17"/>
  <c r="G66" i="28" s="1"/>
  <c r="F28" i="20"/>
  <c r="F15" i="25"/>
  <c r="F49" i="20"/>
  <c r="F36" i="25"/>
  <c r="F30" i="20"/>
  <c r="F17" i="25"/>
  <c r="F41" i="20"/>
  <c r="F28" i="25"/>
  <c r="F34" i="20"/>
  <c r="F21" i="25"/>
  <c r="F47" i="20"/>
  <c r="F34" i="25"/>
  <c r="F50" i="20"/>
  <c r="F37" i="25"/>
  <c r="F37" i="20"/>
  <c r="F24" i="25"/>
  <c r="F32" i="20"/>
  <c r="F19" i="25"/>
  <c r="F31" i="20"/>
  <c r="F18" i="25"/>
  <c r="F43" i="20"/>
  <c r="F30" i="25"/>
  <c r="F45" i="20"/>
  <c r="F32" i="25"/>
  <c r="F51" i="20"/>
  <c r="F38" i="25"/>
  <c r="F46" i="20"/>
  <c r="F33" i="25"/>
  <c r="F26" i="20"/>
  <c r="F13" i="25"/>
  <c r="F35" i="20"/>
  <c r="F22" i="25"/>
  <c r="F29" i="20"/>
  <c r="F16" i="25"/>
  <c r="F36" i="20"/>
  <c r="F23" i="25"/>
  <c r="F44" i="20"/>
  <c r="F31" i="25"/>
  <c r="F58" i="25"/>
  <c r="G83" i="28"/>
  <c r="G79" i="28"/>
  <c r="G76" i="28"/>
  <c r="G85" i="28"/>
  <c r="G51" i="28"/>
  <c r="G73" i="28"/>
  <c r="G60" i="28"/>
  <c r="G77" i="28"/>
  <c r="G50" i="28"/>
  <c r="G45" i="28"/>
  <c r="G54" i="28"/>
  <c r="G68" i="28"/>
  <c r="G71" i="28"/>
  <c r="G74" i="28"/>
  <c r="G53" i="28"/>
  <c r="G62" i="28"/>
  <c r="G55" i="28"/>
  <c r="G63" i="28"/>
  <c r="G56" i="28"/>
  <c r="G59" i="28"/>
  <c r="G57" i="28"/>
  <c r="G58" i="28"/>
  <c r="G61" i="28"/>
  <c r="G46" i="28"/>
  <c r="G47" i="28"/>
  <c r="G48" i="28"/>
  <c r="G49" i="28"/>
  <c r="G41" i="28"/>
  <c r="G40" i="28"/>
  <c r="G42" i="28"/>
  <c r="G44" i="28"/>
  <c r="G43" i="28"/>
  <c r="G38" i="28"/>
  <c r="N38" i="28"/>
  <c r="P38" i="28" s="1"/>
  <c r="G37" i="28" l="1"/>
  <c r="G39" i="28"/>
  <c r="F27" i="20"/>
  <c r="F60" i="20"/>
  <c r="F47" i="25"/>
  <c r="F64" i="20"/>
  <c r="F51" i="25"/>
  <c r="F24" i="20"/>
  <c r="F11" i="25"/>
  <c r="F73" i="20"/>
  <c r="F60" i="25"/>
  <c r="F67" i="20"/>
  <c r="F54" i="25"/>
  <c r="F71" i="20"/>
  <c r="F53" i="25"/>
  <c r="G78" i="28"/>
  <c r="G70" i="28"/>
  <c r="N85" i="28"/>
  <c r="P85" i="28" s="1"/>
  <c r="N79" i="28"/>
  <c r="P79" i="28" s="1"/>
  <c r="G65" i="28"/>
  <c r="N72" i="28"/>
  <c r="P72" i="28" s="1"/>
  <c r="N76" i="28"/>
  <c r="P76" i="28" s="1"/>
  <c r="N83" i="28"/>
  <c r="P83" i="28" s="1"/>
  <c r="F46" i="25"/>
  <c r="G64" i="28"/>
  <c r="F39" i="25"/>
  <c r="G36" i="28"/>
  <c r="N61" i="28"/>
  <c r="P61" i="28" s="1"/>
  <c r="N63" i="28"/>
  <c r="P63" i="28" s="1"/>
  <c r="N59" i="28"/>
  <c r="P59" i="28" s="1"/>
  <c r="N56" i="28"/>
  <c r="P56" i="28" s="1"/>
  <c r="N53" i="28"/>
  <c r="P53" i="28" s="1"/>
  <c r="N57" i="28"/>
  <c r="P57" i="28" s="1"/>
  <c r="N62" i="28"/>
  <c r="P62" i="28" s="1"/>
  <c r="N58" i="28"/>
  <c r="P58" i="28" s="1"/>
  <c r="N55" i="28"/>
  <c r="P55" i="28" s="1"/>
  <c r="N47" i="28"/>
  <c r="P47" i="28" s="1"/>
  <c r="N46" i="28"/>
  <c r="P46" i="28" s="1"/>
  <c r="N49" i="28"/>
  <c r="P49" i="28" s="1"/>
  <c r="N48" i="28"/>
  <c r="P48" i="28" s="1"/>
  <c r="N44" i="28"/>
  <c r="P44" i="28" s="1"/>
  <c r="N42" i="28"/>
  <c r="P42" i="28" s="1"/>
  <c r="N40" i="28"/>
  <c r="P40" i="28" s="1"/>
  <c r="N43" i="28"/>
  <c r="P43" i="28" s="1"/>
  <c r="N41" i="28"/>
  <c r="P41" i="28" s="1"/>
  <c r="F12" i="25" l="1"/>
  <c r="F25" i="20"/>
  <c r="N37" i="28"/>
  <c r="P37" i="28" s="1"/>
  <c r="F14" i="25"/>
  <c r="N39" i="28"/>
  <c r="P39" i="28" s="1"/>
  <c r="F56" i="20"/>
  <c r="F43" i="25"/>
  <c r="F62" i="20"/>
  <c r="F49" i="25"/>
  <c r="F53" i="20"/>
  <c r="F40" i="25"/>
  <c r="F58" i="20"/>
  <c r="F45" i="25"/>
  <c r="F61" i="20"/>
  <c r="F48" i="25"/>
  <c r="F65" i="20"/>
  <c r="F52" i="25"/>
  <c r="N64" i="28"/>
  <c r="P64" i="28" s="1"/>
  <c r="F52" i="20"/>
  <c r="F66" i="20"/>
  <c r="N71" i="28"/>
  <c r="P71" i="28" s="1"/>
  <c r="F59" i="20"/>
  <c r="N73" i="28"/>
  <c r="P73" i="28" s="1"/>
  <c r="N74" i="28"/>
  <c r="P74" i="28" s="1"/>
  <c r="N68" i="28"/>
  <c r="P68" i="28" s="1"/>
  <c r="N70" i="28"/>
  <c r="P70" i="28" s="1"/>
  <c r="N77" i="28"/>
  <c r="P77" i="28" s="1"/>
  <c r="N65" i="28"/>
  <c r="P65" i="28" s="1"/>
  <c r="N78" i="28"/>
  <c r="P78" i="28" s="1"/>
  <c r="N36" i="28"/>
  <c r="P36" i="2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<sst xmlns="http://schemas.openxmlformats.org/spreadsheetml/2006/main" count="4547" uniqueCount="1341">
  <si>
    <t>01 救命救急入院料１</t>
  </si>
  <si>
    <t>02 救命救急入院料２</t>
  </si>
  <si>
    <t>03 救命救急入院料３</t>
  </si>
  <si>
    <t>04 救命救急入院料４</t>
  </si>
  <si>
    <t>05 特定集中治療室管理料１</t>
  </si>
  <si>
    <t>06 特定集中治療室管理料２</t>
  </si>
  <si>
    <t>07 特定集中治療室管理料３</t>
  </si>
  <si>
    <t>08 特定集中治療室管理料４</t>
  </si>
  <si>
    <t>72 休棟中</t>
    <rPh sb="3" eb="4">
      <t>キュウ</t>
    </rPh>
    <rPh sb="4" eb="5">
      <t>トウ</t>
    </rPh>
    <rPh sb="5" eb="6">
      <t>チュウ</t>
    </rPh>
    <phoneticPr fontId="13"/>
  </si>
  <si>
    <t>分娩件数</t>
    <rPh sb="0" eb="2">
      <t>ブンベン</t>
    </rPh>
    <rPh sb="2" eb="4">
      <t>ケンスウ</t>
    </rPh>
    <phoneticPr fontId="14"/>
  </si>
  <si>
    <t>圏域</t>
    <rPh sb="0" eb="2">
      <t>ケンイキ</t>
    </rPh>
    <phoneticPr fontId="14"/>
  </si>
  <si>
    <t>担当部署</t>
    <rPh sb="0" eb="2">
      <t>タントウ</t>
    </rPh>
    <rPh sb="2" eb="4">
      <t>ブショ</t>
    </rPh>
    <phoneticPr fontId="14"/>
  </si>
  <si>
    <t>１　病院の基本情報</t>
    <rPh sb="2" eb="4">
      <t>ビョウイン</t>
    </rPh>
    <rPh sb="5" eb="7">
      <t>キホン</t>
    </rPh>
    <rPh sb="7" eb="9">
      <t>ジョウホウ</t>
    </rPh>
    <phoneticPr fontId="14"/>
  </si>
  <si>
    <t>一般病床</t>
    <rPh sb="0" eb="2">
      <t>イッパン</t>
    </rPh>
    <rPh sb="2" eb="4">
      <t>ビョウショウ</t>
    </rPh>
    <phoneticPr fontId="14"/>
  </si>
  <si>
    <t>合計
（自動計算）</t>
    <rPh sb="0" eb="2">
      <t>ゴウケイ</t>
    </rPh>
    <rPh sb="4" eb="6">
      <t>ジドウ</t>
    </rPh>
    <rPh sb="6" eb="8">
      <t>ケイサン</t>
    </rPh>
    <phoneticPr fontId="14"/>
  </si>
  <si>
    <t>精神病床</t>
    <rPh sb="0" eb="2">
      <t>セイシン</t>
    </rPh>
    <rPh sb="2" eb="4">
      <t>ビョウショウ</t>
    </rPh>
    <phoneticPr fontId="14"/>
  </si>
  <si>
    <t>感染症病床</t>
    <rPh sb="0" eb="3">
      <t>カンセンショウ</t>
    </rPh>
    <rPh sb="3" eb="5">
      <t>ビョウショウ</t>
    </rPh>
    <phoneticPr fontId="14"/>
  </si>
  <si>
    <t>結核病床</t>
    <rPh sb="0" eb="2">
      <t>ケッカク</t>
    </rPh>
    <rPh sb="2" eb="4">
      <t>ビョウショウ</t>
    </rPh>
    <phoneticPr fontId="14"/>
  </si>
  <si>
    <t>がん</t>
    <phoneticPr fontId="14"/>
  </si>
  <si>
    <t>脳血管疾患</t>
    <rPh sb="0" eb="1">
      <t>ノウ</t>
    </rPh>
    <rPh sb="1" eb="3">
      <t>ケッカン</t>
    </rPh>
    <rPh sb="3" eb="5">
      <t>シッカン</t>
    </rPh>
    <phoneticPr fontId="14"/>
  </si>
  <si>
    <t>心血管疾患</t>
    <rPh sb="0" eb="3">
      <t>シンケッカン</t>
    </rPh>
    <rPh sb="3" eb="5">
      <t>シッカン</t>
    </rPh>
    <phoneticPr fontId="14"/>
  </si>
  <si>
    <t>糖尿病</t>
    <rPh sb="0" eb="3">
      <t>トウニョウビョウ</t>
    </rPh>
    <phoneticPr fontId="14"/>
  </si>
  <si>
    <t>精神疾患</t>
    <rPh sb="0" eb="2">
      <t>セイシン</t>
    </rPh>
    <rPh sb="2" eb="4">
      <t>シッカン</t>
    </rPh>
    <phoneticPr fontId="14"/>
  </si>
  <si>
    <t>救急医療</t>
    <rPh sb="0" eb="2">
      <t>キュウキュウ</t>
    </rPh>
    <rPh sb="2" eb="4">
      <t>イリョウ</t>
    </rPh>
    <phoneticPr fontId="14"/>
  </si>
  <si>
    <t>災害医療</t>
    <rPh sb="0" eb="2">
      <t>サイガイ</t>
    </rPh>
    <rPh sb="2" eb="4">
      <t>イリョウ</t>
    </rPh>
    <phoneticPr fontId="14"/>
  </si>
  <si>
    <t>周産期医療</t>
    <rPh sb="0" eb="3">
      <t>シュウサンキ</t>
    </rPh>
    <rPh sb="3" eb="5">
      <t>イリョウ</t>
    </rPh>
    <phoneticPr fontId="14"/>
  </si>
  <si>
    <t>小児医療</t>
    <rPh sb="0" eb="2">
      <t>ショウニ</t>
    </rPh>
    <rPh sb="2" eb="4">
      <t>イリョウ</t>
    </rPh>
    <phoneticPr fontId="14"/>
  </si>
  <si>
    <t>病床機能の転換</t>
    <rPh sb="0" eb="2">
      <t>ビョウショウ</t>
    </rPh>
    <rPh sb="2" eb="4">
      <t>キノウ</t>
    </rPh>
    <rPh sb="5" eb="7">
      <t>テンカン</t>
    </rPh>
    <phoneticPr fontId="14"/>
  </si>
  <si>
    <t>診療科目の見直し（増加）</t>
    <rPh sb="0" eb="2">
      <t>シンリョウ</t>
    </rPh>
    <rPh sb="2" eb="4">
      <t>カモク</t>
    </rPh>
    <rPh sb="5" eb="7">
      <t>ミナオ</t>
    </rPh>
    <rPh sb="9" eb="11">
      <t>ゾウカ</t>
    </rPh>
    <phoneticPr fontId="14"/>
  </si>
  <si>
    <t>診療科目の見直し（減少）</t>
    <rPh sb="0" eb="2">
      <t>シンリョウ</t>
    </rPh>
    <rPh sb="2" eb="4">
      <t>カモク</t>
    </rPh>
    <rPh sb="5" eb="7">
      <t>ミナオ</t>
    </rPh>
    <rPh sb="9" eb="11">
      <t>ゲンショウ</t>
    </rPh>
    <phoneticPr fontId="14"/>
  </si>
  <si>
    <t>病床数のダウンサイジング</t>
    <rPh sb="0" eb="3">
      <t>ビョウショウスウ</t>
    </rPh>
    <phoneticPr fontId="14"/>
  </si>
  <si>
    <t>病院の建て替え（5年以内）</t>
    <rPh sb="0" eb="2">
      <t>ビョウイン</t>
    </rPh>
    <rPh sb="3" eb="4">
      <t>タ</t>
    </rPh>
    <rPh sb="5" eb="6">
      <t>カ</t>
    </rPh>
    <rPh sb="9" eb="10">
      <t>ネン</t>
    </rPh>
    <rPh sb="10" eb="12">
      <t>イナイ</t>
    </rPh>
    <phoneticPr fontId="14"/>
  </si>
  <si>
    <t>病院の建て替え（6～10年以内）</t>
    <rPh sb="0" eb="2">
      <t>ビョウイン</t>
    </rPh>
    <rPh sb="3" eb="4">
      <t>タ</t>
    </rPh>
    <rPh sb="5" eb="6">
      <t>カ</t>
    </rPh>
    <rPh sb="12" eb="13">
      <t>ネン</t>
    </rPh>
    <rPh sb="13" eb="15">
      <t>イナイ</t>
    </rPh>
    <phoneticPr fontId="14"/>
  </si>
  <si>
    <t>　</t>
    <phoneticPr fontId="14"/>
  </si>
  <si>
    <t>高度急性期</t>
    <rPh sb="0" eb="2">
      <t>コウド</t>
    </rPh>
    <rPh sb="2" eb="5">
      <t>キュウセイキ</t>
    </rPh>
    <phoneticPr fontId="14"/>
  </si>
  <si>
    <t>急性期</t>
    <rPh sb="0" eb="3">
      <t>キュウセイキ</t>
    </rPh>
    <phoneticPr fontId="14"/>
  </si>
  <si>
    <t>回復期</t>
    <rPh sb="0" eb="2">
      <t>カイフク</t>
    </rPh>
    <rPh sb="2" eb="3">
      <t>キ</t>
    </rPh>
    <phoneticPr fontId="14"/>
  </si>
  <si>
    <t>慢性期</t>
    <rPh sb="0" eb="3">
      <t>マンセイキ</t>
    </rPh>
    <phoneticPr fontId="14"/>
  </si>
  <si>
    <t>合計</t>
    <rPh sb="0" eb="2">
      <t>ゴウケイ</t>
    </rPh>
    <phoneticPr fontId="14"/>
  </si>
  <si>
    <t>医療機
関種別</t>
    <phoneticPr fontId="14"/>
  </si>
  <si>
    <t>保健所</t>
    <rPh sb="0" eb="3">
      <t>ホケンショ</t>
    </rPh>
    <phoneticPr fontId="14"/>
  </si>
  <si>
    <t>市区町村</t>
  </si>
  <si>
    <t>医療機関名称</t>
  </si>
  <si>
    <t>病院</t>
  </si>
  <si>
    <t>01 豊能</t>
  </si>
  <si>
    <t>01 池田保健所</t>
  </si>
  <si>
    <t>02 池田市</t>
  </si>
  <si>
    <t>市立池田病院</t>
  </si>
  <si>
    <t>医療法人互恵会池田回生病院</t>
  </si>
  <si>
    <t>医療法人マックシール巽病院</t>
  </si>
  <si>
    <t>04 箕面市</t>
  </si>
  <si>
    <t>箕面市立病院</t>
  </si>
  <si>
    <t>北大阪医療生活協同組合照葉の里箕面病院</t>
  </si>
  <si>
    <t>医療法人社団和風会千里リハビリテーション病院</t>
  </si>
  <si>
    <t>医療法人せいわ会彩都リハビリテーション病院</t>
  </si>
  <si>
    <t>医療法人マックシール巽今宮病院</t>
  </si>
  <si>
    <t>医療法人ガラシア会ガラシア病院</t>
  </si>
  <si>
    <t>医療法人清順堂ためなが温泉病院</t>
  </si>
  <si>
    <t>医療法人啓明会相原病院</t>
  </si>
  <si>
    <t>14 豊中市保健所</t>
  </si>
  <si>
    <t>01 豊中市</t>
  </si>
  <si>
    <t>市立豊中病院</t>
  </si>
  <si>
    <t>独立行政法人国立病院機構 大阪刀根山医療センター</t>
  </si>
  <si>
    <t>医療法人協和会千里中央病院</t>
  </si>
  <si>
    <t>医療法人篤友会坂本病院</t>
  </si>
  <si>
    <t>医療法人篤友会関西リハビリテーション病院</t>
  </si>
  <si>
    <t>医療法人篤友会坂本病院分院</t>
  </si>
  <si>
    <t>医療法人若葉会豊中若葉会病院</t>
  </si>
  <si>
    <t>医療法人康生会豊中平成病院</t>
  </si>
  <si>
    <t>医療法人康生会平成記念病院</t>
  </si>
  <si>
    <t>医療法人善正会上田病院</t>
  </si>
  <si>
    <t>社会医療法人彩樹豊中敬仁会病院</t>
  </si>
  <si>
    <t>医療法人篤友会千里山病院</t>
  </si>
  <si>
    <t>医療法人真正会真正会病院</t>
  </si>
  <si>
    <t>医療法人藏春堂小西病院</t>
  </si>
  <si>
    <t>18 吹田市保健所</t>
  </si>
  <si>
    <t>03 吹田市</t>
  </si>
  <si>
    <t>大阪大学医学部附属病院</t>
  </si>
  <si>
    <t>国立研究開発法人国立循環器病研究センター</t>
  </si>
  <si>
    <t>社会福祉法人恩賜財団済生会支部大阪府済生会吹田病院</t>
  </si>
  <si>
    <t>市立吹田市民病院</t>
  </si>
  <si>
    <t>医療法人徳洲会吹田徳洲会病院</t>
  </si>
  <si>
    <t>社会福祉法人恩賜財団済生会支部大阪府済生会千里病院</t>
  </si>
  <si>
    <t>医療法人協和会協和会病院</t>
  </si>
  <si>
    <t>医療法人ダイワ会大和病院</t>
  </si>
  <si>
    <t>医療法人菊秀会皐月病院</t>
  </si>
  <si>
    <t>社会医療法人愛仁会井上病院</t>
  </si>
  <si>
    <t>医療法人甲聖会甲聖会紀念病院</t>
  </si>
  <si>
    <t>大阪市立弘済院附属病院</t>
  </si>
  <si>
    <t>医療法人京優会北摂三木病院</t>
  </si>
  <si>
    <t>大阪大学歯学部附属病院</t>
  </si>
  <si>
    <t>02 三島</t>
  </si>
  <si>
    <t>02 茨木保健所</t>
  </si>
  <si>
    <t>08 茨木市</t>
  </si>
  <si>
    <t>医療法人恒昭会藍野病院</t>
  </si>
  <si>
    <t>社会福祉法人恩賜財団大阪府済生会茨木病院</t>
  </si>
  <si>
    <t>医療法人成和会北大阪ほうせんか病院</t>
  </si>
  <si>
    <t>医療法人友紘会友紘会総合病院</t>
  </si>
  <si>
    <t>医療法人成和会ほうせんか病院</t>
  </si>
  <si>
    <t>医療法人友紘会 彩都友紘会病院</t>
  </si>
  <si>
    <t>医療法人和倉会サンタマリア病院</t>
  </si>
  <si>
    <t>医療法人恵仁会田中病院</t>
  </si>
  <si>
    <t>医療法人京優会谷川記念病院</t>
  </si>
  <si>
    <t>09 摂津市</t>
  </si>
  <si>
    <t>医療法人医誠会摂津医誠会病院</t>
  </si>
  <si>
    <t>医療法人若葉会昭和病院</t>
  </si>
  <si>
    <t>医療法人千里厚生会千里丘中央病院</t>
  </si>
  <si>
    <t>摂津ひかり病院</t>
  </si>
  <si>
    <t>10 島本町</t>
  </si>
  <si>
    <t>医療法人清仁会水無瀬病院</t>
  </si>
  <si>
    <t>13 高槻市保健所</t>
  </si>
  <si>
    <t>07 高槻市</t>
  </si>
  <si>
    <t>大阪医科薬科大学病院</t>
  </si>
  <si>
    <t>社会医療法人 愛仁会 高槻病院</t>
  </si>
  <si>
    <t>高槻赤十字病院</t>
  </si>
  <si>
    <t>社会医療法人祐生会みどりヶ丘病院</t>
  </si>
  <si>
    <t>社会医療法人仙養会北摂総合病院</t>
  </si>
  <si>
    <t>大阪医科薬科大学三島南病院</t>
  </si>
  <si>
    <t>医療法人社団緑水会緑水会病院</t>
  </si>
  <si>
    <t>特定医療法人健和会うえだ下田部病院</t>
  </si>
  <si>
    <t>医療法人庸愛会富田町病院</t>
  </si>
  <si>
    <t>医療法人祥佑会藤田胃腸科病院</t>
  </si>
  <si>
    <t>医療法人健栄会三康病院</t>
  </si>
  <si>
    <t>03 北河内</t>
  </si>
  <si>
    <t>03 守口保健所</t>
  </si>
  <si>
    <t>11 守口市</t>
  </si>
  <si>
    <t>学校法人関西医科大学関西医科大学総合医療センター</t>
  </si>
  <si>
    <t>パナソニック健康保険組合松下記念病院</t>
  </si>
  <si>
    <t>社会医療法人弘道会守口生野記念病院</t>
  </si>
  <si>
    <t>社会医療法人彩樹守口敬仁会病院</t>
  </si>
  <si>
    <t>医療法人愛泉会愛泉会病院</t>
  </si>
  <si>
    <t>15 門真市</t>
  </si>
  <si>
    <t>医療法人孟仁会摂南総合病院</t>
  </si>
  <si>
    <t>社会医療法人蒼生会蒼生病院</t>
  </si>
  <si>
    <t>社会医療法人弘道会萱島生野病院</t>
  </si>
  <si>
    <t>医療法人正幸会正幸会病院</t>
  </si>
  <si>
    <t>14 大東市</t>
  </si>
  <si>
    <t>社会医療法人若弘会わかくさ竜間リハビリテーション病院</t>
  </si>
  <si>
    <t>医療法人徳洲会野崎徳洲会病院</t>
  </si>
  <si>
    <t>医療法人仁泉会仁泉会病院</t>
  </si>
  <si>
    <t>医療法人藤井会大東中央病院</t>
  </si>
  <si>
    <t>医療法人仁泉会阪奈病院</t>
  </si>
  <si>
    <t>16 四條畷市</t>
  </si>
  <si>
    <t>社会医療法人信愛会畷生会脳神経外科病院</t>
  </si>
  <si>
    <t>医療法人和幸会阪奈サナトリウム</t>
  </si>
  <si>
    <t>医療法人藤井会北河内藤井病院</t>
  </si>
  <si>
    <t>17 交野市</t>
  </si>
  <si>
    <t>社会医療法人信愛会交野病院</t>
  </si>
  <si>
    <t>医療法人和敬会星田南病院</t>
  </si>
  <si>
    <t>15 枚方市保健所</t>
  </si>
  <si>
    <t>12 枚方市</t>
  </si>
  <si>
    <t>関西医科大学附属病院</t>
  </si>
  <si>
    <t>独立行政法人地域医療機能推進機構星ヶ丘医療センター</t>
  </si>
  <si>
    <t>社会福祉法人枚方療育園</t>
  </si>
  <si>
    <t>医療法人大寿会大寿会病院</t>
  </si>
  <si>
    <t>市立ひらかた病院</t>
  </si>
  <si>
    <t>国家公務員共済組合連合会枚方公済病院</t>
  </si>
  <si>
    <t>医療法人御殿山福田総合病院</t>
  </si>
  <si>
    <t>医療法人（社団）有恵会 香里ヶ丘有恵会病院</t>
  </si>
  <si>
    <t>社会医療法人美杉会佐藤病院</t>
  </si>
  <si>
    <t>医療法人愛和会新世病院</t>
  </si>
  <si>
    <t>東香里病院</t>
  </si>
  <si>
    <t>関西医科大学くずは病院</t>
  </si>
  <si>
    <t>医療法人りんどう会向山病院</t>
  </si>
  <si>
    <t>医療法人毅峰会吉田病院</t>
  </si>
  <si>
    <t>医療法人昭征会坂野病院</t>
  </si>
  <si>
    <t>医療法人松徳会松谷病院</t>
  </si>
  <si>
    <t>医療法人成育会なりもとレディースホスピタル</t>
  </si>
  <si>
    <t>17 寝屋川市保健所</t>
  </si>
  <si>
    <t>13 寝屋川市</t>
  </si>
  <si>
    <t>関西医科大学香里病院</t>
  </si>
  <si>
    <t>医療法人協仁会小松病院</t>
  </si>
  <si>
    <t>社会医療法人山弘会上山病院</t>
  </si>
  <si>
    <t>医療法人河北会河北病院</t>
  </si>
  <si>
    <t>医療法人一祐会藤本病院</t>
  </si>
  <si>
    <t>医療法人大慶会星光病院</t>
  </si>
  <si>
    <t>社会医療法人弘道会寝屋川生野病院</t>
  </si>
  <si>
    <t>医療法人全心会寝屋川ひかり病院</t>
  </si>
  <si>
    <t>医療法人毅峰会青樹会病院</t>
  </si>
  <si>
    <t>松島病院</t>
  </si>
  <si>
    <t>医療法人道仁会道仁病院</t>
  </si>
  <si>
    <t>医療法人和敬会寝屋川南病院</t>
  </si>
  <si>
    <t>一般財団法人大阪府結核予防会大阪複十字病院</t>
  </si>
  <si>
    <t>04 中河内</t>
  </si>
  <si>
    <t>05 藤井寺保健所</t>
  </si>
  <si>
    <t>19 柏原市</t>
  </si>
  <si>
    <t>市立柏原病院</t>
  </si>
  <si>
    <t>医療法人徳洲会全南病院</t>
  </si>
  <si>
    <t>12 東大阪市保健所</t>
  </si>
  <si>
    <t>20 東大阪市</t>
  </si>
  <si>
    <t>市立東大阪医療センター</t>
  </si>
  <si>
    <t>医療法人河内友紘会河内総合病院</t>
  </si>
  <si>
    <t>医療法人藤井会 石切生喜病院</t>
  </si>
  <si>
    <t>社会医療法人若弘会若草第一病院</t>
  </si>
  <si>
    <t>医療法人孟仁会東大阪山路病院</t>
  </si>
  <si>
    <t>医療法人宝持会池田病院</t>
  </si>
  <si>
    <t>医療法人恵生会恵生会病院</t>
  </si>
  <si>
    <t>医療法人仁風会牧野病院</t>
  </si>
  <si>
    <t>医療法人清和会ながはら病院</t>
  </si>
  <si>
    <t>医療法人寿山会喜馬病院</t>
  </si>
  <si>
    <t>医療法人藤井会藤井会リハビリテーション病院</t>
  </si>
  <si>
    <t>医療法人康生会弥刀中央病院</t>
  </si>
  <si>
    <t>医療法人徳洲会東大阪徳洲会病院</t>
  </si>
  <si>
    <t>医療法人社団丸山会八戸の里病院</t>
  </si>
  <si>
    <t>医療法人渡辺会渡辺病院</t>
  </si>
  <si>
    <t>医療法人竹村医学研究会(財団)小阪産病院</t>
  </si>
  <si>
    <t>大阪府立中河内救命救急センター</t>
  </si>
  <si>
    <t>16 八尾市保健所</t>
  </si>
  <si>
    <t>18 八尾市</t>
  </si>
  <si>
    <t>医療法人徳洲会八尾徳洲会総合病院</t>
  </si>
  <si>
    <t>八尾市立病院</t>
  </si>
  <si>
    <t>医真会八尾総合病院</t>
  </si>
  <si>
    <t>医療法人貴島会貴島病院本院</t>
  </si>
  <si>
    <t>医療法人貴医会貴島中央病院</t>
  </si>
  <si>
    <t>八尾はぁとふる病院</t>
  </si>
  <si>
    <t>医療法人桜希会東朋八尾病院</t>
  </si>
  <si>
    <t>医真会八尾リハビリテーション病院</t>
  </si>
  <si>
    <t>05 南河内</t>
  </si>
  <si>
    <t>23 松原市</t>
  </si>
  <si>
    <t>社会医療法人垣谷会明治橋病院</t>
  </si>
  <si>
    <t>阪南中央病院</t>
  </si>
  <si>
    <t>医療法人徳洲会松原徳洲会病院</t>
  </si>
  <si>
    <t>医療法人邦英会寺下病院</t>
  </si>
  <si>
    <t>24 羽曳野市</t>
  </si>
  <si>
    <t>地方独立行政法人大阪府立病院機構大阪はびきの医療センター</t>
  </si>
  <si>
    <t>医療法人春秋会城山病院</t>
  </si>
  <si>
    <t>医療法人昌円会高村病院</t>
  </si>
  <si>
    <t>医療法人愛幸会天仁病院</t>
  </si>
  <si>
    <t>運動器ケアしまだ病院</t>
  </si>
  <si>
    <t>25 藤井寺市</t>
  </si>
  <si>
    <t>医療法人ラポール会青山病院</t>
  </si>
  <si>
    <t>医療法人ラポール会青山藤ヶ丘病院</t>
  </si>
  <si>
    <t>06 富田林保健所</t>
  </si>
  <si>
    <t>21 富田林市</t>
  </si>
  <si>
    <t>医療法人宝生会ＰＬ病院</t>
  </si>
  <si>
    <t>社会福祉法人恩賜財団大阪府済生会富田林病院</t>
  </si>
  <si>
    <t>四天王寺和らぎ苑</t>
  </si>
  <si>
    <t>医療法人正清会金剛病院</t>
  </si>
  <si>
    <t>一般財団法人成研会結のぞみ病院</t>
  </si>
  <si>
    <t>富田林田中病院</t>
  </si>
  <si>
    <t>社会福祉法人 大阪府障害者福祉事業団 すくよか</t>
  </si>
  <si>
    <t>22 河内長野市</t>
  </si>
  <si>
    <t>独立行政法人国立病院機構大阪南医療センター</t>
  </si>
  <si>
    <t>医療法人生登会寺元記念病院</t>
  </si>
  <si>
    <t>医療法人生登会てらもと医療リハビリ病院</t>
  </si>
  <si>
    <t>医療法人敬任会南河内おか病院</t>
  </si>
  <si>
    <t>医療法人博我会滝谷病院</t>
  </si>
  <si>
    <t>医療法人孝仁会澤田病院</t>
  </si>
  <si>
    <t>26 大阪狭山市</t>
  </si>
  <si>
    <t>学校法人近畿大学近畿大学病院</t>
  </si>
  <si>
    <t>医療法人恒昭会青葉丘病院</t>
  </si>
  <si>
    <t>医療法人樫本会樫本病院</t>
  </si>
  <si>
    <t>社会医療法人さくら会さくら会病院</t>
  </si>
  <si>
    <t>医療法人正雅会辻本病院</t>
  </si>
  <si>
    <t>医療法人恒尚会兵田病院</t>
  </si>
  <si>
    <t>06 堺市</t>
  </si>
  <si>
    <t>11 堺市保健所</t>
  </si>
  <si>
    <t>51 堺区</t>
  </si>
  <si>
    <t>耳原総合病院</t>
  </si>
  <si>
    <t>清恵会病院</t>
  </si>
  <si>
    <t>社会医療法人清恵会　清恵会三宝病院</t>
  </si>
  <si>
    <t>公益財団法人浅香山病院</t>
  </si>
  <si>
    <t>医療法人いずみ会阪堺病院</t>
  </si>
  <si>
    <t>医療法人朝日会朝日会病院</t>
  </si>
  <si>
    <t>医療法人慈友会堺山口病院</t>
  </si>
  <si>
    <t>堺市立重症心身障害者（児）支援センター</t>
  </si>
  <si>
    <t>医療法人淳康会堺近森病院</t>
  </si>
  <si>
    <t>52 中区</t>
  </si>
  <si>
    <t>医療法人錦秀会阪和第二泉北病院</t>
  </si>
  <si>
    <t>ベルランド総合病院</t>
  </si>
  <si>
    <t>南堺病院</t>
  </si>
  <si>
    <t>医療法人 邦徳会 邦和病院</t>
  </si>
  <si>
    <t>医療法人藤田好生会堺フジタ病院</t>
  </si>
  <si>
    <t>医療法人恵泉会堺平成病院</t>
  </si>
  <si>
    <t>53 東区</t>
  </si>
  <si>
    <t>社会医療法人頌徳会日野病院</t>
  </si>
  <si>
    <t>医療法人紀陽会田仲北野田病院</t>
  </si>
  <si>
    <t>54 西区</t>
  </si>
  <si>
    <t>堺市立総合医療センター</t>
  </si>
  <si>
    <t>社会医療法人ペガサス馬場記念病院</t>
  </si>
  <si>
    <t>ベルピアノ病院</t>
  </si>
  <si>
    <t>社会医療法人ペガサスペガサスリハビリテーション病院</t>
  </si>
  <si>
    <t>医療法人達瑛会鳳胃腸病院</t>
  </si>
  <si>
    <t>医療法人大泉会大仙病院</t>
  </si>
  <si>
    <t>55 南区</t>
  </si>
  <si>
    <t>医療法人錦秀会阪和第一泉北病院</t>
  </si>
  <si>
    <t>社会医療法人啓仁会堺咲花病院</t>
  </si>
  <si>
    <t>医療法人恒進會泉北陣内病院</t>
  </si>
  <si>
    <t>医療法人良秀会泉北藤井病院</t>
  </si>
  <si>
    <t>56 北区</t>
  </si>
  <si>
    <t>独立行政法人労働者健康安全機構大阪労災病院</t>
  </si>
  <si>
    <t>独立行政法人国立病院機構近畿中央呼吸器センター</t>
  </si>
  <si>
    <t>医療法人以和貴会 北条病院</t>
  </si>
  <si>
    <t>医療法人紀和会正風病院</t>
  </si>
  <si>
    <t>堺若葉会病院</t>
  </si>
  <si>
    <t>医療法人杏林会金岡病院</t>
  </si>
  <si>
    <t>医療法人方佑会植木病院</t>
  </si>
  <si>
    <t>吉川病院</t>
  </si>
  <si>
    <t>タマダ病院</t>
  </si>
  <si>
    <t>57 美原区</t>
  </si>
  <si>
    <t>医療法人暁美会田中病院</t>
  </si>
  <si>
    <t>07 泉州</t>
  </si>
  <si>
    <t>07 和泉保健所</t>
  </si>
  <si>
    <t>31 泉大津市</t>
  </si>
  <si>
    <t>医療法人泉秀会かわい病院</t>
  </si>
  <si>
    <t>医療法人吉川會吉川病院</t>
  </si>
  <si>
    <t>医療法人穂仁会原病院</t>
  </si>
  <si>
    <t>34 和泉市</t>
  </si>
  <si>
    <t>医療法人育生会奥村病院</t>
  </si>
  <si>
    <t>医療法人河和会河和会病院</t>
  </si>
  <si>
    <t>医療法人琴仁会光生病院</t>
  </si>
  <si>
    <t>地方独立行政法人大阪府立病院機構大阪母子医療センター</t>
  </si>
  <si>
    <t>和泉市立総合医療センター</t>
  </si>
  <si>
    <t>社会医療法人啓仁会咲花病院</t>
  </si>
  <si>
    <t>医療法人新仁会新仁会病院</t>
  </si>
  <si>
    <t>医療法人守田会いぶきの病院</t>
  </si>
  <si>
    <t>府中病院</t>
  </si>
  <si>
    <t>医療法人和泉会和泉丘病院</t>
  </si>
  <si>
    <t>35 高石市</t>
  </si>
  <si>
    <t>医療法人博我会高石病院</t>
  </si>
  <si>
    <t>医療法人良秀会高石藤井病院</t>
  </si>
  <si>
    <t>医療法人医進会高石加茂病院</t>
  </si>
  <si>
    <t>38 忠岡町</t>
  </si>
  <si>
    <t>医療法人穂仁会聖祐病院</t>
  </si>
  <si>
    <t>08 岸和田保健所</t>
  </si>
  <si>
    <t>30 岸和田市</t>
  </si>
  <si>
    <t>市立岸和田市民病院</t>
  </si>
  <si>
    <t>医療法人宝山会小南記念病院</t>
  </si>
  <si>
    <t>医療法人社団柴田会久米田外科整形外科病院</t>
  </si>
  <si>
    <t>医療法人良秀会藤井病院</t>
  </si>
  <si>
    <t>医療法人聖志会渡辺病院</t>
  </si>
  <si>
    <t>医療法人大植会葛城病院</t>
  </si>
  <si>
    <t>医療法人徳洲会岸和田徳洲会病院</t>
  </si>
  <si>
    <t>医療法人阪南会天の川病院</t>
  </si>
  <si>
    <t>医療法人ふれ愛の杜みどり病院</t>
  </si>
  <si>
    <t>医療法人晋救館和田病院</t>
  </si>
  <si>
    <t>医療法人えいしん会岸和田リハビリテーション病院</t>
  </si>
  <si>
    <t>医療法人吉栄会吉川病院</t>
  </si>
  <si>
    <t>一般財団法人岸和田農友協会岸和田平成病院</t>
  </si>
  <si>
    <t>32 貝塚市</t>
  </si>
  <si>
    <t>市立貝塚病院</t>
  </si>
  <si>
    <t>医療法人積善会高橋病院</t>
  </si>
  <si>
    <t>社会医療法人慈薫会河崎病院</t>
  </si>
  <si>
    <t>09 泉佐野保健所</t>
  </si>
  <si>
    <t>33 泉佐野市</t>
  </si>
  <si>
    <t>りんくう総合医療センター</t>
  </si>
  <si>
    <t>医療法人徳洲会東佐野病院</t>
  </si>
  <si>
    <t>医療法人良秀会泉南藤井病院</t>
  </si>
  <si>
    <t>医療法人定生会谷口病院</t>
  </si>
  <si>
    <t>医療法人桂信会羽原病院</t>
  </si>
  <si>
    <t>医療法人青松記念病院</t>
  </si>
  <si>
    <t>社会医療法人栄公会佐野記念病院</t>
  </si>
  <si>
    <t>医療法人康生会泉佐野優人会病院</t>
  </si>
  <si>
    <t>りんくう永山病院</t>
  </si>
  <si>
    <t>36 泉南市</t>
  </si>
  <si>
    <t>医療法人功徳会泉南泉南大阪晴愛病院</t>
  </si>
  <si>
    <t>医療法人晴心会野上病院</t>
  </si>
  <si>
    <t>医療法人白卯会白井病院</t>
  </si>
  <si>
    <t>和泉南病院</t>
  </si>
  <si>
    <t>医療法人功徳会大阪晴愛病院</t>
  </si>
  <si>
    <t>37 阪南市</t>
  </si>
  <si>
    <t>医療法人交詢医会大阪リハビリテーション病院</t>
  </si>
  <si>
    <t>社会医療法人生長会阪南市民病院</t>
  </si>
  <si>
    <t>玉井病院</t>
  </si>
  <si>
    <t>39 熊取町</t>
  </si>
  <si>
    <t>永山病院</t>
  </si>
  <si>
    <t>41 岬町</t>
  </si>
  <si>
    <t>医療法人誠人会与田病院</t>
  </si>
  <si>
    <t>08-1 大阪市北部</t>
  </si>
  <si>
    <t>10 大阪市保健所</t>
  </si>
  <si>
    <t>61 都島区</t>
  </si>
  <si>
    <t>医療法人新明会神原病院</t>
  </si>
  <si>
    <t>医療法人尽生会聖和病院</t>
  </si>
  <si>
    <t>医療法人桜希会東朋病院</t>
  </si>
  <si>
    <t>医療法人京昭会ツヂ病院</t>
  </si>
  <si>
    <t>大阪市立総合医療センター</t>
  </si>
  <si>
    <t>社会医療法人明生会明生病院</t>
  </si>
  <si>
    <t>社会医療法人明生会明生記念病院</t>
  </si>
  <si>
    <t>医療法人正和会協和病院</t>
  </si>
  <si>
    <t>医療法人正正会分野病院</t>
  </si>
  <si>
    <t>62 東淀川区</t>
  </si>
  <si>
    <t>宗教法人在日本南プレスビテリアンミッション淀川キリスト教病院</t>
  </si>
  <si>
    <t>医療法人若葉会淀川若葉会病院</t>
  </si>
  <si>
    <t>医療法人成仁会成仁会病院</t>
  </si>
  <si>
    <t>淀川平成病院</t>
  </si>
  <si>
    <t>63 旭区</t>
  </si>
  <si>
    <t>医療法人真心会真心会病院</t>
  </si>
  <si>
    <t>社会医療法人真美会大阪旭こども病院</t>
  </si>
  <si>
    <t>医療法人松仁会明徳病院</t>
  </si>
  <si>
    <t>社会医療法人祐生会城北みどりケ丘病院</t>
  </si>
  <si>
    <t>医療法人永寿会福島病院</t>
  </si>
  <si>
    <t>医療法人藤仁会藤立病院</t>
  </si>
  <si>
    <t>64 淀川区</t>
  </si>
  <si>
    <t>大阪回生病院</t>
  </si>
  <si>
    <t>医療法人平心会大阪治験病院</t>
  </si>
  <si>
    <t>東淀川病院</t>
  </si>
  <si>
    <t>社会医療法人協和会北大阪病院</t>
  </si>
  <si>
    <t>貴生病院</t>
  </si>
  <si>
    <t>革島病院</t>
  </si>
  <si>
    <t>北大阪医療生活協同組合十三病院</t>
  </si>
  <si>
    <t>大阪市立十三市民病院</t>
  </si>
  <si>
    <t>65 北区</t>
  </si>
  <si>
    <t>社会福祉法人恩賜財団済生会支部大阪府済生会中津病院</t>
  </si>
  <si>
    <t>公益財団法人田附興風会医学研究所北野病院</t>
  </si>
  <si>
    <t>大阪整肢学院</t>
  </si>
  <si>
    <t>一般財団法人住友病院</t>
  </si>
  <si>
    <t>社会医療法人協和会加納総合病院</t>
  </si>
  <si>
    <t>医療法人伯鳳会大阪中央病院</t>
  </si>
  <si>
    <t>社会医療法人行岡医学研究会行岡病院</t>
  </si>
  <si>
    <t>08-2 大阪市西部</t>
  </si>
  <si>
    <t>66 福島区</t>
  </si>
  <si>
    <t>医療法人藤田会フジタ病院</t>
  </si>
  <si>
    <t>関西電力株式会社関西電力病院</t>
  </si>
  <si>
    <t>独立行政法人地域医療機能推進機構大阪病院</t>
  </si>
  <si>
    <t>医療法人燦恵会首藤病院</t>
  </si>
  <si>
    <t>67 此花区</t>
  </si>
  <si>
    <t>大場内科病院</t>
  </si>
  <si>
    <t>社会福祉法人大阪暁明館大阪暁明館病院</t>
  </si>
  <si>
    <t>医療法人義方会大津病院</t>
  </si>
  <si>
    <t>68 西区</t>
  </si>
  <si>
    <t>多根記念眼科病院</t>
  </si>
  <si>
    <t>医療法人仁生会内藤病院</t>
  </si>
  <si>
    <t>多根総合病院</t>
  </si>
  <si>
    <t>公益財団法人日本生命済生会日本生命病院</t>
  </si>
  <si>
    <t>医療法人日新会日新会病院</t>
  </si>
  <si>
    <t>社会医療法人寿楽会大野記念病院</t>
  </si>
  <si>
    <t>公益社団法人日本海員掖済会大阪掖済会病院</t>
  </si>
  <si>
    <t>69 港区</t>
  </si>
  <si>
    <t>独立行政法人地域医療機能推進機構大阪みなと中央病院</t>
  </si>
  <si>
    <t>多根第二病院</t>
  </si>
  <si>
    <t>多根脳神経リハビリテーション病院</t>
  </si>
  <si>
    <t>70 大正区</t>
  </si>
  <si>
    <t>医療法人彰療会大正病院</t>
  </si>
  <si>
    <t>社会福祉法人恩賜財団済生会支部大阪府済生会泉尾病院</t>
  </si>
  <si>
    <t>71 西淀川区</t>
  </si>
  <si>
    <t>公益財団法人大阪労働衛生センター第一病院</t>
  </si>
  <si>
    <t>医療法人博悠会名取病院</t>
  </si>
  <si>
    <t>医療法人康和会苗加病院</t>
  </si>
  <si>
    <t>社会医療法人愛仁会千船病院</t>
  </si>
  <si>
    <t>公益財団法人淀川勤労者厚生協会附属西淀病院</t>
  </si>
  <si>
    <t>08-3 大阪市東部</t>
  </si>
  <si>
    <t>72 天王寺区</t>
  </si>
  <si>
    <t>公益財団法人聖バルナバ病院</t>
  </si>
  <si>
    <t>医療法人歓喜会辻外科リハビリテーション病院</t>
  </si>
  <si>
    <t>社会福祉法人四天王寺福祉事業団四天王寺病院</t>
  </si>
  <si>
    <t>医療法人社団湯川胃腸病院</t>
  </si>
  <si>
    <t>早石病院</t>
  </si>
  <si>
    <t>大阪赤十字病院</t>
  </si>
  <si>
    <t>73 浪速区</t>
  </si>
  <si>
    <t>なにわ病院</t>
  </si>
  <si>
    <t>社会医療法人弘道会なにわ生野病院</t>
  </si>
  <si>
    <t>社会福祉法人石井記念愛染園附属愛染橋病院</t>
  </si>
  <si>
    <t>社会医療法人寿会富永病院</t>
  </si>
  <si>
    <t>74 東成区</t>
  </si>
  <si>
    <t>医療法人 風早会 外科野﨑病院</t>
  </si>
  <si>
    <t>医療法人朋愛会朋愛病院</t>
  </si>
  <si>
    <t>医療法人野中会東成病院</t>
  </si>
  <si>
    <t>公道会病院</t>
  </si>
  <si>
    <t>医療法人中本会中本病院</t>
  </si>
  <si>
    <t>医療法人仁志会西眼科病院</t>
  </si>
  <si>
    <t>医療法人弘善会矢木脳神経外科病院</t>
  </si>
  <si>
    <t>社会医療法人明生会明生第二病院</t>
  </si>
  <si>
    <t>75 生野区</t>
  </si>
  <si>
    <t>大楠病院</t>
  </si>
  <si>
    <t>医療法人同友会共和病院</t>
  </si>
  <si>
    <t>医療法人芥川会芥川病院</t>
  </si>
  <si>
    <t>医療法人アエバ会アエバ外科病院</t>
  </si>
  <si>
    <t>医療法人吉栄会吉栄会病院</t>
  </si>
  <si>
    <t>医療法人優心会優心会厚生病院</t>
  </si>
  <si>
    <t>医療法人同仁会松崎病院</t>
  </si>
  <si>
    <t>医療法人相生会相生病院</t>
  </si>
  <si>
    <t>医療法人朝日会朝日生野病院</t>
  </si>
  <si>
    <t>医療法人社団日翔会生野愛和病院</t>
  </si>
  <si>
    <t>医療法人育和会育和会記念病院</t>
  </si>
  <si>
    <t>医療法人貴和会生野中央病院</t>
  </si>
  <si>
    <t>医療法人邦和会　生野病院</t>
  </si>
  <si>
    <t>医療法人のぞみ会新大阪病院</t>
  </si>
  <si>
    <t>医療法人穂翔会村田病院</t>
  </si>
  <si>
    <t>医療法人豊旺会啓生病院</t>
  </si>
  <si>
    <t>76 城東区</t>
  </si>
  <si>
    <t>医療法人誠真会関目病院</t>
  </si>
  <si>
    <t>社会福祉法人大阪福祉事業財団すみれ病院</t>
  </si>
  <si>
    <t>社会福祉法人恩賜財団大阪府済生会野江病院</t>
  </si>
  <si>
    <t>社会医療法人大道会森之宮病院</t>
  </si>
  <si>
    <t>医療法人有光会サトウ病院</t>
  </si>
  <si>
    <t>社会医療法人大道会ボバース記念病院</t>
  </si>
  <si>
    <t>77 鶴見区</t>
  </si>
  <si>
    <t>医療法人恵彰会三和病院</t>
  </si>
  <si>
    <t>医療法人仁和会和田病院</t>
  </si>
  <si>
    <t>医療法人正和会新協和病院</t>
  </si>
  <si>
    <t>社会医療法人盛和会本田病院</t>
  </si>
  <si>
    <t>医療法人津樹会城東病院</t>
  </si>
  <si>
    <t>社会医療法人ささき会藍の都脳神経外科病院</t>
  </si>
  <si>
    <t>78 中央区</t>
  </si>
  <si>
    <t>医療法人財団厚生会高津病院</t>
  </si>
  <si>
    <t>医療法人脳神経外科日本橋病院</t>
  </si>
  <si>
    <t>大阪歯科大学附属病院</t>
  </si>
  <si>
    <t>国家公務員共済組合連合会大手前病院</t>
  </si>
  <si>
    <t>地方独立行政法人大阪府立病院機構大阪国際がんセンター</t>
  </si>
  <si>
    <t>医療法人飯島会産科婦人科飯島病院</t>
  </si>
  <si>
    <t>原田病院</t>
  </si>
  <si>
    <t>独立行政法人国立病院機構大阪医療センター</t>
  </si>
  <si>
    <t>08-4 大阪市南部</t>
  </si>
  <si>
    <t>79 阿倍野区</t>
  </si>
  <si>
    <t>医療法人相愛会相原第二病院</t>
  </si>
  <si>
    <t>大阪公立大学医学部附属病院</t>
    <rPh sb="0" eb="2">
      <t>オオサカ</t>
    </rPh>
    <rPh sb="2" eb="6">
      <t>コウリツダイガク</t>
    </rPh>
    <rPh sb="6" eb="9">
      <t>イガクブ</t>
    </rPh>
    <rPh sb="9" eb="11">
      <t>フゾク</t>
    </rPh>
    <rPh sb="11" eb="13">
      <t>ビョウイン</t>
    </rPh>
    <phoneticPr fontId="14"/>
  </si>
  <si>
    <t>帝塚山リハビリテーション病院</t>
  </si>
  <si>
    <t>医療法人恵登久会越川病院</t>
  </si>
  <si>
    <t>西日本旅客鉄道株式会社大阪鉄道病院</t>
  </si>
  <si>
    <t>医療法人健友会帝塚山病院</t>
  </si>
  <si>
    <t>80 住吉区</t>
  </si>
  <si>
    <t>越宗整形外科病院</t>
  </si>
  <si>
    <t>医療法人守田会オりオノ病院</t>
  </si>
  <si>
    <t>医療法人慈心会あびこ病院</t>
  </si>
  <si>
    <t>医療法人錦秀会阪和記念病院</t>
  </si>
  <si>
    <t>医療法人錦秀会阪和第二住吉病院</t>
  </si>
  <si>
    <t>医療法人錦秀会阪和病院</t>
  </si>
  <si>
    <t>地方独立行政法人大阪府立病院機構大阪急性期・総合医療センター</t>
  </si>
  <si>
    <t>81 東住吉区</t>
  </si>
  <si>
    <t>医療法人淀井病院</t>
  </si>
  <si>
    <t>医療法人仁真会白鷺病院</t>
  </si>
  <si>
    <t>社会福祉法人愛徳福祉会南大阪小児リハビリテーション病院</t>
  </si>
  <si>
    <t>医療法人橘会東住吉森本リハビリテーション病院</t>
  </si>
  <si>
    <t>医療法人橘会東住吉森本病院</t>
  </si>
  <si>
    <t>東和病院</t>
  </si>
  <si>
    <t>医療法人西中医学会西中病院</t>
  </si>
  <si>
    <t>82 西成区</t>
  </si>
  <si>
    <t>医療法人弘仁会まちだ胃腸病院</t>
  </si>
  <si>
    <t>医療法人嘉健会思温病院</t>
  </si>
  <si>
    <t>医療法人ダイワ会大和中央病院</t>
  </si>
  <si>
    <t>一般社団法人津守病院</t>
  </si>
  <si>
    <t>医療法人生樹会渡辺病院</t>
  </si>
  <si>
    <t>大阪社会医療センター付属病院</t>
  </si>
  <si>
    <t>医療法人愛壽会　愛壽記念病院</t>
  </si>
  <si>
    <t>83 住之江区</t>
  </si>
  <si>
    <t>社会医療法人景岳会南大阪病院</t>
  </si>
  <si>
    <t>医療法人慈心会咲洲病院</t>
  </si>
  <si>
    <t>医療法人讃和会友愛会病院</t>
  </si>
  <si>
    <t>社会医療法人三宝会南港病院</t>
  </si>
  <si>
    <t>84 平野区</t>
  </si>
  <si>
    <t>医療法人愛賛会浜田病院</t>
  </si>
  <si>
    <t>医療法人五月会平野若葉会病院</t>
  </si>
  <si>
    <t>医療法人松仁会松井記念病院</t>
  </si>
  <si>
    <t>医療法人豊旺会共立病院</t>
  </si>
  <si>
    <t>社会医療法人緑風会 緑風会病院</t>
  </si>
  <si>
    <t>医療法人高遼会高遼会病院</t>
  </si>
  <si>
    <t>医療法人育生会三好病院</t>
  </si>
  <si>
    <t>01 豊能</t>
    <phoneticPr fontId="14"/>
  </si>
  <si>
    <t>02 三島</t>
    <phoneticPr fontId="14"/>
  </si>
  <si>
    <t>03 北河内</t>
    <phoneticPr fontId="14"/>
  </si>
  <si>
    <t>04 中河内</t>
    <phoneticPr fontId="14"/>
  </si>
  <si>
    <t>05 南河内</t>
    <phoneticPr fontId="14"/>
  </si>
  <si>
    <t>06 堺市</t>
    <phoneticPr fontId="14"/>
  </si>
  <si>
    <t>07 泉州</t>
    <phoneticPr fontId="14"/>
  </si>
  <si>
    <t>08-1 大阪市北部</t>
    <phoneticPr fontId="14"/>
  </si>
  <si>
    <t>08-2 大阪市西部</t>
    <phoneticPr fontId="14"/>
  </si>
  <si>
    <t>08-3 大阪市東部</t>
    <phoneticPr fontId="14"/>
  </si>
  <si>
    <t>08-4 大阪市南部</t>
    <phoneticPr fontId="14"/>
  </si>
  <si>
    <t>大阪公立大学医学部附属病院</t>
  </si>
  <si>
    <t>医療法人北辰会天の川病院</t>
  </si>
  <si>
    <t>医療法人せいわ会大阪たつみリハビリテーション病院</t>
  </si>
  <si>
    <t>病棟名</t>
    <rPh sb="0" eb="3">
      <t>ビョウトウメイ</t>
    </rPh>
    <phoneticPr fontId="14"/>
  </si>
  <si>
    <t>平均在
棟日数</t>
    <rPh sb="0" eb="2">
      <t>ヘイキン</t>
    </rPh>
    <rPh sb="2" eb="3">
      <t>ザイ</t>
    </rPh>
    <rPh sb="4" eb="5">
      <t>トウ</t>
    </rPh>
    <rPh sb="5" eb="7">
      <t>ニッスウ</t>
    </rPh>
    <phoneticPr fontId="14"/>
  </si>
  <si>
    <t>高度急性期</t>
    <rPh sb="0" eb="5">
      <t>コウドキュウセイキ</t>
    </rPh>
    <phoneticPr fontId="14"/>
  </si>
  <si>
    <t>休棟中</t>
    <rPh sb="0" eb="3">
      <t>キュウトウチュウ</t>
    </rPh>
    <phoneticPr fontId="14"/>
  </si>
  <si>
    <t>再編統合の予定はない</t>
    <rPh sb="0" eb="4">
      <t>サイヘントウゴウ</t>
    </rPh>
    <rPh sb="5" eb="7">
      <t>ヨテイ</t>
    </rPh>
    <phoneticPr fontId="14"/>
  </si>
  <si>
    <t>今後、再編統合を予定している</t>
    <rPh sb="0" eb="2">
      <t>コンゴ</t>
    </rPh>
    <rPh sb="3" eb="5">
      <t>サイヘン</t>
    </rPh>
    <rPh sb="5" eb="7">
      <t>トウゴウ</t>
    </rPh>
    <rPh sb="8" eb="10">
      <t>ヨテイ</t>
    </rPh>
    <phoneticPr fontId="14"/>
  </si>
  <si>
    <t>月</t>
    <rPh sb="0" eb="1">
      <t>ゲツ</t>
    </rPh>
    <phoneticPr fontId="14"/>
  </si>
  <si>
    <t>西暦（和暦）年</t>
    <rPh sb="0" eb="2">
      <t>セイレキ</t>
    </rPh>
    <rPh sb="3" eb="5">
      <t>ワレキ</t>
    </rPh>
    <rPh sb="6" eb="7">
      <t>ネン</t>
    </rPh>
    <phoneticPr fontId="14"/>
  </si>
  <si>
    <t>病床機能</t>
    <rPh sb="0" eb="4">
      <t>ビョウショウキノウ</t>
    </rPh>
    <phoneticPr fontId="14"/>
  </si>
  <si>
    <t>有</t>
    <rPh sb="0" eb="1">
      <t>ア</t>
    </rPh>
    <phoneticPr fontId="14"/>
  </si>
  <si>
    <t>無</t>
    <rPh sb="0" eb="1">
      <t>ナ</t>
    </rPh>
    <phoneticPr fontId="14"/>
  </si>
  <si>
    <t>医療機関名</t>
    <rPh sb="0" eb="5">
      <t>イリョウキカンメイ</t>
    </rPh>
    <phoneticPr fontId="14"/>
  </si>
  <si>
    <t>病床機能</t>
    <rPh sb="0" eb="4">
      <t>ビョウショウキノウ</t>
    </rPh>
    <phoneticPr fontId="14"/>
  </si>
  <si>
    <t>病床数</t>
    <rPh sb="0" eb="3">
      <t>ビョウショウスウ</t>
    </rPh>
    <phoneticPr fontId="14"/>
  </si>
  <si>
    <t>回復期</t>
    <rPh sb="0" eb="3">
      <t>カイフクキ</t>
    </rPh>
    <phoneticPr fontId="14"/>
  </si>
  <si>
    <t>再編統合後</t>
    <rPh sb="0" eb="4">
      <t>サイヘントウゴウ</t>
    </rPh>
    <rPh sb="4" eb="5">
      <t>ゴ</t>
    </rPh>
    <phoneticPr fontId="14"/>
  </si>
  <si>
    <t>項目名</t>
    <rPh sb="0" eb="3">
      <t>コウモクメイ</t>
    </rPh>
    <phoneticPr fontId="14"/>
  </si>
  <si>
    <t>手術総数</t>
    <rPh sb="0" eb="4">
      <t>シュジュツソウスウ</t>
    </rPh>
    <phoneticPr fontId="14"/>
  </si>
  <si>
    <t>算定回数</t>
    <rPh sb="0" eb="2">
      <t>サンテイ</t>
    </rPh>
    <rPh sb="2" eb="4">
      <t>カイスウ</t>
    </rPh>
    <phoneticPr fontId="14"/>
  </si>
  <si>
    <t>算定回数</t>
    <rPh sb="0" eb="4">
      <t>サンテイカイスウ</t>
    </rPh>
    <phoneticPr fontId="14"/>
  </si>
  <si>
    <t>化学療法</t>
    <rPh sb="0" eb="4">
      <t>カガクリョウホウ</t>
    </rPh>
    <phoneticPr fontId="14"/>
  </si>
  <si>
    <t>算定日数</t>
    <rPh sb="0" eb="2">
      <t>サンテイ</t>
    </rPh>
    <rPh sb="2" eb="4">
      <t>ニッスウ</t>
    </rPh>
    <phoneticPr fontId="14"/>
  </si>
  <si>
    <t>救急医療管理加算
１及び２</t>
    <rPh sb="0" eb="2">
      <t>キュウキュウ</t>
    </rPh>
    <rPh sb="2" eb="4">
      <t>イリョウ</t>
    </rPh>
    <rPh sb="4" eb="6">
      <t>カンリ</t>
    </rPh>
    <rPh sb="6" eb="8">
      <t>カサン</t>
    </rPh>
    <rPh sb="10" eb="11">
      <t>オヨ</t>
    </rPh>
    <phoneticPr fontId="14"/>
  </si>
  <si>
    <t>平均在棟日数＝</t>
    <rPh sb="0" eb="6">
      <t>ヘイキンザイトウニッスウ</t>
    </rPh>
    <phoneticPr fontId="14"/>
  </si>
  <si>
    <t>½×｛各病棟の新規入棟患者数（１年間）＋各病棟の退棟患者数（１年間）｝</t>
    <rPh sb="3" eb="6">
      <t>カクビョウトウ</t>
    </rPh>
    <rPh sb="7" eb="9">
      <t>シンキ</t>
    </rPh>
    <rPh sb="9" eb="13">
      <t>ニュウトウカンジャ</t>
    </rPh>
    <rPh sb="13" eb="14">
      <t>スウ</t>
    </rPh>
    <rPh sb="16" eb="18">
      <t>ネンカン</t>
    </rPh>
    <rPh sb="20" eb="23">
      <t>カクビョウトウ</t>
    </rPh>
    <rPh sb="24" eb="29">
      <t>タイトウカンジャスウ</t>
    </rPh>
    <rPh sb="31" eb="33">
      <t>ネンカン</t>
    </rPh>
    <phoneticPr fontId="14"/>
  </si>
  <si>
    <t>各病棟の在棟患者延べ数（１年間）</t>
    <rPh sb="0" eb="3">
      <t>カクビョウトウ</t>
    </rPh>
    <rPh sb="4" eb="8">
      <t>ザイトウカンジャ</t>
    </rPh>
    <rPh sb="8" eb="9">
      <t>ノ</t>
    </rPh>
    <rPh sb="10" eb="11">
      <t>スウ</t>
    </rPh>
    <rPh sb="13" eb="15">
      <t>ネンカン</t>
    </rPh>
    <phoneticPr fontId="14"/>
  </si>
  <si>
    <t>平均在棟日数
（自動計算）★</t>
    <rPh sb="0" eb="6">
      <t>ヘイキンザイトウニッスウ</t>
    </rPh>
    <rPh sb="8" eb="12">
      <t>ジドウケイサン</t>
    </rPh>
    <phoneticPr fontId="14"/>
  </si>
  <si>
    <t>貴院</t>
    <rPh sb="0" eb="2">
      <t>キイン</t>
    </rPh>
    <phoneticPr fontId="14"/>
  </si>
  <si>
    <t>二次医療圏
（選択式）</t>
    <rPh sb="0" eb="5">
      <t>ニジイリョウケン</t>
    </rPh>
    <rPh sb="7" eb="10">
      <t>センタクシキ</t>
    </rPh>
    <phoneticPr fontId="14"/>
  </si>
  <si>
    <t>病院名
（選択式）</t>
    <rPh sb="0" eb="2">
      <t>ビョウイン</t>
    </rPh>
    <rPh sb="2" eb="3">
      <t>メイ</t>
    </rPh>
    <rPh sb="5" eb="8">
      <t>センタクシキ</t>
    </rPh>
    <phoneticPr fontId="14"/>
  </si>
  <si>
    <t>在宅医療</t>
    <rPh sb="0" eb="4">
      <t>ザイタクイリョウ</t>
    </rPh>
    <phoneticPr fontId="14"/>
  </si>
  <si>
    <t>在宅医療</t>
    <rPh sb="0" eb="2">
      <t>ザイタク</t>
    </rPh>
    <rPh sb="2" eb="4">
      <t>イリョウ</t>
    </rPh>
    <phoneticPr fontId="14"/>
  </si>
  <si>
    <t>78 中央区</t>
    <phoneticPr fontId="14"/>
  </si>
  <si>
    <t>65 北区</t>
    <phoneticPr fontId="14"/>
  </si>
  <si>
    <t>３　人員配置の状況</t>
    <rPh sb="2" eb="4">
      <t>ジンイン</t>
    </rPh>
    <rPh sb="4" eb="6">
      <t>ハイチ</t>
    </rPh>
    <rPh sb="7" eb="9">
      <t>ジョウキョウ</t>
    </rPh>
    <phoneticPr fontId="14"/>
  </si>
  <si>
    <t>４　病棟毎の患者数</t>
    <rPh sb="2" eb="5">
      <t>ビョウトウゴト</t>
    </rPh>
    <rPh sb="6" eb="8">
      <t>カンジャ</t>
    </rPh>
    <rPh sb="8" eb="9">
      <t>スウ</t>
    </rPh>
    <phoneticPr fontId="14"/>
  </si>
  <si>
    <t>算出可否
(選択式）</t>
    <rPh sb="0" eb="2">
      <t>サンシュツ</t>
    </rPh>
    <rPh sb="2" eb="4">
      <t>カヒ</t>
    </rPh>
    <rPh sb="6" eb="8">
      <t>センタク</t>
    </rPh>
    <rPh sb="8" eb="9">
      <t>シキ</t>
    </rPh>
    <phoneticPr fontId="14"/>
  </si>
  <si>
    <t>★　平均在棟日数（自動計算）は、以下の式で算出しています。</t>
    <rPh sb="2" eb="8">
      <t>ヘイキンザイトウニッスウ</t>
    </rPh>
    <rPh sb="9" eb="13">
      <t>ジドウケイサン</t>
    </rPh>
    <rPh sb="16" eb="18">
      <t>イカ</t>
    </rPh>
    <rPh sb="19" eb="20">
      <t>シキ</t>
    </rPh>
    <rPh sb="21" eb="23">
      <t>サンシュツ</t>
    </rPh>
    <phoneticPr fontId="14"/>
  </si>
  <si>
    <t>入院基本料・特定入院料
（選択式）</t>
    <rPh sb="0" eb="2">
      <t>ニュウイン</t>
    </rPh>
    <rPh sb="2" eb="5">
      <t>キホンリョウ</t>
    </rPh>
    <rPh sb="6" eb="8">
      <t>トクテイ</t>
    </rPh>
    <rPh sb="8" eb="10">
      <t>ニュウイン</t>
    </rPh>
    <rPh sb="10" eb="11">
      <t>リョウ</t>
    </rPh>
    <rPh sb="13" eb="15">
      <t>センタク</t>
    </rPh>
    <rPh sb="15" eb="16">
      <t>シキ</t>
    </rPh>
    <phoneticPr fontId="14"/>
  </si>
  <si>
    <t>再編統合を行う医療機関（自院除く）</t>
    <rPh sb="0" eb="2">
      <t>サイヘン</t>
    </rPh>
    <rPh sb="2" eb="4">
      <t>トウゴウ</t>
    </rPh>
    <rPh sb="5" eb="6">
      <t>オコナ</t>
    </rPh>
    <rPh sb="7" eb="11">
      <t>イリョウキカン</t>
    </rPh>
    <rPh sb="12" eb="14">
      <t>ジイン</t>
    </rPh>
    <rPh sb="14" eb="15">
      <t>ノゾ</t>
    </rPh>
    <phoneticPr fontId="14"/>
  </si>
  <si>
    <t>医療機関1</t>
    <rPh sb="0" eb="2">
      <t>イリョウ</t>
    </rPh>
    <rPh sb="2" eb="4">
      <t>キカン</t>
    </rPh>
    <phoneticPr fontId="14"/>
  </si>
  <si>
    <t>医療機関2</t>
    <rPh sb="0" eb="2">
      <t>イリョウ</t>
    </rPh>
    <rPh sb="2" eb="4">
      <t>キカン</t>
    </rPh>
    <phoneticPr fontId="14"/>
  </si>
  <si>
    <t>医療機関3</t>
    <rPh sb="0" eb="2">
      <t>イリョウ</t>
    </rPh>
    <rPh sb="2" eb="4">
      <t>キカン</t>
    </rPh>
    <phoneticPr fontId="14"/>
  </si>
  <si>
    <t>二次医療圏
（選択式）</t>
    <rPh sb="0" eb="5">
      <t>ニジイリョウケン</t>
    </rPh>
    <rPh sb="7" eb="9">
      <t>センタク</t>
    </rPh>
    <rPh sb="9" eb="10">
      <t>シキ</t>
    </rPh>
    <phoneticPr fontId="14"/>
  </si>
  <si>
    <t>市区町村
（選択式）</t>
    <rPh sb="0" eb="4">
      <t>シクチョウソン</t>
    </rPh>
    <rPh sb="6" eb="9">
      <t>センタクシキ</t>
    </rPh>
    <phoneticPr fontId="14"/>
  </si>
  <si>
    <t>医療機関１</t>
    <rPh sb="0" eb="4">
      <t>イリョウキカン</t>
    </rPh>
    <phoneticPr fontId="14"/>
  </si>
  <si>
    <t>現状の許可病床数等の合計（自動計算）</t>
    <rPh sb="0" eb="2">
      <t>ゲンジョウ</t>
    </rPh>
    <rPh sb="3" eb="5">
      <t>キョカ</t>
    </rPh>
    <rPh sb="5" eb="8">
      <t>ビョウショウスウ</t>
    </rPh>
    <rPh sb="8" eb="9">
      <t>ナド</t>
    </rPh>
    <rPh sb="10" eb="12">
      <t>ゴウケイ</t>
    </rPh>
    <rPh sb="13" eb="15">
      <t>ジドウ</t>
    </rPh>
    <rPh sb="15" eb="17">
      <t>ケイサン</t>
    </rPh>
    <phoneticPr fontId="14"/>
  </si>
  <si>
    <t>現状の許可病床数等の合計（自動計算）</t>
    <rPh sb="0" eb="2">
      <t>ゲンジョウ</t>
    </rPh>
    <rPh sb="3" eb="5">
      <t>キョカ</t>
    </rPh>
    <rPh sb="5" eb="9">
      <t>ビョウショウスウナド</t>
    </rPh>
    <rPh sb="10" eb="12">
      <t>ゴウケイ</t>
    </rPh>
    <rPh sb="13" eb="15">
      <t>ジドウ</t>
    </rPh>
    <rPh sb="15" eb="17">
      <t>ケイサン</t>
    </rPh>
    <phoneticPr fontId="14"/>
  </si>
  <si>
    <t>再編統合後における許可病床数等の合計（自動計算）</t>
    <rPh sb="0" eb="4">
      <t>サイヘントウゴウ</t>
    </rPh>
    <rPh sb="4" eb="5">
      <t>ゴ</t>
    </rPh>
    <rPh sb="9" eb="11">
      <t>キョカ</t>
    </rPh>
    <rPh sb="11" eb="14">
      <t>ビョウショウスウ</t>
    </rPh>
    <rPh sb="14" eb="15">
      <t>ナド</t>
    </rPh>
    <rPh sb="16" eb="18">
      <t>ゴウケイ</t>
    </rPh>
    <rPh sb="19" eb="21">
      <t>ジドウ</t>
    </rPh>
    <rPh sb="21" eb="23">
      <t>ケイサン</t>
    </rPh>
    <phoneticPr fontId="14"/>
  </si>
  <si>
    <t>医療機関２</t>
    <rPh sb="0" eb="4">
      <t>イリョウキカン</t>
    </rPh>
    <phoneticPr fontId="14"/>
  </si>
  <si>
    <t>医療機関３</t>
    <rPh sb="0" eb="4">
      <t>イリョウキカン</t>
    </rPh>
    <phoneticPr fontId="14"/>
  </si>
  <si>
    <t>貴院新医療機関名等</t>
    <rPh sb="0" eb="2">
      <t>キイン</t>
    </rPh>
    <rPh sb="2" eb="3">
      <t>シン</t>
    </rPh>
    <rPh sb="3" eb="8">
      <t>イリョウキカンメイ</t>
    </rPh>
    <rPh sb="8" eb="9">
      <t>ナド</t>
    </rPh>
    <phoneticPr fontId="14"/>
  </si>
  <si>
    <t>医療機関名</t>
    <rPh sb="0" eb="2">
      <t>イリョウ</t>
    </rPh>
    <rPh sb="2" eb="5">
      <t>キカンメイ</t>
    </rPh>
    <phoneticPr fontId="14"/>
  </si>
  <si>
    <t>再編統合医療機関１</t>
    <rPh sb="0" eb="2">
      <t>サイヘン</t>
    </rPh>
    <rPh sb="2" eb="4">
      <t>トウゴウ</t>
    </rPh>
    <rPh sb="4" eb="8">
      <t>イリョウキカン</t>
    </rPh>
    <phoneticPr fontId="14"/>
  </si>
  <si>
    <t>再編統合後に予定している病床機能</t>
    <rPh sb="0" eb="2">
      <t>サイヘン</t>
    </rPh>
    <rPh sb="2" eb="4">
      <t>トウゴウ</t>
    </rPh>
    <rPh sb="4" eb="5">
      <t>ゴ</t>
    </rPh>
    <rPh sb="6" eb="8">
      <t>ヨテイ</t>
    </rPh>
    <rPh sb="12" eb="14">
      <t>ビョウショウ</t>
    </rPh>
    <rPh sb="14" eb="16">
      <t>キノウ</t>
    </rPh>
    <phoneticPr fontId="14"/>
  </si>
  <si>
    <t>　※再編統合後に予定している病床機能の内容は、再編統合に参加する各病院の病院プランの内容に差異がないようにしてください。</t>
    <rPh sb="2" eb="7">
      <t>サイヘントウゴウゴ</t>
    </rPh>
    <rPh sb="8" eb="10">
      <t>ヨテイ</t>
    </rPh>
    <rPh sb="14" eb="18">
      <t>ビョウショウキノウ</t>
    </rPh>
    <rPh sb="19" eb="21">
      <t>ナイヨウ</t>
    </rPh>
    <rPh sb="23" eb="25">
      <t>サイヘン</t>
    </rPh>
    <rPh sb="25" eb="27">
      <t>トウゴウ</t>
    </rPh>
    <rPh sb="28" eb="30">
      <t>サンカ</t>
    </rPh>
    <rPh sb="32" eb="33">
      <t>カク</t>
    </rPh>
    <rPh sb="33" eb="35">
      <t>ビョウイン</t>
    </rPh>
    <rPh sb="36" eb="38">
      <t>ビョウイン</t>
    </rPh>
    <rPh sb="42" eb="44">
      <t>ナイヨウ</t>
    </rPh>
    <rPh sb="45" eb="47">
      <t>サイ</t>
    </rPh>
    <phoneticPr fontId="14"/>
  </si>
  <si>
    <t>再編統合医療機関２</t>
    <rPh sb="0" eb="2">
      <t>サイヘン</t>
    </rPh>
    <rPh sb="2" eb="4">
      <t>トウゴウ</t>
    </rPh>
    <rPh sb="4" eb="8">
      <t>イリョウキカン</t>
    </rPh>
    <phoneticPr fontId="14"/>
  </si>
  <si>
    <t>再編統合医療機関３</t>
    <rPh sb="0" eb="2">
      <t>サイヘン</t>
    </rPh>
    <rPh sb="2" eb="4">
      <t>トウゴウ</t>
    </rPh>
    <rPh sb="4" eb="8">
      <t>イリョウキカン</t>
    </rPh>
    <phoneticPr fontId="14"/>
  </si>
  <si>
    <t>再編統合前</t>
    <rPh sb="0" eb="2">
      <t>サイヘン</t>
    </rPh>
    <rPh sb="2" eb="4">
      <t>トウゴウ</t>
    </rPh>
    <rPh sb="4" eb="5">
      <t>マエ</t>
    </rPh>
    <phoneticPr fontId="14"/>
  </si>
  <si>
    <t>再編統合後</t>
    <rPh sb="0" eb="2">
      <t>サイヘン</t>
    </rPh>
    <rPh sb="2" eb="4">
      <t>トウゴウ</t>
    </rPh>
    <rPh sb="4" eb="5">
      <t>アト</t>
    </rPh>
    <phoneticPr fontId="14"/>
  </si>
  <si>
    <t>再編統合前
病床数
（A）</t>
    <rPh sb="0" eb="2">
      <t>サイヘン</t>
    </rPh>
    <rPh sb="2" eb="5">
      <t>トウゴウマエ</t>
    </rPh>
    <rPh sb="6" eb="9">
      <t>ビョウショウスウ</t>
    </rPh>
    <phoneticPr fontId="14"/>
  </si>
  <si>
    <t>再編統合後
病床数
（B）</t>
    <rPh sb="0" eb="2">
      <t>サイヘン</t>
    </rPh>
    <rPh sb="2" eb="4">
      <t>トウゴウ</t>
    </rPh>
    <rPh sb="4" eb="5">
      <t>ゴ</t>
    </rPh>
    <rPh sb="6" eb="9">
      <t>ビョウショウスウ</t>
    </rPh>
    <phoneticPr fontId="14"/>
  </si>
  <si>
    <t>増減
（B）-（A）</t>
    <rPh sb="0" eb="2">
      <t>ゾウゲン</t>
    </rPh>
    <phoneticPr fontId="14"/>
  </si>
  <si>
    <t>許可病床数
（一般＋療養）</t>
    <rPh sb="0" eb="5">
      <t>キョカビョウショウスウ</t>
    </rPh>
    <rPh sb="7" eb="9">
      <t>イッパン</t>
    </rPh>
    <rPh sb="10" eb="12">
      <t>リョウヨウ</t>
    </rPh>
    <phoneticPr fontId="14"/>
  </si>
  <si>
    <t>入院基本料・特定入院料</t>
    <rPh sb="0" eb="2">
      <t>ニュウイン</t>
    </rPh>
    <rPh sb="2" eb="5">
      <t>キホンリョウ</t>
    </rPh>
    <rPh sb="6" eb="8">
      <t>トクテイ</t>
    </rPh>
    <rPh sb="8" eb="10">
      <t>ニュウイン</t>
    </rPh>
    <rPh sb="10" eb="11">
      <t>リョウ</t>
    </rPh>
    <phoneticPr fontId="14"/>
  </si>
  <si>
    <t>看護師数
/許可病床数</t>
    <rPh sb="0" eb="3">
      <t>カンゴシ</t>
    </rPh>
    <rPh sb="3" eb="4">
      <t>スウ</t>
    </rPh>
    <rPh sb="6" eb="8">
      <t>キョカ</t>
    </rPh>
    <rPh sb="8" eb="11">
      <t>ビョウショウスウ</t>
    </rPh>
    <phoneticPr fontId="14"/>
  </si>
  <si>
    <t>医師数
/許可病床数</t>
    <rPh sb="0" eb="3">
      <t>イシスウ</t>
    </rPh>
    <rPh sb="5" eb="7">
      <t>キョカ</t>
    </rPh>
    <rPh sb="7" eb="9">
      <t>ビョウショウ</t>
    </rPh>
    <rPh sb="9" eb="10">
      <t>スウ</t>
    </rPh>
    <phoneticPr fontId="14"/>
  </si>
  <si>
    <t>病床機能の報告基準にかかる指標</t>
    <rPh sb="0" eb="2">
      <t>ビョウショウ</t>
    </rPh>
    <rPh sb="2" eb="4">
      <t>キノウ</t>
    </rPh>
    <rPh sb="5" eb="7">
      <t>ホウコク</t>
    </rPh>
    <rPh sb="7" eb="9">
      <t>キジュン</t>
    </rPh>
    <rPh sb="13" eb="15">
      <t>シヒョウ</t>
    </rPh>
    <phoneticPr fontId="14"/>
  </si>
  <si>
    <t>病院機能分類</t>
    <rPh sb="0" eb="2">
      <t>ビョウイン</t>
    </rPh>
    <rPh sb="2" eb="4">
      <t>キノウ</t>
    </rPh>
    <rPh sb="4" eb="6">
      <t>ブンルイ</t>
    </rPh>
    <phoneticPr fontId="14"/>
  </si>
  <si>
    <t>呼吸心拍監視
〔３時間を超え７日以内の場合〕</t>
    <phoneticPr fontId="14"/>
  </si>
  <si>
    <t>区分
（自動入力）</t>
    <rPh sb="0" eb="2">
      <t>クブン</t>
    </rPh>
    <rPh sb="4" eb="6">
      <t>ジドウ</t>
    </rPh>
    <rPh sb="6" eb="8">
      <t>ニュウリョク</t>
    </rPh>
    <phoneticPr fontId="14"/>
  </si>
  <si>
    <t>５　病棟毎の診療実績</t>
    <rPh sb="2" eb="5">
      <t>ビョウトウゴト</t>
    </rPh>
    <rPh sb="6" eb="10">
      <t>シンリョウジッセキ</t>
    </rPh>
    <phoneticPr fontId="14"/>
  </si>
  <si>
    <t>豊能</t>
    <phoneticPr fontId="14"/>
  </si>
  <si>
    <t>豊中市</t>
    <phoneticPr fontId="14"/>
  </si>
  <si>
    <t>池田市</t>
    <phoneticPr fontId="14"/>
  </si>
  <si>
    <t>吹田市</t>
    <phoneticPr fontId="14"/>
  </si>
  <si>
    <t>箕面市</t>
    <phoneticPr fontId="14"/>
  </si>
  <si>
    <t>三島</t>
    <phoneticPr fontId="14"/>
  </si>
  <si>
    <t>高槻市</t>
    <phoneticPr fontId="14"/>
  </si>
  <si>
    <t>茨木市</t>
    <phoneticPr fontId="14"/>
  </si>
  <si>
    <t>摂津市</t>
    <phoneticPr fontId="14"/>
  </si>
  <si>
    <t>島本町</t>
    <phoneticPr fontId="14"/>
  </si>
  <si>
    <t>北河内</t>
    <phoneticPr fontId="14"/>
  </si>
  <si>
    <t>守口市</t>
    <phoneticPr fontId="14"/>
  </si>
  <si>
    <t>枚方市</t>
    <phoneticPr fontId="14"/>
  </si>
  <si>
    <t>寝屋川市</t>
    <phoneticPr fontId="14"/>
  </si>
  <si>
    <t>大東市</t>
    <phoneticPr fontId="14"/>
  </si>
  <si>
    <t>門真市</t>
    <phoneticPr fontId="14"/>
  </si>
  <si>
    <t>四條畷市</t>
    <phoneticPr fontId="14"/>
  </si>
  <si>
    <t>交野市</t>
    <phoneticPr fontId="14"/>
  </si>
  <si>
    <t>中河内</t>
    <phoneticPr fontId="14"/>
  </si>
  <si>
    <t>八尾市</t>
    <phoneticPr fontId="14"/>
  </si>
  <si>
    <t>柏原市</t>
    <phoneticPr fontId="14"/>
  </si>
  <si>
    <t>東大阪市</t>
    <phoneticPr fontId="14"/>
  </si>
  <si>
    <t>南河内</t>
    <phoneticPr fontId="14"/>
  </si>
  <si>
    <t>富田林市</t>
    <phoneticPr fontId="14"/>
  </si>
  <si>
    <t>河内長野市</t>
    <phoneticPr fontId="14"/>
  </si>
  <si>
    <t>松原市</t>
    <phoneticPr fontId="14"/>
  </si>
  <si>
    <t>羽曳野市</t>
    <phoneticPr fontId="14"/>
  </si>
  <si>
    <t>藤井寺市</t>
    <phoneticPr fontId="14"/>
  </si>
  <si>
    <t>大阪狭山市</t>
    <phoneticPr fontId="14"/>
  </si>
  <si>
    <t>堺市</t>
    <phoneticPr fontId="14"/>
  </si>
  <si>
    <t>岸和田市</t>
  </si>
  <si>
    <t>泉大津市</t>
  </si>
  <si>
    <t>貝塚市</t>
  </si>
  <si>
    <t>泉佐野市</t>
  </si>
  <si>
    <t>和泉市</t>
  </si>
  <si>
    <t>高石市</t>
  </si>
  <si>
    <t>泉南市</t>
  </si>
  <si>
    <t>阪南市</t>
  </si>
  <si>
    <t>忠岡町</t>
  </si>
  <si>
    <t>熊取町</t>
  </si>
  <si>
    <t>岬町</t>
  </si>
  <si>
    <t>泉州</t>
    <phoneticPr fontId="14"/>
  </si>
  <si>
    <t>大阪市北部</t>
    <phoneticPr fontId="14"/>
  </si>
  <si>
    <t>大阪市都島区</t>
  </si>
  <si>
    <t>大阪市東淀川区</t>
  </si>
  <si>
    <t>大阪市旭区</t>
  </si>
  <si>
    <t>大阪市淀川区</t>
  </si>
  <si>
    <t>大阪市北区</t>
  </si>
  <si>
    <t>大阪市福島区</t>
  </si>
  <si>
    <t>大阪市此花区</t>
  </si>
  <si>
    <t>大阪市西区</t>
  </si>
  <si>
    <t>大阪市港区</t>
  </si>
  <si>
    <t>大阪市大正区</t>
  </si>
  <si>
    <t>大阪市西淀川区</t>
  </si>
  <si>
    <t>大阪市東部</t>
    <phoneticPr fontId="14"/>
  </si>
  <si>
    <t>大阪市天王寺区</t>
  </si>
  <si>
    <t>大阪市浪速区</t>
  </si>
  <si>
    <t>大阪市東成区</t>
  </si>
  <si>
    <t>大阪市生野区</t>
  </si>
  <si>
    <t>大阪市城東区</t>
  </si>
  <si>
    <t>大阪市鶴見区</t>
  </si>
  <si>
    <t>大阪市中央区</t>
  </si>
  <si>
    <t>大阪市南部</t>
    <phoneticPr fontId="14"/>
  </si>
  <si>
    <t>大阪市西部</t>
    <phoneticPr fontId="14"/>
  </si>
  <si>
    <t>大阪市阿倍野区</t>
  </si>
  <si>
    <t>大阪市住吉区</t>
  </si>
  <si>
    <t>大阪市東住吉区</t>
  </si>
  <si>
    <t>大阪市西成区</t>
  </si>
  <si>
    <t>大阪市住之江区</t>
  </si>
  <si>
    <t>大阪市平野区</t>
  </si>
  <si>
    <t>豊能町</t>
    <phoneticPr fontId="14"/>
  </si>
  <si>
    <t>能勢町</t>
    <phoneticPr fontId="14"/>
  </si>
  <si>
    <t>太子町</t>
    <phoneticPr fontId="14"/>
  </si>
  <si>
    <t>河南町</t>
    <phoneticPr fontId="14"/>
  </si>
  <si>
    <t>千早赤阪村</t>
    <phoneticPr fontId="14"/>
  </si>
  <si>
    <t>堺市堺区</t>
  </si>
  <si>
    <t>堺市中区</t>
  </si>
  <si>
    <t>堺市東区</t>
  </si>
  <si>
    <t>堺市西区</t>
  </si>
  <si>
    <t>堺市南区</t>
  </si>
  <si>
    <t>堺市北区</t>
  </si>
  <si>
    <t>堺市美原区</t>
  </si>
  <si>
    <t>岸和田市</t>
    <phoneticPr fontId="14"/>
  </si>
  <si>
    <t>泉大津市</t>
    <phoneticPr fontId="14"/>
  </si>
  <si>
    <t>貝塚市</t>
    <phoneticPr fontId="14"/>
  </si>
  <si>
    <t>泉佐野市</t>
    <phoneticPr fontId="14"/>
  </si>
  <si>
    <t>和泉市</t>
    <phoneticPr fontId="14"/>
  </si>
  <si>
    <t>高石市</t>
    <phoneticPr fontId="14"/>
  </si>
  <si>
    <t>泉南市</t>
    <phoneticPr fontId="14"/>
  </si>
  <si>
    <t>阪南市</t>
    <phoneticPr fontId="14"/>
  </si>
  <si>
    <t>忠岡町</t>
    <phoneticPr fontId="14"/>
  </si>
  <si>
    <t>熊取町</t>
    <phoneticPr fontId="14"/>
  </si>
  <si>
    <t>田尻町</t>
    <phoneticPr fontId="14"/>
  </si>
  <si>
    <t>岬町</t>
    <phoneticPr fontId="14"/>
  </si>
  <si>
    <t>区分</t>
    <rPh sb="0" eb="2">
      <t>クブン</t>
    </rPh>
    <phoneticPr fontId="14"/>
  </si>
  <si>
    <t>手術総数
/許可病床数</t>
    <rPh sb="0" eb="4">
      <t>シュジュツソウスウ</t>
    </rPh>
    <rPh sb="6" eb="8">
      <t>キョカ</t>
    </rPh>
    <rPh sb="8" eb="11">
      <t>ビョウショウスウ</t>
    </rPh>
    <phoneticPr fontId="14"/>
  </si>
  <si>
    <t>化学療法
/許可病床数</t>
    <rPh sb="0" eb="4">
      <t>カガクリョウホウ</t>
    </rPh>
    <rPh sb="6" eb="8">
      <t>キョカ</t>
    </rPh>
    <rPh sb="8" eb="11">
      <t>ビョウショウスウ</t>
    </rPh>
    <phoneticPr fontId="14"/>
  </si>
  <si>
    <t>病棟１</t>
    <rPh sb="0" eb="2">
      <t>ビョウトウ</t>
    </rPh>
    <phoneticPr fontId="14"/>
  </si>
  <si>
    <t>病棟２</t>
    <rPh sb="0" eb="2">
      <t>ビョウトウ</t>
    </rPh>
    <phoneticPr fontId="14"/>
  </si>
  <si>
    <t>病棟３</t>
    <rPh sb="0" eb="2">
      <t>ビョウトウ</t>
    </rPh>
    <phoneticPr fontId="14"/>
  </si>
  <si>
    <t>病棟４</t>
    <rPh sb="0" eb="2">
      <t>ビョウトウ</t>
    </rPh>
    <phoneticPr fontId="14"/>
  </si>
  <si>
    <t>病棟５</t>
    <rPh sb="0" eb="2">
      <t>ビョウトウ</t>
    </rPh>
    <phoneticPr fontId="14"/>
  </si>
  <si>
    <t>病棟６</t>
    <rPh sb="0" eb="2">
      <t>ビョウトウ</t>
    </rPh>
    <phoneticPr fontId="14"/>
  </si>
  <si>
    <t>病棟７</t>
    <rPh sb="0" eb="2">
      <t>ビョウトウ</t>
    </rPh>
    <phoneticPr fontId="14"/>
  </si>
  <si>
    <t>病棟８</t>
    <rPh sb="0" eb="2">
      <t>ビョウトウ</t>
    </rPh>
    <phoneticPr fontId="14"/>
  </si>
  <si>
    <t>病棟９</t>
    <rPh sb="0" eb="2">
      <t>ビョウトウ</t>
    </rPh>
    <phoneticPr fontId="14"/>
  </si>
  <si>
    <t>病棟１０</t>
    <rPh sb="0" eb="2">
      <t>ビョウトウ</t>
    </rPh>
    <phoneticPr fontId="14"/>
  </si>
  <si>
    <t>病棟１１</t>
    <rPh sb="0" eb="2">
      <t>ビョウトウ</t>
    </rPh>
    <phoneticPr fontId="14"/>
  </si>
  <si>
    <t>病棟１２</t>
    <rPh sb="0" eb="2">
      <t>ビョウトウ</t>
    </rPh>
    <phoneticPr fontId="14"/>
  </si>
  <si>
    <t>病棟１３</t>
    <rPh sb="0" eb="2">
      <t>ビョウトウ</t>
    </rPh>
    <phoneticPr fontId="14"/>
  </si>
  <si>
    <t>病棟１４</t>
    <rPh sb="0" eb="2">
      <t>ビョウトウ</t>
    </rPh>
    <phoneticPr fontId="14"/>
  </si>
  <si>
    <t>病棟１５</t>
    <rPh sb="0" eb="2">
      <t>ビョウトウ</t>
    </rPh>
    <phoneticPr fontId="14"/>
  </si>
  <si>
    <t>病棟１６</t>
    <rPh sb="0" eb="2">
      <t>ビョウトウ</t>
    </rPh>
    <phoneticPr fontId="14"/>
  </si>
  <si>
    <t>病棟１７</t>
    <rPh sb="0" eb="2">
      <t>ビョウトウ</t>
    </rPh>
    <phoneticPr fontId="14"/>
  </si>
  <si>
    <t>病棟１８</t>
    <rPh sb="0" eb="2">
      <t>ビョウトウ</t>
    </rPh>
    <phoneticPr fontId="14"/>
  </si>
  <si>
    <t>病棟１９</t>
    <rPh sb="0" eb="2">
      <t>ビョウトウ</t>
    </rPh>
    <phoneticPr fontId="14"/>
  </si>
  <si>
    <t>病棟２０</t>
    <rPh sb="0" eb="2">
      <t>ビョウトウ</t>
    </rPh>
    <phoneticPr fontId="14"/>
  </si>
  <si>
    <t>病棟10</t>
    <rPh sb="0" eb="2">
      <t>ビョウトウ</t>
    </rPh>
    <phoneticPr fontId="14"/>
  </si>
  <si>
    <t>病棟11</t>
    <rPh sb="0" eb="2">
      <t>ビョウトウ</t>
    </rPh>
    <phoneticPr fontId="14"/>
  </si>
  <si>
    <t>病棟12</t>
    <rPh sb="0" eb="2">
      <t>ビョウトウ</t>
    </rPh>
    <phoneticPr fontId="14"/>
  </si>
  <si>
    <t>病棟13</t>
    <rPh sb="0" eb="2">
      <t>ビョウトウ</t>
    </rPh>
    <phoneticPr fontId="14"/>
  </si>
  <si>
    <t>病棟14</t>
    <rPh sb="0" eb="2">
      <t>ビョウトウ</t>
    </rPh>
    <phoneticPr fontId="14"/>
  </si>
  <si>
    <t>病棟15</t>
    <rPh sb="0" eb="2">
      <t>ビョウトウ</t>
    </rPh>
    <phoneticPr fontId="14"/>
  </si>
  <si>
    <t>病棟16</t>
    <rPh sb="0" eb="2">
      <t>ビョウトウ</t>
    </rPh>
    <phoneticPr fontId="14"/>
  </si>
  <si>
    <t>病棟17</t>
    <rPh sb="0" eb="2">
      <t>ビョウトウ</t>
    </rPh>
    <phoneticPr fontId="14"/>
  </si>
  <si>
    <t>病棟18</t>
    <rPh sb="0" eb="2">
      <t>ビョウトウ</t>
    </rPh>
    <phoneticPr fontId="14"/>
  </si>
  <si>
    <t>病棟19</t>
    <rPh sb="0" eb="2">
      <t>ビョウトウ</t>
    </rPh>
    <phoneticPr fontId="14"/>
  </si>
  <si>
    <t>病棟20</t>
    <rPh sb="0" eb="2">
      <t>ビョウトウ</t>
    </rPh>
    <phoneticPr fontId="14"/>
  </si>
  <si>
    <t>病棟21</t>
    <rPh sb="0" eb="2">
      <t>ビョウトウ</t>
    </rPh>
    <phoneticPr fontId="14"/>
  </si>
  <si>
    <t>病棟22</t>
    <rPh sb="0" eb="2">
      <t>ビョウトウ</t>
    </rPh>
    <phoneticPr fontId="14"/>
  </si>
  <si>
    <t>病棟23</t>
    <rPh sb="0" eb="2">
      <t>ビョウトウ</t>
    </rPh>
    <phoneticPr fontId="14"/>
  </si>
  <si>
    <t>病棟24</t>
    <rPh sb="0" eb="2">
      <t>ビョウトウ</t>
    </rPh>
    <phoneticPr fontId="14"/>
  </si>
  <si>
    <t>病棟25</t>
    <rPh sb="0" eb="2">
      <t>ビョウトウ</t>
    </rPh>
    <phoneticPr fontId="14"/>
  </si>
  <si>
    <t>病棟26</t>
    <rPh sb="0" eb="2">
      <t>ビョウトウ</t>
    </rPh>
    <phoneticPr fontId="14"/>
  </si>
  <si>
    <t>病棟27</t>
    <rPh sb="0" eb="2">
      <t>ビョウトウ</t>
    </rPh>
    <phoneticPr fontId="14"/>
  </si>
  <si>
    <t>病棟28</t>
    <rPh sb="0" eb="2">
      <t>ビョウトウ</t>
    </rPh>
    <phoneticPr fontId="14"/>
  </si>
  <si>
    <t>病棟29</t>
    <rPh sb="0" eb="2">
      <t>ビョウトウ</t>
    </rPh>
    <phoneticPr fontId="14"/>
  </si>
  <si>
    <t>病棟30</t>
    <rPh sb="0" eb="2">
      <t>ビョウトウ</t>
    </rPh>
    <phoneticPr fontId="14"/>
  </si>
  <si>
    <t>病棟２１</t>
    <rPh sb="0" eb="2">
      <t>ビョウトウ</t>
    </rPh>
    <phoneticPr fontId="14"/>
  </si>
  <si>
    <t>病棟２２</t>
    <rPh sb="0" eb="2">
      <t>ビョウトウ</t>
    </rPh>
    <phoneticPr fontId="14"/>
  </si>
  <si>
    <t>病棟２３</t>
    <rPh sb="0" eb="2">
      <t>ビョウトウ</t>
    </rPh>
    <phoneticPr fontId="14"/>
  </si>
  <si>
    <t>病棟２４</t>
    <rPh sb="0" eb="2">
      <t>ビョウトウ</t>
    </rPh>
    <phoneticPr fontId="14"/>
  </si>
  <si>
    <t>病棟２５</t>
    <rPh sb="0" eb="2">
      <t>ビョウトウ</t>
    </rPh>
    <phoneticPr fontId="14"/>
  </si>
  <si>
    <t>病棟２６</t>
    <rPh sb="0" eb="2">
      <t>ビョウトウ</t>
    </rPh>
    <phoneticPr fontId="14"/>
  </si>
  <si>
    <t>病棟２７</t>
    <rPh sb="0" eb="2">
      <t>ビョウトウ</t>
    </rPh>
    <phoneticPr fontId="14"/>
  </si>
  <si>
    <t>病棟２８</t>
    <rPh sb="0" eb="2">
      <t>ビョウトウ</t>
    </rPh>
    <phoneticPr fontId="14"/>
  </si>
  <si>
    <t>病棟２９</t>
    <rPh sb="0" eb="2">
      <t>ビョウトウ</t>
    </rPh>
    <phoneticPr fontId="14"/>
  </si>
  <si>
    <t>病棟３０</t>
    <rPh sb="0" eb="2">
      <t>ビョウトウ</t>
    </rPh>
    <phoneticPr fontId="14"/>
  </si>
  <si>
    <t>救急医療管理加算１及び２
/許可病床数</t>
    <rPh sb="0" eb="8">
      <t>キュウキュウイリョウカンリカサン</t>
    </rPh>
    <rPh sb="9" eb="10">
      <t>オヨ</t>
    </rPh>
    <rPh sb="14" eb="16">
      <t>キョカ</t>
    </rPh>
    <rPh sb="16" eb="19">
      <t>ビョウショウスウ</t>
    </rPh>
    <phoneticPr fontId="14"/>
  </si>
  <si>
    <t>病院が選択した病床機能</t>
    <rPh sb="0" eb="2">
      <t>ビョウイン</t>
    </rPh>
    <rPh sb="3" eb="5">
      <t>センタク</t>
    </rPh>
    <rPh sb="7" eb="11">
      <t>ビョウショウキノウ</t>
    </rPh>
    <phoneticPr fontId="14"/>
  </si>
  <si>
    <t>基準に基づく
病床機能</t>
    <rPh sb="0" eb="2">
      <t>キジュン</t>
    </rPh>
    <rPh sb="3" eb="4">
      <t>モト</t>
    </rPh>
    <rPh sb="7" eb="9">
      <t>ビョウショウ</t>
    </rPh>
    <rPh sb="9" eb="11">
      <t>キノウ</t>
    </rPh>
    <phoneticPr fontId="14"/>
  </si>
  <si>
    <t>確認
要否</t>
    <rPh sb="0" eb="2">
      <t>カクニン</t>
    </rPh>
    <rPh sb="3" eb="5">
      <t>ヨウヒ</t>
    </rPh>
    <phoneticPr fontId="14"/>
  </si>
  <si>
    <t>病棟No.</t>
    <rPh sb="0" eb="2">
      <t>ビョウトウ</t>
    </rPh>
    <phoneticPr fontId="14"/>
  </si>
  <si>
    <t>参照先様式</t>
    <rPh sb="0" eb="3">
      <t>サンショウサキ</t>
    </rPh>
    <rPh sb="3" eb="5">
      <t>ヨウシキ</t>
    </rPh>
    <phoneticPr fontId="14"/>
  </si>
  <si>
    <t>確認要否</t>
    <rPh sb="0" eb="4">
      <t>カクニンヨウヒ</t>
    </rPh>
    <phoneticPr fontId="14"/>
  </si>
  <si>
    <t>病棟名</t>
    <rPh sb="0" eb="3">
      <t>ビョウトウメイ</t>
    </rPh>
    <phoneticPr fontId="14"/>
  </si>
  <si>
    <t>２　今後の病院の方針</t>
    <rPh sb="2" eb="4">
      <t>コンゴ</t>
    </rPh>
    <rPh sb="5" eb="7">
      <t>ビョウイン</t>
    </rPh>
    <rPh sb="8" eb="10">
      <t>ホウシン</t>
    </rPh>
    <phoneticPr fontId="14"/>
  </si>
  <si>
    <t>　　※医療機関１の病院プランと内容に齟齬が生じないよう確認の上、入力してください。</t>
    <rPh sb="3" eb="5">
      <t>イリョウ</t>
    </rPh>
    <rPh sb="5" eb="7">
      <t>キカン</t>
    </rPh>
    <rPh sb="9" eb="11">
      <t>ビョウイン</t>
    </rPh>
    <rPh sb="15" eb="17">
      <t>ナイヨウ</t>
    </rPh>
    <rPh sb="18" eb="20">
      <t>ソゴ</t>
    </rPh>
    <rPh sb="21" eb="22">
      <t>ショウ</t>
    </rPh>
    <rPh sb="27" eb="29">
      <t>カクニン</t>
    </rPh>
    <rPh sb="30" eb="31">
      <t>ウエ</t>
    </rPh>
    <rPh sb="32" eb="34">
      <t>ニュウリョク</t>
    </rPh>
    <phoneticPr fontId="14"/>
  </si>
  <si>
    <t>　　※医療機関２の病院プランと内容に齟齬が生じないよう確認の上、入力してください。</t>
    <rPh sb="3" eb="5">
      <t>イリョウ</t>
    </rPh>
    <rPh sb="5" eb="7">
      <t>キカン</t>
    </rPh>
    <rPh sb="9" eb="11">
      <t>ビョウイン</t>
    </rPh>
    <rPh sb="15" eb="17">
      <t>ナイヨウ</t>
    </rPh>
    <rPh sb="18" eb="20">
      <t>ソゴ</t>
    </rPh>
    <rPh sb="21" eb="22">
      <t>ショウ</t>
    </rPh>
    <rPh sb="27" eb="29">
      <t>カクニン</t>
    </rPh>
    <rPh sb="30" eb="31">
      <t>ウエ</t>
    </rPh>
    <rPh sb="32" eb="34">
      <t>ニュウリョク</t>
    </rPh>
    <phoneticPr fontId="14"/>
  </si>
  <si>
    <t>　　※医療機関３の病院プランと内容に齟齬が生じないよう確認の上、入力してください。</t>
    <rPh sb="3" eb="5">
      <t>イリョウ</t>
    </rPh>
    <rPh sb="5" eb="7">
      <t>キカン</t>
    </rPh>
    <rPh sb="9" eb="11">
      <t>ビョウイン</t>
    </rPh>
    <rPh sb="15" eb="17">
      <t>ナイヨウ</t>
    </rPh>
    <rPh sb="18" eb="20">
      <t>ソゴ</t>
    </rPh>
    <rPh sb="21" eb="22">
      <t>ショウ</t>
    </rPh>
    <rPh sb="27" eb="29">
      <t>カクニン</t>
    </rPh>
    <rPh sb="30" eb="31">
      <t>ウエ</t>
    </rPh>
    <rPh sb="32" eb="34">
      <t>ニュウリョク</t>
    </rPh>
    <phoneticPr fontId="14"/>
  </si>
  <si>
    <t>介護施設等への転換</t>
    <rPh sb="0" eb="4">
      <t>カイゴシセツ</t>
    </rPh>
    <rPh sb="4" eb="5">
      <t>ナド</t>
    </rPh>
    <rPh sb="7" eb="9">
      <t>テンカン</t>
    </rPh>
    <phoneticPr fontId="14"/>
  </si>
  <si>
    <t>廃止予定</t>
    <rPh sb="0" eb="2">
      <t>ハイシ</t>
    </rPh>
    <rPh sb="2" eb="4">
      <t>ヨテイ</t>
    </rPh>
    <phoneticPr fontId="14"/>
  </si>
  <si>
    <t>合計（自動計算）</t>
    <rPh sb="0" eb="2">
      <t>ゴウケイ</t>
    </rPh>
    <rPh sb="3" eb="5">
      <t>ジドウ</t>
    </rPh>
    <rPh sb="5" eb="7">
      <t>ケイサン</t>
    </rPh>
    <phoneticPr fontId="14"/>
  </si>
  <si>
    <t>合計（自動計算）</t>
    <rPh sb="0" eb="2">
      <t>ゴウケイ</t>
    </rPh>
    <rPh sb="1" eb="2">
      <t>トウゴウ</t>
    </rPh>
    <rPh sb="3" eb="5">
      <t>ジドウ</t>
    </rPh>
    <rPh sb="5" eb="7">
      <t>ケイサン</t>
    </rPh>
    <phoneticPr fontId="14"/>
  </si>
  <si>
    <r>
      <t xml:space="preserve">病院名
</t>
    </r>
    <r>
      <rPr>
        <sz val="11"/>
        <color theme="1"/>
        <rFont val="Meiryo UI"/>
        <family val="3"/>
        <charset val="128"/>
      </rPr>
      <t>（病院名がプルダウンにない場合、右欄に記載ください）</t>
    </r>
    <rPh sb="20" eb="22">
      <t>ウラン</t>
    </rPh>
    <phoneticPr fontId="14"/>
  </si>
  <si>
    <r>
      <t xml:space="preserve">総病床数
</t>
    </r>
    <r>
      <rPr>
        <sz val="12"/>
        <color theme="1"/>
        <rFont val="Meiryo UI"/>
        <family val="3"/>
        <charset val="128"/>
      </rPr>
      <t>（自動計算）</t>
    </r>
    <rPh sb="0" eb="1">
      <t>ソウ</t>
    </rPh>
    <rPh sb="1" eb="4">
      <t>ビョウショウスウ</t>
    </rPh>
    <rPh sb="6" eb="8">
      <t>ジドウ</t>
    </rPh>
    <rPh sb="8" eb="10">
      <t>ケイサン</t>
    </rPh>
    <phoneticPr fontId="14"/>
  </si>
  <si>
    <r>
      <t xml:space="preserve">合計
</t>
    </r>
    <r>
      <rPr>
        <sz val="9"/>
        <color theme="1"/>
        <rFont val="Meiryo UI"/>
        <family val="3"/>
        <charset val="128"/>
      </rPr>
      <t>（自動計算）</t>
    </r>
    <rPh sb="0" eb="2">
      <t>ゴウケイ</t>
    </rPh>
    <rPh sb="4" eb="8">
      <t>ジドウケイサン</t>
    </rPh>
    <phoneticPr fontId="14"/>
  </si>
  <si>
    <r>
      <t xml:space="preserve">合計
</t>
    </r>
    <r>
      <rPr>
        <sz val="9"/>
        <color theme="1"/>
        <rFont val="Meiryo UI"/>
        <family val="3"/>
        <charset val="128"/>
      </rPr>
      <t>（自動計算）</t>
    </r>
    <rPh sb="0" eb="2">
      <t>ゴウケイ</t>
    </rPh>
    <rPh sb="4" eb="6">
      <t>ジドウ</t>
    </rPh>
    <rPh sb="6" eb="8">
      <t>ケイサン</t>
    </rPh>
    <phoneticPr fontId="14"/>
  </si>
  <si>
    <r>
      <t xml:space="preserve">貴医療機関名
</t>
    </r>
    <r>
      <rPr>
        <sz val="14"/>
        <color theme="1"/>
        <rFont val="Meiryo UI"/>
        <family val="3"/>
        <charset val="128"/>
      </rPr>
      <t>（様式１の回答から自動入力）</t>
    </r>
    <rPh sb="0" eb="1">
      <t>キ</t>
    </rPh>
    <rPh sb="1" eb="6">
      <t>イリョウキカンメイ</t>
    </rPh>
    <rPh sb="8" eb="10">
      <t>ヨウシキ</t>
    </rPh>
    <rPh sb="12" eb="14">
      <t>カイトウ</t>
    </rPh>
    <rPh sb="16" eb="18">
      <t>ジドウ</t>
    </rPh>
    <rPh sb="18" eb="20">
      <t>ニュウリョク</t>
    </rPh>
    <phoneticPr fontId="14"/>
  </si>
  <si>
    <r>
      <t xml:space="preserve">医療機関名
</t>
    </r>
    <r>
      <rPr>
        <sz val="12"/>
        <color theme="1"/>
        <rFont val="Meiryo UI"/>
        <family val="3"/>
        <charset val="128"/>
      </rPr>
      <t>（（５）ー１の回答から自動入力）</t>
    </r>
    <rPh sb="0" eb="2">
      <t>イリョウ</t>
    </rPh>
    <rPh sb="2" eb="4">
      <t>キカン</t>
    </rPh>
    <rPh sb="4" eb="5">
      <t>メイ</t>
    </rPh>
    <rPh sb="13" eb="15">
      <t>カイトウ</t>
    </rPh>
    <rPh sb="17" eb="19">
      <t>ジドウ</t>
    </rPh>
    <rPh sb="19" eb="21">
      <t>ニュウリョク</t>
    </rPh>
    <phoneticPr fontId="14"/>
  </si>
  <si>
    <r>
      <rPr>
        <sz val="10"/>
        <color theme="1"/>
        <rFont val="Meiryo UI"/>
        <family val="3"/>
        <charset val="128"/>
      </rPr>
      <t>救急医療管理加算１及び２</t>
    </r>
    <r>
      <rPr>
        <sz val="11"/>
        <color theme="1"/>
        <rFont val="Meiryo UI"/>
        <family val="3"/>
        <charset val="128"/>
      </rPr>
      <t xml:space="preserve">
/許可病床数</t>
    </r>
    <rPh sb="0" eb="8">
      <t>キュウキュウイリョウカンリカサン</t>
    </rPh>
    <rPh sb="9" eb="10">
      <t>オヨ</t>
    </rPh>
    <rPh sb="14" eb="16">
      <t>キョカ</t>
    </rPh>
    <rPh sb="16" eb="19">
      <t>ビョウショウスウ</t>
    </rPh>
    <phoneticPr fontId="14"/>
  </si>
  <si>
    <r>
      <rPr>
        <sz val="10"/>
        <color theme="1"/>
        <rFont val="Meiryo UI"/>
        <family val="3"/>
        <charset val="128"/>
      </rPr>
      <t>呼吸心拍監視</t>
    </r>
    <r>
      <rPr>
        <sz val="11"/>
        <color theme="1"/>
        <rFont val="Meiryo UI"/>
        <family val="3"/>
        <charset val="128"/>
      </rPr>
      <t xml:space="preserve">
</t>
    </r>
    <r>
      <rPr>
        <sz val="8"/>
        <color theme="1"/>
        <rFont val="Meiryo UI"/>
        <family val="3"/>
        <charset val="128"/>
      </rPr>
      <t>〔３時間を超え７日以内の場合〕</t>
    </r>
    <r>
      <rPr>
        <sz val="11"/>
        <color theme="1"/>
        <rFont val="Meiryo UI"/>
        <family val="3"/>
        <charset val="128"/>
      </rPr>
      <t>/許可病床数</t>
    </r>
    <rPh sb="0" eb="6">
      <t>コキュウシンパクカンシ</t>
    </rPh>
    <rPh sb="23" eb="25">
      <t>キョカ</t>
    </rPh>
    <rPh sb="25" eb="28">
      <t>ビョウショウスウ</t>
    </rPh>
    <phoneticPr fontId="14"/>
  </si>
  <si>
    <r>
      <t xml:space="preserve">看護師数
合計
</t>
    </r>
    <r>
      <rPr>
        <sz val="9"/>
        <color theme="1"/>
        <rFont val="Meiryo UI"/>
        <family val="3"/>
        <charset val="128"/>
      </rPr>
      <t>（自動計算）</t>
    </r>
    <rPh sb="0" eb="3">
      <t>カンゴシ</t>
    </rPh>
    <rPh sb="3" eb="4">
      <t>スウ</t>
    </rPh>
    <rPh sb="5" eb="7">
      <t>ゴウケイ</t>
    </rPh>
    <rPh sb="9" eb="11">
      <t>ジドウ</t>
    </rPh>
    <rPh sb="11" eb="13">
      <t>ケイサン</t>
    </rPh>
    <phoneticPr fontId="14"/>
  </si>
  <si>
    <r>
      <t>【参考値】
常勤
医師数</t>
    </r>
    <r>
      <rPr>
        <sz val="9"/>
        <color theme="1"/>
        <rFont val="Meiryo UI"/>
        <family val="3"/>
        <charset val="128"/>
      </rPr>
      <t xml:space="preserve">
（自動計算）</t>
    </r>
    <rPh sb="1" eb="4">
      <t>サンコウチ</t>
    </rPh>
    <rPh sb="6" eb="8">
      <t>ジョウキン</t>
    </rPh>
    <rPh sb="9" eb="12">
      <t>イシスウ</t>
    </rPh>
    <rPh sb="14" eb="16">
      <t>ジドウ</t>
    </rPh>
    <rPh sb="16" eb="18">
      <t>ケイサン</t>
    </rPh>
    <phoneticPr fontId="14"/>
  </si>
  <si>
    <r>
      <t>【参考値】
非常勤
医師数</t>
    </r>
    <r>
      <rPr>
        <sz val="9"/>
        <color theme="1"/>
        <rFont val="Meiryo UI"/>
        <family val="3"/>
        <charset val="128"/>
      </rPr>
      <t xml:space="preserve">
（自動計算）</t>
    </r>
    <rPh sb="1" eb="4">
      <t>サンコウチ</t>
    </rPh>
    <rPh sb="6" eb="9">
      <t>ヒジョウキン</t>
    </rPh>
    <rPh sb="10" eb="13">
      <t>イシスウ</t>
    </rPh>
    <rPh sb="15" eb="17">
      <t>ジドウ</t>
    </rPh>
    <rPh sb="17" eb="19">
      <t>ケイサン</t>
    </rPh>
    <phoneticPr fontId="14"/>
  </si>
  <si>
    <r>
      <t xml:space="preserve">医師数合計
</t>
    </r>
    <r>
      <rPr>
        <sz val="9"/>
        <color theme="1"/>
        <rFont val="Meiryo UI"/>
        <family val="3"/>
        <charset val="128"/>
      </rPr>
      <t>（自動計算）</t>
    </r>
    <rPh sb="0" eb="3">
      <t>イシスウ</t>
    </rPh>
    <rPh sb="3" eb="5">
      <t>ゴウケイ</t>
    </rPh>
    <rPh sb="7" eb="9">
      <t>ジドウ</t>
    </rPh>
    <rPh sb="9" eb="11">
      <t>ケイサン</t>
    </rPh>
    <phoneticPr fontId="14"/>
  </si>
  <si>
    <r>
      <t xml:space="preserve">医療機関数
</t>
    </r>
    <r>
      <rPr>
        <sz val="12"/>
        <color theme="1"/>
        <rFont val="Meiryo UI"/>
        <family val="3"/>
        <charset val="128"/>
      </rPr>
      <t>※自院除く（選択式）</t>
    </r>
    <rPh sb="0" eb="5">
      <t>イリョウキカンスウ</t>
    </rPh>
    <rPh sb="7" eb="9">
      <t>ジイン</t>
    </rPh>
    <rPh sb="9" eb="10">
      <t>ノゾ</t>
    </rPh>
    <rPh sb="12" eb="15">
      <t>センタクシキ</t>
    </rPh>
    <phoneticPr fontId="14"/>
  </si>
  <si>
    <r>
      <t xml:space="preserve">医療機関名
</t>
    </r>
    <r>
      <rPr>
        <sz val="12"/>
        <color theme="1"/>
        <rFont val="Meiryo UI"/>
        <family val="3"/>
        <charset val="128"/>
      </rPr>
      <t>（（４）ー１の回答から自動入力）</t>
    </r>
    <rPh sb="0" eb="2">
      <t>イリョウ</t>
    </rPh>
    <rPh sb="2" eb="4">
      <t>キカン</t>
    </rPh>
    <rPh sb="4" eb="5">
      <t>メイ</t>
    </rPh>
    <rPh sb="13" eb="15">
      <t>カイトウ</t>
    </rPh>
    <rPh sb="17" eb="19">
      <t>ジドウ</t>
    </rPh>
    <rPh sb="19" eb="21">
      <t>ニュウリョク</t>
    </rPh>
    <phoneticPr fontId="14"/>
  </si>
  <si>
    <r>
      <t xml:space="preserve">病床区分
</t>
    </r>
    <r>
      <rPr>
        <sz val="12"/>
        <color theme="1"/>
        <rFont val="Meiryo UI"/>
        <family val="3"/>
        <charset val="128"/>
      </rPr>
      <t>（選択式）</t>
    </r>
    <rPh sb="0" eb="2">
      <t>ビョウショウ</t>
    </rPh>
    <rPh sb="2" eb="4">
      <t>クブン</t>
    </rPh>
    <rPh sb="6" eb="9">
      <t>センタクシキ</t>
    </rPh>
    <phoneticPr fontId="14"/>
  </si>
  <si>
    <r>
      <t xml:space="preserve">病床機能
</t>
    </r>
    <r>
      <rPr>
        <sz val="12"/>
        <color theme="1"/>
        <rFont val="Meiryo UI"/>
        <family val="3"/>
        <charset val="128"/>
      </rPr>
      <t>（選択式）</t>
    </r>
    <rPh sb="0" eb="4">
      <t>ビョウショウキノウ</t>
    </rPh>
    <rPh sb="6" eb="9">
      <t>センタクシキ</t>
    </rPh>
    <phoneticPr fontId="14"/>
  </si>
  <si>
    <t>社会医療法人純幸会関西メディカル病院</t>
  </si>
  <si>
    <t>公益財団法人唐澤記念会大阪脳神経外科病院</t>
  </si>
  <si>
    <t>医療法人医誠会茨木医誠会病院</t>
  </si>
  <si>
    <t>社会医療法人祐生会茨木みどりヶ丘病院</t>
  </si>
  <si>
    <t>医療法人仁悠会辻野病院</t>
  </si>
  <si>
    <t>医療法人ラポール会青山脳神経外科病院</t>
  </si>
  <si>
    <t>老寿やすらぎ病院</t>
  </si>
  <si>
    <t>社会福祉法人恩賜財団大阪府済生会新泉南病院</t>
  </si>
  <si>
    <t>社会福祉法人恩賜財団済生会支部大阪府済生会大阪北リハビリテーション病院</t>
  </si>
  <si>
    <t>医療法人啓信会大阪整形外科病院</t>
  </si>
  <si>
    <t>医療法人生樹会浦上病院</t>
  </si>
  <si>
    <t>医療法人寺西報恩会長吉総合病院</t>
  </si>
  <si>
    <t>48 回復期ﾘﾊﾋﾞﾘﾃｰｼｮﾝ病棟入院料１</t>
  </si>
  <si>
    <t>49 回復期ﾘﾊﾋﾞﾘﾃｰｼｮﾝ病棟入院料２</t>
  </si>
  <si>
    <t>50 回復期ﾘﾊﾋﾞﾘﾃｰｼｮﾝ病棟入院料３</t>
  </si>
  <si>
    <t>51 回復期ﾘﾊﾋﾞﾘﾃｰｼｮﾝ病棟入院料４</t>
  </si>
  <si>
    <t>52 回復期ﾘﾊﾋﾞﾘﾃｰｼｮﾝ病棟入院料５</t>
  </si>
  <si>
    <t>54 緩和ケア病棟入院料１</t>
  </si>
  <si>
    <t>55 緩和ケア病棟入院料２</t>
  </si>
  <si>
    <t>56 療養病棟入院料１</t>
  </si>
  <si>
    <t>57 療養病棟入院料２</t>
  </si>
  <si>
    <t>61 特殊疾患病棟入院料１</t>
  </si>
  <si>
    <t>62 特殊疾患病棟入院料２</t>
  </si>
  <si>
    <t>63 障害者施設等７対１入院基本料</t>
  </si>
  <si>
    <t>64 障害者施設等10対１入院基本料</t>
  </si>
  <si>
    <t>65 障害者施設等13対１入院基本料</t>
  </si>
  <si>
    <t>66 障害者施設等15対１入院基本料</t>
  </si>
  <si>
    <t>メールアドレス</t>
    <phoneticPr fontId="14"/>
  </si>
  <si>
    <t>電話番号</t>
    <rPh sb="0" eb="4">
      <t>デンワバンゴウ</t>
    </rPh>
    <phoneticPr fontId="14"/>
  </si>
  <si>
    <t>常勤
看護師数</t>
    <rPh sb="0" eb="2">
      <t>ジョウキン</t>
    </rPh>
    <rPh sb="3" eb="6">
      <t>カンゴシ</t>
    </rPh>
    <rPh sb="6" eb="7">
      <t>スウ</t>
    </rPh>
    <phoneticPr fontId="14"/>
  </si>
  <si>
    <t>高度急性期</t>
    <phoneticPr fontId="14"/>
  </si>
  <si>
    <t>急性期</t>
    <phoneticPr fontId="14"/>
  </si>
  <si>
    <t>慢性期</t>
    <phoneticPr fontId="14"/>
  </si>
  <si>
    <t>休棟中</t>
    <phoneticPr fontId="14"/>
  </si>
  <si>
    <t>回復期_地域</t>
    <phoneticPr fontId="14"/>
  </si>
  <si>
    <t>回復期_リハ</t>
    <phoneticPr fontId="14"/>
  </si>
  <si>
    <t>休棟予定</t>
    <phoneticPr fontId="14"/>
  </si>
  <si>
    <t>廃止予定</t>
    <phoneticPr fontId="14"/>
  </si>
  <si>
    <t>介護施設等</t>
    <phoneticPr fontId="14"/>
  </si>
  <si>
    <t>68 介護医療院</t>
    <rPh sb="3" eb="5">
      <t>カイゴ</t>
    </rPh>
    <rPh sb="5" eb="7">
      <t>イリョウ</t>
    </rPh>
    <rPh sb="7" eb="8">
      <t>イン</t>
    </rPh>
    <phoneticPr fontId="13"/>
  </si>
  <si>
    <t>69 介護老人保健施設</t>
    <rPh sb="3" eb="5">
      <t>カイゴ</t>
    </rPh>
    <rPh sb="5" eb="7">
      <t>ロウジン</t>
    </rPh>
    <rPh sb="7" eb="9">
      <t>ホケン</t>
    </rPh>
    <rPh sb="9" eb="11">
      <t>シセツ</t>
    </rPh>
    <phoneticPr fontId="13"/>
  </si>
  <si>
    <t>70 その他介護施設・福祉施設</t>
    <rPh sb="5" eb="6">
      <t>ホカ</t>
    </rPh>
    <rPh sb="6" eb="8">
      <t>カイゴ</t>
    </rPh>
    <rPh sb="8" eb="10">
      <t>シセツ</t>
    </rPh>
    <rPh sb="11" eb="13">
      <t>フクシ</t>
    </rPh>
    <rPh sb="13" eb="15">
      <t>シセツ</t>
    </rPh>
    <phoneticPr fontId="13"/>
  </si>
  <si>
    <t>71 休棟予定</t>
    <rPh sb="3" eb="4">
      <t>キュウ</t>
    </rPh>
    <rPh sb="4" eb="5">
      <t>トウ</t>
    </rPh>
    <rPh sb="5" eb="7">
      <t>ヨテイ</t>
    </rPh>
    <phoneticPr fontId="13"/>
  </si>
  <si>
    <t>72 廃止予定</t>
    <rPh sb="3" eb="5">
      <t>ハイシ</t>
    </rPh>
    <rPh sb="5" eb="7">
      <t>ヨテイ</t>
    </rPh>
    <phoneticPr fontId="13"/>
  </si>
  <si>
    <t>休棟予定</t>
    <rPh sb="0" eb="4">
      <t>キュウトウヨテイ</t>
    </rPh>
    <phoneticPr fontId="14"/>
  </si>
  <si>
    <t>介護施設等</t>
    <rPh sb="0" eb="4">
      <t>カイゴシセツ</t>
    </rPh>
    <rPh sb="4" eb="5">
      <t>ナド</t>
    </rPh>
    <phoneticPr fontId="14"/>
  </si>
  <si>
    <t>回復期_地域</t>
    <rPh sb="0" eb="3">
      <t>カイフクキ</t>
    </rPh>
    <rPh sb="4" eb="6">
      <t>チイキ</t>
    </rPh>
    <phoneticPr fontId="14"/>
  </si>
  <si>
    <t>回復期_リハ</t>
    <rPh sb="0" eb="3">
      <t>カイフクキ</t>
    </rPh>
    <phoneticPr fontId="14"/>
  </si>
  <si>
    <r>
      <t xml:space="preserve">常勤
医師数
</t>
    </r>
    <r>
      <rPr>
        <sz val="6"/>
        <color theme="1"/>
        <rFont val="Meiryo UI"/>
        <family val="3"/>
        <charset val="128"/>
      </rPr>
      <t>※３－（２）で可と回答した場合</t>
    </r>
    <rPh sb="0" eb="2">
      <t>ジョウキン</t>
    </rPh>
    <rPh sb="3" eb="6">
      <t>イシスウ</t>
    </rPh>
    <rPh sb="14" eb="15">
      <t>カ</t>
    </rPh>
    <rPh sb="16" eb="18">
      <t>カイトウ</t>
    </rPh>
    <rPh sb="20" eb="22">
      <t>バアイ</t>
    </rPh>
    <phoneticPr fontId="14"/>
  </si>
  <si>
    <t>廃止予定</t>
    <rPh sb="0" eb="4">
      <t>ハイシヨテイ</t>
    </rPh>
    <phoneticPr fontId="14"/>
  </si>
  <si>
    <t>回復期_地域</t>
    <rPh sb="0" eb="3">
      <t>カイフクキ</t>
    </rPh>
    <rPh sb="4" eb="6">
      <t>チイキ</t>
    </rPh>
    <phoneticPr fontId="14"/>
  </si>
  <si>
    <t>回復期_リハ</t>
    <rPh sb="0" eb="3">
      <t>カイフクキ</t>
    </rPh>
    <phoneticPr fontId="14"/>
  </si>
  <si>
    <r>
      <t xml:space="preserve">病床区分
</t>
    </r>
    <r>
      <rPr>
        <sz val="11"/>
        <color theme="1"/>
        <rFont val="Meiryo UI"/>
        <family val="3"/>
        <charset val="128"/>
      </rPr>
      <t>（選択式）</t>
    </r>
    <rPh sb="0" eb="2">
      <t>ビョウショウ</t>
    </rPh>
    <rPh sb="2" eb="4">
      <t>クブン</t>
    </rPh>
    <rPh sb="6" eb="9">
      <t>センタクシキ</t>
    </rPh>
    <phoneticPr fontId="14"/>
  </si>
  <si>
    <r>
      <t xml:space="preserve">病床機能
</t>
    </r>
    <r>
      <rPr>
        <sz val="11"/>
        <color theme="1"/>
        <rFont val="Meiryo UI"/>
        <family val="3"/>
        <charset val="128"/>
      </rPr>
      <t>（選択式）</t>
    </r>
    <rPh sb="0" eb="2">
      <t>ビョウショウ</t>
    </rPh>
    <rPh sb="2" eb="4">
      <t>キノウ</t>
    </rPh>
    <rPh sb="6" eb="9">
      <t>センタクシキ</t>
    </rPh>
    <phoneticPr fontId="14"/>
  </si>
  <si>
    <t>休棟予定</t>
    <rPh sb="0" eb="1">
      <t>キュウ</t>
    </rPh>
    <rPh sb="1" eb="2">
      <t>トウ</t>
    </rPh>
    <rPh sb="2" eb="4">
      <t>ヨテイ</t>
    </rPh>
    <phoneticPr fontId="14"/>
  </si>
  <si>
    <t>介護施設等</t>
    <rPh sb="0" eb="5">
      <t>カイゴシセツナド</t>
    </rPh>
    <phoneticPr fontId="14"/>
  </si>
  <si>
    <t>休棟中・休棟予定</t>
    <rPh sb="0" eb="3">
      <t>キュウトウチュウ</t>
    </rPh>
    <rPh sb="4" eb="6">
      <t>キュウトウ</t>
    </rPh>
    <rPh sb="6" eb="8">
      <t>ヨテイ</t>
    </rPh>
    <phoneticPr fontId="14"/>
  </si>
  <si>
    <t>病棟31</t>
    <rPh sb="0" eb="2">
      <t>ビョウトウ</t>
    </rPh>
    <phoneticPr fontId="14"/>
  </si>
  <si>
    <t>病棟32</t>
    <rPh sb="0" eb="2">
      <t>ビョウトウ</t>
    </rPh>
    <phoneticPr fontId="14"/>
  </si>
  <si>
    <t>病棟33</t>
    <rPh sb="0" eb="2">
      <t>ビョウトウ</t>
    </rPh>
    <phoneticPr fontId="14"/>
  </si>
  <si>
    <t>病棟34</t>
    <rPh sb="0" eb="2">
      <t>ビョウトウ</t>
    </rPh>
    <phoneticPr fontId="14"/>
  </si>
  <si>
    <t>病棟35</t>
    <rPh sb="0" eb="2">
      <t>ビョウトウ</t>
    </rPh>
    <phoneticPr fontId="14"/>
  </si>
  <si>
    <t>病棟36</t>
    <rPh sb="0" eb="2">
      <t>ビョウトウ</t>
    </rPh>
    <phoneticPr fontId="14"/>
  </si>
  <si>
    <t>病棟37</t>
    <rPh sb="0" eb="2">
      <t>ビョウトウ</t>
    </rPh>
    <phoneticPr fontId="14"/>
  </si>
  <si>
    <t>病棟38</t>
    <rPh sb="0" eb="2">
      <t>ビョウトウ</t>
    </rPh>
    <phoneticPr fontId="14"/>
  </si>
  <si>
    <t>病棟39</t>
    <rPh sb="0" eb="2">
      <t>ビョウトウ</t>
    </rPh>
    <phoneticPr fontId="14"/>
  </si>
  <si>
    <t>病棟40</t>
    <rPh sb="0" eb="2">
      <t>ビョウトウ</t>
    </rPh>
    <phoneticPr fontId="14"/>
  </si>
  <si>
    <t>病棟41</t>
    <rPh sb="0" eb="2">
      <t>ビョウトウ</t>
    </rPh>
    <phoneticPr fontId="14"/>
  </si>
  <si>
    <t>病棟42</t>
    <rPh sb="0" eb="2">
      <t>ビョウトウ</t>
    </rPh>
    <phoneticPr fontId="14"/>
  </si>
  <si>
    <t>病棟43</t>
    <rPh sb="0" eb="2">
      <t>ビョウトウ</t>
    </rPh>
    <phoneticPr fontId="14"/>
  </si>
  <si>
    <t>病棟44</t>
    <rPh sb="0" eb="2">
      <t>ビョウトウ</t>
    </rPh>
    <phoneticPr fontId="14"/>
  </si>
  <si>
    <t>病棟45</t>
    <rPh sb="0" eb="2">
      <t>ビョウトウ</t>
    </rPh>
    <phoneticPr fontId="14"/>
  </si>
  <si>
    <t>病棟46</t>
    <rPh sb="0" eb="2">
      <t>ビョウトウ</t>
    </rPh>
    <phoneticPr fontId="14"/>
  </si>
  <si>
    <t>病棟47</t>
    <rPh sb="0" eb="2">
      <t>ビョウトウ</t>
    </rPh>
    <phoneticPr fontId="14"/>
  </si>
  <si>
    <t>病棟48</t>
    <rPh sb="0" eb="2">
      <t>ビョウトウ</t>
    </rPh>
    <phoneticPr fontId="14"/>
  </si>
  <si>
    <t>病棟49</t>
    <rPh sb="0" eb="2">
      <t>ビョウトウ</t>
    </rPh>
    <phoneticPr fontId="14"/>
  </si>
  <si>
    <t>病棟50</t>
    <rPh sb="0" eb="2">
      <t>ビョウトウ</t>
    </rPh>
    <phoneticPr fontId="14"/>
  </si>
  <si>
    <t>病棟３１</t>
    <rPh sb="0" eb="2">
      <t>ビョウトウ</t>
    </rPh>
    <phoneticPr fontId="14"/>
  </si>
  <si>
    <t>病棟３２</t>
    <rPh sb="0" eb="2">
      <t>ビョウトウ</t>
    </rPh>
    <phoneticPr fontId="14"/>
  </si>
  <si>
    <t>病棟３３</t>
    <rPh sb="0" eb="2">
      <t>ビョウトウ</t>
    </rPh>
    <phoneticPr fontId="14"/>
  </si>
  <si>
    <t>病棟３４</t>
    <rPh sb="0" eb="2">
      <t>ビョウトウ</t>
    </rPh>
    <phoneticPr fontId="14"/>
  </si>
  <si>
    <t>病棟３５</t>
    <rPh sb="0" eb="2">
      <t>ビョウトウ</t>
    </rPh>
    <phoneticPr fontId="14"/>
  </si>
  <si>
    <t>病棟３６</t>
    <rPh sb="0" eb="2">
      <t>ビョウトウ</t>
    </rPh>
    <phoneticPr fontId="14"/>
  </si>
  <si>
    <t>病棟３７</t>
    <rPh sb="0" eb="2">
      <t>ビョウトウ</t>
    </rPh>
    <phoneticPr fontId="14"/>
  </si>
  <si>
    <t>病棟３８</t>
    <rPh sb="0" eb="2">
      <t>ビョウトウ</t>
    </rPh>
    <phoneticPr fontId="14"/>
  </si>
  <si>
    <t>病棟３９</t>
    <rPh sb="0" eb="2">
      <t>ビョウトウ</t>
    </rPh>
    <phoneticPr fontId="14"/>
  </si>
  <si>
    <t>病棟４０</t>
    <rPh sb="0" eb="2">
      <t>ビョウトウ</t>
    </rPh>
    <phoneticPr fontId="14"/>
  </si>
  <si>
    <t>病棟４１</t>
    <rPh sb="0" eb="2">
      <t>ビョウトウ</t>
    </rPh>
    <phoneticPr fontId="14"/>
  </si>
  <si>
    <t>病棟４２</t>
    <rPh sb="0" eb="2">
      <t>ビョウトウ</t>
    </rPh>
    <phoneticPr fontId="14"/>
  </si>
  <si>
    <t>病棟４３</t>
    <rPh sb="0" eb="2">
      <t>ビョウトウ</t>
    </rPh>
    <phoneticPr fontId="14"/>
  </si>
  <si>
    <t>病棟４４</t>
    <rPh sb="0" eb="2">
      <t>ビョウトウ</t>
    </rPh>
    <phoneticPr fontId="14"/>
  </si>
  <si>
    <t>病棟４５</t>
    <rPh sb="0" eb="2">
      <t>ビョウトウ</t>
    </rPh>
    <phoneticPr fontId="14"/>
  </si>
  <si>
    <t>病棟４６</t>
    <rPh sb="0" eb="2">
      <t>ビョウトウ</t>
    </rPh>
    <phoneticPr fontId="14"/>
  </si>
  <si>
    <t>病棟４７</t>
    <rPh sb="0" eb="2">
      <t>ビョウトウ</t>
    </rPh>
    <phoneticPr fontId="14"/>
  </si>
  <si>
    <t>病棟４８</t>
    <rPh sb="0" eb="2">
      <t>ビョウトウ</t>
    </rPh>
    <phoneticPr fontId="14"/>
  </si>
  <si>
    <t>病棟４９</t>
    <rPh sb="0" eb="2">
      <t>ビョウトウ</t>
    </rPh>
    <phoneticPr fontId="14"/>
  </si>
  <si>
    <t>病棟５０</t>
    <rPh sb="0" eb="2">
      <t>ビョウトウ</t>
    </rPh>
    <phoneticPr fontId="14"/>
  </si>
  <si>
    <r>
      <rPr>
        <sz val="12"/>
        <color theme="1"/>
        <rFont val="Meiryo UI"/>
        <family val="3"/>
        <charset val="128"/>
      </rPr>
      <t>市区町村</t>
    </r>
    <r>
      <rPr>
        <sz val="11"/>
        <color theme="1"/>
        <rFont val="Meiryo UI"/>
        <family val="3"/>
        <charset val="128"/>
      </rPr>
      <t xml:space="preserve">
(選択式）</t>
    </r>
    <rPh sb="0" eb="2">
      <t>シク</t>
    </rPh>
    <rPh sb="2" eb="4">
      <t>チョウソン</t>
    </rPh>
    <rPh sb="6" eb="9">
      <t>センタクシキ</t>
    </rPh>
    <phoneticPr fontId="14"/>
  </si>
  <si>
    <r>
      <t xml:space="preserve">感染症
</t>
    </r>
    <r>
      <rPr>
        <sz val="14"/>
        <color theme="1"/>
        <rFont val="Meiryo UI"/>
        <family val="3"/>
        <charset val="128"/>
      </rPr>
      <t>（新興・再興感染症等）</t>
    </r>
    <rPh sb="0" eb="3">
      <t>カンセンショウ</t>
    </rPh>
    <rPh sb="5" eb="7">
      <t>シンコウ</t>
    </rPh>
    <rPh sb="8" eb="10">
      <t>サイコウ</t>
    </rPh>
    <rPh sb="10" eb="13">
      <t>カンセンショウ</t>
    </rPh>
    <rPh sb="13" eb="14">
      <t>ナド</t>
    </rPh>
    <phoneticPr fontId="14"/>
  </si>
  <si>
    <r>
      <t>　（４）病床機能の変更等の予定年月</t>
    </r>
    <r>
      <rPr>
        <b/>
        <sz val="16"/>
        <color theme="1"/>
        <rFont val="Meiryo UI"/>
        <family val="3"/>
        <charset val="128"/>
      </rPr>
      <t/>
    </r>
    <rPh sb="4" eb="6">
      <t>ビョウショウ</t>
    </rPh>
    <rPh sb="6" eb="8">
      <t>キノウ</t>
    </rPh>
    <rPh sb="9" eb="11">
      <t>ヘンコウ</t>
    </rPh>
    <rPh sb="11" eb="12">
      <t>ナド</t>
    </rPh>
    <rPh sb="13" eb="15">
      <t>ヨテイ</t>
    </rPh>
    <rPh sb="15" eb="17">
      <t>ネンゲツ</t>
    </rPh>
    <phoneticPr fontId="14"/>
  </si>
  <si>
    <r>
      <t>　　※複数医療機関により病床機能再編を行う場合は</t>
    </r>
    <r>
      <rPr>
        <u/>
        <sz val="20"/>
        <rFont val="Meiryo UI"/>
        <family val="3"/>
        <charset val="128"/>
      </rPr>
      <t>施設数の増減に関わらず</t>
    </r>
    <r>
      <rPr>
        <sz val="20"/>
        <rFont val="Meiryo UI"/>
        <family val="3"/>
        <charset val="128"/>
      </rPr>
      <t>再編統合にあたります。</t>
    </r>
    <rPh sb="3" eb="5">
      <t>フクスウ</t>
    </rPh>
    <rPh sb="5" eb="7">
      <t>イリョウ</t>
    </rPh>
    <rPh sb="7" eb="9">
      <t>キカン</t>
    </rPh>
    <rPh sb="12" eb="16">
      <t>ビョウショウキノウ</t>
    </rPh>
    <rPh sb="16" eb="18">
      <t>サイヘン</t>
    </rPh>
    <rPh sb="19" eb="20">
      <t>オコナ</t>
    </rPh>
    <rPh sb="21" eb="23">
      <t>バアイ</t>
    </rPh>
    <rPh sb="24" eb="27">
      <t>シセツスウ</t>
    </rPh>
    <rPh sb="28" eb="30">
      <t>ゾウゲン</t>
    </rPh>
    <rPh sb="31" eb="32">
      <t>カカ</t>
    </rPh>
    <rPh sb="35" eb="37">
      <t>サイヘン</t>
    </rPh>
    <rPh sb="37" eb="39">
      <t>トウゴウ</t>
    </rPh>
    <phoneticPr fontId="14"/>
  </si>
  <si>
    <r>
      <t>　（３）病床数の増減</t>
    </r>
    <r>
      <rPr>
        <b/>
        <u/>
        <sz val="20"/>
        <color theme="1"/>
        <rFont val="Meiryo UI"/>
        <family val="3"/>
        <charset val="128"/>
      </rPr>
      <t>（自動計算のため、入力は必要ありません）</t>
    </r>
    <rPh sb="4" eb="7">
      <t>ビョウショウスウ</t>
    </rPh>
    <rPh sb="8" eb="10">
      <t>ゾウゲン</t>
    </rPh>
    <rPh sb="11" eb="13">
      <t>ジドウ</t>
    </rPh>
    <rPh sb="13" eb="15">
      <t>ケイサン</t>
    </rPh>
    <rPh sb="19" eb="21">
      <t>ニュウリョク</t>
    </rPh>
    <rPh sb="22" eb="24">
      <t>ヒツヨウ</t>
    </rPh>
    <phoneticPr fontId="14"/>
  </si>
  <si>
    <t>　 　　　※再編統合の内容について、医療機関間で異なった内容とならないよう調整の上提出してください。</t>
    <rPh sb="6" eb="8">
      <t>サイヘン</t>
    </rPh>
    <rPh sb="8" eb="10">
      <t>トウゴウ</t>
    </rPh>
    <rPh sb="11" eb="13">
      <t>ナイヨウ</t>
    </rPh>
    <rPh sb="18" eb="20">
      <t>イリョウ</t>
    </rPh>
    <rPh sb="20" eb="22">
      <t>キカン</t>
    </rPh>
    <rPh sb="22" eb="23">
      <t>アイダ</t>
    </rPh>
    <rPh sb="24" eb="25">
      <t>コト</t>
    </rPh>
    <rPh sb="28" eb="30">
      <t>ナイヨウ</t>
    </rPh>
    <rPh sb="37" eb="39">
      <t>チョウセイ</t>
    </rPh>
    <rPh sb="40" eb="41">
      <t>ウエ</t>
    </rPh>
    <rPh sb="41" eb="43">
      <t>テイシュツ</t>
    </rPh>
    <phoneticPr fontId="14"/>
  </si>
  <si>
    <r>
      <rPr>
        <b/>
        <sz val="22"/>
        <color theme="1"/>
        <rFont val="Meiryo UI"/>
        <family val="3"/>
        <charset val="128"/>
      </rPr>
      <t>※</t>
    </r>
    <r>
      <rPr>
        <b/>
        <u/>
        <sz val="22"/>
        <color theme="1"/>
        <rFont val="Meiryo UI"/>
        <family val="3"/>
        <charset val="128"/>
      </rPr>
      <t>再編統合を予定している医療機関それぞれで病院プランの提出が必要です。</t>
    </r>
    <rPh sb="21" eb="23">
      <t>ビョウイン</t>
    </rPh>
    <rPh sb="27" eb="29">
      <t>テイシュツ</t>
    </rPh>
    <rPh sb="30" eb="32">
      <t>ヒツヨウ</t>
    </rPh>
    <phoneticPr fontId="14"/>
  </si>
  <si>
    <r>
      <t>（３）ー 3 病床数の増減</t>
    </r>
    <r>
      <rPr>
        <b/>
        <u/>
        <sz val="22"/>
        <color theme="1"/>
        <rFont val="Meiryo UI"/>
        <family val="3"/>
        <charset val="128"/>
      </rPr>
      <t>（自動計算のため、入力は必要ありません）</t>
    </r>
    <rPh sb="7" eb="10">
      <t>ビョウショウスウ</t>
    </rPh>
    <rPh sb="11" eb="13">
      <t>ゾウゲン</t>
    </rPh>
    <rPh sb="14" eb="16">
      <t>ジドウ</t>
    </rPh>
    <rPh sb="16" eb="18">
      <t>ケイサン</t>
    </rPh>
    <rPh sb="22" eb="24">
      <t>ニュウリョク</t>
    </rPh>
    <rPh sb="25" eb="27">
      <t>ヒツヨウ</t>
    </rPh>
    <phoneticPr fontId="14"/>
  </si>
  <si>
    <t>1 病床機能の記入漏れチェック</t>
    <rPh sb="2" eb="6">
      <t>ビョウショウキノウ</t>
    </rPh>
    <rPh sb="7" eb="10">
      <t>キニュウモ</t>
    </rPh>
    <phoneticPr fontId="14"/>
  </si>
  <si>
    <r>
      <t xml:space="preserve">※ </t>
    </r>
    <r>
      <rPr>
        <u/>
        <sz val="11"/>
        <color theme="1"/>
        <rFont val="Meiryo UI"/>
        <family val="3"/>
        <charset val="128"/>
      </rPr>
      <t>「特定機能病院７対１入院基本料」、「専門病院７対１入院基本料」、「小児入院医療管理料」、</t>
    </r>
    <phoneticPr fontId="14"/>
  </si>
  <si>
    <r>
      <t xml:space="preserve">　  </t>
    </r>
    <r>
      <rPr>
        <u/>
        <sz val="11"/>
        <color theme="1"/>
        <rFont val="Meiryo UI"/>
        <family val="3"/>
        <charset val="128"/>
      </rPr>
      <t>「急性期一般入院料１～３」を算定している病棟</t>
    </r>
    <r>
      <rPr>
        <sz val="11"/>
        <color theme="1"/>
        <rFont val="Meiryo UI"/>
        <family val="3"/>
        <charset val="128"/>
      </rPr>
      <t>については、病床機能の報告にかかる指標を</t>
    </r>
    <rPh sb="31" eb="33">
      <t>ビョウショウ</t>
    </rPh>
    <rPh sb="33" eb="35">
      <t>キノウ</t>
    </rPh>
    <rPh sb="36" eb="38">
      <t>ホウコク</t>
    </rPh>
    <phoneticPr fontId="14"/>
  </si>
  <si>
    <r>
      <t xml:space="preserve">呼吸心拍監視
</t>
    </r>
    <r>
      <rPr>
        <sz val="6.5"/>
        <color theme="1"/>
        <rFont val="Meiryo UI"/>
        <family val="3"/>
        <charset val="128"/>
      </rPr>
      <t>〔３時間を超え７日以内の場合〕/許可病床数</t>
    </r>
    <rPh sb="0" eb="6">
      <t>コキュウシンパクカンシ</t>
    </rPh>
    <rPh sb="23" eb="25">
      <t>キョカ</t>
    </rPh>
    <rPh sb="25" eb="28">
      <t>ビョウショウスウ</t>
    </rPh>
    <phoneticPr fontId="14"/>
  </si>
  <si>
    <t xml:space="preserve"> （２）現在の医療機能</t>
    <rPh sb="4" eb="6">
      <t>ゲンザイ</t>
    </rPh>
    <rPh sb="7" eb="9">
      <t>イリョウ</t>
    </rPh>
    <rPh sb="9" eb="11">
      <t>キノウ</t>
    </rPh>
    <phoneticPr fontId="14"/>
  </si>
  <si>
    <t>（３）複数医療機関による再編統合の予定の有無</t>
    <rPh sb="3" eb="5">
      <t>フクスウ</t>
    </rPh>
    <rPh sb="5" eb="7">
      <t>イリョウ</t>
    </rPh>
    <rPh sb="7" eb="9">
      <t>キカン</t>
    </rPh>
    <rPh sb="12" eb="14">
      <t>サイヘン</t>
    </rPh>
    <rPh sb="14" eb="16">
      <t>トウゴウ</t>
    </rPh>
    <rPh sb="17" eb="19">
      <t>ヨテイ</t>
    </rPh>
    <rPh sb="20" eb="22">
      <t>ウム</t>
    </rPh>
    <phoneticPr fontId="14"/>
  </si>
  <si>
    <t xml:space="preserve"> 病棟毎の新規入棟患者数、在棟患者延べ数、退棟患者数</t>
    <rPh sb="1" eb="4">
      <t>ビョウトウゴト</t>
    </rPh>
    <rPh sb="5" eb="7">
      <t>シンキ</t>
    </rPh>
    <rPh sb="7" eb="9">
      <t>ニュウトウ</t>
    </rPh>
    <rPh sb="9" eb="12">
      <t>カンジャスウ</t>
    </rPh>
    <rPh sb="13" eb="17">
      <t>ザイトウカンジャ</t>
    </rPh>
    <rPh sb="17" eb="18">
      <t>ノ</t>
    </rPh>
    <rPh sb="19" eb="20">
      <t>スウ</t>
    </rPh>
    <rPh sb="21" eb="26">
      <t>タイトウカンジャスウ</t>
    </rPh>
    <phoneticPr fontId="14"/>
  </si>
  <si>
    <r>
      <t xml:space="preserve"> （１）各診療項目に対応する</t>
    </r>
    <r>
      <rPr>
        <b/>
        <sz val="11"/>
        <color theme="1"/>
        <rFont val="Meiryo UI"/>
        <family val="3"/>
        <charset val="128"/>
      </rPr>
      <t>病棟毎の診療実績</t>
    </r>
    <rPh sb="4" eb="5">
      <t>カク</t>
    </rPh>
    <rPh sb="5" eb="7">
      <t>シンリョウ</t>
    </rPh>
    <rPh sb="7" eb="9">
      <t>コウモク</t>
    </rPh>
    <rPh sb="10" eb="12">
      <t>タイオウ</t>
    </rPh>
    <rPh sb="14" eb="17">
      <t>ビョウトウゴト</t>
    </rPh>
    <rPh sb="18" eb="22">
      <t>シンリョウジッセキ</t>
    </rPh>
    <phoneticPr fontId="14"/>
  </si>
  <si>
    <t xml:space="preserve"> （１）再編統合に伴う病院の開設許可申請の予定</t>
    <rPh sb="4" eb="8">
      <t>サイヘントウゴウ</t>
    </rPh>
    <rPh sb="9" eb="10">
      <t>トモナ</t>
    </rPh>
    <rPh sb="11" eb="13">
      <t>ビョウイン</t>
    </rPh>
    <rPh sb="14" eb="20">
      <t>カイセツキョカシンセイ</t>
    </rPh>
    <rPh sb="21" eb="23">
      <t>ヨテイ</t>
    </rPh>
    <phoneticPr fontId="14"/>
  </si>
  <si>
    <t xml:space="preserve"> （２）再編統合予定年月</t>
    <rPh sb="4" eb="8">
      <t>サイヘントウゴウ</t>
    </rPh>
    <rPh sb="8" eb="10">
      <t>ヨテイ</t>
    </rPh>
    <rPh sb="10" eb="12">
      <t>ネンゲツ</t>
    </rPh>
    <phoneticPr fontId="14"/>
  </si>
  <si>
    <t>許可
病床数</t>
    <rPh sb="0" eb="2">
      <t>キョカ</t>
    </rPh>
    <rPh sb="3" eb="6">
      <t>ビョウショウスウ</t>
    </rPh>
    <phoneticPr fontId="14"/>
  </si>
  <si>
    <t>（４）ー２ 再編統合を行う医療機関１の病床機能等</t>
    <rPh sb="6" eb="8">
      <t>サイヘン</t>
    </rPh>
    <rPh sb="8" eb="10">
      <t>トウゴウ</t>
    </rPh>
    <rPh sb="11" eb="12">
      <t>オコナ</t>
    </rPh>
    <rPh sb="13" eb="17">
      <t>イリョウキカン</t>
    </rPh>
    <rPh sb="19" eb="23">
      <t>ビョウショウキノウ</t>
    </rPh>
    <rPh sb="23" eb="24">
      <t>ナド</t>
    </rPh>
    <phoneticPr fontId="14"/>
  </si>
  <si>
    <t>（４）ー３ 再編統合を行う医療機関２の病床機能等</t>
    <rPh sb="6" eb="8">
      <t>サイヘン</t>
    </rPh>
    <rPh sb="8" eb="10">
      <t>トウゴウ</t>
    </rPh>
    <rPh sb="11" eb="12">
      <t>オコナ</t>
    </rPh>
    <rPh sb="13" eb="17">
      <t>イリョウキカン</t>
    </rPh>
    <rPh sb="19" eb="23">
      <t>ビョウショウキノウ</t>
    </rPh>
    <rPh sb="23" eb="24">
      <t>ナド</t>
    </rPh>
    <phoneticPr fontId="14"/>
  </si>
  <si>
    <t>（４）ー４ 再編統合を行う医療機関３の病床機能等</t>
    <rPh sb="6" eb="8">
      <t>サイヘン</t>
    </rPh>
    <rPh sb="8" eb="10">
      <t>トウゴウ</t>
    </rPh>
    <rPh sb="11" eb="12">
      <t>オコナ</t>
    </rPh>
    <rPh sb="13" eb="17">
      <t>イリョウキカン</t>
    </rPh>
    <rPh sb="19" eb="23">
      <t>ビョウショウキノウ</t>
    </rPh>
    <rPh sb="23" eb="24">
      <t>ナド</t>
    </rPh>
    <phoneticPr fontId="14"/>
  </si>
  <si>
    <t>（５）ー１ 再編統合後の医療機関の数及びその名称</t>
    <rPh sb="6" eb="8">
      <t>サイヘン</t>
    </rPh>
    <rPh sb="8" eb="10">
      <t>トウゴウ</t>
    </rPh>
    <rPh sb="10" eb="11">
      <t>ゴ</t>
    </rPh>
    <rPh sb="12" eb="16">
      <t>イリョウキカン</t>
    </rPh>
    <rPh sb="17" eb="18">
      <t>カズ</t>
    </rPh>
    <rPh sb="18" eb="19">
      <t>オヨ</t>
    </rPh>
    <rPh sb="22" eb="24">
      <t>メイショウ</t>
    </rPh>
    <phoneticPr fontId="14"/>
  </si>
  <si>
    <t>（４）ー１ 再編統合予定医療機関の数及び名称等（自院除く）</t>
    <rPh sb="6" eb="8">
      <t>サイヘン</t>
    </rPh>
    <rPh sb="8" eb="10">
      <t>トウゴウ</t>
    </rPh>
    <rPh sb="10" eb="12">
      <t>ヨテイ</t>
    </rPh>
    <rPh sb="12" eb="16">
      <t>イリョウキカン</t>
    </rPh>
    <rPh sb="17" eb="18">
      <t>カズ</t>
    </rPh>
    <rPh sb="18" eb="19">
      <t>オヨ</t>
    </rPh>
    <rPh sb="20" eb="23">
      <t>メイショウナド</t>
    </rPh>
    <rPh sb="24" eb="26">
      <t>ジイン</t>
    </rPh>
    <rPh sb="26" eb="27">
      <t>ノゾ</t>
    </rPh>
    <phoneticPr fontId="14"/>
  </si>
  <si>
    <t>（５）ー２ 再編統合後の医療機関１の病床機能等</t>
    <rPh sb="6" eb="8">
      <t>サイヘン</t>
    </rPh>
    <rPh sb="8" eb="10">
      <t>トウゴウ</t>
    </rPh>
    <rPh sb="10" eb="11">
      <t>ゴ</t>
    </rPh>
    <rPh sb="12" eb="16">
      <t>イリョウキカン</t>
    </rPh>
    <rPh sb="18" eb="22">
      <t>ビョウショウキノウ</t>
    </rPh>
    <rPh sb="22" eb="23">
      <t>ナド</t>
    </rPh>
    <phoneticPr fontId="14"/>
  </si>
  <si>
    <t>（５）ー３ 再編統合後の医療機関２の病床機能等</t>
    <rPh sb="6" eb="8">
      <t>サイヘン</t>
    </rPh>
    <rPh sb="8" eb="10">
      <t>トウゴウ</t>
    </rPh>
    <rPh sb="10" eb="11">
      <t>ゴ</t>
    </rPh>
    <rPh sb="12" eb="16">
      <t>イリョウキカン</t>
    </rPh>
    <rPh sb="18" eb="22">
      <t>ビョウショウキノウ</t>
    </rPh>
    <rPh sb="22" eb="23">
      <t>ナド</t>
    </rPh>
    <phoneticPr fontId="14"/>
  </si>
  <si>
    <t>（５）ー４ 再編統合後の医療機関３の病床機能等</t>
    <rPh sb="6" eb="8">
      <t>サイヘン</t>
    </rPh>
    <rPh sb="8" eb="10">
      <t>トウゴウ</t>
    </rPh>
    <rPh sb="10" eb="11">
      <t>ゴ</t>
    </rPh>
    <rPh sb="12" eb="16">
      <t>イリョウキカン</t>
    </rPh>
    <rPh sb="18" eb="22">
      <t>ビョウショウキノウ</t>
    </rPh>
    <rPh sb="22" eb="23">
      <t>ナド</t>
    </rPh>
    <phoneticPr fontId="14"/>
  </si>
  <si>
    <t>＜参考＞再編統合の概要（様式６の回答内容から自動入力されます。）</t>
    <rPh sb="1" eb="3">
      <t>サンコウ</t>
    </rPh>
    <rPh sb="4" eb="6">
      <t>サイヘン</t>
    </rPh>
    <rPh sb="6" eb="8">
      <t>トウゴウ</t>
    </rPh>
    <rPh sb="9" eb="11">
      <t>ガイヨウ</t>
    </rPh>
    <rPh sb="12" eb="14">
      <t>ヨウシキ</t>
    </rPh>
    <rPh sb="16" eb="18">
      <t>カイトウ</t>
    </rPh>
    <rPh sb="18" eb="20">
      <t>ナイヨウ</t>
    </rPh>
    <rPh sb="22" eb="24">
      <t>ジドウ</t>
    </rPh>
    <rPh sb="24" eb="26">
      <t>ニュウリョク</t>
    </rPh>
    <phoneticPr fontId="14"/>
  </si>
  <si>
    <t>＜参考＞再編統合による病床数の増減（様式６の回答内容から自動入力されます。）</t>
    <rPh sb="1" eb="3">
      <t>サンコウ</t>
    </rPh>
    <rPh sb="4" eb="6">
      <t>サイヘン</t>
    </rPh>
    <rPh sb="6" eb="8">
      <t>トウゴウ</t>
    </rPh>
    <rPh sb="11" eb="14">
      <t>ビョウショウスウ</t>
    </rPh>
    <rPh sb="15" eb="17">
      <t>ゾウゲン</t>
    </rPh>
    <rPh sb="18" eb="20">
      <t>ヨウシキ</t>
    </rPh>
    <rPh sb="22" eb="24">
      <t>カイトウ</t>
    </rPh>
    <rPh sb="24" eb="26">
      <t>ナイヨウ</t>
    </rPh>
    <rPh sb="28" eb="30">
      <t>ジドウ</t>
    </rPh>
    <rPh sb="30" eb="32">
      <t>ニュウリョク</t>
    </rPh>
    <phoneticPr fontId="14"/>
  </si>
  <si>
    <t>回復期リハビリテーション
病棟入院料【算定回数】</t>
    <rPh sb="0" eb="3">
      <t>カイフクキ</t>
    </rPh>
    <rPh sb="13" eb="15">
      <t>ビョウトウ</t>
    </rPh>
    <rPh sb="15" eb="18">
      <t>ニュウインリョウ</t>
    </rPh>
    <phoneticPr fontId="14"/>
  </si>
  <si>
    <r>
      <t xml:space="preserve">許可
病床数
</t>
    </r>
    <r>
      <rPr>
        <sz val="11"/>
        <color theme="1"/>
        <rFont val="Meiryo UI"/>
        <family val="3"/>
        <charset val="128"/>
      </rPr>
      <t>（一般＋
療養）</t>
    </r>
    <rPh sb="0" eb="2">
      <t>キョカ</t>
    </rPh>
    <rPh sb="3" eb="6">
      <t>ビョウショウスウ</t>
    </rPh>
    <rPh sb="8" eb="10">
      <t>イッパン</t>
    </rPh>
    <rPh sb="12" eb="14">
      <t>リョウヨウ</t>
    </rPh>
    <phoneticPr fontId="14"/>
  </si>
  <si>
    <r>
      <t xml:space="preserve">　　保健所用病床機能入力確認シート </t>
    </r>
    <r>
      <rPr>
        <b/>
        <sz val="14"/>
        <color theme="1"/>
        <rFont val="Meiryo UI"/>
        <family val="3"/>
        <charset val="128"/>
      </rPr>
      <t>※表示にはPW入力が必要</t>
    </r>
    <rPh sb="2" eb="5">
      <t>ホケンショ</t>
    </rPh>
    <rPh sb="5" eb="6">
      <t>ヨウ</t>
    </rPh>
    <rPh sb="6" eb="8">
      <t>ビョウショウ</t>
    </rPh>
    <rPh sb="8" eb="10">
      <t>キノウ</t>
    </rPh>
    <rPh sb="10" eb="12">
      <t>ニュウリョク</t>
    </rPh>
    <rPh sb="12" eb="14">
      <t>カクニン</t>
    </rPh>
    <rPh sb="19" eb="21">
      <t>ヒョウジ</t>
    </rPh>
    <rPh sb="25" eb="27">
      <t>ニュウリョク</t>
    </rPh>
    <rPh sb="28" eb="30">
      <t>ヒツヨウ</t>
    </rPh>
    <phoneticPr fontId="14"/>
  </si>
  <si>
    <t>　「要確認」となっている病棟について様式５又は様式６をご確認ください。</t>
    <rPh sb="12" eb="14">
      <t>ビョウトウ</t>
    </rPh>
    <phoneticPr fontId="14"/>
  </si>
  <si>
    <t>「要確認」となっている箇所について様式５又は様式６をご確認ください。</t>
    <phoneticPr fontId="14"/>
  </si>
  <si>
    <t>病院プラン担当者連絡先等</t>
    <rPh sb="0" eb="2">
      <t>ビョウイン</t>
    </rPh>
    <rPh sb="5" eb="8">
      <t>タントウシャ</t>
    </rPh>
    <rPh sb="8" eb="10">
      <t>レンラク</t>
    </rPh>
    <rPh sb="10" eb="11">
      <t>サキ</t>
    </rPh>
    <rPh sb="11" eb="12">
      <t>ナド</t>
    </rPh>
    <phoneticPr fontId="14"/>
  </si>
  <si>
    <t>担当者名</t>
    <rPh sb="0" eb="2">
      <t>タントウ</t>
    </rPh>
    <rPh sb="2" eb="3">
      <t>シャ</t>
    </rPh>
    <rPh sb="3" eb="4">
      <t>メイ</t>
    </rPh>
    <phoneticPr fontId="14"/>
  </si>
  <si>
    <r>
      <rPr>
        <sz val="14"/>
        <color theme="1"/>
        <rFont val="Meiryo UI"/>
        <family val="3"/>
        <charset val="128"/>
      </rPr>
      <t>病棟名</t>
    </r>
    <r>
      <rPr>
        <sz val="16"/>
        <color theme="1"/>
        <rFont val="Meiryo UI"/>
        <family val="3"/>
        <charset val="128"/>
      </rPr>
      <t xml:space="preserve">
</t>
    </r>
    <r>
      <rPr>
        <sz val="10"/>
        <color theme="1"/>
        <rFont val="Meiryo UI"/>
        <family val="3"/>
        <charset val="128"/>
      </rPr>
      <t>（３－（３）から自動入力）</t>
    </r>
    <phoneticPr fontId="14"/>
  </si>
  <si>
    <r>
      <t xml:space="preserve">病棟名
</t>
    </r>
    <r>
      <rPr>
        <sz val="10"/>
        <color theme="1"/>
        <rFont val="Meiryo UI"/>
        <family val="3"/>
        <charset val="128"/>
      </rPr>
      <t>（３－（３）のから自動入力）</t>
    </r>
    <phoneticPr fontId="14"/>
  </si>
  <si>
    <t>　　　　病棟の詳細について記載を希望する場合は、下記に記載してください。</t>
    <rPh sb="4" eb="6">
      <t>ビョウトウ</t>
    </rPh>
    <rPh sb="7" eb="9">
      <t>ショウサイ</t>
    </rPh>
    <rPh sb="13" eb="15">
      <t>キサイ</t>
    </rPh>
    <rPh sb="16" eb="18">
      <t>キボウ</t>
    </rPh>
    <rPh sb="20" eb="22">
      <t>バアイ</t>
    </rPh>
    <rPh sb="24" eb="26">
      <t>カキ</t>
    </rPh>
    <rPh sb="27" eb="29">
      <t>キサイ</t>
    </rPh>
    <phoneticPr fontId="14"/>
  </si>
  <si>
    <t>（１）「病棟毎の病床機能」確認シート</t>
    <rPh sb="13" eb="15">
      <t>カクニン</t>
    </rPh>
    <phoneticPr fontId="14"/>
  </si>
  <si>
    <t>＜参考＞「病棟毎の病床機能」「病院機能分類」確認シート</t>
    <rPh sb="1" eb="3">
      <t>サンコウ</t>
    </rPh>
    <rPh sb="5" eb="7">
      <t>ビョウトウ</t>
    </rPh>
    <rPh sb="7" eb="8">
      <t>マイ</t>
    </rPh>
    <rPh sb="9" eb="11">
      <t>ビョウショウ</t>
    </rPh>
    <rPh sb="11" eb="13">
      <t>キノウ</t>
    </rPh>
    <rPh sb="15" eb="17">
      <t>ビョウイン</t>
    </rPh>
    <rPh sb="17" eb="19">
      <t>キノウ</t>
    </rPh>
    <rPh sb="19" eb="21">
      <t>ブンルイ</t>
    </rPh>
    <rPh sb="22" eb="24">
      <t>カクニン</t>
    </rPh>
    <phoneticPr fontId="14"/>
  </si>
  <si>
    <t>（２）「病院機能分類」確認シート</t>
    <rPh sb="4" eb="6">
      <t>ビョウイン</t>
    </rPh>
    <rPh sb="6" eb="8">
      <t>キノウ</t>
    </rPh>
    <rPh sb="8" eb="10">
      <t>ブンルイ</t>
    </rPh>
    <rPh sb="11" eb="13">
      <t>カクニン</t>
    </rPh>
    <phoneticPr fontId="14"/>
  </si>
  <si>
    <t>全病床に占める割合（％）</t>
    <rPh sb="1" eb="3">
      <t>ビョウショウ</t>
    </rPh>
    <phoneticPr fontId="14"/>
  </si>
  <si>
    <t xml:space="preserve"> 高度急性期＋急性期</t>
    <phoneticPr fontId="14"/>
  </si>
  <si>
    <t>　（内）高度急性期</t>
    <phoneticPr fontId="14"/>
  </si>
  <si>
    <t>　（内）急性期</t>
    <phoneticPr fontId="14"/>
  </si>
  <si>
    <t xml:space="preserve"> 回復期</t>
    <phoneticPr fontId="14"/>
  </si>
  <si>
    <t>　（内）回復期_地域</t>
    <rPh sb="2" eb="3">
      <t>ウチ</t>
    </rPh>
    <rPh sb="8" eb="10">
      <t>チイキ</t>
    </rPh>
    <phoneticPr fontId="14"/>
  </si>
  <si>
    <t>　（内）回復期_リハ</t>
    <rPh sb="2" eb="3">
      <t>ウチ</t>
    </rPh>
    <phoneticPr fontId="14"/>
  </si>
  <si>
    <t xml:space="preserve"> 慢性期</t>
    <phoneticPr fontId="14"/>
  </si>
  <si>
    <t>　（２）病棟の詳細【自由記載】</t>
    <rPh sb="4" eb="6">
      <t>ビョウトウ</t>
    </rPh>
    <rPh sb="7" eb="9">
      <t>ショウサイ</t>
    </rPh>
    <rPh sb="10" eb="12">
      <t>ジユウ</t>
    </rPh>
    <rPh sb="12" eb="14">
      <t>キサイ</t>
    </rPh>
    <phoneticPr fontId="14"/>
  </si>
  <si>
    <t>（６）その他、再編統合に係る検討内容（概要）【自由記載】</t>
    <rPh sb="5" eb="6">
      <t>タ</t>
    </rPh>
    <rPh sb="7" eb="11">
      <t>サイヘントウゴウ</t>
    </rPh>
    <rPh sb="12" eb="13">
      <t>カカ</t>
    </rPh>
    <rPh sb="14" eb="16">
      <t>ケントウ</t>
    </rPh>
    <rPh sb="16" eb="18">
      <t>ナイヨウ</t>
    </rPh>
    <rPh sb="19" eb="21">
      <t>ガイヨウ</t>
    </rPh>
    <rPh sb="23" eb="27">
      <t>ジユウキサイ</t>
    </rPh>
    <phoneticPr fontId="14"/>
  </si>
  <si>
    <t>（３）－２ 病棟の詳細【自由記載】</t>
    <rPh sb="6" eb="8">
      <t>ビョウトウ</t>
    </rPh>
    <rPh sb="9" eb="11">
      <t>ショウサイ</t>
    </rPh>
    <rPh sb="12" eb="16">
      <t>ジユウキサイ</t>
    </rPh>
    <phoneticPr fontId="14"/>
  </si>
  <si>
    <t>　　※再編統合後に名称変更する場合は、新名称を記入してください。</t>
    <rPh sb="3" eb="5">
      <t>サイヘン</t>
    </rPh>
    <rPh sb="5" eb="7">
      <t>トウゴウ</t>
    </rPh>
    <rPh sb="7" eb="8">
      <t>ゴ</t>
    </rPh>
    <rPh sb="9" eb="13">
      <t>メイショウヘンコウ</t>
    </rPh>
    <rPh sb="15" eb="17">
      <t>バアイ</t>
    </rPh>
    <rPh sb="19" eb="20">
      <t>シン</t>
    </rPh>
    <rPh sb="20" eb="22">
      <t>メイショウ</t>
    </rPh>
    <rPh sb="23" eb="25">
      <t>キニュウ</t>
    </rPh>
    <phoneticPr fontId="14"/>
  </si>
  <si>
    <t>常勤医師数</t>
    <rPh sb="0" eb="2">
      <t>ジョウキン</t>
    </rPh>
    <rPh sb="2" eb="4">
      <t>イシ</t>
    </rPh>
    <rPh sb="4" eb="5">
      <t>スウ</t>
    </rPh>
    <phoneticPr fontId="14"/>
  </si>
  <si>
    <t>非常勤医師数</t>
    <rPh sb="0" eb="3">
      <t>ヒジョウキン</t>
    </rPh>
    <rPh sb="3" eb="5">
      <t>イシ</t>
    </rPh>
    <rPh sb="5" eb="6">
      <t>スウ</t>
    </rPh>
    <phoneticPr fontId="14"/>
  </si>
  <si>
    <t>　　　    各病床機能の割合を算出し、算出結果等から、貴院の病院機能分類の結果が自動表示されます。</t>
    <rPh sb="20" eb="22">
      <t>サンシュツ</t>
    </rPh>
    <rPh sb="22" eb="24">
      <t>ケッカ</t>
    </rPh>
    <rPh sb="24" eb="25">
      <t>ナド</t>
    </rPh>
    <rPh sb="28" eb="30">
      <t>キイン</t>
    </rPh>
    <rPh sb="31" eb="33">
      <t>ビョウイン</t>
    </rPh>
    <rPh sb="33" eb="35">
      <t>キノウ</t>
    </rPh>
    <rPh sb="35" eb="37">
      <t>ブンルイ</t>
    </rPh>
    <rPh sb="38" eb="40">
      <t>ケッカ</t>
    </rPh>
    <rPh sb="41" eb="43">
      <t>ジドウ</t>
    </rPh>
    <rPh sb="43" eb="45">
      <t>ヒョウジ</t>
    </rPh>
    <phoneticPr fontId="14"/>
  </si>
  <si>
    <t>2 選択した病床機能と基準に基づく病床機能との乖離チェック</t>
    <rPh sb="2" eb="4">
      <t>センタク</t>
    </rPh>
    <rPh sb="6" eb="10">
      <t>ビョウショウキノウ</t>
    </rPh>
    <rPh sb="11" eb="13">
      <t>キジュン</t>
    </rPh>
    <rPh sb="14" eb="15">
      <t>モト</t>
    </rPh>
    <rPh sb="17" eb="21">
      <t>ビョウショウキノウ</t>
    </rPh>
    <rPh sb="23" eb="25">
      <t>カイリ</t>
    </rPh>
    <phoneticPr fontId="14"/>
  </si>
  <si>
    <t>　　　　　入力いただいた「現状の病床機能別病床数」から、全一般療養病床（休棟中等を除く）に占める</t>
    <rPh sb="5" eb="7">
      <t>ニュウリョク</t>
    </rPh>
    <rPh sb="13" eb="15">
      <t>ゲンジョウ</t>
    </rPh>
    <rPh sb="16" eb="18">
      <t>ビョウショウ</t>
    </rPh>
    <rPh sb="18" eb="20">
      <t>キノウ</t>
    </rPh>
    <rPh sb="20" eb="21">
      <t>ベツ</t>
    </rPh>
    <rPh sb="21" eb="24">
      <t>ビョウショウスウ</t>
    </rPh>
    <rPh sb="28" eb="29">
      <t>ゼン</t>
    </rPh>
    <rPh sb="29" eb="31">
      <t>イッパン</t>
    </rPh>
    <rPh sb="31" eb="33">
      <t>リョウヨウ</t>
    </rPh>
    <rPh sb="33" eb="35">
      <t>ビョウショウ</t>
    </rPh>
    <rPh sb="36" eb="37">
      <t>ヤス</t>
    </rPh>
    <rPh sb="37" eb="38">
      <t>トウ</t>
    </rPh>
    <rPh sb="38" eb="39">
      <t>チュウ</t>
    </rPh>
    <rPh sb="39" eb="40">
      <t>ナド</t>
    </rPh>
    <rPh sb="41" eb="42">
      <t>ノゾ</t>
    </rPh>
    <rPh sb="45" eb="46">
      <t>シ</t>
    </rPh>
    <phoneticPr fontId="14"/>
  </si>
  <si>
    <t>　　　　　様式に入力いただいた内容から、病床機能の報告基準にかかる指標、基準に基づく病棟毎の病床機能が自動で表示されま</t>
    <rPh sb="5" eb="7">
      <t>ヨウシキ</t>
    </rPh>
    <rPh sb="8" eb="10">
      <t>ニュウリョク</t>
    </rPh>
    <rPh sb="15" eb="17">
      <t>ナイヨウ</t>
    </rPh>
    <rPh sb="20" eb="22">
      <t>ビョウショウ</t>
    </rPh>
    <rPh sb="22" eb="24">
      <t>キノウ</t>
    </rPh>
    <rPh sb="25" eb="27">
      <t>ホウコク</t>
    </rPh>
    <rPh sb="27" eb="29">
      <t>キジュン</t>
    </rPh>
    <rPh sb="33" eb="35">
      <t>シヒョウ</t>
    </rPh>
    <rPh sb="36" eb="38">
      <t>キジュン</t>
    </rPh>
    <rPh sb="39" eb="40">
      <t>モト</t>
    </rPh>
    <rPh sb="42" eb="45">
      <t>ビョウトウゴト</t>
    </rPh>
    <phoneticPr fontId="14"/>
  </si>
  <si>
    <t xml:space="preserve">         す。</t>
    <phoneticPr fontId="14"/>
  </si>
  <si>
    <t>①示された施設基準を満たせないため</t>
    <rPh sb="1" eb="2">
      <t>シメ</t>
    </rPh>
    <rPh sb="5" eb="9">
      <t>シセツキジュン</t>
    </rPh>
    <rPh sb="10" eb="11">
      <t>ミ</t>
    </rPh>
    <phoneticPr fontId="14"/>
  </si>
  <si>
    <t>②地域や患者のニーズに合致しないと判断したため</t>
    <rPh sb="1" eb="3">
      <t>チイキ</t>
    </rPh>
    <rPh sb="4" eb="6">
      <t>カンジャ</t>
    </rPh>
    <rPh sb="11" eb="13">
      <t>ガッチ</t>
    </rPh>
    <rPh sb="17" eb="19">
      <t>ハンダン</t>
    </rPh>
    <phoneticPr fontId="14"/>
  </si>
  <si>
    <t>R6病床機能報告
当初医療機関ID</t>
    <rPh sb="2" eb="4">
      <t>ビョウショウ</t>
    </rPh>
    <rPh sb="4" eb="6">
      <t>キノウ</t>
    </rPh>
    <rPh sb="6" eb="8">
      <t>ホウコク</t>
    </rPh>
    <rPh sb="9" eb="11">
      <t>トウショ</t>
    </rPh>
    <rPh sb="11" eb="13">
      <t>イリョウ</t>
    </rPh>
    <phoneticPr fontId="14"/>
  </si>
  <si>
    <t>医療法人華之会箕面中央病院</t>
  </si>
  <si>
    <t>医療法人清水会　もりぐち清水会病院</t>
  </si>
  <si>
    <t>社会医療法人 ONE FLAG牧リハビリテーション病院</t>
  </si>
  <si>
    <t>医療福祉生活協同組合おおさか 東大阪生協病院</t>
  </si>
  <si>
    <t>社会医療法人ONE FLAG牧病院</t>
  </si>
  <si>
    <t>医療法人医誠会医誠会国際総合病院</t>
  </si>
  <si>
    <t>社会医療法人三宝会平野東図書館前病院</t>
  </si>
  <si>
    <t>医療法人渡辺医学会桜橋渡辺未来医療病院</t>
  </si>
  <si>
    <t>04 四條畷保健所</t>
  </si>
  <si>
    <t>09 特定集中治療室管理料５</t>
    <phoneticPr fontId="14"/>
  </si>
  <si>
    <t>10 特定集中治療室管理料６</t>
    <phoneticPr fontId="14"/>
  </si>
  <si>
    <t>11 脳卒中ｹｱﾕﾆｯﾄ入院医療管理料</t>
    <phoneticPr fontId="14"/>
  </si>
  <si>
    <t>12 ﾊｲｹｱﾕﾆｯﾄ入院医療管理料１</t>
    <phoneticPr fontId="14"/>
  </si>
  <si>
    <t>13 ﾊｲｹｱﾕﾆｯﾄ入院医療管理料２</t>
    <phoneticPr fontId="14"/>
  </si>
  <si>
    <t>14 総合周産期特定集中治療室管理料（母体・胎児）</t>
    <phoneticPr fontId="14"/>
  </si>
  <si>
    <t>15 総合周産期特定集中治療室管理料（新生児）</t>
    <phoneticPr fontId="14"/>
  </si>
  <si>
    <t>16 新生児特定集中治療室管理料１</t>
    <phoneticPr fontId="14"/>
  </si>
  <si>
    <t>17 新生児特定集中治療室管理料２</t>
    <phoneticPr fontId="14"/>
  </si>
  <si>
    <t>18 小児特定集中治療室管理料</t>
    <phoneticPr fontId="14"/>
  </si>
  <si>
    <t>19 新生児治療回復室入院医療管理料</t>
    <phoneticPr fontId="14"/>
  </si>
  <si>
    <t>20 小児入院医療管理料１</t>
    <phoneticPr fontId="14"/>
  </si>
  <si>
    <t>21 小児入院医療管理料２</t>
    <phoneticPr fontId="14"/>
  </si>
  <si>
    <t>22 小児入院医療管理料３</t>
    <phoneticPr fontId="14"/>
  </si>
  <si>
    <t>23 小児入院医療管理料５</t>
    <phoneticPr fontId="14"/>
  </si>
  <si>
    <t>24 特定機能病院一般病棟７対１入院基本料</t>
    <phoneticPr fontId="14"/>
  </si>
  <si>
    <t>25 特定機能病院一般病棟10対１入院基本料</t>
    <phoneticPr fontId="14"/>
  </si>
  <si>
    <t>26 専門病院７対１入院基本料</t>
    <phoneticPr fontId="14"/>
  </si>
  <si>
    <t>27 専門病院10対１入院基本料</t>
    <phoneticPr fontId="14"/>
  </si>
  <si>
    <t>28 専門病院13対１入院基本料</t>
    <phoneticPr fontId="14"/>
  </si>
  <si>
    <t>29 急性期一般入院料１</t>
    <phoneticPr fontId="14"/>
  </si>
  <si>
    <t>30 急性期一般入院料２</t>
    <phoneticPr fontId="14"/>
  </si>
  <si>
    <t>31 急性期一般入院料３</t>
    <phoneticPr fontId="14"/>
  </si>
  <si>
    <t>33 急性期一般入院料５</t>
    <phoneticPr fontId="14"/>
  </si>
  <si>
    <t>34 急性期一般入院料６</t>
    <phoneticPr fontId="14"/>
  </si>
  <si>
    <t>35 地域一般入院料１</t>
    <phoneticPr fontId="14"/>
  </si>
  <si>
    <t>36 地域一般入院料２</t>
    <phoneticPr fontId="14"/>
  </si>
  <si>
    <t>37 地域一般入院料３</t>
    <phoneticPr fontId="14"/>
  </si>
  <si>
    <t>38 一般病棟特別入院基本料</t>
    <phoneticPr fontId="14"/>
  </si>
  <si>
    <t>39 特定一般病棟入院料１</t>
    <phoneticPr fontId="14"/>
  </si>
  <si>
    <t>40 特定一般病棟入院料２</t>
    <phoneticPr fontId="14"/>
  </si>
  <si>
    <t>41 地域包括医療病棟入院料</t>
    <phoneticPr fontId="14"/>
  </si>
  <si>
    <t>32 急性期一般入院料４</t>
    <phoneticPr fontId="14"/>
  </si>
  <si>
    <t>42 地域包括ケア病棟入院料１</t>
    <phoneticPr fontId="14"/>
  </si>
  <si>
    <t>43 地域包括ケア病棟入院料２</t>
    <phoneticPr fontId="14"/>
  </si>
  <si>
    <t>44 地域包括ケア病棟入院料３</t>
    <phoneticPr fontId="14"/>
  </si>
  <si>
    <t>45 地域包括ケア病棟入院料４</t>
    <phoneticPr fontId="14"/>
  </si>
  <si>
    <t>療養病床</t>
    <rPh sb="0" eb="2">
      <t>リョウヨウ</t>
    </rPh>
    <rPh sb="2" eb="4">
      <t>ビョウショウ</t>
    </rPh>
    <phoneticPr fontId="14"/>
  </si>
  <si>
    <t>一般＋療養病床計
（自動計算）</t>
    <rPh sb="0" eb="2">
      <t>イッパン</t>
    </rPh>
    <rPh sb="3" eb="5">
      <t>リョウヨウ</t>
    </rPh>
    <rPh sb="5" eb="7">
      <t>ビョウショウ</t>
    </rPh>
    <rPh sb="7" eb="8">
      <t>ケイ</t>
    </rPh>
    <rPh sb="10" eb="12">
      <t>ジドウ</t>
    </rPh>
    <rPh sb="12" eb="14">
      <t>ケイサン</t>
    </rPh>
    <phoneticPr fontId="14"/>
  </si>
  <si>
    <r>
      <t xml:space="preserve">病床機能
</t>
    </r>
    <r>
      <rPr>
        <sz val="11"/>
        <color theme="1"/>
        <rFont val="Meiryo UI"/>
        <family val="3"/>
        <charset val="128"/>
      </rPr>
      <t>（選択式）</t>
    </r>
    <r>
      <rPr>
        <sz val="12"/>
        <color theme="1"/>
        <rFont val="Meiryo UI"/>
        <family val="3"/>
        <charset val="128"/>
      </rPr>
      <t xml:space="preserve">
※２</t>
    </r>
    <rPh sb="0" eb="4">
      <t>ビョウショウキノウ</t>
    </rPh>
    <rPh sb="6" eb="9">
      <t>センタクシキ</t>
    </rPh>
    <phoneticPr fontId="14"/>
  </si>
  <si>
    <t>許可
病床数
※４</t>
    <rPh sb="0" eb="2">
      <t>キョカ</t>
    </rPh>
    <rPh sb="3" eb="6">
      <t>ビョウショウスウ</t>
    </rPh>
    <phoneticPr fontId="14"/>
  </si>
  <si>
    <t>入院基本料・特定入院料
（選択式）※３</t>
    <rPh sb="0" eb="2">
      <t>ニュウイン</t>
    </rPh>
    <rPh sb="2" eb="5">
      <t>キホンリョウ</t>
    </rPh>
    <rPh sb="6" eb="8">
      <t>トクテイ</t>
    </rPh>
    <rPh sb="8" eb="11">
      <t>ニュウインリョウ</t>
    </rPh>
    <rPh sb="13" eb="16">
      <t>センタクシキ</t>
    </rPh>
    <phoneticPr fontId="14"/>
  </si>
  <si>
    <t>再編統合後に予定している病床機能※１</t>
    <rPh sb="0" eb="5">
      <t>サイヘントウゴウゴ</t>
    </rPh>
    <rPh sb="6" eb="8">
      <t>ヨテイ</t>
    </rPh>
    <rPh sb="12" eb="14">
      <t>ビョウショウ</t>
    </rPh>
    <rPh sb="14" eb="16">
      <t>キノウ</t>
    </rPh>
    <phoneticPr fontId="14"/>
  </si>
  <si>
    <r>
      <t xml:space="preserve">病床機能
</t>
    </r>
    <r>
      <rPr>
        <sz val="12"/>
        <color theme="1"/>
        <rFont val="Meiryo UI"/>
        <family val="3"/>
        <charset val="128"/>
      </rPr>
      <t>（選択式）</t>
    </r>
    <r>
      <rPr>
        <sz val="14"/>
        <color theme="1"/>
        <rFont val="Meiryo UI"/>
        <family val="3"/>
        <charset val="128"/>
      </rPr>
      <t xml:space="preserve">
※２</t>
    </r>
    <rPh sb="0" eb="4">
      <t>ビョウショウキノウ</t>
    </rPh>
    <rPh sb="6" eb="9">
      <t>センタクシキ</t>
    </rPh>
    <phoneticPr fontId="14"/>
  </si>
  <si>
    <t>入院基本料・特定入院料
（選択式）※３</t>
    <rPh sb="0" eb="2">
      <t>ニュウイン</t>
    </rPh>
    <rPh sb="2" eb="5">
      <t>キホンリョウ</t>
    </rPh>
    <rPh sb="6" eb="8">
      <t>トクテイ</t>
    </rPh>
    <rPh sb="8" eb="10">
      <t>ニュウイン</t>
    </rPh>
    <rPh sb="10" eb="11">
      <t>リョウ</t>
    </rPh>
    <rPh sb="13" eb="15">
      <t>センタク</t>
    </rPh>
    <rPh sb="15" eb="16">
      <t>シキ</t>
    </rPh>
    <phoneticPr fontId="14"/>
  </si>
  <si>
    <t>③その他（下記に具体的な理由をご記載ください）</t>
    <rPh sb="3" eb="4">
      <t>タ</t>
    </rPh>
    <rPh sb="5" eb="7">
      <t>カキ</t>
    </rPh>
    <rPh sb="8" eb="11">
      <t>グタイテキ</t>
    </rPh>
    <rPh sb="12" eb="14">
      <t>リユウ</t>
    </rPh>
    <rPh sb="16" eb="18">
      <t>キサイ</t>
    </rPh>
    <phoneticPr fontId="14"/>
  </si>
  <si>
    <t>③届出を検討中</t>
    <rPh sb="1" eb="3">
      <t>トドケデ</t>
    </rPh>
    <rPh sb="4" eb="6">
      <t>ケントウ</t>
    </rPh>
    <rPh sb="6" eb="7">
      <t>チュウ</t>
    </rPh>
    <phoneticPr fontId="14"/>
  </si>
  <si>
    <t>④届出を検討したがやめた</t>
    <rPh sb="1" eb="2">
      <t>トド</t>
    </rPh>
    <rPh sb="2" eb="3">
      <t>デ</t>
    </rPh>
    <rPh sb="4" eb="6">
      <t>ケントウ</t>
    </rPh>
    <phoneticPr fontId="14"/>
  </si>
  <si>
    <t>　　　※2　現状の「病床機能」は、基準に基づく病床機能（自動表示）を踏まえ、選択してください。</t>
    <rPh sb="6" eb="8">
      <t>ゲンジョウ</t>
    </rPh>
    <rPh sb="10" eb="12">
      <t>ビョウショウ</t>
    </rPh>
    <rPh sb="12" eb="14">
      <t>キノウ</t>
    </rPh>
    <rPh sb="17" eb="19">
      <t>キジュン</t>
    </rPh>
    <rPh sb="20" eb="21">
      <t>モト</t>
    </rPh>
    <rPh sb="23" eb="25">
      <t>ビョウショウ</t>
    </rPh>
    <rPh sb="25" eb="27">
      <t>キノウ</t>
    </rPh>
    <rPh sb="28" eb="30">
      <t>ジドウ</t>
    </rPh>
    <rPh sb="30" eb="32">
      <t>ヒョウジ</t>
    </rPh>
    <rPh sb="34" eb="35">
      <t>フ</t>
    </rPh>
    <rPh sb="38" eb="40">
      <t>センタク</t>
    </rPh>
    <phoneticPr fontId="14"/>
  </si>
  <si>
    <r>
      <rPr>
        <b/>
        <sz val="18"/>
        <color rgb="FFFF0000"/>
        <rFont val="Meiryo UI"/>
        <family val="3"/>
        <charset val="128"/>
      </rPr>
      <t>　　　</t>
    </r>
    <r>
      <rPr>
        <b/>
        <u/>
        <sz val="18"/>
        <color rgb="FFFF0000"/>
        <rFont val="Meiryo UI"/>
        <family val="3"/>
        <charset val="128"/>
      </rPr>
      <t>※3　「入院基本料・特定入院料」は、コピー＆ペーストで入力しないでください。</t>
    </r>
    <phoneticPr fontId="14"/>
  </si>
  <si>
    <t>①算定開始済</t>
    <rPh sb="1" eb="3">
      <t>サンテイ</t>
    </rPh>
    <rPh sb="3" eb="5">
      <t>カイシ</t>
    </rPh>
    <rPh sb="5" eb="6">
      <t>スミ</t>
    </rPh>
    <phoneticPr fontId="14"/>
  </si>
  <si>
    <t>②届出済</t>
    <rPh sb="1" eb="2">
      <t>トド</t>
    </rPh>
    <rPh sb="2" eb="3">
      <t>デ</t>
    </rPh>
    <phoneticPr fontId="14"/>
  </si>
  <si>
    <t>67 診療報酬上及び介護報酬上の入院料の届出なしの病床</t>
    <rPh sb="3" eb="7">
      <t>シンリョウホウシュウ</t>
    </rPh>
    <rPh sb="7" eb="8">
      <t>ジョウ</t>
    </rPh>
    <rPh sb="8" eb="9">
      <t>オヨ</t>
    </rPh>
    <phoneticPr fontId="14"/>
  </si>
  <si>
    <t>67 診療報酬上及び介護報酬上の入院料の届出なしの病床</t>
  </si>
  <si>
    <t xml:space="preserve">令和７年度 病院プラン </t>
    <rPh sb="0" eb="2">
      <t>レイワ</t>
    </rPh>
    <rPh sb="3" eb="4">
      <t>ネン</t>
    </rPh>
    <rPh sb="4" eb="5">
      <t>ド</t>
    </rPh>
    <rPh sb="6" eb="8">
      <t>ビョウイン</t>
    </rPh>
    <phoneticPr fontId="14"/>
  </si>
  <si>
    <r>
      <t xml:space="preserve"> （１）</t>
    </r>
    <r>
      <rPr>
        <b/>
        <sz val="20"/>
        <color theme="1"/>
        <rFont val="Meiryo UI"/>
        <family val="3"/>
        <charset val="128"/>
      </rPr>
      <t>2025（令和７）年７月１日時点での許可病床数</t>
    </r>
    <rPh sb="9" eb="11">
      <t>レイワ</t>
    </rPh>
    <rPh sb="13" eb="14">
      <t>ネン</t>
    </rPh>
    <rPh sb="15" eb="16">
      <t>ガツ</t>
    </rPh>
    <rPh sb="17" eb="18">
      <t>ニチ</t>
    </rPh>
    <rPh sb="18" eb="20">
      <t>ジテン</t>
    </rPh>
    <rPh sb="22" eb="24">
      <t>キョカ</t>
    </rPh>
    <rPh sb="24" eb="27">
      <t>ビョウショウスウ</t>
    </rPh>
    <phoneticPr fontId="14"/>
  </si>
  <si>
    <r>
      <t>　　　</t>
    </r>
    <r>
      <rPr>
        <u/>
        <sz val="20"/>
        <color rgb="FFFF0000"/>
        <rFont val="Meiryo UI"/>
        <family val="3"/>
        <charset val="128"/>
      </rPr>
      <t>※2025（令和７）年６月30日時点の</t>
    </r>
    <r>
      <rPr>
        <b/>
        <u/>
        <sz val="20"/>
        <color rgb="FFFF0000"/>
        <rFont val="Meiryo UI"/>
        <family val="3"/>
        <charset val="128"/>
      </rPr>
      <t>医療機能表等</t>
    </r>
    <r>
      <rPr>
        <u/>
        <sz val="20"/>
        <color rgb="FFFF0000"/>
        <rFont val="Meiryo UI"/>
        <family val="3"/>
        <charset val="128"/>
      </rPr>
      <t>を確認の上、入力してください。</t>
    </r>
    <rPh sb="9" eb="11">
      <t>レイワ</t>
    </rPh>
    <rPh sb="13" eb="14">
      <t>ネン</t>
    </rPh>
    <rPh sb="15" eb="16">
      <t>ガツ</t>
    </rPh>
    <rPh sb="18" eb="19">
      <t>ニチ</t>
    </rPh>
    <rPh sb="19" eb="21">
      <t>ジテン</t>
    </rPh>
    <rPh sb="22" eb="27">
      <t>イリョウキノウヒョウ</t>
    </rPh>
    <rPh sb="27" eb="28">
      <t>ナド</t>
    </rPh>
    <rPh sb="29" eb="31">
      <t>カクニン</t>
    </rPh>
    <rPh sb="32" eb="33">
      <t>ウエ</t>
    </rPh>
    <rPh sb="34" eb="36">
      <t>ニュウリョク</t>
    </rPh>
    <phoneticPr fontId="14"/>
  </si>
  <si>
    <r>
      <t xml:space="preserve"> （３）2024（令和６）年度の繰入金等の状況（</t>
    </r>
    <r>
      <rPr>
        <sz val="20"/>
        <color rgb="FFFF0000"/>
        <rFont val="Meiryo UI"/>
        <family val="3"/>
        <charset val="128"/>
      </rPr>
      <t>※公立病院のみお答えください。</t>
    </r>
    <r>
      <rPr>
        <sz val="20"/>
        <color theme="1"/>
        <rFont val="Meiryo UI"/>
        <family val="3"/>
        <charset val="128"/>
      </rPr>
      <t>）</t>
    </r>
    <rPh sb="9" eb="11">
      <t>レイワ</t>
    </rPh>
    <rPh sb="13" eb="15">
      <t>ネンド</t>
    </rPh>
    <rPh sb="14" eb="15">
      <t>ド</t>
    </rPh>
    <rPh sb="25" eb="27">
      <t>コウリツ</t>
    </rPh>
    <rPh sb="27" eb="29">
      <t>ビョウイン</t>
    </rPh>
    <rPh sb="32" eb="33">
      <t>コタ</t>
    </rPh>
    <phoneticPr fontId="14"/>
  </si>
  <si>
    <r>
      <t>⇒「６　現状の病床機能等と将来に向け検討している病床機能等」については、</t>
    </r>
    <r>
      <rPr>
        <b/>
        <sz val="15"/>
        <color theme="1"/>
        <rFont val="Meiryo UI"/>
        <family val="3"/>
        <charset val="128"/>
      </rPr>
      <t>「様式５」</t>
    </r>
    <r>
      <rPr>
        <sz val="15"/>
        <color theme="1"/>
        <rFont val="Meiryo UI"/>
        <family val="3"/>
        <charset val="128"/>
      </rPr>
      <t>を作成ください。</t>
    </r>
    <rPh sb="13" eb="15">
      <t>ショウライ</t>
    </rPh>
    <rPh sb="37" eb="39">
      <t>ヨウシキ</t>
    </rPh>
    <rPh sb="42" eb="44">
      <t>サクセイ</t>
    </rPh>
    <phoneticPr fontId="14"/>
  </si>
  <si>
    <r>
      <t>⇒「６　現状の病床機能等と将来に向け検討している病床機能等」については、</t>
    </r>
    <r>
      <rPr>
        <b/>
        <sz val="15"/>
        <color theme="1"/>
        <rFont val="Meiryo UI"/>
        <family val="3"/>
        <charset val="128"/>
      </rPr>
      <t>「様式６」</t>
    </r>
    <r>
      <rPr>
        <sz val="15"/>
        <color theme="1"/>
        <rFont val="Meiryo UI"/>
        <family val="3"/>
        <charset val="128"/>
      </rPr>
      <t>を作成ください。</t>
    </r>
    <rPh sb="13" eb="15">
      <t>ショウライ</t>
    </rPh>
    <rPh sb="42" eb="44">
      <t>サクセイ</t>
    </rPh>
    <phoneticPr fontId="14"/>
  </si>
  <si>
    <r>
      <t xml:space="preserve"> （１）2025（令和７）年７月１日時点の</t>
    </r>
    <r>
      <rPr>
        <b/>
        <sz val="14"/>
        <color theme="1"/>
        <rFont val="Meiryo UI"/>
        <family val="3"/>
        <charset val="128"/>
      </rPr>
      <t>施設全体の医師数</t>
    </r>
    <rPh sb="9" eb="11">
      <t>レイワ</t>
    </rPh>
    <rPh sb="13" eb="14">
      <t>ネン</t>
    </rPh>
    <rPh sb="15" eb="16">
      <t>ガツ</t>
    </rPh>
    <rPh sb="17" eb="18">
      <t>ニチ</t>
    </rPh>
    <rPh sb="18" eb="20">
      <t>ジテン</t>
    </rPh>
    <rPh sb="21" eb="25">
      <t>シセツゼンタイ</t>
    </rPh>
    <rPh sb="26" eb="29">
      <t>イシスウ</t>
    </rPh>
    <phoneticPr fontId="14"/>
  </si>
  <si>
    <t xml:space="preserve"> （2）病棟別医師数（2025（令和７）年７月１日時点：常勤・非常勤）の算出可否</t>
    <rPh sb="4" eb="6">
      <t>ビョウトウ</t>
    </rPh>
    <rPh sb="6" eb="7">
      <t>ベツ</t>
    </rPh>
    <rPh sb="7" eb="10">
      <t>イシスウ</t>
    </rPh>
    <rPh sb="28" eb="30">
      <t>ジョウキン</t>
    </rPh>
    <rPh sb="31" eb="34">
      <t>ヒジョウキン</t>
    </rPh>
    <rPh sb="36" eb="38">
      <t>サンシュツ</t>
    </rPh>
    <rPh sb="38" eb="40">
      <t>カヒ</t>
    </rPh>
    <phoneticPr fontId="14"/>
  </si>
  <si>
    <t xml:space="preserve"> （３）病棟名及び病棟毎の医師数・看護師数等（2025（令和７）年７月１日時点）</t>
    <rPh sb="4" eb="6">
      <t>ビョウトウ</t>
    </rPh>
    <rPh sb="6" eb="7">
      <t>メイ</t>
    </rPh>
    <rPh sb="7" eb="8">
      <t>オヨ</t>
    </rPh>
    <rPh sb="9" eb="11">
      <t>ビョウトウ</t>
    </rPh>
    <rPh sb="11" eb="12">
      <t>マイ</t>
    </rPh>
    <rPh sb="13" eb="16">
      <t>イシスウ</t>
    </rPh>
    <rPh sb="17" eb="20">
      <t>カンゴシ</t>
    </rPh>
    <rPh sb="20" eb="21">
      <t>スウ</t>
    </rPh>
    <rPh sb="21" eb="22">
      <t>ナド</t>
    </rPh>
    <rPh sb="28" eb="30">
      <t>レイワ</t>
    </rPh>
    <rPh sb="32" eb="33">
      <t>ネン</t>
    </rPh>
    <rPh sb="34" eb="35">
      <t>ガツ</t>
    </rPh>
    <rPh sb="36" eb="37">
      <t>ニチ</t>
    </rPh>
    <rPh sb="37" eb="39">
      <t>ジテン</t>
    </rPh>
    <phoneticPr fontId="14"/>
  </si>
  <si>
    <t>病棟名
【2025（令和７）年
７月１日時点】</t>
    <rPh sb="0" eb="3">
      <t>ビョウトウメイ</t>
    </rPh>
    <rPh sb="10" eb="12">
      <t>レイワ</t>
    </rPh>
    <rPh sb="14" eb="15">
      <t>ネン</t>
    </rPh>
    <rPh sb="17" eb="18">
      <t>ガツ</t>
    </rPh>
    <rPh sb="19" eb="20">
      <t>ニチ</t>
    </rPh>
    <rPh sb="20" eb="22">
      <t>ジテン</t>
    </rPh>
    <phoneticPr fontId="14"/>
  </si>
  <si>
    <t xml:space="preserve"> （2024（令和６）年４月１日から2025（令和７）年３月31日までの１年間の総数）</t>
    <phoneticPr fontId="14"/>
  </si>
  <si>
    <r>
      <t xml:space="preserve">病棟名
【2025（令和７）年
７月１日時点】
</t>
    </r>
    <r>
      <rPr>
        <u/>
        <sz val="9"/>
        <color theme="1"/>
        <rFont val="Meiryo UI"/>
        <family val="3"/>
        <charset val="128"/>
      </rPr>
      <t>（３－（３）の回答から自動入力）</t>
    </r>
    <rPh sb="0" eb="3">
      <t>ビョウトウメイ</t>
    </rPh>
    <rPh sb="10" eb="12">
      <t>レイワ</t>
    </rPh>
    <rPh sb="14" eb="15">
      <t>ネン</t>
    </rPh>
    <rPh sb="17" eb="18">
      <t>ガツ</t>
    </rPh>
    <rPh sb="19" eb="20">
      <t>ニチ</t>
    </rPh>
    <rPh sb="20" eb="22">
      <t>ジテン</t>
    </rPh>
    <rPh sb="31" eb="33">
      <t>カイトウ</t>
    </rPh>
    <rPh sb="35" eb="39">
      <t>ジドウニュウリョク</t>
    </rPh>
    <phoneticPr fontId="14"/>
  </si>
  <si>
    <r>
      <t xml:space="preserve">新規入棟患者数
</t>
    </r>
    <r>
      <rPr>
        <sz val="9"/>
        <color theme="1"/>
        <rFont val="Meiryo UI"/>
        <family val="3"/>
        <charset val="128"/>
      </rPr>
      <t>（令和６年４月１日から令和７年３月31日）</t>
    </r>
    <rPh sb="0" eb="4">
      <t>シンキニュウトウ</t>
    </rPh>
    <rPh sb="4" eb="7">
      <t>カンジャスウ</t>
    </rPh>
    <rPh sb="9" eb="11">
      <t>レイワ</t>
    </rPh>
    <rPh sb="19" eb="21">
      <t>レイワ</t>
    </rPh>
    <phoneticPr fontId="14"/>
  </si>
  <si>
    <r>
      <t xml:space="preserve">在棟患者延べ数
</t>
    </r>
    <r>
      <rPr>
        <sz val="9"/>
        <color theme="1"/>
        <rFont val="Meiryo UI"/>
        <family val="3"/>
        <charset val="128"/>
      </rPr>
      <t>（令和６年４月１日から令和７年３月31日）</t>
    </r>
    <rPh sb="0" eb="4">
      <t>ザイトウカンジャ</t>
    </rPh>
    <rPh sb="4" eb="5">
      <t>ノベ</t>
    </rPh>
    <rPh sb="6" eb="7">
      <t>スウ</t>
    </rPh>
    <phoneticPr fontId="14"/>
  </si>
  <si>
    <r>
      <t xml:space="preserve">退棟患者数
</t>
    </r>
    <r>
      <rPr>
        <sz val="9"/>
        <color theme="1"/>
        <rFont val="Meiryo UI"/>
        <family val="3"/>
        <charset val="128"/>
      </rPr>
      <t>（令和６年４月１日から令和７年３月31日）</t>
    </r>
    <rPh sb="0" eb="5">
      <t>タイトウカンジャスウ</t>
    </rPh>
    <phoneticPr fontId="14"/>
  </si>
  <si>
    <t>　　　　（ 2024（令和６）年４月１日から2025（令和７）年３月31日までの１年間の総数）</t>
    <phoneticPr fontId="14"/>
  </si>
  <si>
    <t>病棟名
【2025（令和７）年
７月１日時点】
（３－（３）の回答
から自動入力）</t>
    <rPh sb="0" eb="3">
      <t>ビョウトウメイ</t>
    </rPh>
    <rPh sb="10" eb="12">
      <t>レイワ</t>
    </rPh>
    <rPh sb="14" eb="15">
      <t>ネン</t>
    </rPh>
    <rPh sb="17" eb="18">
      <t>ガツ</t>
    </rPh>
    <rPh sb="19" eb="20">
      <t>ニチ</t>
    </rPh>
    <rPh sb="20" eb="22">
      <t>ジテン</t>
    </rPh>
    <phoneticPr fontId="14"/>
  </si>
  <si>
    <t>将来に向け検討している許可病床数等の合計（自動計算）</t>
    <rPh sb="0" eb="2">
      <t>ショウライ</t>
    </rPh>
    <rPh sb="11" eb="13">
      <t>キョカ</t>
    </rPh>
    <rPh sb="13" eb="16">
      <t>ビョウショウスウ</t>
    </rPh>
    <rPh sb="16" eb="17">
      <t>ナド</t>
    </rPh>
    <rPh sb="18" eb="20">
      <t>ゴウケイ</t>
    </rPh>
    <rPh sb="21" eb="23">
      <t>ジドウ</t>
    </rPh>
    <rPh sb="23" eb="25">
      <t>ケイサン</t>
    </rPh>
    <phoneticPr fontId="14"/>
  </si>
  <si>
    <t>　（５）将来に向けた病床機能の変更等の検討内容（概要）【自由記載】</t>
    <rPh sb="4" eb="6">
      <t>ショウライ</t>
    </rPh>
    <rPh sb="7" eb="8">
      <t>ム</t>
    </rPh>
    <rPh sb="10" eb="12">
      <t>ビョウショウ</t>
    </rPh>
    <rPh sb="12" eb="14">
      <t>キノウ</t>
    </rPh>
    <rPh sb="15" eb="17">
      <t>ヘンコウ</t>
    </rPh>
    <rPh sb="17" eb="18">
      <t>トウ</t>
    </rPh>
    <rPh sb="19" eb="21">
      <t>ケントウ</t>
    </rPh>
    <rPh sb="21" eb="23">
      <t>ナイヨウ</t>
    </rPh>
    <rPh sb="24" eb="26">
      <t>ガイヨウ</t>
    </rPh>
    <rPh sb="28" eb="30">
      <t>ジユウ</t>
    </rPh>
    <rPh sb="30" eb="32">
      <t>キサイ</t>
    </rPh>
    <phoneticPr fontId="14"/>
  </si>
  <si>
    <t>（３）ー１　貴院の2025（令和７）年７月１日時点の病床機能等と再編統合後に予定している病床機能等</t>
    <rPh sb="6" eb="8">
      <t>キイン</t>
    </rPh>
    <rPh sb="32" eb="36">
      <t>サイヘントウゴウ</t>
    </rPh>
    <rPh sb="36" eb="37">
      <t>ゴ</t>
    </rPh>
    <rPh sb="38" eb="40">
      <t>ヨテイ</t>
    </rPh>
    <rPh sb="48" eb="49">
      <t>ナド</t>
    </rPh>
    <phoneticPr fontId="14"/>
  </si>
  <si>
    <t>現状（2025（令和７）年７月１日時点）</t>
    <rPh sb="0" eb="2">
      <t>ゲンジョウ</t>
    </rPh>
    <rPh sb="8" eb="10">
      <t>レイワ</t>
    </rPh>
    <rPh sb="12" eb="13">
      <t>ネン</t>
    </rPh>
    <rPh sb="14" eb="15">
      <t>ガツ</t>
    </rPh>
    <rPh sb="16" eb="17">
      <t>ニチ</t>
    </rPh>
    <rPh sb="17" eb="19">
      <t>ジテン</t>
    </rPh>
    <phoneticPr fontId="14"/>
  </si>
  <si>
    <t>2025（令和７）年７月１日時点</t>
    <phoneticPr fontId="14"/>
  </si>
  <si>
    <t>公的</t>
  </si>
  <si>
    <t>公立</t>
  </si>
  <si>
    <t>民間等</t>
  </si>
  <si>
    <t>社会医療法人愛仁会　愛仁会リハビリテーション病院</t>
  </si>
  <si>
    <t>社会医療法人東和会第一東和会病院</t>
  </si>
  <si>
    <t>社会医療法人東和会　第二東和会病院</t>
  </si>
  <si>
    <t>社会医療法人東和会　東和会いばらき病院</t>
  </si>
  <si>
    <t>社会医療法人みどり会中村病院</t>
  </si>
  <si>
    <t>医療法人讃高会　枚方東整形外科病院</t>
  </si>
  <si>
    <t>医療法人中屋覚志会　津田病院</t>
  </si>
  <si>
    <t>医療法人藤井会　枚岡病院</t>
  </si>
  <si>
    <t>医療法人徳洲会厚生会第一病院</t>
  </si>
  <si>
    <t>医療法人颯仁会しらとり病院</t>
  </si>
  <si>
    <t>社会福祉法人恩徳福祉会青山第二病院</t>
  </si>
  <si>
    <t>医療法人生和会堺リハビリテーション病院</t>
  </si>
  <si>
    <t>社会福祉法人　寺田萬寿会　寺田萬寿病院</t>
  </si>
  <si>
    <t>泉大津市立周産期小児医療センター</t>
  </si>
  <si>
    <t>医療法人徳洲会　貝塚記念病院</t>
  </si>
  <si>
    <t>医療法人河和会あべの王子病院</t>
  </si>
  <si>
    <t>社会医療法人 ONE FLAG　おおさかグローバル整形外科病院</t>
  </si>
  <si>
    <t>東大阪病院</t>
  </si>
  <si>
    <t>社会医療法人山紀会　山本第一病院</t>
  </si>
  <si>
    <t>社会医療法人杏樹会杏林記念病院</t>
  </si>
  <si>
    <t>社会医療法人山紀会山本第三病院</t>
  </si>
  <si>
    <t>医療福祉生活協同組合おおさか　コープおおさか病院</t>
  </si>
  <si>
    <t>社会医療法人大阪国際メディカル＆サイエンスセンター　大阪警察病院</t>
  </si>
  <si>
    <t>医療法人社団美咲会　えびえ記念病院</t>
  </si>
  <si>
    <t>医療法人徳洲会正和病院</t>
  </si>
  <si>
    <t>医療法人渡辺医学会桜橋渡辺リハビリテーション病院</t>
  </si>
  <si>
    <t>DUMMY_4516a220</t>
  </si>
  <si>
    <t>泉大津急性期メディカルセンター</t>
    <phoneticPr fontId="14"/>
  </si>
  <si>
    <t>66 障害者施設等15対１入院基本料</t>
    <phoneticPr fontId="14"/>
  </si>
  <si>
    <t>現状（2025（令和７）年７月１日時点）の病床機能等</t>
    <rPh sb="0" eb="2">
      <t>ゲンジョウ</t>
    </rPh>
    <rPh sb="8" eb="10">
      <t>レイワ</t>
    </rPh>
    <rPh sb="12" eb="13">
      <t>ネン</t>
    </rPh>
    <rPh sb="14" eb="15">
      <t>ガツ</t>
    </rPh>
    <rPh sb="16" eb="17">
      <t>ニチ</t>
    </rPh>
    <rPh sb="17" eb="19">
      <t>ジテン</t>
    </rPh>
    <rPh sb="21" eb="23">
      <t>ビョウショウ</t>
    </rPh>
    <rPh sb="23" eb="25">
      <t>キノウ</t>
    </rPh>
    <rPh sb="25" eb="26">
      <t>ナド</t>
    </rPh>
    <phoneticPr fontId="14"/>
  </si>
  <si>
    <t>令和７年度病院プラン調査対象医療機関一覧（令和７年７月１日時点）</t>
    <rPh sb="0" eb="2">
      <t>レイワ</t>
    </rPh>
    <rPh sb="3" eb="5">
      <t>ネンド</t>
    </rPh>
    <rPh sb="5" eb="7">
      <t>ビョウイン</t>
    </rPh>
    <rPh sb="18" eb="20">
      <t>イチラン</t>
    </rPh>
    <rPh sb="21" eb="23">
      <t>レイワ</t>
    </rPh>
    <rPh sb="24" eb="25">
      <t>ネン</t>
    </rPh>
    <rPh sb="26" eb="27">
      <t>ガツ</t>
    </rPh>
    <rPh sb="28" eb="29">
      <t>ニチ</t>
    </rPh>
    <rPh sb="29" eb="31">
      <t>ジテン</t>
    </rPh>
    <phoneticPr fontId="14"/>
  </si>
  <si>
    <t>○</t>
    <phoneticPr fontId="14"/>
  </si>
  <si>
    <t>←N1、O1は触らないでください</t>
    <rPh sb="7" eb="8">
      <t>サワ</t>
    </rPh>
    <phoneticPr fontId="14"/>
  </si>
  <si>
    <t xml:space="preserve">※新病棟を年度途中で設置し、１年間の実績の算出が困難な病棟がある場合は、
</t>
    <rPh sb="1" eb="4">
      <t>シンビョウトウ</t>
    </rPh>
    <rPh sb="5" eb="7">
      <t>ネンド</t>
    </rPh>
    <rPh sb="7" eb="9">
      <t>トチュウ</t>
    </rPh>
    <rPh sb="10" eb="12">
      <t>セッチ</t>
    </rPh>
    <phoneticPr fontId="14"/>
  </si>
  <si>
    <r>
      <t>　　　</t>
    </r>
    <r>
      <rPr>
        <sz val="18"/>
        <color rgb="FFFF0000"/>
        <rFont val="Meiryo UI"/>
        <family val="3"/>
        <charset val="128"/>
      </rPr>
      <t>※4　再編統合を予定している医療機関全体の「現状」と「再編統合後」の許可病床数の合計が一致するようにしてください。</t>
    </r>
    <rPh sb="6" eb="10">
      <t>サイヘントウゴウ</t>
    </rPh>
    <rPh sb="11" eb="13">
      <t>ヨテイ</t>
    </rPh>
    <rPh sb="17" eb="21">
      <t>イリョウキカン</t>
    </rPh>
    <rPh sb="21" eb="23">
      <t>ゼンタイ</t>
    </rPh>
    <phoneticPr fontId="14"/>
  </si>
  <si>
    <r>
      <rPr>
        <sz val="12"/>
        <color theme="1"/>
        <rFont val="Meiryo UI"/>
        <family val="3"/>
        <charset val="128"/>
      </rPr>
      <t>病棟名</t>
    </r>
    <r>
      <rPr>
        <sz val="14"/>
        <color theme="1"/>
        <rFont val="Meiryo UI"/>
        <family val="3"/>
        <charset val="128"/>
      </rPr>
      <t xml:space="preserve">
</t>
    </r>
    <r>
      <rPr>
        <sz val="11"/>
        <color theme="1"/>
        <rFont val="Meiryo UI"/>
        <family val="3"/>
        <charset val="128"/>
      </rPr>
      <t>【2025（令和７）年７月１日時点】</t>
    </r>
    <rPh sb="0" eb="3">
      <t>ビョウトウメイ</t>
    </rPh>
    <rPh sb="10" eb="12">
      <t>レイワ</t>
    </rPh>
    <rPh sb="14" eb="15">
      <t>ネン</t>
    </rPh>
    <rPh sb="16" eb="17">
      <t>ガツ</t>
    </rPh>
    <rPh sb="18" eb="19">
      <t>ニチ</t>
    </rPh>
    <rPh sb="19" eb="21">
      <t>ジテン</t>
    </rPh>
    <phoneticPr fontId="14"/>
  </si>
  <si>
    <t>経常損益</t>
    <rPh sb="0" eb="2">
      <t>ケイジョウ</t>
    </rPh>
    <rPh sb="2" eb="4">
      <t>ソンエキ</t>
    </rPh>
    <phoneticPr fontId="14"/>
  </si>
  <si>
    <t>他会計繰入金・
運営費負担金</t>
    <rPh sb="0" eb="1">
      <t>ホカ</t>
    </rPh>
    <rPh sb="1" eb="3">
      <t>カイケイ</t>
    </rPh>
    <rPh sb="3" eb="5">
      <t>クリイレ</t>
    </rPh>
    <rPh sb="5" eb="6">
      <t>キン</t>
    </rPh>
    <rPh sb="8" eb="10">
      <t>ウンエイ</t>
    </rPh>
    <rPh sb="10" eb="11">
      <t>ヒ</t>
    </rPh>
    <rPh sb="11" eb="13">
      <t>フタン</t>
    </rPh>
    <rPh sb="13" eb="14">
      <t>キン</t>
    </rPh>
    <phoneticPr fontId="14"/>
  </si>
  <si>
    <t>（百万円）</t>
    <rPh sb="1" eb="4">
      <t>ヒャクマンエン</t>
    </rPh>
    <phoneticPr fontId="14"/>
  </si>
  <si>
    <t>病床転換等促進事業
補助金の活用希望</t>
    <rPh sb="0" eb="2">
      <t>ビョウショウ</t>
    </rPh>
    <rPh sb="2" eb="4">
      <t>テンカン</t>
    </rPh>
    <rPh sb="4" eb="5">
      <t>ナド</t>
    </rPh>
    <rPh sb="5" eb="7">
      <t>ソクシン</t>
    </rPh>
    <rPh sb="7" eb="9">
      <t>ジギョウ</t>
    </rPh>
    <rPh sb="10" eb="13">
      <t>ホジョキン</t>
    </rPh>
    <rPh sb="14" eb="16">
      <t>カツヨウ</t>
    </rPh>
    <rPh sb="16" eb="18">
      <t>キボウ</t>
    </rPh>
    <phoneticPr fontId="14"/>
  </si>
  <si>
    <t>同補助金の
申請予定年度</t>
    <rPh sb="0" eb="1">
      <t>ドウ</t>
    </rPh>
    <rPh sb="1" eb="4">
      <t>ホジョキン</t>
    </rPh>
    <rPh sb="6" eb="10">
      <t>シンセイヨテイ</t>
    </rPh>
    <rPh sb="10" eb="12">
      <t>ネンド</t>
    </rPh>
    <phoneticPr fontId="14"/>
  </si>
  <si>
    <t>53 特定機能病院リハビリテーション病棟入院料</t>
    <phoneticPr fontId="14"/>
  </si>
  <si>
    <t>18-2 新生児特定集中治療室重症児対応体制強化管理料</t>
    <phoneticPr fontId="14"/>
  </si>
  <si>
    <t>60 障害者施設等特定入院基本料</t>
    <rPh sb="3" eb="6">
      <t>ショウガイシャ</t>
    </rPh>
    <rPh sb="6" eb="9">
      <t>シセツトウ</t>
    </rPh>
    <rPh sb="9" eb="11">
      <t>トクテイ</t>
    </rPh>
    <rPh sb="11" eb="16">
      <t>ニュウインキホンリョウ</t>
    </rPh>
    <phoneticPr fontId="14"/>
  </si>
  <si>
    <t>７　主な手術等の診療実態の状況</t>
    <rPh sb="2" eb="3">
      <t>オモ</t>
    </rPh>
    <rPh sb="4" eb="6">
      <t>シュジュツ</t>
    </rPh>
    <rPh sb="6" eb="7">
      <t>トウ</t>
    </rPh>
    <rPh sb="8" eb="10">
      <t>シンリョウ</t>
    </rPh>
    <rPh sb="10" eb="12">
      <t>ジッタイ</t>
    </rPh>
    <rPh sb="13" eb="15">
      <t>ジョウキョウ</t>
    </rPh>
    <phoneticPr fontId="14"/>
  </si>
  <si>
    <t>　※各項目における具体的な手術例は、令和７年度病院プラン確認・記入要領を参照してください。</t>
    <rPh sb="2" eb="3">
      <t>カク</t>
    </rPh>
    <rPh sb="3" eb="5">
      <t>コウモク</t>
    </rPh>
    <rPh sb="9" eb="12">
      <t>グタイテキ</t>
    </rPh>
    <rPh sb="13" eb="15">
      <t>シュジュツ</t>
    </rPh>
    <rPh sb="15" eb="16">
      <t>レイ</t>
    </rPh>
    <rPh sb="18" eb="20">
      <t>レイワ</t>
    </rPh>
    <rPh sb="21" eb="23">
      <t>ネンド</t>
    </rPh>
    <rPh sb="23" eb="25">
      <t>ビョウイン</t>
    </rPh>
    <rPh sb="28" eb="30">
      <t>カクニン</t>
    </rPh>
    <rPh sb="31" eb="35">
      <t>キニュウヨウリョウ</t>
    </rPh>
    <rPh sb="36" eb="38">
      <t>サンショウ</t>
    </rPh>
    <phoneticPr fontId="14"/>
  </si>
  <si>
    <t xml:space="preserve">  ※2025（令和７）年度病床機能報告と重複する項目は、報告内容と一致させるようにしてください。</t>
    <rPh sb="21" eb="23">
      <t>ジュウフク</t>
    </rPh>
    <rPh sb="25" eb="27">
      <t>コウモク</t>
    </rPh>
    <phoneticPr fontId="14"/>
  </si>
  <si>
    <t>地域包括ケア病棟入院料等
【算定回数】</t>
    <phoneticPr fontId="14"/>
  </si>
  <si>
    <t>地域包括医療病棟入院料
【算定回数】</t>
    <rPh sb="8" eb="11">
      <t>ニュウインリョウ</t>
    </rPh>
    <phoneticPr fontId="14"/>
  </si>
  <si>
    <t>救急車の受入件数
(全年齢)</t>
    <rPh sb="0" eb="3">
      <t>キュウキュウシャ</t>
    </rPh>
    <rPh sb="4" eb="6">
      <t>ウケイレ</t>
    </rPh>
    <rPh sb="6" eb="8">
      <t>ケンスウ</t>
    </rPh>
    <rPh sb="10" eb="13">
      <t>ゼンネンレイ</t>
    </rPh>
    <phoneticPr fontId="14"/>
  </si>
  <si>
    <t>救急車の受入件数
(75歳以上)</t>
    <rPh sb="0" eb="3">
      <t>キュウキュウシャ</t>
    </rPh>
    <rPh sb="4" eb="6">
      <t>ウケイレ</t>
    </rPh>
    <rPh sb="6" eb="8">
      <t>ケンスウ</t>
    </rPh>
    <rPh sb="12" eb="13">
      <t>サイ</t>
    </rPh>
    <rPh sb="13" eb="15">
      <t>イジョウ</t>
    </rPh>
    <phoneticPr fontId="14"/>
  </si>
  <si>
    <t>８ 地域包括医療病棟の状況</t>
    <rPh sb="2" eb="4">
      <t>チイキ</t>
    </rPh>
    <rPh sb="4" eb="6">
      <t>ホウカツ</t>
    </rPh>
    <rPh sb="6" eb="8">
      <t>イリョウ</t>
    </rPh>
    <rPh sb="8" eb="10">
      <t>ビョウトウ</t>
    </rPh>
    <rPh sb="11" eb="13">
      <t>ジョウキョウ</t>
    </rPh>
    <phoneticPr fontId="14"/>
  </si>
  <si>
    <t>（１）地域包括医療病棟入院料の届出検討状況</t>
    <rPh sb="3" eb="5">
      <t>チイキ</t>
    </rPh>
    <rPh sb="5" eb="7">
      <t>ホウカツ</t>
    </rPh>
    <rPh sb="7" eb="9">
      <t>イリョウ</t>
    </rPh>
    <rPh sb="9" eb="11">
      <t>ビョウトウ</t>
    </rPh>
    <rPh sb="11" eb="14">
      <t>ニュウインリョウ</t>
    </rPh>
    <rPh sb="15" eb="17">
      <t>トドケデ</t>
    </rPh>
    <rPh sb="17" eb="19">
      <t>ケントウ</t>
    </rPh>
    <rPh sb="19" eb="21">
      <t>ジョウキョウ</t>
    </rPh>
    <phoneticPr fontId="14"/>
  </si>
  <si>
    <t>⑤算定・届出していたが取り下げた</t>
    <rPh sb="1" eb="3">
      <t>サンテイ</t>
    </rPh>
    <rPh sb="4" eb="6">
      <t>トドケデ</t>
    </rPh>
    <rPh sb="11" eb="12">
      <t>ト</t>
    </rPh>
    <rPh sb="13" eb="14">
      <t>サ</t>
    </rPh>
    <phoneticPr fontId="14"/>
  </si>
  <si>
    <t>⑥未検討</t>
    <rPh sb="1" eb="4">
      <t>ミケントウ</t>
    </rPh>
    <phoneticPr fontId="14"/>
  </si>
  <si>
    <t>Ⅰ　入所者の急変時の医師又は看護職員による24時間相談対応体制を常時確保</t>
    <phoneticPr fontId="14"/>
  </si>
  <si>
    <t>Ⅱ　施設から診療の求めがあった場合の診療体制の常時確保</t>
    <phoneticPr fontId="14"/>
  </si>
  <si>
    <t>Ⅲ　入所者の急変時に、医師が入院を要すると認めた入所者について原則として入院を受け入れる体制確保</t>
    <phoneticPr fontId="14"/>
  </si>
  <si>
    <t>①協力医療機関となっている施設がある</t>
    <rPh sb="1" eb="3">
      <t>キョウリョク</t>
    </rPh>
    <rPh sb="3" eb="5">
      <t>イリョウ</t>
    </rPh>
    <rPh sb="5" eb="7">
      <t>キカン</t>
    </rPh>
    <rPh sb="13" eb="15">
      <t>シセツ</t>
    </rPh>
    <phoneticPr fontId="14"/>
  </si>
  <si>
    <t>②協力医療機関となっている施設はないが、今後協力医療機関となる意向はある</t>
    <rPh sb="1" eb="3">
      <t>キョウリョク</t>
    </rPh>
    <rPh sb="3" eb="5">
      <t>イリョウ</t>
    </rPh>
    <rPh sb="5" eb="7">
      <t>キカン</t>
    </rPh>
    <rPh sb="13" eb="15">
      <t>シセツ</t>
    </rPh>
    <rPh sb="20" eb="22">
      <t>コンゴ</t>
    </rPh>
    <rPh sb="22" eb="24">
      <t>キョウリョク</t>
    </rPh>
    <rPh sb="24" eb="26">
      <t>イリョウ</t>
    </rPh>
    <rPh sb="26" eb="28">
      <t>キカン</t>
    </rPh>
    <rPh sb="31" eb="33">
      <t>イコウ</t>
    </rPh>
    <phoneticPr fontId="14"/>
  </si>
  <si>
    <t>③協力医療機関となっている施設はなく、今後も協力医療機関となる意向はない</t>
    <phoneticPr fontId="14"/>
  </si>
  <si>
    <t>施設類型</t>
    <phoneticPr fontId="14"/>
  </si>
  <si>
    <t>施設数
（全体）</t>
    <rPh sb="0" eb="3">
      <t>シセツスウ</t>
    </rPh>
    <rPh sb="5" eb="7">
      <t>ゼンタイ</t>
    </rPh>
    <phoneticPr fontId="14"/>
  </si>
  <si>
    <t>有料老人ホーム</t>
    <phoneticPr fontId="14"/>
  </si>
  <si>
    <t>サービス付き高齢者向け住宅</t>
    <phoneticPr fontId="14"/>
  </si>
  <si>
    <t>①拠点と連携を行ったことがある（在宅医療にかかる相談、会議への出席、研修への参加等）</t>
    <rPh sb="1" eb="3">
      <t>キョテン</t>
    </rPh>
    <rPh sb="4" eb="6">
      <t>レンケイ</t>
    </rPh>
    <rPh sb="7" eb="8">
      <t>オコナ</t>
    </rPh>
    <rPh sb="16" eb="18">
      <t>ザイタク</t>
    </rPh>
    <rPh sb="18" eb="20">
      <t>イリョウ</t>
    </rPh>
    <rPh sb="24" eb="26">
      <t>ソウダン</t>
    </rPh>
    <rPh sb="27" eb="29">
      <t>カイギ</t>
    </rPh>
    <rPh sb="31" eb="33">
      <t>シュッセキ</t>
    </rPh>
    <rPh sb="34" eb="36">
      <t>ケンシュウ</t>
    </rPh>
    <rPh sb="38" eb="40">
      <t>サンカ</t>
    </rPh>
    <rPh sb="40" eb="41">
      <t>トウ</t>
    </rPh>
    <phoneticPr fontId="14"/>
  </si>
  <si>
    <t>②拠点と連携を行ったことがない</t>
    <rPh sb="1" eb="3">
      <t>キョテン</t>
    </rPh>
    <rPh sb="4" eb="6">
      <t>レンケイ</t>
    </rPh>
    <rPh sb="7" eb="8">
      <t>オコナ</t>
    </rPh>
    <phoneticPr fontId="14"/>
  </si>
  <si>
    <t>①「在宅医療に必要な連携を担う拠点」を知らない</t>
    <rPh sb="2" eb="4">
      <t>ザイタク</t>
    </rPh>
    <rPh sb="4" eb="6">
      <t>イリョウ</t>
    </rPh>
    <rPh sb="7" eb="9">
      <t>ヒツヨウ</t>
    </rPh>
    <rPh sb="10" eb="12">
      <t>レンケイ</t>
    </rPh>
    <rPh sb="13" eb="14">
      <t>ニナ</t>
    </rPh>
    <rPh sb="15" eb="17">
      <t>キョテン</t>
    </rPh>
    <rPh sb="19" eb="20">
      <t>シ</t>
    </rPh>
    <phoneticPr fontId="14"/>
  </si>
  <si>
    <t>②「在宅医療に必要な連携を担う拠点」は知っているが、連携方法が分からない</t>
    <rPh sb="19" eb="20">
      <t>シ</t>
    </rPh>
    <rPh sb="26" eb="28">
      <t>レンケイ</t>
    </rPh>
    <rPh sb="28" eb="30">
      <t>ホウホウ</t>
    </rPh>
    <rPh sb="31" eb="32">
      <t>ワ</t>
    </rPh>
    <phoneticPr fontId="14"/>
  </si>
  <si>
    <t>➂「在宅医療に必要な連携を担う拠点」との連携方法は知っているが、あてはまるケースがない</t>
    <rPh sb="20" eb="22">
      <t>レンケイ</t>
    </rPh>
    <rPh sb="22" eb="24">
      <t>ホウホウ</t>
    </rPh>
    <rPh sb="25" eb="26">
      <t>シ</t>
    </rPh>
    <phoneticPr fontId="14"/>
  </si>
  <si>
    <r>
      <t xml:space="preserve">   以下（１）～（９）の</t>
    </r>
    <r>
      <rPr>
        <b/>
        <u/>
        <sz val="14"/>
        <color rgb="FFFF0000"/>
        <rFont val="Meiryo UI"/>
        <family val="3"/>
        <charset val="128"/>
      </rPr>
      <t>令和７年６月分</t>
    </r>
    <r>
      <rPr>
        <sz val="14"/>
        <rFont val="Meiryo UI"/>
        <family val="3"/>
        <charset val="128"/>
      </rPr>
      <t>の算定回数、レセプト件数及び受入件数</t>
    </r>
    <rPh sb="3" eb="5">
      <t>イカ</t>
    </rPh>
    <rPh sb="13" eb="15">
      <t>レイワ</t>
    </rPh>
    <rPh sb="16" eb="17">
      <t>ネン</t>
    </rPh>
    <rPh sb="18" eb="19">
      <t>ガツ</t>
    </rPh>
    <rPh sb="19" eb="20">
      <t>ブン</t>
    </rPh>
    <rPh sb="21" eb="23">
      <t>サンテイ</t>
    </rPh>
    <rPh sb="23" eb="25">
      <t>カイスウ</t>
    </rPh>
    <rPh sb="30" eb="32">
      <t>ケンスウ</t>
    </rPh>
    <rPh sb="32" eb="33">
      <t>オヨ</t>
    </rPh>
    <rPh sb="34" eb="36">
      <t>ウケイレ</t>
    </rPh>
    <rPh sb="36" eb="38">
      <t>ケンスウ</t>
    </rPh>
    <phoneticPr fontId="14"/>
  </si>
  <si>
    <t xml:space="preserve"> （１）がん</t>
    <phoneticPr fontId="14"/>
  </si>
  <si>
    <t xml:space="preserve"> （２）心筋梗塞等の心血管疾患</t>
    <rPh sb="4" eb="6">
      <t>シンキン</t>
    </rPh>
    <rPh sb="6" eb="8">
      <t>コウソク</t>
    </rPh>
    <rPh sb="8" eb="9">
      <t>トウ</t>
    </rPh>
    <rPh sb="10" eb="13">
      <t>シンケッカン</t>
    </rPh>
    <rPh sb="13" eb="15">
      <t>シッカン</t>
    </rPh>
    <phoneticPr fontId="14"/>
  </si>
  <si>
    <t>件数</t>
    <rPh sb="0" eb="2">
      <t>ケンスウ</t>
    </rPh>
    <phoneticPr fontId="14"/>
  </si>
  <si>
    <t xml:space="preserve"> （３）脳卒中等の脳血管疾患</t>
    <rPh sb="4" eb="7">
      <t>ノウソッチュウ</t>
    </rPh>
    <rPh sb="7" eb="8">
      <t>ナド</t>
    </rPh>
    <rPh sb="9" eb="14">
      <t>ノウケッカンシッカン</t>
    </rPh>
    <phoneticPr fontId="14"/>
  </si>
  <si>
    <t xml:space="preserve"> （４）救急医療</t>
    <rPh sb="4" eb="6">
      <t>キュウキュウ</t>
    </rPh>
    <rPh sb="6" eb="8">
      <t>イリョウ</t>
    </rPh>
    <phoneticPr fontId="14"/>
  </si>
  <si>
    <t xml:space="preserve"> （５）小児医療</t>
    <rPh sb="4" eb="6">
      <t>ショウニ</t>
    </rPh>
    <rPh sb="6" eb="8">
      <t>イリョウ</t>
    </rPh>
    <phoneticPr fontId="14"/>
  </si>
  <si>
    <t xml:space="preserve"> （６）周産期医療</t>
    <rPh sb="4" eb="7">
      <t>シュウサンキ</t>
    </rPh>
    <rPh sb="7" eb="9">
      <t>イリョウ</t>
    </rPh>
    <phoneticPr fontId="14"/>
  </si>
  <si>
    <t xml:space="preserve"> （７）回復期リハビリテーション病床</t>
    <rPh sb="4" eb="6">
      <t>カイフク</t>
    </rPh>
    <rPh sb="6" eb="7">
      <t>キ</t>
    </rPh>
    <rPh sb="16" eb="18">
      <t>ビョウショウ</t>
    </rPh>
    <phoneticPr fontId="14"/>
  </si>
  <si>
    <t xml:space="preserve"> （９）介護保険施設等との連携</t>
    <phoneticPr fontId="14"/>
  </si>
  <si>
    <t xml:space="preserve"> （８）地域包括ケア病床等</t>
    <rPh sb="4" eb="6">
      <t>チイキ</t>
    </rPh>
    <rPh sb="6" eb="8">
      <t>ホウカツ</t>
    </rPh>
    <rPh sb="10" eb="12">
      <t>ビョウショウ</t>
    </rPh>
    <rPh sb="12" eb="13">
      <t>ナド</t>
    </rPh>
    <phoneticPr fontId="14"/>
  </si>
  <si>
    <t>肺・呼吸器
【算定回数】</t>
    <rPh sb="0" eb="1">
      <t>ハイ</t>
    </rPh>
    <rPh sb="2" eb="5">
      <t>コキュウキ</t>
    </rPh>
    <rPh sb="7" eb="9">
      <t>サンテイ</t>
    </rPh>
    <rPh sb="9" eb="11">
      <t>カイスウ</t>
    </rPh>
    <phoneticPr fontId="14"/>
  </si>
  <si>
    <t>乳腺
【算定回数】</t>
    <rPh sb="0" eb="2">
      <t>ニュウセン</t>
    </rPh>
    <rPh sb="4" eb="6">
      <t>サンテイ</t>
    </rPh>
    <rPh sb="6" eb="8">
      <t>カイスウ</t>
    </rPh>
    <phoneticPr fontId="14"/>
  </si>
  <si>
    <t>消化器(消化管／肝胆膵）
　【算定回数】</t>
    <rPh sb="0" eb="3">
      <t>ショウカキ</t>
    </rPh>
    <rPh sb="4" eb="7">
      <t>ショウカカン</t>
    </rPh>
    <rPh sb="8" eb="11">
      <t>カンタンスイ</t>
    </rPh>
    <rPh sb="15" eb="17">
      <t>サンテイ</t>
    </rPh>
    <rPh sb="17" eb="19">
      <t>カイスウ</t>
    </rPh>
    <phoneticPr fontId="14"/>
  </si>
  <si>
    <t>救急患者連携搬送料
【算定回数】</t>
    <rPh sb="0" eb="4">
      <t>キュウキュウカンジャ</t>
    </rPh>
    <rPh sb="4" eb="6">
      <t>レンケイ</t>
    </rPh>
    <rPh sb="6" eb="8">
      <t>ハンソウ</t>
    </rPh>
    <rPh sb="8" eb="9">
      <t>リョウ</t>
    </rPh>
    <phoneticPr fontId="14"/>
  </si>
  <si>
    <t>泌尿器/生殖器
【算定回数】</t>
    <rPh sb="0" eb="1">
      <t>ヒツ</t>
    </rPh>
    <rPh sb="1" eb="3">
      <t>ニョウキ</t>
    </rPh>
    <rPh sb="4" eb="7">
      <t>セイショクキ</t>
    </rPh>
    <rPh sb="9" eb="11">
      <t>サンテイ</t>
    </rPh>
    <rPh sb="11" eb="13">
      <t>カイスウ</t>
    </rPh>
    <phoneticPr fontId="14"/>
  </si>
  <si>
    <t>大腿骨骨折等
【算定回数】</t>
    <phoneticPr fontId="14"/>
  </si>
  <si>
    <t>放射線療法
【レセプト件数】</t>
    <rPh sb="0" eb="3">
      <t>ホウシャセン</t>
    </rPh>
    <rPh sb="3" eb="5">
      <t>リョウホウ</t>
    </rPh>
    <rPh sb="11" eb="13">
      <t>ケンスウ</t>
    </rPh>
    <phoneticPr fontId="14"/>
  </si>
  <si>
    <t>合計
（自動計算）</t>
    <rPh sb="0" eb="2">
      <t>ゴウケイ</t>
    </rPh>
    <rPh sb="4" eb="8">
      <t>ジドウケイサン</t>
    </rPh>
    <phoneticPr fontId="14"/>
  </si>
  <si>
    <t>新生児集中治療室管理料等　　　　　　　　　　　　　【算定回数】</t>
    <rPh sb="0" eb="3">
      <t>シンセイジ</t>
    </rPh>
    <rPh sb="3" eb="5">
      <t>シュウチュウ</t>
    </rPh>
    <rPh sb="5" eb="8">
      <t>チリョウシツ</t>
    </rPh>
    <rPh sb="8" eb="10">
      <t>カンリ</t>
    </rPh>
    <rPh sb="10" eb="11">
      <t>リョウ</t>
    </rPh>
    <rPh sb="11" eb="12">
      <t>トウ</t>
    </rPh>
    <rPh sb="26" eb="28">
      <t>サンテイ</t>
    </rPh>
    <rPh sb="28" eb="30">
      <t>カイスウ</t>
    </rPh>
    <phoneticPr fontId="14"/>
  </si>
  <si>
    <t>小児入院医療管理料
【算定回数】</t>
    <rPh sb="0" eb="2">
      <t>ショウニ</t>
    </rPh>
    <rPh sb="2" eb="4">
      <t>ニュウイン</t>
    </rPh>
    <rPh sb="4" eb="6">
      <t>イリョウ</t>
    </rPh>
    <rPh sb="6" eb="8">
      <t>カンリ</t>
    </rPh>
    <rPh sb="8" eb="9">
      <t>リョウ</t>
    </rPh>
    <rPh sb="11" eb="13">
      <t>サンテイ</t>
    </rPh>
    <rPh sb="13" eb="15">
      <t>カイスウ</t>
    </rPh>
    <phoneticPr fontId="14"/>
  </si>
  <si>
    <t>協力対象施設入所者入院加算
【算定回数】</t>
    <rPh sb="0" eb="2">
      <t>キョウリョク</t>
    </rPh>
    <rPh sb="2" eb="4">
      <t>タイショウ</t>
    </rPh>
    <rPh sb="4" eb="6">
      <t>シセツ</t>
    </rPh>
    <rPh sb="6" eb="9">
      <t>ニュウショシャ</t>
    </rPh>
    <rPh sb="9" eb="11">
      <t>ニュウイン</t>
    </rPh>
    <rPh sb="11" eb="13">
      <t>カサン</t>
    </rPh>
    <rPh sb="15" eb="17">
      <t>サンテイ</t>
    </rPh>
    <rPh sb="17" eb="19">
      <t>カイスウサンテイカイスウ</t>
    </rPh>
    <phoneticPr fontId="14"/>
  </si>
  <si>
    <t>介護保険施設等連携往診加算
【算定回数】</t>
    <rPh sb="0" eb="2">
      <t>カイゴ</t>
    </rPh>
    <rPh sb="2" eb="4">
      <t>ホケン</t>
    </rPh>
    <rPh sb="4" eb="6">
      <t>シセツ</t>
    </rPh>
    <rPh sb="6" eb="7">
      <t>トウ</t>
    </rPh>
    <rPh sb="7" eb="9">
      <t>レンケイ</t>
    </rPh>
    <rPh sb="9" eb="11">
      <t>オウシン</t>
    </rPh>
    <rPh sb="11" eb="13">
      <t>カサン</t>
    </rPh>
    <rPh sb="15" eb="17">
      <t>サンテイ</t>
    </rPh>
    <rPh sb="17" eb="19">
      <t>カイスウ</t>
    </rPh>
    <phoneticPr fontId="14"/>
  </si>
  <si>
    <t>外科手術が必要な心疾患　　　　【算定回数】</t>
    <rPh sb="0" eb="2">
      <t>ゲカ</t>
    </rPh>
    <rPh sb="2" eb="4">
      <t>シュジュツ</t>
    </rPh>
    <rPh sb="5" eb="7">
      <t>ヒツヨウ</t>
    </rPh>
    <rPh sb="8" eb="11">
      <t>シンシッカン</t>
    </rPh>
    <rPh sb="16" eb="18">
      <t>サンテイ</t>
    </rPh>
    <rPh sb="18" eb="20">
      <t>カイスウ</t>
    </rPh>
    <phoneticPr fontId="14"/>
  </si>
  <si>
    <t>ハイリスク分娩管理加算
【算定回数】</t>
    <rPh sb="5" eb="7">
      <t>ブンベン</t>
    </rPh>
    <rPh sb="7" eb="9">
      <t>カンリ</t>
    </rPh>
    <rPh sb="9" eb="11">
      <t>カサン</t>
    </rPh>
    <phoneticPr fontId="14"/>
  </si>
  <si>
    <t>超急性期脳卒中加算　　　　　　　　【レセプト件数】</t>
    <rPh sb="0" eb="1">
      <t>チョウ</t>
    </rPh>
    <rPh sb="1" eb="4">
      <t>キュウセイキ</t>
    </rPh>
    <rPh sb="4" eb="7">
      <t>ノウソッチュウ</t>
    </rPh>
    <rPh sb="7" eb="9">
      <t>カサン</t>
    </rPh>
    <rPh sb="22" eb="24">
      <t>ケンスウ</t>
    </rPh>
    <phoneticPr fontId="14"/>
  </si>
  <si>
    <t>脳動脈瘤クリッピング術等　　　　【算定回数】</t>
    <rPh sb="0" eb="1">
      <t>ノウ</t>
    </rPh>
    <rPh sb="1" eb="4">
      <t>ドウミャクリュウ</t>
    </rPh>
    <rPh sb="10" eb="11">
      <t>ジュツ</t>
    </rPh>
    <rPh sb="11" eb="12">
      <t>トウ</t>
    </rPh>
    <rPh sb="17" eb="19">
      <t>サンテイ</t>
    </rPh>
    <rPh sb="19" eb="21">
      <t>カイスウ</t>
    </rPh>
    <phoneticPr fontId="14"/>
  </si>
  <si>
    <t>開頭血腫除去術等　　　　　　　　　　　　【算定回数】</t>
    <rPh sb="0" eb="2">
      <t>カイトウ</t>
    </rPh>
    <rPh sb="2" eb="4">
      <t>ケッシュ</t>
    </rPh>
    <rPh sb="4" eb="6">
      <t>ジョキョ</t>
    </rPh>
    <rPh sb="6" eb="7">
      <t>ジュツ</t>
    </rPh>
    <rPh sb="7" eb="8">
      <t>トウ</t>
    </rPh>
    <rPh sb="21" eb="23">
      <t>サンテイ</t>
    </rPh>
    <rPh sb="23" eb="25">
      <t>カイスウ</t>
    </rPh>
    <phoneticPr fontId="14"/>
  </si>
  <si>
    <t>血栓除去術等の脳血管内手術　　　　　　　　　　　　　　　　　　　【算定回数】</t>
    <rPh sb="0" eb="2">
      <t>ケッセン</t>
    </rPh>
    <rPh sb="2" eb="4">
      <t>ジョキョ</t>
    </rPh>
    <rPh sb="4" eb="5">
      <t>ジュツ</t>
    </rPh>
    <rPh sb="5" eb="6">
      <t>トウ</t>
    </rPh>
    <rPh sb="7" eb="8">
      <t>ノウ</t>
    </rPh>
    <rPh sb="8" eb="10">
      <t>ケッカン</t>
    </rPh>
    <rPh sb="10" eb="11">
      <t>ナイ</t>
    </rPh>
    <rPh sb="11" eb="13">
      <t>シュジュツ</t>
    </rPh>
    <rPh sb="33" eb="35">
      <t>サンテイ</t>
    </rPh>
    <rPh sb="35" eb="37">
      <t>カイスウ</t>
    </rPh>
    <phoneticPr fontId="14"/>
  </si>
  <si>
    <t>急性期心筋梗塞に対する
心臓カテーテル手術
【算定回数】</t>
    <rPh sb="0" eb="3">
      <t>キュウセイキ</t>
    </rPh>
    <rPh sb="3" eb="5">
      <t>シンキン</t>
    </rPh>
    <rPh sb="5" eb="7">
      <t>コウソク</t>
    </rPh>
    <rPh sb="8" eb="9">
      <t>タイ</t>
    </rPh>
    <rPh sb="12" eb="14">
      <t>シンゾウ</t>
    </rPh>
    <rPh sb="19" eb="21">
      <t>シュジュツ</t>
    </rPh>
    <rPh sb="23" eb="25">
      <t>サンテイ</t>
    </rPh>
    <rPh sb="25" eb="27">
      <t>カイスウ</t>
    </rPh>
    <phoneticPr fontId="14"/>
  </si>
  <si>
    <t>　　　</t>
    <phoneticPr fontId="14"/>
  </si>
  <si>
    <t>医業損益
（繰入金除く）</t>
    <rPh sb="2" eb="4">
      <t>ソンエキ</t>
    </rPh>
    <rPh sb="6" eb="9">
      <t>クリイレキン</t>
    </rPh>
    <rPh sb="9" eb="10">
      <t>ノゾ</t>
    </rPh>
    <phoneticPr fontId="14"/>
  </si>
  <si>
    <r>
      <t xml:space="preserve">非常勤
医師数
</t>
    </r>
    <r>
      <rPr>
        <sz val="6"/>
        <color theme="1"/>
        <rFont val="Meiryo UI"/>
        <family val="3"/>
        <charset val="128"/>
      </rPr>
      <t>※３－（２）で可と回答した場合
※常勤換算により算出</t>
    </r>
    <rPh sb="0" eb="3">
      <t>ヒジョウキン</t>
    </rPh>
    <rPh sb="4" eb="7">
      <t>イシスウ</t>
    </rPh>
    <rPh sb="25" eb="29">
      <t>ジョウキンカンサン</t>
    </rPh>
    <rPh sb="32" eb="34">
      <t>サンシュツ</t>
    </rPh>
    <phoneticPr fontId="14"/>
  </si>
  <si>
    <t>　 該当する病棟名と実績を報告する期間を必ず記載してください。</t>
    <phoneticPr fontId="14"/>
  </si>
  <si>
    <r>
      <t>　  算出するのに必要なため</t>
    </r>
    <r>
      <rPr>
        <u/>
        <sz val="11"/>
        <color theme="1"/>
        <rFont val="Meiryo UI"/>
        <family val="3"/>
        <charset val="128"/>
      </rPr>
      <t>必ず入力してください。</t>
    </r>
    <rPh sb="16" eb="18">
      <t>ニュウリョク</t>
    </rPh>
    <phoneticPr fontId="14"/>
  </si>
  <si>
    <t>　　　（１）において現状と将来に向け検討している病床機能等の内容に差がある場合のみ入力してください。</t>
    <rPh sb="13" eb="15">
      <t>ショウライ</t>
    </rPh>
    <rPh sb="41" eb="43">
      <t>ニュウリョク</t>
    </rPh>
    <phoneticPr fontId="14"/>
  </si>
  <si>
    <t>　　※当てはまるもの１つに〇を入力してください。</t>
    <rPh sb="3" eb="4">
      <t>ア</t>
    </rPh>
    <rPh sb="15" eb="17">
      <t>ニュウリョク</t>
    </rPh>
    <phoneticPr fontId="14"/>
  </si>
  <si>
    <t>※当てはまるものすべてに〇を入力してください。</t>
    <phoneticPr fontId="14"/>
  </si>
  <si>
    <t>※当てはまるもの１つに〇を入力してください。</t>
    <phoneticPr fontId="14"/>
  </si>
  <si>
    <t>※拠点の概要や一覧については、府HPに記載していますので参照してください。</t>
    <rPh sb="1" eb="3">
      <t>キョテン</t>
    </rPh>
    <rPh sb="4" eb="6">
      <t>ガイヨウ</t>
    </rPh>
    <rPh sb="7" eb="9">
      <t>イチラン</t>
    </rPh>
    <rPh sb="15" eb="16">
      <t>フ</t>
    </rPh>
    <phoneticPr fontId="14"/>
  </si>
  <si>
    <t>④その他（下記に具体的な理由を記載してください）</t>
    <rPh sb="3" eb="4">
      <t>タ</t>
    </rPh>
    <rPh sb="5" eb="7">
      <t>カキ</t>
    </rPh>
    <rPh sb="8" eb="11">
      <t>グタイテキ</t>
    </rPh>
    <rPh sb="12" eb="14">
      <t>リユウ</t>
    </rPh>
    <rPh sb="15" eb="17">
      <t>キサイ</t>
    </rPh>
    <phoneticPr fontId="14"/>
  </si>
  <si>
    <t>　　※全ての医療機関において、2025（令和７）年９月１日時点の状況を回答してください。</t>
    <rPh sb="3" eb="4">
      <t>スベ</t>
    </rPh>
    <rPh sb="20" eb="22">
      <t>レイワ</t>
    </rPh>
    <rPh sb="24" eb="25">
      <t>ネン</t>
    </rPh>
    <rPh sb="26" eb="27">
      <t>ガツ</t>
    </rPh>
    <rPh sb="28" eb="29">
      <t>ニチ</t>
    </rPh>
    <rPh sb="29" eb="31">
      <t>ジテン</t>
    </rPh>
    <rPh sb="32" eb="34">
      <t>ジョウキョウ</t>
    </rPh>
    <rPh sb="35" eb="37">
      <t>カイトウ</t>
    </rPh>
    <phoneticPr fontId="14"/>
  </si>
  <si>
    <t>（２） 地域包括医療病棟入院料へ転換した、あるいは検討したが、最終的に転換を取り下げた理由</t>
    <rPh sb="8" eb="10">
      <t>イリョウ</t>
    </rPh>
    <rPh sb="12" eb="15">
      <t>ニュウインリョウ</t>
    </rPh>
    <rPh sb="16" eb="18">
      <t>テンカン</t>
    </rPh>
    <rPh sb="25" eb="27">
      <t>ケントウ</t>
    </rPh>
    <rPh sb="31" eb="34">
      <t>サイシュウテキ</t>
    </rPh>
    <rPh sb="35" eb="37">
      <t>テンカン</t>
    </rPh>
    <rPh sb="38" eb="39">
      <t>ト</t>
    </rPh>
    <rPh sb="40" eb="41">
      <t>サ</t>
    </rPh>
    <rPh sb="43" eb="45">
      <t>リユウ</t>
    </rPh>
    <phoneticPr fontId="14"/>
  </si>
  <si>
    <t>※上記（１）において④または⑤を選択した場合に回答してください。</t>
    <rPh sb="1" eb="3">
      <t>ジョウキ</t>
    </rPh>
    <phoneticPr fontId="14"/>
  </si>
  <si>
    <t>※全ての医療機関において、2025（令和７）年９月１日時点の状況を回答してください。</t>
    <phoneticPr fontId="14"/>
  </si>
  <si>
    <r>
      <t>(ⅰ)</t>
    </r>
    <r>
      <rPr>
        <sz val="11"/>
        <color rgb="FFFF0000"/>
        <rFont val="Meiryo UI"/>
        <family val="3"/>
        <charset val="128"/>
      </rPr>
      <t>上述のⅠ～Ⅲのいずれかを満たす</t>
    </r>
    <r>
      <rPr>
        <sz val="11"/>
        <color theme="1"/>
        <rFont val="Meiryo UI"/>
        <family val="3"/>
        <charset val="128"/>
      </rPr>
      <t>施設数を記載してください</t>
    </r>
    <rPh sb="18" eb="20">
      <t>シセツ</t>
    </rPh>
    <rPh sb="20" eb="21">
      <t>スウ</t>
    </rPh>
    <rPh sb="22" eb="24">
      <t>キサイ</t>
    </rPh>
    <phoneticPr fontId="14"/>
  </si>
  <si>
    <r>
      <t>(ⅱ)上述のⅠ～Ⅲの要件に</t>
    </r>
    <r>
      <rPr>
        <sz val="11"/>
        <color rgb="FFFF0000"/>
        <rFont val="Meiryo UI"/>
        <family val="3"/>
        <charset val="128"/>
      </rPr>
      <t>限定せず</t>
    </r>
    <r>
      <rPr>
        <sz val="11"/>
        <rFont val="Meiryo UI"/>
        <family val="3"/>
        <charset val="128"/>
      </rPr>
      <t>、施設数を記載してください</t>
    </r>
    <rPh sb="10" eb="12">
      <t>ヨウケン</t>
    </rPh>
    <rPh sb="13" eb="15">
      <t>ゲンテイ</t>
    </rPh>
    <rPh sb="18" eb="20">
      <t>シセツ</t>
    </rPh>
    <rPh sb="20" eb="21">
      <t>スウ</t>
    </rPh>
    <rPh sb="22" eb="24">
      <t>キサイ</t>
    </rPh>
    <phoneticPr fontId="14"/>
  </si>
  <si>
    <t>（２）新病棟の実績報告期間について【自由記載】</t>
    <rPh sb="3" eb="4">
      <t>シン</t>
    </rPh>
    <rPh sb="4" eb="6">
      <t>ビョウトウ</t>
    </rPh>
    <rPh sb="7" eb="11">
      <t>ジッセキホウコク</t>
    </rPh>
    <rPh sb="11" eb="13">
      <t>キカン</t>
    </rPh>
    <rPh sb="18" eb="20">
      <t>ジユウ</t>
    </rPh>
    <rPh sb="20" eb="22">
      <t>キサイ</t>
    </rPh>
    <phoneticPr fontId="14"/>
  </si>
  <si>
    <r>
      <t xml:space="preserve">　　　　　　　　　　　　　　　　病　棟　毎　の　診　療　実　績
</t>
    </r>
    <r>
      <rPr>
        <sz val="9"/>
        <color theme="1"/>
        <rFont val="Meiryo UI"/>
        <family val="3"/>
        <charset val="128"/>
      </rPr>
      <t xml:space="preserve"> 2024（令和６）年４月１日から2025（令和７）年３月31日までの１年間の総数
※</t>
    </r>
    <r>
      <rPr>
        <u/>
        <sz val="9"/>
        <color theme="1"/>
        <rFont val="Meiryo UI"/>
        <family val="3"/>
        <charset val="128"/>
      </rPr>
      <t>１年間の実績の算出が困難な病棟がある場合は、「（２）新病棟の実績報告期間について
　　【自由記載】」に該当の病棟名と実績を報告する期間を記載してください。</t>
    </r>
    <rPh sb="16" eb="17">
      <t>ビョウ</t>
    </rPh>
    <rPh sb="18" eb="19">
      <t>トウ</t>
    </rPh>
    <rPh sb="20" eb="21">
      <t>ゴト</t>
    </rPh>
    <rPh sb="24" eb="25">
      <t>ミ</t>
    </rPh>
    <rPh sb="26" eb="27">
      <t>リョウ</t>
    </rPh>
    <rPh sb="28" eb="29">
      <t>ミノル</t>
    </rPh>
    <rPh sb="30" eb="31">
      <t>イサオ</t>
    </rPh>
    <rPh sb="76" eb="78">
      <t>ネンカン</t>
    </rPh>
    <rPh sb="79" eb="81">
      <t>ジッセキ</t>
    </rPh>
    <rPh sb="82" eb="84">
      <t>サンシュツ</t>
    </rPh>
    <rPh sb="85" eb="87">
      <t>コンナン</t>
    </rPh>
    <rPh sb="88" eb="90">
      <t>ビョウトウ</t>
    </rPh>
    <rPh sb="93" eb="95">
      <t>バアイ</t>
    </rPh>
    <rPh sb="101" eb="102">
      <t>シン</t>
    </rPh>
    <rPh sb="102" eb="104">
      <t>ビョウトウ</t>
    </rPh>
    <rPh sb="105" eb="111">
      <t>ジッセキホウコクキカン</t>
    </rPh>
    <rPh sb="126" eb="128">
      <t>ガイトウ</t>
    </rPh>
    <rPh sb="129" eb="131">
      <t>ビョウトウ</t>
    </rPh>
    <rPh sb="131" eb="132">
      <t>メイ</t>
    </rPh>
    <rPh sb="133" eb="135">
      <t>ジッセキ</t>
    </rPh>
    <rPh sb="136" eb="138">
      <t>ホウコク</t>
    </rPh>
    <rPh sb="140" eb="142">
      <t>キカン</t>
    </rPh>
    <rPh sb="143" eb="145">
      <t>キサイ</t>
    </rPh>
    <phoneticPr fontId="14"/>
  </si>
  <si>
    <r>
      <t xml:space="preserve">非常勤
看護師数
</t>
    </r>
    <r>
      <rPr>
        <sz val="6"/>
        <color theme="1"/>
        <rFont val="Meiryo UI"/>
        <family val="3"/>
        <charset val="128"/>
      </rPr>
      <t>※常勤換算により算出</t>
    </r>
    <rPh sb="0" eb="3">
      <t>ヒジョウキン</t>
    </rPh>
    <rPh sb="4" eb="7">
      <t>カンゴシ</t>
    </rPh>
    <rPh sb="7" eb="8">
      <t>スウ</t>
    </rPh>
    <phoneticPr fontId="14"/>
  </si>
  <si>
    <t>※上記（１）において②を選択した場合に回答してください。</t>
    <rPh sb="1" eb="3">
      <t>ジョウキ</t>
    </rPh>
    <phoneticPr fontId="14"/>
  </si>
  <si>
    <t>（３）上記（２）において③を選択した場合、その他の理由【自由記載】</t>
    <rPh sb="3" eb="5">
      <t>ジョウキ</t>
    </rPh>
    <rPh sb="25" eb="27">
      <t>リユウ</t>
    </rPh>
    <phoneticPr fontId="14"/>
  </si>
  <si>
    <t>左記のうち、
貴院と関連のない法人の施設数</t>
    <rPh sb="0" eb="2">
      <t>サキ</t>
    </rPh>
    <rPh sb="7" eb="9">
      <t>キイン</t>
    </rPh>
    <rPh sb="10" eb="12">
      <t>カンレン</t>
    </rPh>
    <rPh sb="15" eb="17">
      <t>ホウジン</t>
    </rPh>
    <rPh sb="18" eb="20">
      <t>シセツ</t>
    </rPh>
    <rPh sb="20" eb="21">
      <t>スウ</t>
    </rPh>
    <phoneticPr fontId="14"/>
  </si>
  <si>
    <t>※協力医療機関となっている施設の有無に関わらず、施設との連携における好事例や課題を記載してください。</t>
    <rPh sb="1" eb="7">
      <t>キョウリョクイリョウキカン</t>
    </rPh>
    <rPh sb="13" eb="15">
      <t>シセツ</t>
    </rPh>
    <rPh sb="16" eb="18">
      <t>ウム</t>
    </rPh>
    <rPh sb="19" eb="20">
      <t>カカ</t>
    </rPh>
    <rPh sb="24" eb="26">
      <t>シセツ</t>
    </rPh>
    <rPh sb="34" eb="37">
      <t>コウジレイ</t>
    </rPh>
    <phoneticPr fontId="14"/>
  </si>
  <si>
    <r>
      <t>介護保険施設・</t>
    </r>
    <r>
      <rPr>
        <sz val="9"/>
        <color theme="1"/>
        <rFont val="Meiryo UI"/>
        <family val="3"/>
        <charset val="128"/>
      </rPr>
      <t xml:space="preserve">
</t>
    </r>
    <r>
      <rPr>
        <sz val="11"/>
        <color theme="1"/>
        <rFont val="Meiryo UI"/>
        <family val="3"/>
        <charset val="128"/>
      </rPr>
      <t>老人福祉施設</t>
    </r>
    <rPh sb="0" eb="2">
      <t>カイゴ</t>
    </rPh>
    <rPh sb="2" eb="6">
      <t>ホケンシセツ</t>
    </rPh>
    <rPh sb="8" eb="10">
      <t>ロウジン</t>
    </rPh>
    <rPh sb="10" eb="14">
      <t>フクシシセツ</t>
    </rPh>
    <phoneticPr fontId="14"/>
  </si>
  <si>
    <t xml:space="preserve">　 </t>
    <phoneticPr fontId="14"/>
  </si>
  <si>
    <t>診療科</t>
    <rPh sb="0" eb="3">
      <t>シンリョウカ</t>
    </rPh>
    <phoneticPr fontId="14"/>
  </si>
  <si>
    <t>疾患領域</t>
    <rPh sb="0" eb="4">
      <t>シッカンリョウイキ</t>
    </rPh>
    <phoneticPr fontId="14"/>
  </si>
  <si>
    <t>常勤</t>
    <rPh sb="0" eb="2">
      <t>ジョウキン</t>
    </rPh>
    <phoneticPr fontId="14"/>
  </si>
  <si>
    <t>非常勤</t>
    <rPh sb="0" eb="3">
      <t>ヒジョウキン</t>
    </rPh>
    <phoneticPr fontId="14"/>
  </si>
  <si>
    <t>　　　※１ 「2026年に向け検討している病床機能等」は、2026年以降に病床機能の変更等を検討されている場合や、
　　　　　　変更の予定がない場合においても、当該内容について記載してください。</t>
    <rPh sb="11" eb="12">
      <t>ネン</t>
    </rPh>
    <rPh sb="13" eb="14">
      <t>ム</t>
    </rPh>
    <rPh sb="15" eb="17">
      <t>ケントウ</t>
    </rPh>
    <rPh sb="21" eb="26">
      <t>ビョウショウキノウトウ</t>
    </rPh>
    <rPh sb="64" eb="66">
      <t>ヘンコウ</t>
    </rPh>
    <rPh sb="67" eb="69">
      <t>ヨテイ</t>
    </rPh>
    <rPh sb="72" eb="74">
      <t>バアイ</t>
    </rPh>
    <rPh sb="88" eb="90">
      <t>キサイ</t>
    </rPh>
    <phoneticPr fontId="14"/>
  </si>
  <si>
    <t>　（１）病棟毎の「2025（令和７）年７月１日時点の病床機能等」と「2026年に向け検討している病床機能等」</t>
    <rPh sb="4" eb="7">
      <t>ビョウトウゴト</t>
    </rPh>
    <rPh sb="14" eb="16">
      <t>レイワ</t>
    </rPh>
    <rPh sb="18" eb="19">
      <t>ネン</t>
    </rPh>
    <rPh sb="20" eb="21">
      <t>ガツ</t>
    </rPh>
    <rPh sb="22" eb="23">
      <t>ニチ</t>
    </rPh>
    <rPh sb="23" eb="25">
      <t>ジテン</t>
    </rPh>
    <rPh sb="26" eb="28">
      <t>ビョウショウ</t>
    </rPh>
    <rPh sb="28" eb="30">
      <t>キノウ</t>
    </rPh>
    <rPh sb="30" eb="31">
      <t>ナド</t>
    </rPh>
    <rPh sb="38" eb="39">
      <t>ネン</t>
    </rPh>
    <rPh sb="40" eb="41">
      <t>ム</t>
    </rPh>
    <rPh sb="42" eb="44">
      <t>ケントウ</t>
    </rPh>
    <rPh sb="48" eb="50">
      <t>ビョウショウ</t>
    </rPh>
    <rPh sb="50" eb="52">
      <t>キノウ</t>
    </rPh>
    <rPh sb="52" eb="53">
      <t>トウ</t>
    </rPh>
    <phoneticPr fontId="14"/>
  </si>
  <si>
    <t>2026年に向け検討している病床機能等※１</t>
    <rPh sb="4" eb="5">
      <t>ネン</t>
    </rPh>
    <rPh sb="6" eb="7">
      <t>ム</t>
    </rPh>
    <rPh sb="8" eb="10">
      <t>ケントウ</t>
    </rPh>
    <rPh sb="14" eb="16">
      <t>ビョウショウ</t>
    </rPh>
    <rPh sb="16" eb="18">
      <t>キノウ</t>
    </rPh>
    <rPh sb="18" eb="19">
      <t>ナド</t>
    </rPh>
    <phoneticPr fontId="14"/>
  </si>
  <si>
    <t>　　　※1　2026年以降に病床機能の変更等を検討されている場合においても、当該内容について回答をお願いします。</t>
    <phoneticPr fontId="14"/>
  </si>
  <si>
    <t>　　　※4 「現状」と「2026年に向けた検討」における許可病床数の合計は一致するようにしてください。</t>
    <rPh sb="16" eb="17">
      <t>ネン</t>
    </rPh>
    <phoneticPr fontId="14"/>
  </si>
  <si>
    <t>眼科疾患</t>
    <rPh sb="0" eb="2">
      <t>ガンカ</t>
    </rPh>
    <rPh sb="2" eb="4">
      <t>シッカン</t>
    </rPh>
    <phoneticPr fontId="14"/>
  </si>
  <si>
    <t>脳神経系疾患</t>
    <rPh sb="0" eb="1">
      <t>ノウ</t>
    </rPh>
    <rPh sb="1" eb="4">
      <t>シンケイケイ</t>
    </rPh>
    <rPh sb="4" eb="6">
      <t>シッカン</t>
    </rPh>
    <phoneticPr fontId="14"/>
  </si>
  <si>
    <t>耳鼻咽喉科系疾患</t>
    <rPh sb="0" eb="6">
      <t>ジビインコウカケイ</t>
    </rPh>
    <rPh sb="6" eb="8">
      <t>シッカン</t>
    </rPh>
    <phoneticPr fontId="14"/>
  </si>
  <si>
    <t>呼吸器系疾患</t>
    <rPh sb="0" eb="4">
      <t>コキュウキケイ</t>
    </rPh>
    <rPh sb="4" eb="6">
      <t>シッカン</t>
    </rPh>
    <phoneticPr fontId="14"/>
  </si>
  <si>
    <t>循環器系疾患</t>
    <rPh sb="0" eb="4">
      <t>ジュンカンキケイ</t>
    </rPh>
    <rPh sb="4" eb="6">
      <t>シッカン</t>
    </rPh>
    <phoneticPr fontId="14"/>
  </si>
  <si>
    <t>消化器系疾患</t>
    <rPh sb="0" eb="4">
      <t>ショウカキケイ</t>
    </rPh>
    <rPh sb="4" eb="6">
      <t>シッカン</t>
    </rPh>
    <phoneticPr fontId="14"/>
  </si>
  <si>
    <t>筋骨格系疾患</t>
    <rPh sb="0" eb="4">
      <t>キンコッカクケイ</t>
    </rPh>
    <rPh sb="4" eb="6">
      <t>シッカン</t>
    </rPh>
    <phoneticPr fontId="14"/>
  </si>
  <si>
    <t>皮膚・皮下組織の疾患</t>
    <rPh sb="0" eb="2">
      <t>ヒフ</t>
    </rPh>
    <rPh sb="3" eb="7">
      <t>ヒカソシキ</t>
    </rPh>
    <rPh sb="8" eb="10">
      <t>シッカン</t>
    </rPh>
    <phoneticPr fontId="14"/>
  </si>
  <si>
    <t>乳房の疾患</t>
    <rPh sb="0" eb="2">
      <t>ニュウボウ</t>
    </rPh>
    <rPh sb="3" eb="5">
      <t>シッカン</t>
    </rPh>
    <phoneticPr fontId="14"/>
  </si>
  <si>
    <t>内分泌・栄養・代謝系疾患</t>
    <rPh sb="0" eb="3">
      <t>ナイブンピツ</t>
    </rPh>
    <rPh sb="4" eb="6">
      <t>エイヨウ</t>
    </rPh>
    <rPh sb="7" eb="9">
      <t>タイシャ</t>
    </rPh>
    <rPh sb="9" eb="10">
      <t>ケイ</t>
    </rPh>
    <rPh sb="10" eb="12">
      <t>シッカン</t>
    </rPh>
    <phoneticPr fontId="14"/>
  </si>
  <si>
    <t>腎・尿路系疾患</t>
    <rPh sb="0" eb="1">
      <t>ジン</t>
    </rPh>
    <rPh sb="2" eb="5">
      <t>ニョウロケイ</t>
    </rPh>
    <rPh sb="5" eb="7">
      <t>シッカン</t>
    </rPh>
    <phoneticPr fontId="14"/>
  </si>
  <si>
    <t>産婦人科系疾患</t>
    <rPh sb="0" eb="4">
      <t>サンフジンカ</t>
    </rPh>
    <rPh sb="4" eb="5">
      <t>ケイ</t>
    </rPh>
    <rPh sb="5" eb="7">
      <t>シッカン</t>
    </rPh>
    <phoneticPr fontId="14"/>
  </si>
  <si>
    <t>血液系疾患</t>
    <rPh sb="0" eb="3">
      <t>ケツエキケイ</t>
    </rPh>
    <rPh sb="3" eb="5">
      <t>シッカン</t>
    </rPh>
    <phoneticPr fontId="14"/>
  </si>
  <si>
    <t>新生児疾患</t>
    <rPh sb="0" eb="5">
      <t>シンセイジシッカン</t>
    </rPh>
    <phoneticPr fontId="14"/>
  </si>
  <si>
    <t>小児疾患</t>
    <rPh sb="0" eb="2">
      <t>ショウニ</t>
    </rPh>
    <rPh sb="2" eb="4">
      <t>シッカン</t>
    </rPh>
    <phoneticPr fontId="14"/>
  </si>
  <si>
    <t>外傷・熱傷・中毒</t>
    <rPh sb="0" eb="2">
      <t>ガイショウ</t>
    </rPh>
    <rPh sb="3" eb="5">
      <t>ネッショウ</t>
    </rPh>
    <rPh sb="6" eb="8">
      <t>チュウドク</t>
    </rPh>
    <phoneticPr fontId="14"/>
  </si>
  <si>
    <t>精神疾患</t>
    <rPh sb="0" eb="4">
      <t>セイシンシッカン</t>
    </rPh>
    <phoneticPr fontId="14"/>
  </si>
  <si>
    <t>その他</t>
    <rPh sb="2" eb="3">
      <t>タ</t>
    </rPh>
    <phoneticPr fontId="14"/>
  </si>
  <si>
    <t>内科</t>
    <rPh sb="0" eb="2">
      <t>ナイカ</t>
    </rPh>
    <phoneticPr fontId="14"/>
  </si>
  <si>
    <t>呼吸器内科</t>
    <rPh sb="0" eb="5">
      <t>コキュウキナイカ</t>
    </rPh>
    <phoneticPr fontId="14"/>
  </si>
  <si>
    <t>循環器内科</t>
    <rPh sb="0" eb="5">
      <t>ジュンカンキナイカ</t>
    </rPh>
    <phoneticPr fontId="14"/>
  </si>
  <si>
    <t>消化器内科（胃腸内科）</t>
    <rPh sb="0" eb="5">
      <t>ショウカキナイカ</t>
    </rPh>
    <rPh sb="6" eb="10">
      <t>イチョウナイカ</t>
    </rPh>
    <phoneticPr fontId="14"/>
  </si>
  <si>
    <t>腎臓内科</t>
    <rPh sb="0" eb="4">
      <t>ジンゾウナイカ</t>
    </rPh>
    <phoneticPr fontId="14"/>
  </si>
  <si>
    <t>神経内科</t>
    <rPh sb="0" eb="4">
      <t>シンケイナイカ</t>
    </rPh>
    <phoneticPr fontId="14"/>
  </si>
  <si>
    <t>糖尿病内科（代謝内科）</t>
    <rPh sb="0" eb="3">
      <t>トウニョウビョウ</t>
    </rPh>
    <rPh sb="3" eb="5">
      <t>ナイカ</t>
    </rPh>
    <rPh sb="6" eb="10">
      <t>タイシャナイカ</t>
    </rPh>
    <phoneticPr fontId="14"/>
  </si>
  <si>
    <t>血液内科</t>
    <rPh sb="0" eb="4">
      <t>ケツエキナイカ</t>
    </rPh>
    <phoneticPr fontId="14"/>
  </si>
  <si>
    <t>皮膚科</t>
    <rPh sb="0" eb="3">
      <t>ヒフカ</t>
    </rPh>
    <phoneticPr fontId="14"/>
  </si>
  <si>
    <t>アレルギー科</t>
    <rPh sb="5" eb="6">
      <t>カ</t>
    </rPh>
    <phoneticPr fontId="14"/>
  </si>
  <si>
    <t>リウマチ科</t>
    <rPh sb="4" eb="5">
      <t>カ</t>
    </rPh>
    <phoneticPr fontId="14"/>
  </si>
  <si>
    <t>感染症内科</t>
    <rPh sb="0" eb="5">
      <t>カンセンショウナイカ</t>
    </rPh>
    <phoneticPr fontId="14"/>
  </si>
  <si>
    <t>小児科</t>
    <rPh sb="0" eb="2">
      <t>ショウニ</t>
    </rPh>
    <rPh sb="2" eb="3">
      <t>カ</t>
    </rPh>
    <phoneticPr fontId="14"/>
  </si>
  <si>
    <t>精神科</t>
    <rPh sb="0" eb="3">
      <t>セイシンカ</t>
    </rPh>
    <phoneticPr fontId="14"/>
  </si>
  <si>
    <t>心療内科</t>
    <rPh sb="0" eb="4">
      <t>シンリョウナイカ</t>
    </rPh>
    <phoneticPr fontId="14"/>
  </si>
  <si>
    <t>外科</t>
    <rPh sb="0" eb="2">
      <t>ゲカ</t>
    </rPh>
    <phoneticPr fontId="14"/>
  </si>
  <si>
    <t>呼吸器外科</t>
    <rPh sb="0" eb="5">
      <t>コキュウキゲカ</t>
    </rPh>
    <phoneticPr fontId="14"/>
  </si>
  <si>
    <t>心臓血管外科</t>
    <rPh sb="0" eb="6">
      <t>シンゾウケッカンゲカ</t>
    </rPh>
    <phoneticPr fontId="14"/>
  </si>
  <si>
    <t>乳腺外科</t>
    <rPh sb="0" eb="4">
      <t>ニュウセンゲカ</t>
    </rPh>
    <phoneticPr fontId="14"/>
  </si>
  <si>
    <t>気管食道外科</t>
    <rPh sb="0" eb="6">
      <t>キカンショクドウゲカ</t>
    </rPh>
    <phoneticPr fontId="14"/>
  </si>
  <si>
    <t>消化器外科（胃腸外科）</t>
    <rPh sb="0" eb="5">
      <t>ショウカキゲカ</t>
    </rPh>
    <rPh sb="6" eb="10">
      <t>イチョウゲカ</t>
    </rPh>
    <phoneticPr fontId="14"/>
  </si>
  <si>
    <t>泌尿器科</t>
    <rPh sb="0" eb="4">
      <t>ヒニョウキカ</t>
    </rPh>
    <phoneticPr fontId="14"/>
  </si>
  <si>
    <t>肛門外科</t>
    <rPh sb="0" eb="4">
      <t>コウモンゲカ</t>
    </rPh>
    <phoneticPr fontId="14"/>
  </si>
  <si>
    <t>脳神経外科</t>
    <rPh sb="0" eb="5">
      <t>ノウシンケイゲカ</t>
    </rPh>
    <phoneticPr fontId="14"/>
  </si>
  <si>
    <t>整形外科</t>
    <rPh sb="0" eb="4">
      <t>セイケイゲカ</t>
    </rPh>
    <phoneticPr fontId="14"/>
  </si>
  <si>
    <t>形成外科</t>
    <rPh sb="0" eb="4">
      <t>ケイセイゲカ</t>
    </rPh>
    <phoneticPr fontId="14"/>
  </si>
  <si>
    <t>美容外科</t>
    <rPh sb="0" eb="4">
      <t>ビヨウゲカ</t>
    </rPh>
    <phoneticPr fontId="14"/>
  </si>
  <si>
    <t>眼科</t>
    <rPh sb="0" eb="2">
      <t>ガンカ</t>
    </rPh>
    <phoneticPr fontId="14"/>
  </si>
  <si>
    <t>耳鼻咽喉科</t>
    <rPh sb="0" eb="5">
      <t>ジビインコウカ</t>
    </rPh>
    <phoneticPr fontId="14"/>
  </si>
  <si>
    <t>小児外科</t>
    <rPh sb="0" eb="4">
      <t>ショウニゲカ</t>
    </rPh>
    <phoneticPr fontId="14"/>
  </si>
  <si>
    <t>産婦人科</t>
    <rPh sb="0" eb="4">
      <t>サンフジンカ</t>
    </rPh>
    <phoneticPr fontId="14"/>
  </si>
  <si>
    <t>産科</t>
    <rPh sb="0" eb="2">
      <t>サンカ</t>
    </rPh>
    <phoneticPr fontId="14"/>
  </si>
  <si>
    <t>婦人科</t>
    <rPh sb="0" eb="3">
      <t>フジンカ</t>
    </rPh>
    <phoneticPr fontId="14"/>
  </si>
  <si>
    <t>リハビリテーション科</t>
    <rPh sb="9" eb="10">
      <t>カ</t>
    </rPh>
    <phoneticPr fontId="14"/>
  </si>
  <si>
    <t>放射線科</t>
    <rPh sb="0" eb="4">
      <t>ホウシャセンカ</t>
    </rPh>
    <phoneticPr fontId="14"/>
  </si>
  <si>
    <t>麻酔科</t>
    <rPh sb="0" eb="3">
      <t>マスイカ</t>
    </rPh>
    <phoneticPr fontId="14"/>
  </si>
  <si>
    <t>病理診断科</t>
    <rPh sb="0" eb="5">
      <t>ビョウリシンダンカ</t>
    </rPh>
    <phoneticPr fontId="14"/>
  </si>
  <si>
    <t>臨床検査科</t>
    <rPh sb="0" eb="5">
      <t>リンショウケンサカ</t>
    </rPh>
    <phoneticPr fontId="14"/>
  </si>
  <si>
    <t>救急科</t>
    <rPh sb="0" eb="3">
      <t>キュウキュウカ</t>
    </rPh>
    <phoneticPr fontId="14"/>
  </si>
  <si>
    <t>歯科</t>
    <rPh sb="0" eb="2">
      <t>シカ</t>
    </rPh>
    <phoneticPr fontId="14"/>
  </si>
  <si>
    <t>矯正歯科</t>
    <rPh sb="0" eb="2">
      <t>キョウセイ</t>
    </rPh>
    <rPh sb="2" eb="4">
      <t>シカ</t>
    </rPh>
    <phoneticPr fontId="14"/>
  </si>
  <si>
    <t>小児歯科</t>
    <rPh sb="0" eb="2">
      <t>ショウニ</t>
    </rPh>
    <rPh sb="2" eb="4">
      <t>シカ</t>
    </rPh>
    <phoneticPr fontId="14"/>
  </si>
  <si>
    <t>歯科口腔外科</t>
    <rPh sb="0" eb="6">
      <t>シカコウクウゲカ</t>
    </rPh>
    <phoneticPr fontId="14"/>
  </si>
  <si>
    <t>その他の診療科</t>
    <rPh sb="2" eb="3">
      <t>タ</t>
    </rPh>
    <rPh sb="4" eb="7">
      <t>シンリョウカ</t>
    </rPh>
    <phoneticPr fontId="14"/>
  </si>
  <si>
    <t xml:space="preserve"> 〇在宅医療との連携</t>
    <rPh sb="2" eb="4">
      <t>ザイタク</t>
    </rPh>
    <rPh sb="4" eb="6">
      <t>イリョウ</t>
    </rPh>
    <rPh sb="8" eb="10">
      <t>レンケイ</t>
    </rPh>
    <phoneticPr fontId="14"/>
  </si>
  <si>
    <t xml:space="preserve"> 〇介護施設等との連携</t>
    <rPh sb="2" eb="6">
      <t>カイゴシセツ</t>
    </rPh>
    <rPh sb="6" eb="7">
      <t>トウ</t>
    </rPh>
    <rPh sb="9" eb="11">
      <t>レンケイ</t>
    </rPh>
    <phoneticPr fontId="14"/>
  </si>
  <si>
    <t>以上で、病院プランの様式記入は終了です。</t>
    <rPh sb="0" eb="2">
      <t>イジョウ</t>
    </rPh>
    <rPh sb="4" eb="6">
      <t>ビョウイン</t>
    </rPh>
    <rPh sb="10" eb="12">
      <t>ヨウシキ</t>
    </rPh>
    <rPh sb="12" eb="14">
      <t>キニュウ</t>
    </rPh>
    <rPh sb="15" eb="17">
      <t>シュウリョウ</t>
    </rPh>
    <phoneticPr fontId="14"/>
  </si>
  <si>
    <t>　　　（医療従事者の体制確保、設備の不足等）、求めている連携先（下り搬送先、急変時の対応、診療科の機能分化・連携）等を</t>
    <phoneticPr fontId="14"/>
  </si>
  <si>
    <t>（１）2026年に向けた医療機能</t>
    <rPh sb="7" eb="8">
      <t>ネン</t>
    </rPh>
    <rPh sb="9" eb="10">
      <t>ム</t>
    </rPh>
    <rPh sb="12" eb="14">
      <t>イリョウ</t>
    </rPh>
    <rPh sb="14" eb="16">
      <t>キノウ</t>
    </rPh>
    <phoneticPr fontId="14"/>
  </si>
  <si>
    <t>６　現状の病床機能等と2026年に向け検討している病床機能等（再編統合医療機関用）</t>
    <rPh sb="2" eb="4">
      <t>ゲンジョウ</t>
    </rPh>
    <rPh sb="5" eb="7">
      <t>ビョウショウ</t>
    </rPh>
    <rPh sb="7" eb="10">
      <t>キノウナド</t>
    </rPh>
    <rPh sb="15" eb="16">
      <t>ネン</t>
    </rPh>
    <rPh sb="17" eb="18">
      <t>ム</t>
    </rPh>
    <rPh sb="19" eb="21">
      <t>ケントウ</t>
    </rPh>
    <rPh sb="25" eb="27">
      <t>ビョウショウ</t>
    </rPh>
    <rPh sb="27" eb="30">
      <t>キノウナド</t>
    </rPh>
    <rPh sb="31" eb="33">
      <t>サイヘン</t>
    </rPh>
    <rPh sb="33" eb="35">
      <t>トウゴウ</t>
    </rPh>
    <rPh sb="35" eb="37">
      <t>イリョウ</t>
    </rPh>
    <rPh sb="37" eb="39">
      <t>キカン</t>
    </rPh>
    <rPh sb="39" eb="40">
      <t>ヨウ</t>
    </rPh>
    <phoneticPr fontId="14"/>
  </si>
  <si>
    <t>９ 医療提供の状況、課題</t>
    <rPh sb="1" eb="3">
      <t>イリョウ</t>
    </rPh>
    <rPh sb="3" eb="5">
      <t>テイキョウ</t>
    </rPh>
    <rPh sb="6" eb="8">
      <t>ジョウキョウ</t>
    </rPh>
    <rPh sb="9" eb="11">
      <t>カダイ</t>
    </rPh>
    <phoneticPr fontId="14"/>
  </si>
  <si>
    <t>10 医師確保における課題</t>
    <rPh sb="3" eb="5">
      <t>イシ</t>
    </rPh>
    <rPh sb="5" eb="7">
      <t>カクホ</t>
    </rPh>
    <rPh sb="11" eb="13">
      <t>カダイ</t>
    </rPh>
    <phoneticPr fontId="14"/>
  </si>
  <si>
    <t>12 その他</t>
    <rPh sb="5" eb="6">
      <t>ホカ</t>
    </rPh>
    <phoneticPr fontId="14"/>
  </si>
  <si>
    <t>11 外来医療、在宅医療、介護施設等との連携の状況</t>
    <rPh sb="3" eb="5">
      <t>ガイライ</t>
    </rPh>
    <rPh sb="5" eb="7">
      <t>イリョウ</t>
    </rPh>
    <rPh sb="8" eb="10">
      <t>ザイタク</t>
    </rPh>
    <rPh sb="10" eb="12">
      <t>イリョウ</t>
    </rPh>
    <rPh sb="13" eb="15">
      <t>カイゴ</t>
    </rPh>
    <rPh sb="15" eb="17">
      <t>シセツ</t>
    </rPh>
    <rPh sb="17" eb="18">
      <t>トウ</t>
    </rPh>
    <rPh sb="20" eb="22">
      <t>レンケイ</t>
    </rPh>
    <rPh sb="23" eb="25">
      <t>ジョウキョウ</t>
    </rPh>
    <phoneticPr fontId="14"/>
  </si>
  <si>
    <t>６　現状の病床機能等と2026年に向け検討している病床機能等（単独医療機関用）</t>
    <rPh sb="2" eb="4">
      <t>ゲンジョウ</t>
    </rPh>
    <rPh sb="5" eb="7">
      <t>ビョウショウ</t>
    </rPh>
    <rPh sb="7" eb="9">
      <t>キノウ</t>
    </rPh>
    <rPh sb="9" eb="10">
      <t>ナド</t>
    </rPh>
    <rPh sb="15" eb="16">
      <t>ネン</t>
    </rPh>
    <rPh sb="17" eb="18">
      <t>ム</t>
    </rPh>
    <rPh sb="19" eb="21">
      <t>ケントウ</t>
    </rPh>
    <rPh sb="25" eb="27">
      <t>ビョウショウ</t>
    </rPh>
    <rPh sb="27" eb="29">
      <t>キノウ</t>
    </rPh>
    <rPh sb="29" eb="30">
      <t>ナド</t>
    </rPh>
    <rPh sb="31" eb="33">
      <t>タンドク</t>
    </rPh>
    <rPh sb="33" eb="35">
      <t>イリョウ</t>
    </rPh>
    <rPh sb="35" eb="37">
      <t>キカン</t>
    </rPh>
    <rPh sb="37" eb="38">
      <t>ヨウ</t>
    </rPh>
    <phoneticPr fontId="14"/>
  </si>
  <si>
    <t>（２）病床転換や診療科の見直し、病院の建替え等、今後検討している項目、病床転換等促進事業補助金の活用希望</t>
    <rPh sb="3" eb="5">
      <t>ビョウショウ</t>
    </rPh>
    <rPh sb="5" eb="7">
      <t>テンカン</t>
    </rPh>
    <rPh sb="8" eb="11">
      <t>シンリョウカ</t>
    </rPh>
    <rPh sb="12" eb="14">
      <t>ミナオ</t>
    </rPh>
    <rPh sb="16" eb="18">
      <t>ビョウイン</t>
    </rPh>
    <rPh sb="19" eb="21">
      <t>タテカ</t>
    </rPh>
    <rPh sb="22" eb="23">
      <t>ナド</t>
    </rPh>
    <rPh sb="24" eb="26">
      <t>コンゴ</t>
    </rPh>
    <rPh sb="26" eb="28">
      <t>ケントウ</t>
    </rPh>
    <rPh sb="32" eb="34">
      <t>コウモク</t>
    </rPh>
    <rPh sb="35" eb="40">
      <t>ビョウショウテンカントウ</t>
    </rPh>
    <rPh sb="40" eb="42">
      <t>ソクシン</t>
    </rPh>
    <rPh sb="42" eb="44">
      <t>ジギョウ</t>
    </rPh>
    <rPh sb="44" eb="47">
      <t>ホジョキン</t>
    </rPh>
    <rPh sb="48" eb="50">
      <t>カツヨウ</t>
    </rPh>
    <rPh sb="50" eb="52">
      <t>キボウ</t>
    </rPh>
    <phoneticPr fontId="14"/>
  </si>
  <si>
    <t>　　　　考えている役割がある場合、疾患領域ごと（最大３つ）に、具体的な内容（休日夜間の○○等の疾患、脳卒中の急性期後のリハビリ患者</t>
    <rPh sb="14" eb="16">
      <t>バアイ</t>
    </rPh>
    <phoneticPr fontId="14"/>
  </si>
  <si>
    <t>　　　　具体的な内容（休日夜間の○○等の疾患、脳卒中の急性期後のリハビリ患者で○○等の合併症がある場合等）、理由・背景</t>
    <rPh sb="11" eb="13">
      <t>キュウジツ</t>
    </rPh>
    <rPh sb="13" eb="15">
      <t>ヤカン</t>
    </rPh>
    <rPh sb="18" eb="19">
      <t>ナド</t>
    </rPh>
    <rPh sb="20" eb="22">
      <t>シッカン</t>
    </rPh>
    <rPh sb="23" eb="26">
      <t>ノウソッチュウ</t>
    </rPh>
    <rPh sb="27" eb="31">
      <t>キュウセイキゴ</t>
    </rPh>
    <rPh sb="36" eb="38">
      <t>カンジャ</t>
    </rPh>
    <rPh sb="41" eb="42">
      <t>ナド</t>
    </rPh>
    <phoneticPr fontId="14"/>
  </si>
  <si>
    <t>具体的な内容、理由・背景、求めている連携先等【自由記載】</t>
    <rPh sb="0" eb="3">
      <t>グタイテキ</t>
    </rPh>
    <rPh sb="4" eb="6">
      <t>ナイヨウ</t>
    </rPh>
    <rPh sb="7" eb="9">
      <t>リユウ</t>
    </rPh>
    <rPh sb="10" eb="12">
      <t>ハイケイ</t>
    </rPh>
    <rPh sb="13" eb="14">
      <t>モト</t>
    </rPh>
    <rPh sb="18" eb="21">
      <t>レンケイサキ</t>
    </rPh>
    <rPh sb="21" eb="22">
      <t>ナド</t>
    </rPh>
    <rPh sb="23" eb="27">
      <t>ジユウキサイ</t>
    </rPh>
    <phoneticPr fontId="14"/>
  </si>
  <si>
    <t>具体的な内容【自由記載】</t>
    <rPh sb="0" eb="3">
      <t>グタイテキ</t>
    </rPh>
    <rPh sb="4" eb="6">
      <t>ナイヨウ</t>
    </rPh>
    <phoneticPr fontId="14"/>
  </si>
  <si>
    <t>背景や貴院への影響【自由記載】</t>
    <rPh sb="0" eb="2">
      <t>ハイケイ</t>
    </rPh>
    <rPh sb="3" eb="5">
      <t>キイン</t>
    </rPh>
    <rPh sb="7" eb="9">
      <t>エイキョウ</t>
    </rPh>
    <rPh sb="10" eb="14">
      <t>ジユウキサイ</t>
    </rPh>
    <phoneticPr fontId="14"/>
  </si>
  <si>
    <t>（１）受入困難な疾患や圏域で不足する機能、課題について</t>
    <rPh sb="3" eb="5">
      <t>ウケイ</t>
    </rPh>
    <rPh sb="5" eb="7">
      <t>コンナン</t>
    </rPh>
    <rPh sb="8" eb="10">
      <t>シッカン</t>
    </rPh>
    <rPh sb="11" eb="13">
      <t>ケンイキ</t>
    </rPh>
    <rPh sb="14" eb="16">
      <t>フソク</t>
    </rPh>
    <rPh sb="18" eb="20">
      <t>キノウ</t>
    </rPh>
    <rPh sb="21" eb="23">
      <t>カダイ</t>
    </rPh>
    <phoneticPr fontId="14"/>
  </si>
  <si>
    <t>　 　※貴院で受入困難な疾患（患者像）や圏域で不足していると感じる機能や地域連携に課題がある場合、疾患領域ごと（最大３つ）に、</t>
    <rPh sb="4" eb="6">
      <t>キイン</t>
    </rPh>
    <rPh sb="7" eb="9">
      <t>ウケイレ</t>
    </rPh>
    <rPh sb="9" eb="11">
      <t>コンナン</t>
    </rPh>
    <rPh sb="12" eb="14">
      <t>シッカン</t>
    </rPh>
    <rPh sb="15" eb="17">
      <t>カンジャ</t>
    </rPh>
    <rPh sb="17" eb="18">
      <t>ゾウ</t>
    </rPh>
    <rPh sb="20" eb="22">
      <t>ケンイキ</t>
    </rPh>
    <rPh sb="23" eb="25">
      <t>フソク</t>
    </rPh>
    <rPh sb="33" eb="35">
      <t>キノウ</t>
    </rPh>
    <rPh sb="36" eb="38">
      <t>チイキ</t>
    </rPh>
    <rPh sb="38" eb="40">
      <t>レンケイ</t>
    </rPh>
    <rPh sb="41" eb="43">
      <t>カダイ</t>
    </rPh>
    <rPh sb="46" eb="48">
      <t>バアイ</t>
    </rPh>
    <rPh sb="49" eb="51">
      <t>シッカン</t>
    </rPh>
    <rPh sb="51" eb="53">
      <t>リョウイキ</t>
    </rPh>
    <phoneticPr fontId="14"/>
  </si>
  <si>
    <t xml:space="preserve"> 　　※貴院で積極的に受入できる疾患（患者像）や高齢者救急や下り搬送の受入、圏域で不足している機能について今後果たしていきたいと</t>
    <phoneticPr fontId="14"/>
  </si>
  <si>
    <t>（２）受入可能な疾患や圏域で不足している機能について今後果たしていきたい役割について</t>
    <rPh sb="5" eb="7">
      <t>カノウ</t>
    </rPh>
    <rPh sb="8" eb="10">
      <t>シッカン</t>
    </rPh>
    <rPh sb="26" eb="28">
      <t>コンゴ</t>
    </rPh>
    <rPh sb="28" eb="29">
      <t>ハ</t>
    </rPh>
    <rPh sb="36" eb="38">
      <t>ヤクワリ</t>
    </rPh>
    <phoneticPr fontId="14"/>
  </si>
  <si>
    <t>　（２）「在宅医療に必要な連携を担う拠点」※との連携</t>
    <rPh sb="24" eb="26">
      <t>レンケイ</t>
    </rPh>
    <phoneticPr fontId="14"/>
  </si>
  <si>
    <t>　（２）ー２　「在宅医療に必要な連携を担う拠点」との連携を行ったことがない理由</t>
    <rPh sb="29" eb="30">
      <t>オコナ</t>
    </rPh>
    <rPh sb="37" eb="39">
      <t>リユウ</t>
    </rPh>
    <phoneticPr fontId="14"/>
  </si>
  <si>
    <t>（２）-３　上記（２）-２において④を選択した場合、その他の理由【自由記載】</t>
    <rPh sb="6" eb="8">
      <t>ジョウキ</t>
    </rPh>
    <rPh sb="30" eb="32">
      <t>リユウ</t>
    </rPh>
    <phoneticPr fontId="14"/>
  </si>
  <si>
    <t>（２）ー４　在宅医療等連携にかかる貴院の取組や課題【自由記載】</t>
    <rPh sb="6" eb="8">
      <t>ザイタク</t>
    </rPh>
    <rPh sb="8" eb="10">
      <t>イリョウ</t>
    </rPh>
    <rPh sb="10" eb="11">
      <t>トウ</t>
    </rPh>
    <rPh sb="11" eb="13">
      <t>レンケイ</t>
    </rPh>
    <rPh sb="20" eb="22">
      <t>トリクミ</t>
    </rPh>
    <rPh sb="23" eb="25">
      <t>カダイ</t>
    </rPh>
    <rPh sb="26" eb="30">
      <t>ジユウキサイ</t>
    </rPh>
    <phoneticPr fontId="14"/>
  </si>
  <si>
    <r>
      <t>（３）協力医療機関</t>
    </r>
    <r>
      <rPr>
        <sz val="11"/>
        <color rgb="FFFF0000"/>
        <rFont val="Meiryo UI"/>
        <family val="3"/>
        <charset val="128"/>
      </rPr>
      <t>（上述のⅠ～Ⅲのいずれかを満たす）</t>
    </r>
    <r>
      <rPr>
        <sz val="11"/>
        <rFont val="Meiryo UI"/>
        <family val="3"/>
        <charset val="128"/>
      </rPr>
      <t>となっている介護施設等の状況</t>
    </r>
    <rPh sb="10" eb="12">
      <t>ジョウジュツ</t>
    </rPh>
    <rPh sb="22" eb="23">
      <t>ミ</t>
    </rPh>
    <phoneticPr fontId="14"/>
  </si>
  <si>
    <t>（３）ー２　協力医療機関となっている介護施設等の施設数</t>
    <rPh sb="6" eb="8">
      <t>キョウリョク</t>
    </rPh>
    <rPh sb="8" eb="10">
      <t>イリョウ</t>
    </rPh>
    <rPh sb="10" eb="12">
      <t>キカン</t>
    </rPh>
    <rPh sb="18" eb="20">
      <t>カイゴ</t>
    </rPh>
    <rPh sb="20" eb="22">
      <t>シセツ</t>
    </rPh>
    <rPh sb="22" eb="23">
      <t>トウ</t>
    </rPh>
    <rPh sb="24" eb="26">
      <t>シセツ</t>
    </rPh>
    <rPh sb="26" eb="27">
      <t>スウ</t>
    </rPh>
    <phoneticPr fontId="14"/>
  </si>
  <si>
    <t>（３）ー３　介護施設等との連携の状況について【自由記載】</t>
    <phoneticPr fontId="14"/>
  </si>
  <si>
    <t>医師数
（増加前）</t>
    <rPh sb="0" eb="2">
      <t>イシ</t>
    </rPh>
    <rPh sb="2" eb="3">
      <t>スウ</t>
    </rPh>
    <rPh sb="5" eb="8">
      <t>ゾウカマエ</t>
    </rPh>
    <phoneticPr fontId="14"/>
  </si>
  <si>
    <t>医師数
（増加後）</t>
    <rPh sb="0" eb="3">
      <t>イシスウ</t>
    </rPh>
    <rPh sb="5" eb="7">
      <t>ゾウカ</t>
    </rPh>
    <rPh sb="7" eb="8">
      <t>ゴ</t>
    </rPh>
    <phoneticPr fontId="14"/>
  </si>
  <si>
    <t>医師数
（減少前）</t>
    <rPh sb="0" eb="2">
      <t>イシ</t>
    </rPh>
    <rPh sb="2" eb="3">
      <t>スウ</t>
    </rPh>
    <rPh sb="5" eb="7">
      <t>ゲンショウ</t>
    </rPh>
    <rPh sb="7" eb="8">
      <t>マエ</t>
    </rPh>
    <phoneticPr fontId="14"/>
  </si>
  <si>
    <t>医師数
（減少後）</t>
    <rPh sb="0" eb="2">
      <t>イシ</t>
    </rPh>
    <rPh sb="2" eb="3">
      <t>スウ</t>
    </rPh>
    <rPh sb="5" eb="8">
      <t>ゲンショウゴ</t>
    </rPh>
    <phoneticPr fontId="14"/>
  </si>
  <si>
    <t>背景や貴院への影響【自由記載】</t>
    <rPh sb="10" eb="14">
      <t>ジユウキサイ</t>
    </rPh>
    <phoneticPr fontId="14"/>
  </si>
  <si>
    <t>※地域での在宅医療の実施、他の医療機関や介護施設、訪問看護、訪問介護等と連携した 24 時間の対応や入院対応等</t>
    <rPh sb="54" eb="55">
      <t>ナド</t>
    </rPh>
    <phoneticPr fontId="14"/>
  </si>
  <si>
    <t>　 積極的に上述の取組を行われている場合の具体的内容や、在宅医療連携において感じる課題を記載してください。</t>
    <rPh sb="2" eb="5">
      <t>セッキョクテキ</t>
    </rPh>
    <rPh sb="6" eb="8">
      <t>ジョウジュツ</t>
    </rPh>
    <rPh sb="9" eb="11">
      <t>トリクミ</t>
    </rPh>
    <rPh sb="12" eb="13">
      <t>オコナ</t>
    </rPh>
    <rPh sb="18" eb="20">
      <t>バアイ</t>
    </rPh>
    <rPh sb="21" eb="24">
      <t>グタイテキ</t>
    </rPh>
    <rPh sb="24" eb="26">
      <t>ナイヨウ</t>
    </rPh>
    <rPh sb="28" eb="30">
      <t>ザイタク</t>
    </rPh>
    <rPh sb="30" eb="32">
      <t>イリョウ</t>
    </rPh>
    <rPh sb="32" eb="34">
      <t>レンケイ</t>
    </rPh>
    <rPh sb="38" eb="39">
      <t>カン</t>
    </rPh>
    <rPh sb="41" eb="43">
      <t>カダイ</t>
    </rPh>
    <rPh sb="44" eb="46">
      <t>キサイ</t>
    </rPh>
    <phoneticPr fontId="14"/>
  </si>
  <si>
    <t xml:space="preserve"> として独自に取り組んでいること（行政と連携した地域貢献の取組等）があれば記載してください。</t>
    <rPh sb="4" eb="6">
      <t>ドクジ</t>
    </rPh>
    <rPh sb="7" eb="8">
      <t>ト</t>
    </rPh>
    <rPh sb="9" eb="10">
      <t>ク</t>
    </rPh>
    <rPh sb="37" eb="39">
      <t>キサイ</t>
    </rPh>
    <phoneticPr fontId="14"/>
  </si>
  <si>
    <t>（可能であれば具体的な領域等についても記載ください）</t>
    <rPh sb="19" eb="21">
      <t>キサイ</t>
    </rPh>
    <phoneticPr fontId="14"/>
  </si>
  <si>
    <t>掘り下げのご希望があれば、記載してください。</t>
    <rPh sb="0" eb="1">
      <t>ホ</t>
    </rPh>
    <rPh sb="2" eb="3">
      <t>サ</t>
    </rPh>
    <rPh sb="6" eb="8">
      <t>キボウ</t>
    </rPh>
    <phoneticPr fontId="14"/>
  </si>
  <si>
    <t>（２）医師確保における課題や確保策について【自由記載】</t>
    <rPh sb="3" eb="7">
      <t>イシカクホ</t>
    </rPh>
    <rPh sb="11" eb="13">
      <t>カダイ</t>
    </rPh>
    <rPh sb="14" eb="17">
      <t>カクホサク</t>
    </rPh>
    <rPh sb="22" eb="26">
      <t>ジユウキサイ</t>
    </rPh>
    <phoneticPr fontId="14"/>
  </si>
  <si>
    <t>　※医師数の増減に関わらず、診療体制の維持に影響を及ぼしうる医療人材面での課題や、人材確保策があれば記載してください。</t>
    <phoneticPr fontId="14"/>
  </si>
  <si>
    <t>　2024（令和６）年度介護報酬改定により、施設は下記のいずれかの要件を満たす医療機関を確保しておくことが義務化</t>
    <phoneticPr fontId="14"/>
  </si>
  <si>
    <t>　（努力義務を含む）されました。（2027（令和９）年４月１日までの間は猶予期間）</t>
    <phoneticPr fontId="14"/>
  </si>
  <si>
    <t>　　 で○○等の合併症がある場合等）を記載してください。</t>
    <phoneticPr fontId="14"/>
  </si>
  <si>
    <t xml:space="preserve"> 〇外来医療について</t>
    <rPh sb="2" eb="4">
      <t>ガイライ</t>
    </rPh>
    <rPh sb="4" eb="6">
      <t>イリョウ</t>
    </rPh>
    <phoneticPr fontId="14"/>
  </si>
  <si>
    <t>（１）病院独自の地域課題解決の取組等【自由記載】</t>
    <rPh sb="17" eb="18">
      <t>ナド</t>
    </rPh>
    <rPh sb="19" eb="23">
      <t>ジユウキサイ</t>
    </rPh>
    <phoneticPr fontId="14"/>
  </si>
  <si>
    <t>　 　※地域医療構想や地域包括ケアシステムの実現のために、通常の患者への医療提供だけではなく、地域の課題解決のため、病院</t>
    <rPh sb="4" eb="6">
      <t>チイキ</t>
    </rPh>
    <rPh sb="6" eb="8">
      <t>イリョウ</t>
    </rPh>
    <rPh sb="8" eb="10">
      <t>コウソウ</t>
    </rPh>
    <rPh sb="11" eb="13">
      <t>チイキ</t>
    </rPh>
    <rPh sb="13" eb="15">
      <t>ホウカツ</t>
    </rPh>
    <rPh sb="22" eb="24">
      <t>ジツゲン</t>
    </rPh>
    <rPh sb="29" eb="31">
      <t>ツウジョウ</t>
    </rPh>
    <rPh sb="32" eb="34">
      <t>カンジャ</t>
    </rPh>
    <rPh sb="36" eb="38">
      <t>イリョウ</t>
    </rPh>
    <rPh sb="38" eb="40">
      <t>テイキョウ</t>
    </rPh>
    <rPh sb="47" eb="49">
      <t>チイキ</t>
    </rPh>
    <rPh sb="50" eb="52">
      <t>カダイ</t>
    </rPh>
    <rPh sb="52" eb="54">
      <t>カイケツ</t>
    </rPh>
    <rPh sb="58" eb="60">
      <t>ビョウイン</t>
    </rPh>
    <phoneticPr fontId="14"/>
  </si>
  <si>
    <t xml:space="preserve"> また、それに関し、他の医療機関や行政に協力してほしいことなどがあれば併せて記載してください。</t>
    <phoneticPr fontId="14"/>
  </si>
  <si>
    <t>　　　※2040年に向け、圏域で生じると感じている課題や取り組むべき方向性についてご意見があれば記載してください。【自由記載】</t>
    <rPh sb="48" eb="50">
      <t>キサイ</t>
    </rPh>
    <rPh sb="58" eb="62">
      <t>ジユウキサイ</t>
    </rPh>
    <phoneticPr fontId="14"/>
  </si>
  <si>
    <t>これまでに記入いただいた内容のなかで、他の医療機関との連携を求めておられる場合など、病院連絡会当日の意見交換において</t>
    <rPh sb="5" eb="7">
      <t>キニュウ</t>
    </rPh>
    <rPh sb="12" eb="14">
      <t>ナイヨウ</t>
    </rPh>
    <rPh sb="19" eb="20">
      <t>タ</t>
    </rPh>
    <rPh sb="21" eb="25">
      <t>イリョウキカン</t>
    </rPh>
    <rPh sb="27" eb="29">
      <t>レンケイ</t>
    </rPh>
    <rPh sb="30" eb="31">
      <t>モト</t>
    </rPh>
    <rPh sb="37" eb="39">
      <t>バアイ</t>
    </rPh>
    <rPh sb="42" eb="44">
      <t>ビョウイン</t>
    </rPh>
    <rPh sb="44" eb="47">
      <t>レンラクカイ</t>
    </rPh>
    <rPh sb="47" eb="49">
      <t>トウジツ</t>
    </rPh>
    <rPh sb="50" eb="54">
      <t>イケンコウカン</t>
    </rPh>
    <phoneticPr fontId="14"/>
  </si>
  <si>
    <t>　※記載いただいた内容は病院連絡会の資料にはなりませんが、参考とさせていただく予定です。</t>
    <phoneticPr fontId="14"/>
  </si>
  <si>
    <t>※今後、将来のあるべき医療提供体制の構築に向けてさらに医療機関の機能分化・連携を促進するにあたり、各医療機関の医療体制の状況</t>
    <rPh sb="1" eb="3">
      <t>コンゴ</t>
    </rPh>
    <rPh sb="4" eb="6">
      <t>ショウライ</t>
    </rPh>
    <rPh sb="11" eb="13">
      <t>イリョウ</t>
    </rPh>
    <rPh sb="13" eb="15">
      <t>テイキョウ</t>
    </rPh>
    <rPh sb="15" eb="17">
      <t>タイセイ</t>
    </rPh>
    <phoneticPr fontId="14"/>
  </si>
  <si>
    <t xml:space="preserve"> （今後増大が予想される高齢者救急も含む）について、圏域の状況も踏まえた上で、疾患領域ごとの課題等を記載してください。</t>
    <rPh sb="2" eb="4">
      <t>コンゴ</t>
    </rPh>
    <rPh sb="4" eb="6">
      <t>ゾウダイ</t>
    </rPh>
    <rPh sb="7" eb="9">
      <t>ヨソウ</t>
    </rPh>
    <rPh sb="26" eb="28">
      <t>ケンイキ</t>
    </rPh>
    <rPh sb="29" eb="31">
      <t>ジョウキョウ</t>
    </rPh>
    <rPh sb="32" eb="33">
      <t>フ</t>
    </rPh>
    <rPh sb="36" eb="37">
      <t>ウエ</t>
    </rPh>
    <phoneticPr fontId="14"/>
  </si>
  <si>
    <t>（１）ー１ 医師数が増加した診療科について</t>
    <rPh sb="10" eb="12">
      <t>ゾウカ</t>
    </rPh>
    <phoneticPr fontId="14"/>
  </si>
  <si>
    <t>（１）ー２ 医師数が減少した診療科について</t>
    <rPh sb="10" eb="12">
      <t>ゲンショウ</t>
    </rPh>
    <phoneticPr fontId="14"/>
  </si>
  <si>
    <t>　（１）外来医療における取組や課題【自由記載】</t>
    <rPh sb="4" eb="8">
      <t>ガイライイリョウ</t>
    </rPh>
    <rPh sb="12" eb="14">
      <t>トリクミ</t>
    </rPh>
    <rPh sb="15" eb="17">
      <t>カダイ</t>
    </rPh>
    <rPh sb="18" eb="22">
      <t>ジユウキサイ</t>
    </rPh>
    <phoneticPr fontId="14"/>
  </si>
  <si>
    <t>（２）2040年に向けた圏域の課題等【自由記載】</t>
    <rPh sb="12" eb="14">
      <t>ケンイキ</t>
    </rPh>
    <rPh sb="19" eb="21">
      <t>ジユウ</t>
    </rPh>
    <rPh sb="21" eb="23">
      <t>キサイ</t>
    </rPh>
    <phoneticPr fontId="14"/>
  </si>
  <si>
    <t>※医師数の増加がなかった場合は回答不要です。</t>
    <rPh sb="5" eb="7">
      <t>ゾウカ</t>
    </rPh>
    <phoneticPr fontId="14"/>
  </si>
  <si>
    <t>※医師数の減少がなかった場合は回答不要です。</t>
    <rPh sb="5" eb="7">
      <t>ゲンショウ</t>
    </rPh>
    <phoneticPr fontId="14"/>
  </si>
  <si>
    <t>※過去１年間のうちに医師数が増加した診療科のうち、貴院の診療体制の拡充に影響があった診療科を選択し（最大５つ）、</t>
    <rPh sb="42" eb="45">
      <t>シンリョウカ</t>
    </rPh>
    <rPh sb="46" eb="48">
      <t>センタク</t>
    </rPh>
    <rPh sb="50" eb="52">
      <t>サイダイ</t>
    </rPh>
    <phoneticPr fontId="14"/>
  </si>
  <si>
    <t>　 増加前後の医師数（常勤・非常勤）、増減の背景や貴院への影響を記載してください。</t>
    <phoneticPr fontId="14"/>
  </si>
  <si>
    <t>※過去１年間に医師数が減少した診療科のうち、貴院の診療体制の縮小に影響があった診療科を選択し（最大５つ）、</t>
    <rPh sb="1" eb="3">
      <t>カコ</t>
    </rPh>
    <rPh sb="4" eb="6">
      <t>ネンカン</t>
    </rPh>
    <rPh sb="11" eb="13">
      <t>ゲンショウ</t>
    </rPh>
    <rPh sb="22" eb="24">
      <t>キイン</t>
    </rPh>
    <rPh sb="25" eb="27">
      <t>シンリョウ</t>
    </rPh>
    <rPh sb="27" eb="29">
      <t>タイセイ</t>
    </rPh>
    <rPh sb="30" eb="32">
      <t>シュクショウ</t>
    </rPh>
    <rPh sb="33" eb="35">
      <t>エイキョウ</t>
    </rPh>
    <rPh sb="39" eb="42">
      <t>シンリョウカ</t>
    </rPh>
    <rPh sb="47" eb="49">
      <t>サイダイ</t>
    </rPh>
    <phoneticPr fontId="14"/>
  </si>
  <si>
    <t>　 減少前後の医師数（常勤・非常勤）を記載し、減少の背景や貴院への影響の詳細を記載してください。</t>
    <rPh sb="2" eb="5">
      <t>ゲンショウマエ</t>
    </rPh>
    <rPh sb="5" eb="6">
      <t>アト</t>
    </rPh>
    <rPh sb="7" eb="10">
      <t>イシスウ</t>
    </rPh>
    <rPh sb="11" eb="13">
      <t>ジョウキン</t>
    </rPh>
    <rPh sb="14" eb="17">
      <t>ヒジョウキン</t>
    </rPh>
    <rPh sb="19" eb="21">
      <t>キサイ</t>
    </rPh>
    <rPh sb="23" eb="25">
      <t>ゲンショウ</t>
    </rPh>
    <phoneticPr fontId="14"/>
  </si>
  <si>
    <t>※（１）において①を選択した場合に回答してください（2025（令和７）年９月１日時点の状況）。</t>
    <rPh sb="31" eb="33">
      <t>レイワ</t>
    </rPh>
    <rPh sb="35" eb="36">
      <t>ネン</t>
    </rPh>
    <rPh sb="37" eb="38">
      <t>ガツ</t>
    </rPh>
    <rPh sb="39" eb="40">
      <t>ニチ</t>
    </rPh>
    <rPh sb="40" eb="42">
      <t>ジテン</t>
    </rPh>
    <rPh sb="43" eb="45">
      <t>ジョウキョウ</t>
    </rPh>
    <phoneticPr fontId="14"/>
  </si>
  <si>
    <t>公的</t>
    <phoneticPr fontId="14"/>
  </si>
  <si>
    <t>★医療機関間の連携の促進等のための情報として、病院ごとの現状を共有させていただくため、お伺いするものです。下記設問にあるような課題や</t>
    <rPh sb="1" eb="3">
      <t>イリョウ</t>
    </rPh>
    <rPh sb="3" eb="5">
      <t>キカン</t>
    </rPh>
    <rPh sb="5" eb="6">
      <t>カン</t>
    </rPh>
    <rPh sb="12" eb="13">
      <t>トウ</t>
    </rPh>
    <rPh sb="28" eb="30">
      <t>ゲンジョウ</t>
    </rPh>
    <rPh sb="31" eb="33">
      <t>キョウユウ</t>
    </rPh>
    <rPh sb="44" eb="45">
      <t>ウカガ</t>
    </rPh>
    <phoneticPr fontId="14"/>
  </si>
  <si>
    <t>　 求めている連携先等がある場合にご記載ください。本様式でご回答いただいた内容は、病院連絡会限りの資料とさせていただき、公表は行いま</t>
    <phoneticPr fontId="14"/>
  </si>
  <si>
    <t>　 せん。 （個別医療機関名が特定されない形でとりまとめを行い、地域での協議に活用させていただく可能性はあります。）</t>
    <phoneticPr fontId="14"/>
  </si>
  <si>
    <t xml:space="preserve">  ★医療機関間の連携の促進等のための情報として、病院ごとの現状を共有させていただくため、お伺いするものです。 自由記載欄に</t>
    <rPh sb="3" eb="7">
      <t>イリョウキカン</t>
    </rPh>
    <rPh sb="7" eb="8">
      <t>アイダ</t>
    </rPh>
    <rPh sb="14" eb="15">
      <t>ナド</t>
    </rPh>
    <rPh sb="30" eb="32">
      <t>ゲンジョウ</t>
    </rPh>
    <rPh sb="33" eb="35">
      <t>キョウユウ</t>
    </rPh>
    <rPh sb="46" eb="47">
      <t>ウカガ</t>
    </rPh>
    <phoneticPr fontId="14"/>
  </si>
  <si>
    <t>※患者情報の共有や紹介先の確保等、外来医療におけるかかりつけ医・診療所との連携の取組や課題があれば記載ください。</t>
    <rPh sb="1" eb="3">
      <t>カンジャ</t>
    </rPh>
    <rPh sb="3" eb="5">
      <t>ジョウホウ</t>
    </rPh>
    <rPh sb="6" eb="8">
      <t>キョウユウ</t>
    </rPh>
    <rPh sb="9" eb="11">
      <t>ショウカイ</t>
    </rPh>
    <rPh sb="11" eb="12">
      <t>サキ</t>
    </rPh>
    <rPh sb="13" eb="15">
      <t>カクホ</t>
    </rPh>
    <rPh sb="15" eb="16">
      <t>ナド</t>
    </rPh>
    <rPh sb="17" eb="19">
      <t>ガイライ</t>
    </rPh>
    <rPh sb="19" eb="21">
      <t>イリョウ</t>
    </rPh>
    <rPh sb="30" eb="31">
      <t>イ</t>
    </rPh>
    <rPh sb="32" eb="35">
      <t>シンリョウショ</t>
    </rPh>
    <rPh sb="37" eb="39">
      <t>レンケイ</t>
    </rPh>
    <rPh sb="40" eb="42">
      <t>トリクミ</t>
    </rPh>
    <rPh sb="43" eb="45">
      <t>カダイ</t>
    </rPh>
    <rPh sb="49" eb="51">
      <t>キサイ</t>
    </rPh>
    <phoneticPr fontId="14"/>
  </si>
  <si>
    <t xml:space="preserve">     ついては、下記設問にあるような課題等がある場合にご記載ください。本様式でご回答いただいた内容は、病院連絡会限りの資料と</t>
    <phoneticPr fontId="14"/>
  </si>
  <si>
    <t xml:space="preserve">  　 させていただき、公表は行いません。（個別医療機関名が特定されない形でとりまとめを行い、地域での協議に活用させていただく</t>
    <phoneticPr fontId="14"/>
  </si>
  <si>
    <t xml:space="preserve">   　可能性はあります。）</t>
    <phoneticPr fontId="14"/>
  </si>
  <si>
    <t>https://www.pref.osaka.lg.jp/o100020/iryo/zaitaku/kyoten_sekkyoku.html</t>
    <phoneticPr fontId="14"/>
  </si>
  <si>
    <t>　 URL：</t>
    <phoneticPr fontId="14"/>
  </si>
  <si>
    <t>　　　  府HP</t>
    <phoneticPr fontId="14"/>
  </si>
  <si>
    <t>https://www.pref.osaka.lg.jp/o100020/iryo/keikaku/r7hpplan.html</t>
    <phoneticPr fontId="14"/>
  </si>
  <si>
    <t>URL:</t>
    <phoneticPr fontId="14"/>
  </si>
  <si>
    <t>　　　　記載してください。</t>
    <phoneticPr fontId="14"/>
  </si>
  <si>
    <t xml:space="preserve">    （圏域における入院医療の診断群ごとの状況については、下記府HPのMDC別医療機関別件数を参考にご確認ください。）</t>
    <phoneticPr fontId="14"/>
  </si>
  <si>
    <t>https://www.pref.osaka.lg.jp/o100020/iryo/keikaku/tenkanhojo.html</t>
    <phoneticPr fontId="14"/>
  </si>
  <si>
    <t xml:space="preserve"> 参考：大阪府HP「大阪府病床転換等促進事業」の募集について</t>
    <rPh sb="1" eb="3">
      <t>サンコウ</t>
    </rPh>
    <rPh sb="4" eb="7">
      <t>オオサカフ</t>
    </rPh>
    <rPh sb="10" eb="13">
      <t>オオサカフ</t>
    </rPh>
    <rPh sb="13" eb="15">
      <t>ビョウショウ</t>
    </rPh>
    <rPh sb="15" eb="18">
      <t>テンカンナド</t>
    </rPh>
    <phoneticPr fontId="14"/>
  </si>
  <si>
    <t>URL</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</si>
</sst>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General&quot;床&quot;"/>
    <numFmt numFmtId="177" formatCode="0&quot;床&quot;"/>
    <numFmt numFmtId="178" formatCode="0.0_ "/>
    <numFmt numFmtId="179" formatCode="0.0_);[Red]\(0.0\)"/>
    <numFmt numFmtId="180" formatCode="0_ "/>
    <numFmt numFmtId="181" formatCode="General&quot; 床&quot;"/>
    <numFmt numFmtId="182" formatCode="#,##0_ "/>
    <numFmt numFmtId="183" formatCode="#,##0.0_ "/>
    <numFmt numFmtId="184" formatCode="#,##0_);[Red]\(#,##0\)"/>
    <numFmt numFmtId="185" formatCode="0.0%"/>
    <numFmt numFmtId="186" formatCode="0_);[Red]\(0\)"/>
    <numFmt numFmtId="187" formatCode="0.000_);[Red]\(0.000\)"/>
    <numFmt numFmtId="188" formatCode="#,##0&quot;百&quot;&quot;万&quot;&quot;円&quot;"/>
  </numFmts>
  <fonts count="87" x14ac:knownFonts="1">
    <font>
      <sz val="11"/>
      <color theme="1"/>
      <name val="游ゴシック"/>
      <family val="2"/>
      <charset val="128"/>
      <scheme val="minor"/>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theme="1"/>
      <name val="游ゴシック"/>
      <family val="3"/>
      <charset val="128"/>
      <scheme val="minor"/>
    </font>
    <font>
      <b/>
      <sz val="11"/>
      <color theme="1"/>
      <name val="Meiryo UI"/>
      <family val="3"/>
      <charset val="128"/>
    </font>
    <font>
      <sz val="11"/>
      <color theme="1"/>
      <name val="Meiryo UI"/>
      <family val="3"/>
      <charset val="128"/>
    </font>
    <font>
      <b/>
      <sz val="22"/>
      <color theme="1"/>
      <name val="Meiryo UI"/>
      <family val="3"/>
      <charset val="128"/>
    </font>
    <font>
      <b/>
      <sz val="18"/>
      <color theme="1"/>
      <name val="Meiryo UI"/>
      <family val="3"/>
      <charset val="128"/>
    </font>
    <font>
      <sz val="14"/>
      <color theme="1"/>
      <name val="Meiryo UI"/>
      <family val="3"/>
      <charset val="128"/>
    </font>
    <font>
      <sz val="20"/>
      <color theme="1"/>
      <name val="Meiryo UI"/>
      <family val="3"/>
      <charset val="128"/>
    </font>
    <font>
      <sz val="12"/>
      <color theme="1"/>
      <name val="Meiryo UI"/>
      <family val="3"/>
      <charset val="128"/>
    </font>
    <font>
      <sz val="14"/>
      <color rgb="FFFF0000"/>
      <name val="Meiryo UI"/>
      <family val="3"/>
      <charset val="128"/>
    </font>
    <font>
      <b/>
      <sz val="16"/>
      <color theme="1"/>
      <name val="Meiryo UI"/>
      <family val="3"/>
      <charset val="128"/>
    </font>
    <font>
      <sz val="16"/>
      <color theme="1"/>
      <name val="Meiryo UI"/>
      <family val="3"/>
      <charset val="128"/>
    </font>
    <font>
      <u/>
      <sz val="16"/>
      <color rgb="FFFF0000"/>
      <name val="Meiryo UI"/>
      <family val="3"/>
      <charset val="128"/>
    </font>
    <font>
      <sz val="16"/>
      <color rgb="FFFF0000"/>
      <name val="Meiryo UI"/>
      <family val="3"/>
      <charset val="128"/>
    </font>
    <font>
      <sz val="16"/>
      <name val="Meiryo UI"/>
      <family val="3"/>
      <charset val="128"/>
    </font>
    <font>
      <sz val="15"/>
      <color theme="1"/>
      <name val="Meiryo UI"/>
      <family val="3"/>
      <charset val="128"/>
    </font>
    <font>
      <b/>
      <sz val="15"/>
      <color theme="1"/>
      <name val="Meiryo UI"/>
      <family val="3"/>
      <charset val="128"/>
    </font>
    <font>
      <sz val="18"/>
      <color theme="1"/>
      <name val="Meiryo UI"/>
      <family val="3"/>
      <charset val="128"/>
    </font>
    <font>
      <b/>
      <sz val="14"/>
      <color theme="1"/>
      <name val="Meiryo UI"/>
      <family val="3"/>
      <charset val="128"/>
    </font>
    <font>
      <sz val="11"/>
      <color rgb="FFFF0000"/>
      <name val="Meiryo UI"/>
      <family val="3"/>
      <charset val="128"/>
    </font>
    <font>
      <sz val="10"/>
      <color theme="1"/>
      <name val="Meiryo UI"/>
      <family val="3"/>
      <charset val="128"/>
    </font>
    <font>
      <sz val="8"/>
      <color theme="1"/>
      <name val="Meiryo UI"/>
      <family val="3"/>
      <charset val="128"/>
    </font>
    <font>
      <sz val="9"/>
      <color theme="1"/>
      <name val="Meiryo UI"/>
      <family val="3"/>
      <charset val="128"/>
    </font>
    <font>
      <sz val="16"/>
      <color theme="0"/>
      <name val="Meiryo UI"/>
      <family val="3"/>
      <charset val="128"/>
    </font>
    <font>
      <sz val="18"/>
      <name val="Meiryo UI"/>
      <family val="3"/>
      <charset val="128"/>
    </font>
    <font>
      <strike/>
      <sz val="16"/>
      <color rgb="FFFF0000"/>
      <name val="Meiryo UI"/>
      <family val="3"/>
      <charset val="128"/>
    </font>
    <font>
      <sz val="11"/>
      <color theme="0"/>
      <name val="Meiryo UI"/>
      <family val="3"/>
      <charset val="128"/>
    </font>
    <font>
      <sz val="15"/>
      <color theme="0"/>
      <name val="Meiryo UI"/>
      <family val="3"/>
      <charset val="128"/>
    </font>
    <font>
      <sz val="14"/>
      <color theme="0"/>
      <name val="Meiryo UI"/>
      <family val="3"/>
      <charset val="128"/>
    </font>
    <font>
      <sz val="6"/>
      <color theme="1"/>
      <name val="Meiryo UI"/>
      <family val="3"/>
      <charset val="128"/>
    </font>
    <font>
      <u/>
      <sz val="9"/>
      <color theme="1"/>
      <name val="Meiryo UI"/>
      <family val="3"/>
      <charset val="128"/>
    </font>
    <font>
      <b/>
      <sz val="20"/>
      <color theme="1"/>
      <name val="Meiryo UI"/>
      <family val="3"/>
      <charset val="128"/>
    </font>
    <font>
      <sz val="20"/>
      <name val="Meiryo UI"/>
      <family val="3"/>
      <charset val="128"/>
    </font>
    <font>
      <b/>
      <sz val="24"/>
      <color theme="1"/>
      <name val="Meiryo UI"/>
      <family val="3"/>
      <charset val="128"/>
    </font>
    <font>
      <u/>
      <sz val="20"/>
      <color rgb="FFFF0000"/>
      <name val="Meiryo UI"/>
      <family val="3"/>
      <charset val="128"/>
    </font>
    <font>
      <b/>
      <u/>
      <sz val="20"/>
      <color rgb="FFFF0000"/>
      <name val="Meiryo UI"/>
      <family val="3"/>
      <charset val="128"/>
    </font>
    <font>
      <sz val="20"/>
      <color rgb="FFFF0000"/>
      <name val="Meiryo UI"/>
      <family val="3"/>
      <charset val="128"/>
    </font>
    <font>
      <u/>
      <sz val="20"/>
      <name val="Meiryo UI"/>
      <family val="3"/>
      <charset val="128"/>
    </font>
    <font>
      <u/>
      <sz val="11"/>
      <color theme="1"/>
      <name val="Meiryo UI"/>
      <family val="3"/>
      <charset val="128"/>
    </font>
    <font>
      <b/>
      <u/>
      <sz val="20"/>
      <color theme="1"/>
      <name val="Meiryo UI"/>
      <family val="3"/>
      <charset val="128"/>
    </font>
    <font>
      <b/>
      <u/>
      <sz val="22"/>
      <color theme="1"/>
      <name val="Meiryo UI"/>
      <family val="3"/>
      <charset val="128"/>
    </font>
    <font>
      <sz val="22"/>
      <color theme="1"/>
      <name val="Meiryo UI"/>
      <family val="3"/>
      <charset val="128"/>
    </font>
    <font>
      <sz val="22"/>
      <name val="Meiryo UI"/>
      <family val="3"/>
      <charset val="128"/>
    </font>
    <font>
      <sz val="6.5"/>
      <color theme="1"/>
      <name val="Meiryo UI"/>
      <family val="3"/>
      <charset val="128"/>
    </font>
    <font>
      <sz val="1"/>
      <color theme="0" tint="-0.34998626667073579"/>
      <name val="Meiryo UI"/>
      <family val="3"/>
      <charset val="128"/>
    </font>
    <font>
      <sz val="21"/>
      <name val="Meiryo UI"/>
      <family val="3"/>
      <charset val="128"/>
    </font>
    <font>
      <sz val="22"/>
      <color theme="0" tint="-0.34998626667073579"/>
      <name val="Meiryo UI"/>
      <family val="3"/>
      <charset val="128"/>
    </font>
    <font>
      <sz val="18"/>
      <color theme="0" tint="-0.34998626667073579"/>
      <name val="Meiryo UI"/>
      <family val="3"/>
      <charset val="128"/>
    </font>
    <font>
      <b/>
      <sz val="24"/>
      <color theme="0"/>
      <name val="Meiryo UI"/>
      <family val="3"/>
      <charset val="128"/>
    </font>
    <font>
      <sz val="18"/>
      <color rgb="FFFF0000"/>
      <name val="Meiryo UI"/>
      <family val="3"/>
      <charset val="128"/>
    </font>
    <font>
      <b/>
      <sz val="18"/>
      <color theme="0"/>
      <name val="Meiryo UI"/>
      <family val="3"/>
      <charset val="128"/>
    </font>
    <font>
      <sz val="15"/>
      <name val="Meiryo UI"/>
      <family val="3"/>
      <charset val="128"/>
    </font>
    <font>
      <b/>
      <sz val="18"/>
      <color rgb="FFFF0000"/>
      <name val="Meiryo UI"/>
      <family val="3"/>
      <charset val="128"/>
    </font>
    <font>
      <b/>
      <u/>
      <sz val="18"/>
      <color rgb="FFFF0000"/>
      <name val="Meiryo UI"/>
      <family val="3"/>
      <charset val="128"/>
    </font>
    <font>
      <sz val="11"/>
      <name val="Meiryo UI"/>
      <family val="3"/>
      <charset val="128"/>
    </font>
    <font>
      <sz val="13"/>
      <color theme="1"/>
      <name val="Meiryo UI"/>
      <family val="3"/>
      <charset val="128"/>
    </font>
    <font>
      <sz val="14"/>
      <name val="Meiryo UI"/>
      <family val="3"/>
      <charset val="128"/>
    </font>
    <font>
      <b/>
      <sz val="18"/>
      <name val="Meiryo UI"/>
      <family val="3"/>
      <charset val="128"/>
    </font>
    <font>
      <sz val="12"/>
      <name val="Meiryo UI"/>
      <family val="3"/>
      <charset val="128"/>
    </font>
    <font>
      <b/>
      <sz val="14"/>
      <name val="Meiryo UI"/>
      <family val="3"/>
      <charset val="128"/>
    </font>
    <font>
      <b/>
      <sz val="11"/>
      <color theme="5"/>
      <name val="Meiryo UI"/>
      <family val="3"/>
      <charset val="128"/>
    </font>
    <font>
      <sz val="11"/>
      <color rgb="FF7030A0"/>
      <name val="Meiryo UI"/>
      <family val="3"/>
      <charset val="128"/>
    </font>
    <font>
      <sz val="11"/>
      <color theme="5"/>
      <name val="Meiryo UI"/>
      <family val="3"/>
      <charset val="128"/>
    </font>
    <font>
      <sz val="11"/>
      <color theme="9" tint="-0.249977111117893"/>
      <name val="Meiryo UI"/>
      <family val="3"/>
      <charset val="128"/>
    </font>
    <font>
      <b/>
      <u/>
      <sz val="14"/>
      <color rgb="FFFF0000"/>
      <name val="Meiryo UI"/>
      <family val="3"/>
      <charset val="128"/>
    </font>
    <font>
      <sz val="11"/>
      <name val="Meiryo UI"/>
      <family val="2"/>
      <charset val="128"/>
    </font>
    <font>
      <sz val="11"/>
      <color rgb="FFFF0000"/>
      <name val="Meiryo UI"/>
      <family val="2"/>
      <charset val="128"/>
    </font>
    <font>
      <b/>
      <sz val="13"/>
      <color theme="1"/>
      <name val="Meiryo UI"/>
      <family val="3"/>
      <charset val="128"/>
    </font>
    <font>
      <sz val="10"/>
      <color theme="1"/>
      <name val="Meiryo UI"/>
      <family val="2"/>
      <charset val="128"/>
    </font>
    <font>
      <u/>
      <sz val="11"/>
      <color theme="10"/>
      <name val="游ゴシック"/>
      <family val="2"/>
      <charset val="128"/>
      <scheme val="minor"/>
    </font>
    <font>
      <u/>
      <sz val="11"/>
      <color theme="10"/>
      <name val="Meiryo UI"/>
      <family val="3"/>
      <charset val="128"/>
    </font>
    <font>
      <u/>
      <sz val="12"/>
      <color theme="10"/>
      <name val="游ゴシック"/>
      <family val="3"/>
      <charset val="128"/>
      <scheme val="minor"/>
    </font>
  </fonts>
  <fills count="19">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8"/>
        <bgColor indexed="64"/>
      </patternFill>
    </fill>
    <fill>
      <patternFill patternType="solid">
        <fgColor theme="5"/>
        <bgColor indexed="64"/>
      </patternFill>
    </fill>
    <fill>
      <patternFill patternType="solid">
        <fgColor theme="9" tint="0.79998168889431442"/>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auto="1"/>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thin">
        <color indexed="64"/>
      </left>
      <right style="medium">
        <color indexed="64"/>
      </right>
      <top/>
      <bottom style="medium">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top style="mediumDashed">
        <color auto="1"/>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s>
  <cellStyleXfs count="7">
    <xf numFmtId="0" fontId="0" fillId="0" borderId="0">
      <alignment vertical="center"/>
    </xf>
    <xf numFmtId="0" fontId="15" fillId="0" borderId="0">
      <alignment vertical="center"/>
    </xf>
    <xf numFmtId="0" fontId="15" fillId="0" borderId="0">
      <alignment vertical="center"/>
    </xf>
    <xf numFmtId="0" fontId="12" fillId="0" borderId="0">
      <alignment vertical="center"/>
    </xf>
    <xf numFmtId="0" fontId="11" fillId="0" borderId="0">
      <alignment vertical="center"/>
    </xf>
    <xf numFmtId="0" fontId="10" fillId="0" borderId="0">
      <alignment vertical="center"/>
    </xf>
    <xf numFmtId="0" fontId="84" fillId="0" borderId="0" applyNumberFormat="0" applyFill="0" applyBorder="0" applyAlignment="0" applyProtection="0">
      <alignment vertical="center"/>
    </xf>
  </cellStyleXfs>
  <cellXfs count="925">
    <xf numFmtId="0" fontId="0" fillId="0" borderId="0" xfId="0">
      <alignment vertical="center"/>
    </xf>
    <xf numFmtId="0" fontId="15" fillId="0" borderId="0" xfId="1">
      <alignment vertical="center"/>
    </xf>
    <xf numFmtId="0" fontId="17" fillId="0" borderId="0" xfId="0" applyFont="1">
      <alignment vertical="center"/>
    </xf>
    <xf numFmtId="0" fontId="18" fillId="0" borderId="0" xfId="0" applyFont="1">
      <alignment vertical="center"/>
    </xf>
    <xf numFmtId="0" fontId="0" fillId="6" borderId="1" xfId="0" applyFill="1" applyBorder="1" applyAlignment="1">
      <alignment horizontal="center" vertical="center" wrapText="1"/>
    </xf>
    <xf numFmtId="0" fontId="0" fillId="6" borderId="6" xfId="0" applyFill="1" applyBorder="1" applyAlignment="1">
      <alignment horizontal="center" vertical="center" wrapText="1"/>
    </xf>
    <xf numFmtId="0" fontId="18" fillId="6" borderId="29" xfId="0" applyFont="1" applyFill="1" applyBorder="1" applyAlignment="1">
      <alignment horizontal="center" vertical="center"/>
    </xf>
    <xf numFmtId="0" fontId="18" fillId="6" borderId="20" xfId="0" applyFont="1" applyFill="1" applyBorder="1" applyAlignment="1">
      <alignment horizontal="center" vertical="center"/>
    </xf>
    <xf numFmtId="0" fontId="0" fillId="0" borderId="0" xfId="0" applyAlignment="1">
      <alignment horizontal="center" vertical="center" shrinkToFit="1"/>
    </xf>
    <xf numFmtId="0" fontId="0" fillId="0" borderId="0" xfId="0" applyAlignment="1">
      <alignment vertical="center" shrinkToFit="1"/>
    </xf>
    <xf numFmtId="0" fontId="18" fillId="6" borderId="1" xfId="0" applyFont="1" applyFill="1" applyBorder="1" applyAlignment="1">
      <alignment horizontal="center" vertical="center"/>
    </xf>
    <xf numFmtId="0" fontId="0" fillId="0" borderId="1" xfId="0" applyBorder="1">
      <alignment vertical="center"/>
    </xf>
    <xf numFmtId="0" fontId="0" fillId="0" borderId="1" xfId="0" applyBorder="1" applyAlignment="1">
      <alignment vertical="center" shrinkToFit="1"/>
    </xf>
    <xf numFmtId="0" fontId="18" fillId="6" borderId="47" xfId="0" applyFont="1" applyFill="1" applyBorder="1" applyAlignment="1">
      <alignment horizontal="center" vertical="center"/>
    </xf>
    <xf numFmtId="0" fontId="18" fillId="6" borderId="48" xfId="0" applyFont="1" applyFill="1" applyBorder="1" applyAlignment="1">
      <alignment horizontal="center" vertical="center"/>
    </xf>
    <xf numFmtId="0" fontId="0" fillId="0" borderId="48" xfId="0" applyBorder="1">
      <alignment vertical="center"/>
    </xf>
    <xf numFmtId="0" fontId="0" fillId="0" borderId="48" xfId="0" applyBorder="1" applyAlignment="1">
      <alignment vertical="center" shrinkToFit="1"/>
    </xf>
    <xf numFmtId="0" fontId="0" fillId="0" borderId="49" xfId="0" applyBorder="1" applyAlignment="1">
      <alignment vertical="center" shrinkToFit="1"/>
    </xf>
    <xf numFmtId="0" fontId="18" fillId="6" borderId="29" xfId="0" applyFont="1" applyFill="1" applyBorder="1" applyAlignment="1">
      <alignment horizontal="center" vertical="center" shrinkToFit="1"/>
    </xf>
    <xf numFmtId="0" fontId="18" fillId="6" borderId="20" xfId="0" applyFont="1" applyFill="1" applyBorder="1" applyAlignment="1">
      <alignment horizontal="center" vertical="center" shrinkToFit="1"/>
    </xf>
    <xf numFmtId="0" fontId="18" fillId="6" borderId="22" xfId="0" applyFont="1" applyFill="1" applyBorder="1" applyAlignment="1">
      <alignment horizontal="center" vertical="center" shrinkToFit="1"/>
    </xf>
    <xf numFmtId="0" fontId="18" fillId="6" borderId="40" xfId="0" applyFont="1" applyFill="1" applyBorder="1" applyAlignment="1">
      <alignment horizontal="center" vertical="center"/>
    </xf>
    <xf numFmtId="0" fontId="18" fillId="6" borderId="23" xfId="0" applyFont="1" applyFill="1" applyBorder="1" applyAlignment="1">
      <alignment horizontal="center" vertical="center"/>
    </xf>
    <xf numFmtId="0" fontId="0" fillId="0" borderId="40" xfId="0" applyBorder="1" applyAlignment="1">
      <alignment vertical="center" shrinkToFit="1"/>
    </xf>
    <xf numFmtId="0" fontId="0" fillId="0" borderId="23" xfId="0" applyBorder="1" applyAlignment="1">
      <alignment vertical="center" shrinkToFit="1"/>
    </xf>
    <xf numFmtId="0" fontId="0" fillId="0" borderId="40" xfId="0" applyBorder="1">
      <alignment vertical="center"/>
    </xf>
    <xf numFmtId="0" fontId="0" fillId="0" borderId="23" xfId="0" applyBorder="1">
      <alignment vertical="center"/>
    </xf>
    <xf numFmtId="0" fontId="0" fillId="0" borderId="33" xfId="0" applyBorder="1">
      <alignment vertical="center"/>
    </xf>
    <xf numFmtId="0" fontId="0" fillId="0" borderId="26" xfId="0" applyBorder="1">
      <alignment vertical="center"/>
    </xf>
    <xf numFmtId="0" fontId="0" fillId="0" borderId="26" xfId="0" applyBorder="1" applyAlignment="1">
      <alignment vertical="center" shrinkToFit="1"/>
    </xf>
    <xf numFmtId="0" fontId="0" fillId="0" borderId="35" xfId="0" applyBorder="1">
      <alignment vertical="center"/>
    </xf>
    <xf numFmtId="0" fontId="0" fillId="0" borderId="0" xfId="0" applyFill="1" applyBorder="1">
      <alignment vertical="center"/>
    </xf>
    <xf numFmtId="0" fontId="18" fillId="0" borderId="55" xfId="0" applyFont="1" applyFill="1" applyBorder="1" applyAlignment="1">
      <alignment horizontal="center" vertical="center"/>
    </xf>
    <xf numFmtId="0" fontId="0" fillId="0" borderId="55" xfId="0" applyFill="1" applyBorder="1">
      <alignment vertical="center"/>
    </xf>
    <xf numFmtId="0" fontId="0" fillId="0" borderId="55" xfId="0" applyFill="1" applyBorder="1" applyAlignment="1">
      <alignment vertical="center" shrinkToFit="1"/>
    </xf>
    <xf numFmtId="0" fontId="0" fillId="8" borderId="1" xfId="0" applyFill="1" applyBorder="1">
      <alignment vertical="center"/>
    </xf>
    <xf numFmtId="0" fontId="0" fillId="8" borderId="40" xfId="0" applyFill="1" applyBorder="1">
      <alignment vertical="center"/>
    </xf>
    <xf numFmtId="0" fontId="0" fillId="8" borderId="23" xfId="0" applyFill="1" applyBorder="1">
      <alignment vertical="center"/>
    </xf>
    <xf numFmtId="0" fontId="0" fillId="0" borderId="0" xfId="0" applyBorder="1" applyAlignment="1">
      <alignment vertical="center" shrinkToFit="1"/>
    </xf>
    <xf numFmtId="0" fontId="0" fillId="0" borderId="0" xfId="0" applyBorder="1">
      <alignment vertical="center"/>
    </xf>
    <xf numFmtId="0" fontId="18" fillId="0" borderId="0" xfId="0" applyFont="1" applyFill="1" applyBorder="1" applyAlignment="1">
      <alignment horizontal="center" vertical="center" shrinkToFit="1"/>
    </xf>
    <xf numFmtId="0" fontId="18" fillId="0" borderId="0" xfId="0" applyFont="1" applyFill="1" applyBorder="1" applyAlignment="1">
      <alignment horizontal="center" vertical="center"/>
    </xf>
    <xf numFmtId="0" fontId="0" fillId="9" borderId="29" xfId="0" applyFill="1" applyBorder="1" applyAlignment="1">
      <alignment horizontal="center" vertical="center" shrinkToFit="1"/>
    </xf>
    <xf numFmtId="0" fontId="0" fillId="9" borderId="20" xfId="0" applyFill="1" applyBorder="1" applyAlignment="1">
      <alignment horizontal="center" vertical="center" shrinkToFit="1"/>
    </xf>
    <xf numFmtId="0" fontId="18" fillId="9" borderId="20" xfId="0" applyFont="1" applyFill="1" applyBorder="1" applyAlignment="1">
      <alignment horizontal="center" vertical="center" shrinkToFit="1"/>
    </xf>
    <xf numFmtId="0" fontId="0" fillId="9" borderId="22" xfId="0" applyFill="1" applyBorder="1" applyAlignment="1">
      <alignment horizontal="center" vertical="center" shrinkToFit="1"/>
    </xf>
    <xf numFmtId="0" fontId="18" fillId="6" borderId="22" xfId="0" applyFont="1" applyFill="1" applyBorder="1" applyAlignment="1">
      <alignment horizontal="center" vertical="center"/>
    </xf>
    <xf numFmtId="0" fontId="18" fillId="0" borderId="0" xfId="0" applyFont="1" applyProtection="1">
      <alignment vertical="center"/>
    </xf>
    <xf numFmtId="0" fontId="20" fillId="0" borderId="0" xfId="0" applyFont="1" applyAlignment="1" applyProtection="1">
      <alignment vertical="center"/>
    </xf>
    <xf numFmtId="0" fontId="21" fillId="0" borderId="0" xfId="0" applyFont="1" applyProtection="1">
      <alignment vertical="center"/>
    </xf>
    <xf numFmtId="0" fontId="25" fillId="0" borderId="0" xfId="0" applyFont="1" applyProtection="1">
      <alignment vertical="center"/>
    </xf>
    <xf numFmtId="0" fontId="26" fillId="0" borderId="0" xfId="0" applyFont="1" applyProtection="1">
      <alignment vertical="center"/>
    </xf>
    <xf numFmtId="0" fontId="26" fillId="10" borderId="39" xfId="0" applyFont="1" applyFill="1" applyBorder="1" applyAlignment="1" applyProtection="1">
      <alignment horizontal="center" vertical="center"/>
      <protection locked="0"/>
    </xf>
    <xf numFmtId="0" fontId="26" fillId="10" borderId="32" xfId="0" applyFont="1" applyFill="1" applyBorder="1" applyAlignment="1" applyProtection="1">
      <alignment horizontal="center" vertical="center"/>
      <protection locked="0"/>
    </xf>
    <xf numFmtId="0" fontId="26" fillId="10" borderId="38" xfId="0" applyFont="1" applyFill="1" applyBorder="1" applyAlignment="1" applyProtection="1">
      <alignment horizontal="center" vertical="center"/>
      <protection locked="0"/>
    </xf>
    <xf numFmtId="0" fontId="26" fillId="10" borderId="43" xfId="0" applyFont="1" applyFill="1" applyBorder="1" applyAlignment="1" applyProtection="1">
      <alignment horizontal="center" vertical="center"/>
      <protection locked="0"/>
    </xf>
    <xf numFmtId="0" fontId="26" fillId="10" borderId="41" xfId="0" applyFont="1" applyFill="1" applyBorder="1" applyAlignment="1" applyProtection="1">
      <alignment horizontal="center" vertical="center"/>
      <protection locked="0"/>
    </xf>
    <xf numFmtId="0" fontId="26" fillId="10" borderId="46" xfId="0" applyFont="1" applyFill="1" applyBorder="1" applyAlignment="1" applyProtection="1">
      <alignment horizontal="center" vertical="center"/>
      <protection locked="0"/>
    </xf>
    <xf numFmtId="0" fontId="26" fillId="10" borderId="44" xfId="0" applyFont="1" applyFill="1" applyBorder="1" applyAlignment="1" applyProtection="1">
      <alignment horizontal="center" vertical="center"/>
      <protection locked="0"/>
    </xf>
    <xf numFmtId="0" fontId="26" fillId="0" borderId="0" xfId="0" applyFont="1" applyBorder="1" applyAlignment="1" applyProtection="1">
      <alignment horizontal="center" vertical="center"/>
    </xf>
    <xf numFmtId="0" fontId="26" fillId="0" borderId="0" xfId="0" applyNumberFormat="1" applyFont="1" applyBorder="1" applyAlignment="1" applyProtection="1">
      <alignment vertical="center"/>
    </xf>
    <xf numFmtId="0" fontId="26" fillId="0" borderId="0" xfId="0" applyFont="1" applyBorder="1" applyAlignment="1" applyProtection="1">
      <alignment horizontal="center" vertical="center" wrapText="1"/>
    </xf>
    <xf numFmtId="0" fontId="26" fillId="0" borderId="0" xfId="0" applyFont="1" applyBorder="1" applyAlignment="1" applyProtection="1">
      <alignment vertical="center"/>
    </xf>
    <xf numFmtId="0" fontId="26" fillId="10" borderId="45" xfId="0" applyFont="1" applyFill="1" applyBorder="1" applyAlignment="1" applyProtection="1">
      <alignment horizontal="center" vertical="center"/>
      <protection locked="0"/>
    </xf>
    <xf numFmtId="0" fontId="26" fillId="0" borderId="0" xfId="0" applyFont="1" applyAlignment="1" applyProtection="1">
      <alignment horizontal="right" vertical="center"/>
    </xf>
    <xf numFmtId="0" fontId="29" fillId="0" borderId="0" xfId="0" applyFont="1" applyProtection="1">
      <alignment vertical="center"/>
    </xf>
    <xf numFmtId="0" fontId="26" fillId="5" borderId="14" xfId="0" applyFont="1" applyFill="1" applyBorder="1" applyAlignment="1" applyProtection="1">
      <alignment horizontal="center" vertical="center"/>
      <protection locked="0"/>
    </xf>
    <xf numFmtId="0" fontId="30" fillId="2" borderId="0" xfId="0" applyFont="1" applyFill="1" applyBorder="1" applyAlignment="1" applyProtection="1">
      <alignment vertical="center"/>
    </xf>
    <xf numFmtId="0" fontId="26" fillId="2"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26" fillId="0" borderId="0" xfId="0" applyFont="1" applyFill="1" applyBorder="1" applyProtection="1">
      <alignment vertical="center"/>
    </xf>
    <xf numFmtId="0" fontId="32" fillId="0" borderId="0" xfId="0" applyFont="1" applyAlignment="1" applyProtection="1">
      <alignment horizontal="right" vertical="center"/>
    </xf>
    <xf numFmtId="0" fontId="18" fillId="2" borderId="0" xfId="0" applyFont="1" applyFill="1">
      <alignment vertical="center"/>
    </xf>
    <xf numFmtId="0" fontId="33" fillId="2" borderId="0" xfId="0" applyFont="1" applyFill="1" applyAlignment="1">
      <alignment horizontal="left" vertical="center"/>
    </xf>
    <xf numFmtId="0" fontId="18" fillId="2" borderId="0" xfId="0" applyFont="1" applyFill="1" applyAlignment="1">
      <alignment horizontal="center" vertical="center"/>
    </xf>
    <xf numFmtId="0" fontId="18" fillId="2" borderId="0" xfId="0" applyFont="1" applyFill="1" applyAlignment="1">
      <alignment horizontal="left" vertical="center"/>
    </xf>
    <xf numFmtId="0" fontId="18" fillId="0" borderId="0" xfId="0" applyFont="1" applyAlignment="1">
      <alignment horizontal="center" vertical="center"/>
    </xf>
    <xf numFmtId="0" fontId="18" fillId="5" borderId="11" xfId="0" applyFont="1" applyFill="1" applyBorder="1" applyAlignment="1" applyProtection="1">
      <alignment horizontal="right" vertical="center"/>
      <protection locked="0"/>
    </xf>
    <xf numFmtId="0" fontId="35" fillId="2" borderId="0" xfId="0" applyFont="1" applyFill="1">
      <alignment vertical="center"/>
    </xf>
    <xf numFmtId="0" fontId="35" fillId="2" borderId="0" xfId="0" applyFont="1" applyFill="1" applyAlignment="1">
      <alignment horizontal="center" vertical="center"/>
    </xf>
    <xf numFmtId="0" fontId="35" fillId="0" borderId="0" xfId="0" applyFont="1">
      <alignment vertical="center"/>
    </xf>
    <xf numFmtId="0" fontId="35" fillId="2" borderId="0" xfId="0" applyFont="1" applyFill="1" applyBorder="1" applyAlignment="1">
      <alignment vertical="center"/>
    </xf>
    <xf numFmtId="0" fontId="35" fillId="2" borderId="0" xfId="0" applyFont="1" applyFill="1" applyBorder="1" applyAlignment="1">
      <alignment horizontal="center" vertical="center"/>
    </xf>
    <xf numFmtId="0" fontId="35" fillId="2" borderId="0" xfId="0" applyFont="1" applyFill="1" applyBorder="1" applyAlignment="1">
      <alignment horizontal="right" vertical="center"/>
    </xf>
    <xf numFmtId="0" fontId="37" fillId="7" borderId="20" xfId="0" applyFont="1" applyFill="1" applyBorder="1" applyAlignment="1">
      <alignment horizontal="center" vertical="center" wrapText="1"/>
    </xf>
    <xf numFmtId="0" fontId="37" fillId="7" borderId="22" xfId="0" applyFont="1" applyFill="1" applyBorder="1" applyAlignment="1">
      <alignment horizontal="center" vertical="center" wrapText="1"/>
    </xf>
    <xf numFmtId="0" fontId="35" fillId="7" borderId="26" xfId="0" applyFont="1" applyFill="1" applyBorder="1" applyAlignment="1">
      <alignment horizontal="center" vertical="center" wrapText="1"/>
    </xf>
    <xf numFmtId="0" fontId="35" fillId="7" borderId="35" xfId="0" applyFont="1" applyFill="1" applyBorder="1" applyAlignment="1">
      <alignment horizontal="center" vertical="center" wrapText="1"/>
    </xf>
    <xf numFmtId="184" fontId="35" fillId="5" borderId="36" xfId="0" applyNumberFormat="1" applyFont="1" applyFill="1" applyBorder="1" applyAlignment="1" applyProtection="1">
      <alignment vertical="center"/>
      <protection locked="0"/>
    </xf>
    <xf numFmtId="184" fontId="35" fillId="5" borderId="2" xfId="0" applyNumberFormat="1" applyFont="1" applyFill="1" applyBorder="1" applyAlignment="1" applyProtection="1">
      <alignment vertical="center"/>
      <protection locked="0"/>
    </xf>
    <xf numFmtId="184" fontId="35" fillId="5" borderId="37" xfId="0" applyNumberFormat="1" applyFont="1" applyFill="1" applyBorder="1" applyAlignment="1" applyProtection="1">
      <alignment vertical="center"/>
      <protection locked="0"/>
    </xf>
    <xf numFmtId="184" fontId="35" fillId="5" borderId="40" xfId="0" applyNumberFormat="1" applyFont="1" applyFill="1" applyBorder="1" applyAlignment="1" applyProtection="1">
      <alignment vertical="center"/>
      <protection locked="0"/>
    </xf>
    <xf numFmtId="184" fontId="35" fillId="5" borderId="1" xfId="0" applyNumberFormat="1" applyFont="1" applyFill="1" applyBorder="1" applyAlignment="1" applyProtection="1">
      <alignment vertical="center"/>
      <protection locked="0"/>
    </xf>
    <xf numFmtId="184" fontId="35" fillId="5" borderId="23" xfId="0" applyNumberFormat="1" applyFont="1" applyFill="1" applyBorder="1" applyAlignment="1" applyProtection="1">
      <alignment vertical="center"/>
      <protection locked="0"/>
    </xf>
    <xf numFmtId="184" fontId="35" fillId="5" borderId="33" xfId="0" applyNumberFormat="1" applyFont="1" applyFill="1" applyBorder="1" applyAlignment="1" applyProtection="1">
      <alignment vertical="center"/>
      <protection locked="0"/>
    </xf>
    <xf numFmtId="184" fontId="35" fillId="5" borderId="26" xfId="0" applyNumberFormat="1" applyFont="1" applyFill="1" applyBorder="1" applyAlignment="1" applyProtection="1">
      <alignment vertical="center"/>
      <protection locked="0"/>
    </xf>
    <xf numFmtId="184" fontId="35" fillId="5" borderId="35" xfId="0" applyNumberFormat="1" applyFont="1" applyFill="1" applyBorder="1" applyAlignment="1" applyProtection="1">
      <alignment vertical="center"/>
      <protection locked="0"/>
    </xf>
    <xf numFmtId="184" fontId="35" fillId="8" borderId="25" xfId="0" applyNumberFormat="1" applyFont="1" applyFill="1" applyBorder="1" applyAlignment="1">
      <alignment vertical="center"/>
    </xf>
    <xf numFmtId="184" fontId="35" fillId="8" borderId="53" xfId="0" applyNumberFormat="1" applyFont="1" applyFill="1" applyBorder="1" applyAlignment="1">
      <alignment vertical="center"/>
    </xf>
    <xf numFmtId="184" fontId="35" fillId="8" borderId="65" xfId="0" applyNumberFormat="1" applyFont="1" applyFill="1" applyBorder="1" applyAlignment="1">
      <alignment vertical="center"/>
    </xf>
    <xf numFmtId="0" fontId="38" fillId="0" borderId="0" xfId="0" applyFont="1" applyProtection="1">
      <alignment vertical="center"/>
    </xf>
    <xf numFmtId="0" fontId="39" fillId="0" borderId="0" xfId="0" applyFont="1" applyProtection="1">
      <alignment vertical="center"/>
    </xf>
    <xf numFmtId="0" fontId="32" fillId="0" borderId="0" xfId="0" applyFont="1" applyProtection="1">
      <alignment vertical="center"/>
    </xf>
    <xf numFmtId="0" fontId="23" fillId="7" borderId="1" xfId="0" applyFont="1" applyFill="1" applyBorder="1" applyAlignment="1" applyProtection="1">
      <alignment horizontal="center" vertical="center" wrapText="1"/>
    </xf>
    <xf numFmtId="0" fontId="21" fillId="7" borderId="23" xfId="0" applyFont="1" applyFill="1" applyBorder="1" applyAlignment="1" applyProtection="1">
      <alignment horizontal="center" vertical="center" wrapText="1"/>
    </xf>
    <xf numFmtId="0" fontId="26" fillId="5" borderId="1" xfId="0" applyFont="1" applyFill="1" applyBorder="1" applyAlignment="1" applyProtection="1">
      <alignment horizontal="center" vertical="center"/>
      <protection locked="0"/>
    </xf>
    <xf numFmtId="0" fontId="26" fillId="8" borderId="1" xfId="0" applyFont="1" applyFill="1" applyBorder="1" applyAlignment="1" applyProtection="1">
      <alignment horizontal="center" vertical="center" shrinkToFit="1"/>
    </xf>
    <xf numFmtId="181" fontId="26" fillId="5" borderId="23" xfId="0" applyNumberFormat="1" applyFont="1" applyFill="1" applyBorder="1" applyAlignment="1" applyProtection="1">
      <alignment vertical="center"/>
      <protection locked="0"/>
    </xf>
    <xf numFmtId="0" fontId="26" fillId="5" borderId="40" xfId="0" applyFont="1" applyFill="1" applyBorder="1" applyAlignment="1" applyProtection="1">
      <alignment horizontal="center" vertical="center" shrinkToFit="1"/>
      <protection locked="0"/>
    </xf>
    <xf numFmtId="0" fontId="26" fillId="10" borderId="40" xfId="0" applyFont="1" applyFill="1" applyBorder="1" applyAlignment="1" applyProtection="1">
      <alignment horizontal="center" vertical="center" shrinkToFit="1"/>
      <protection locked="0"/>
    </xf>
    <xf numFmtId="0" fontId="26" fillId="10" borderId="1" xfId="0" applyFont="1" applyFill="1" applyBorder="1" applyAlignment="1" applyProtection="1">
      <alignment horizontal="center" vertical="center"/>
      <protection locked="0"/>
    </xf>
    <xf numFmtId="181" fontId="26" fillId="10" borderId="23" xfId="0" applyNumberFormat="1" applyFont="1" applyFill="1" applyBorder="1" applyAlignment="1" applyProtection="1">
      <alignment vertical="center"/>
      <protection locked="0"/>
    </xf>
    <xf numFmtId="0" fontId="26" fillId="10" borderId="33" xfId="0" applyFont="1" applyFill="1" applyBorder="1" applyAlignment="1" applyProtection="1">
      <alignment horizontal="center" vertical="center" shrinkToFit="1"/>
      <protection locked="0"/>
    </xf>
    <xf numFmtId="181" fontId="26" fillId="10" borderId="35" xfId="0" applyNumberFormat="1" applyFont="1" applyFill="1" applyBorder="1" applyAlignment="1" applyProtection="1">
      <alignment vertical="center"/>
      <protection locked="0"/>
    </xf>
    <xf numFmtId="0" fontId="26" fillId="0" borderId="0" xfId="0" applyFont="1" applyAlignment="1" applyProtection="1">
      <alignment vertical="top"/>
    </xf>
    <xf numFmtId="0" fontId="26" fillId="5" borderId="35" xfId="0" applyFont="1" applyFill="1" applyBorder="1" applyAlignment="1" applyProtection="1">
      <alignment horizontal="center" vertical="center"/>
      <protection locked="0"/>
    </xf>
    <xf numFmtId="0" fontId="26" fillId="2" borderId="0" xfId="0" applyFont="1" applyFill="1" applyBorder="1" applyProtection="1">
      <alignment vertical="center"/>
    </xf>
    <xf numFmtId="0" fontId="21" fillId="0" borderId="0" xfId="0" applyFont="1" applyAlignment="1" applyProtection="1">
      <alignment horizontal="right" vertical="center"/>
    </xf>
    <xf numFmtId="0" fontId="26" fillId="2" borderId="0" xfId="0" applyFont="1" applyFill="1" applyProtection="1">
      <alignment vertical="center"/>
    </xf>
    <xf numFmtId="0" fontId="27" fillId="2" borderId="0" xfId="0" applyFont="1" applyFill="1" applyProtection="1">
      <alignment vertical="center"/>
    </xf>
    <xf numFmtId="0" fontId="38" fillId="2" borderId="0" xfId="0" applyFont="1" applyFill="1" applyProtection="1">
      <alignment vertical="center"/>
    </xf>
    <xf numFmtId="0" fontId="23" fillId="0" borderId="0" xfId="0" applyFont="1" applyProtection="1">
      <alignment vertical="center"/>
    </xf>
    <xf numFmtId="0" fontId="23" fillId="2" borderId="0" xfId="0" applyFont="1" applyFill="1" applyProtection="1">
      <alignment vertical="center"/>
    </xf>
    <xf numFmtId="0" fontId="32" fillId="2" borderId="0" xfId="0" applyFont="1" applyFill="1" applyProtection="1">
      <alignment vertical="center"/>
    </xf>
    <xf numFmtId="0" fontId="26" fillId="5" borderId="22" xfId="0" applyFont="1" applyFill="1" applyBorder="1" applyAlignment="1" applyProtection="1">
      <alignment horizontal="center" vertical="center"/>
      <protection locked="0"/>
    </xf>
    <xf numFmtId="0" fontId="26" fillId="2" borderId="0" xfId="0" applyFont="1" applyFill="1" applyAlignment="1" applyProtection="1">
      <alignment vertical="top"/>
    </xf>
    <xf numFmtId="0" fontId="26" fillId="2" borderId="0" xfId="0" applyFont="1" applyFill="1" applyBorder="1" applyAlignment="1" applyProtection="1">
      <alignment vertical="center"/>
    </xf>
    <xf numFmtId="0" fontId="29" fillId="2" borderId="0" xfId="0" applyFont="1" applyFill="1" applyProtection="1">
      <alignment vertical="center"/>
    </xf>
    <xf numFmtId="0" fontId="26" fillId="8" borderId="40" xfId="0" applyFont="1" applyFill="1" applyBorder="1" applyAlignment="1" applyProtection="1">
      <alignment vertical="center" shrinkToFit="1"/>
    </xf>
    <xf numFmtId="0" fontId="26" fillId="5" borderId="40" xfId="0" applyFont="1" applyFill="1" applyBorder="1" applyAlignment="1" applyProtection="1">
      <alignment vertical="center" shrinkToFit="1"/>
      <protection locked="0"/>
    </xf>
    <xf numFmtId="0" fontId="26" fillId="10" borderId="40" xfId="0" applyFont="1" applyFill="1" applyBorder="1" applyAlignment="1" applyProtection="1">
      <alignment vertical="center" shrinkToFit="1"/>
      <protection locked="0"/>
    </xf>
    <xf numFmtId="0" fontId="26" fillId="10" borderId="1" xfId="0" applyFont="1" applyFill="1" applyBorder="1" applyAlignment="1" applyProtection="1">
      <alignment horizontal="center" vertical="center" shrinkToFit="1"/>
      <protection locked="0"/>
    </xf>
    <xf numFmtId="0" fontId="26" fillId="8" borderId="33" xfId="0" applyFont="1" applyFill="1" applyBorder="1" applyAlignment="1" applyProtection="1">
      <alignment vertical="center" shrinkToFit="1"/>
    </xf>
    <xf numFmtId="0" fontId="26" fillId="10" borderId="33" xfId="0" applyFont="1" applyFill="1" applyBorder="1" applyAlignment="1" applyProtection="1">
      <alignment vertical="center" shrinkToFit="1"/>
      <protection locked="0"/>
    </xf>
    <xf numFmtId="0" fontId="26" fillId="10" borderId="26" xfId="0" applyFont="1" applyFill="1" applyBorder="1" applyAlignment="1" applyProtection="1">
      <alignment horizontal="center" vertical="center" shrinkToFit="1"/>
      <protection locked="0"/>
    </xf>
    <xf numFmtId="177" fontId="26" fillId="2" borderId="0" xfId="0" applyNumberFormat="1" applyFont="1" applyFill="1" applyBorder="1" applyAlignment="1" applyProtection="1">
      <alignment vertical="center"/>
    </xf>
    <xf numFmtId="0" fontId="26" fillId="4" borderId="53" xfId="0" applyFont="1" applyFill="1" applyBorder="1" applyAlignment="1" applyProtection="1">
      <alignment vertical="center" shrinkToFit="1"/>
    </xf>
    <xf numFmtId="0" fontId="26" fillId="4" borderId="12" xfId="0" applyFont="1" applyFill="1" applyBorder="1" applyAlignment="1" applyProtection="1">
      <alignment vertical="center" shrinkToFit="1"/>
    </xf>
    <xf numFmtId="0" fontId="26" fillId="10" borderId="61" xfId="0" applyFont="1" applyFill="1" applyBorder="1" applyAlignment="1" applyProtection="1">
      <alignment vertical="center" shrinkToFit="1"/>
      <protection locked="0"/>
    </xf>
    <xf numFmtId="0" fontId="26" fillId="10" borderId="10" xfId="0" applyFont="1" applyFill="1" applyBorder="1" applyAlignment="1" applyProtection="1">
      <alignment horizontal="center" vertical="center"/>
      <protection locked="0"/>
    </xf>
    <xf numFmtId="181" fontId="26" fillId="10" borderId="62" xfId="0" applyNumberFormat="1" applyFont="1" applyFill="1" applyBorder="1" applyAlignment="1" applyProtection="1">
      <alignment vertical="center"/>
      <protection locked="0"/>
    </xf>
    <xf numFmtId="0" fontId="40"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2" fillId="2" borderId="57" xfId="0" applyFont="1" applyFill="1" applyBorder="1" applyAlignment="1" applyProtection="1">
      <alignment horizontal="center" vertical="center"/>
    </xf>
    <xf numFmtId="0" fontId="22" fillId="2" borderId="0" xfId="0" applyFont="1" applyFill="1" applyBorder="1" applyProtection="1">
      <alignment vertical="center"/>
    </xf>
    <xf numFmtId="0" fontId="26" fillId="4" borderId="23" xfId="0" applyFont="1" applyFill="1" applyBorder="1" applyAlignment="1" applyProtection="1">
      <alignment horizontal="center" vertical="center"/>
    </xf>
    <xf numFmtId="181" fontId="26" fillId="2" borderId="0" xfId="0" applyNumberFormat="1" applyFont="1" applyFill="1" applyBorder="1" applyAlignment="1" applyProtection="1">
      <alignment vertical="center"/>
    </xf>
    <xf numFmtId="181" fontId="26" fillId="0" borderId="0" xfId="0" applyNumberFormat="1" applyFont="1" applyBorder="1" applyAlignment="1" applyProtection="1">
      <alignment vertical="center"/>
    </xf>
    <xf numFmtId="0" fontId="18" fillId="2" borderId="0" xfId="0" applyFont="1" applyFill="1" applyProtection="1">
      <alignment vertical="center"/>
    </xf>
    <xf numFmtId="0" fontId="41" fillId="0" borderId="0" xfId="0" applyFont="1">
      <alignment vertical="center"/>
    </xf>
    <xf numFmtId="0" fontId="21" fillId="0" borderId="0" xfId="0" applyFont="1">
      <alignment vertical="center"/>
    </xf>
    <xf numFmtId="0" fontId="21" fillId="0" borderId="0" xfId="0" applyFont="1" applyAlignment="1">
      <alignment vertical="top" wrapText="1"/>
    </xf>
    <xf numFmtId="0" fontId="21" fillId="0" borderId="0" xfId="0" applyFont="1" applyBorder="1" applyAlignment="1">
      <alignment vertical="center" wrapText="1"/>
    </xf>
    <xf numFmtId="0" fontId="18" fillId="7" borderId="26" xfId="0" applyFont="1" applyFill="1" applyBorder="1" applyAlignment="1">
      <alignment horizontal="center" vertical="center" wrapText="1"/>
    </xf>
    <xf numFmtId="0" fontId="18" fillId="7" borderId="35" xfId="0" applyFont="1" applyFill="1" applyBorder="1" applyAlignment="1">
      <alignment horizontal="center" vertical="center" wrapText="1"/>
    </xf>
    <xf numFmtId="0" fontId="42" fillId="0" borderId="0" xfId="0" applyFont="1">
      <alignment vertical="center"/>
    </xf>
    <xf numFmtId="0" fontId="30" fillId="0" borderId="17" xfId="0" applyFont="1" applyBorder="1" applyAlignment="1">
      <alignment vertical="center" shrinkToFit="1"/>
    </xf>
    <xf numFmtId="181" fontId="30" fillId="0" borderId="36" xfId="0" applyNumberFormat="1" applyFont="1" applyBorder="1" applyAlignment="1">
      <alignment vertical="center" shrinkToFit="1"/>
    </xf>
    <xf numFmtId="0" fontId="30" fillId="0" borderId="0" xfId="0" applyFont="1" applyBorder="1" applyAlignment="1">
      <alignment vertical="center"/>
    </xf>
    <xf numFmtId="0" fontId="30" fillId="0" borderId="0" xfId="0" applyFont="1">
      <alignment vertical="center"/>
    </xf>
    <xf numFmtId="0" fontId="30" fillId="0" borderId="41" xfId="0" applyFont="1" applyBorder="1" applyAlignment="1">
      <alignment vertical="center" shrinkToFit="1"/>
    </xf>
    <xf numFmtId="0" fontId="30" fillId="0" borderId="0" xfId="0" applyFont="1" applyBorder="1" applyAlignment="1">
      <alignment horizontal="center" vertical="center"/>
    </xf>
    <xf numFmtId="0" fontId="30" fillId="0" borderId="0" xfId="0" applyFont="1" applyAlignment="1">
      <alignment horizontal="center" vertical="center"/>
    </xf>
    <xf numFmtId="0" fontId="30" fillId="0" borderId="44" xfId="0" applyFont="1" applyBorder="1" applyAlignment="1">
      <alignment vertical="center" shrinkToFit="1"/>
    </xf>
    <xf numFmtId="0" fontId="21" fillId="0" borderId="0" xfId="0" applyFont="1" applyAlignment="1">
      <alignment horizontal="center" vertical="center"/>
    </xf>
    <xf numFmtId="0" fontId="26" fillId="0" borderId="0" xfId="0" applyFont="1">
      <alignment vertical="center"/>
    </xf>
    <xf numFmtId="185" fontId="30" fillId="12" borderId="1" xfId="0" applyNumberFormat="1" applyFont="1" applyFill="1" applyBorder="1">
      <alignment vertical="center"/>
    </xf>
    <xf numFmtId="0" fontId="43" fillId="0" borderId="0" xfId="0" applyFont="1" applyAlignment="1">
      <alignment vertical="center"/>
    </xf>
    <xf numFmtId="0" fontId="23" fillId="10" borderId="7" xfId="0" applyFont="1" applyFill="1" applyBorder="1" applyAlignment="1" applyProtection="1">
      <alignment horizontal="center" vertical="center"/>
      <protection locked="0"/>
    </xf>
    <xf numFmtId="184" fontId="35" fillId="5" borderId="61" xfId="0" applyNumberFormat="1" applyFont="1" applyFill="1" applyBorder="1" applyAlignment="1" applyProtection="1">
      <alignment vertical="center"/>
      <protection locked="0"/>
    </xf>
    <xf numFmtId="184" fontId="35" fillId="5" borderId="10" xfId="0" applyNumberFormat="1" applyFont="1" applyFill="1" applyBorder="1" applyAlignment="1" applyProtection="1">
      <alignment vertical="center"/>
      <protection locked="0"/>
    </xf>
    <xf numFmtId="184" fontId="35" fillId="5" borderId="62" xfId="0" applyNumberFormat="1" applyFont="1" applyFill="1" applyBorder="1" applyAlignment="1" applyProtection="1">
      <alignment vertical="center"/>
      <protection locked="0"/>
    </xf>
    <xf numFmtId="0" fontId="26" fillId="10" borderId="61" xfId="0" applyFont="1" applyFill="1" applyBorder="1" applyAlignment="1" applyProtection="1">
      <alignment horizontal="center" vertical="center" shrinkToFit="1"/>
      <protection locked="0"/>
    </xf>
    <xf numFmtId="0" fontId="26" fillId="10" borderId="10" xfId="0" applyFont="1" applyFill="1" applyBorder="1" applyAlignment="1" applyProtection="1">
      <alignment horizontal="center" vertical="center" shrinkToFit="1"/>
      <protection locked="0"/>
    </xf>
    <xf numFmtId="0" fontId="15" fillId="0" borderId="0" xfId="1" applyAlignment="1">
      <alignment vertical="center" shrinkToFit="1"/>
    </xf>
    <xf numFmtId="0" fontId="16" fillId="2" borderId="0" xfId="2" applyFont="1" applyFill="1" applyBorder="1" applyAlignment="1" applyProtection="1">
      <alignment horizontal="left" vertical="center" shrinkToFit="1"/>
    </xf>
    <xf numFmtId="0" fontId="15" fillId="0" borderId="0" xfId="1" applyAlignment="1" applyProtection="1">
      <alignment vertical="center" shrinkToFit="1"/>
    </xf>
    <xf numFmtId="0" fontId="15" fillId="0" borderId="1" xfId="1" applyBorder="1" applyAlignment="1">
      <alignment vertical="center" shrinkToFit="1"/>
    </xf>
    <xf numFmtId="0" fontId="15" fillId="2" borderId="1" xfId="2" applyFont="1" applyFill="1" applyBorder="1" applyAlignment="1" applyProtection="1">
      <alignment horizontal="left" vertical="center" shrinkToFit="1"/>
    </xf>
    <xf numFmtId="0" fontId="15" fillId="0" borderId="1" xfId="1" applyBorder="1" applyAlignment="1" applyProtection="1">
      <alignment vertical="center" shrinkToFit="1"/>
    </xf>
    <xf numFmtId="0" fontId="28" fillId="0" borderId="0" xfId="0" applyFont="1" applyAlignment="1" applyProtection="1">
      <alignment vertical="top"/>
    </xf>
    <xf numFmtId="0" fontId="47" fillId="0" borderId="0" xfId="0" applyFont="1" applyProtection="1">
      <alignment vertical="center"/>
    </xf>
    <xf numFmtId="0" fontId="19" fillId="0" borderId="0" xfId="0" applyFont="1" applyProtection="1">
      <alignment vertical="center"/>
    </xf>
    <xf numFmtId="0" fontId="23" fillId="0" borderId="0" xfId="0" applyFont="1" applyAlignment="1">
      <alignment vertical="center"/>
    </xf>
    <xf numFmtId="0" fontId="48" fillId="0" borderId="0" xfId="0" applyFont="1" applyProtection="1">
      <alignment vertical="center"/>
    </xf>
    <xf numFmtId="0" fontId="22" fillId="0" borderId="0" xfId="0" applyFont="1" applyAlignment="1" applyProtection="1">
      <alignment vertical="top"/>
    </xf>
    <xf numFmtId="0" fontId="19" fillId="2" borderId="0" xfId="0" applyFont="1" applyFill="1" applyProtection="1">
      <alignment vertical="center"/>
    </xf>
    <xf numFmtId="0" fontId="55" fillId="2" borderId="0" xfId="0" applyFont="1" applyFill="1" applyProtection="1">
      <alignment vertical="center"/>
    </xf>
    <xf numFmtId="0" fontId="56" fillId="2" borderId="0" xfId="0" applyFont="1" applyFill="1" applyProtection="1">
      <alignment vertical="center"/>
    </xf>
    <xf numFmtId="0" fontId="57" fillId="2" borderId="0" xfId="0" applyFont="1" applyFill="1" applyProtection="1">
      <alignment vertical="center"/>
    </xf>
    <xf numFmtId="0" fontId="56" fillId="0" borderId="0" xfId="0" applyFont="1" applyProtection="1">
      <alignment vertical="center"/>
    </xf>
    <xf numFmtId="0" fontId="48" fillId="2" borderId="0" xfId="0" applyFont="1" applyFill="1" applyAlignment="1">
      <alignment horizontal="left" vertical="center"/>
    </xf>
    <xf numFmtId="0" fontId="18" fillId="13" borderId="1" xfId="0" applyFont="1" applyFill="1" applyBorder="1" applyAlignment="1">
      <alignment horizontal="center" vertical="center"/>
    </xf>
    <xf numFmtId="0" fontId="18" fillId="14" borderId="1" xfId="0" applyFont="1" applyFill="1" applyBorder="1" applyAlignment="1">
      <alignment horizontal="center" vertical="center"/>
    </xf>
    <xf numFmtId="0" fontId="36" fillId="7" borderId="1" xfId="0" applyFont="1" applyFill="1" applyBorder="1" applyAlignment="1">
      <alignment horizontal="center" vertical="center" wrapText="1"/>
    </xf>
    <xf numFmtId="0" fontId="36" fillId="7" borderId="6" xfId="0" applyFont="1" applyFill="1" applyBorder="1" applyAlignment="1">
      <alignment horizontal="center" vertical="center" wrapText="1"/>
    </xf>
    <xf numFmtId="0" fontId="18" fillId="0" borderId="1" xfId="0" applyFont="1" applyFill="1" applyBorder="1">
      <alignment vertical="center"/>
    </xf>
    <xf numFmtId="0" fontId="18" fillId="0" borderId="40" xfId="0" applyFont="1" applyFill="1" applyBorder="1" applyAlignment="1">
      <alignment horizontal="center" vertical="center" shrinkToFit="1"/>
    </xf>
    <xf numFmtId="0" fontId="18" fillId="0" borderId="23" xfId="0" applyFont="1" applyBorder="1" applyAlignment="1">
      <alignment horizontal="center" vertical="center" shrinkToFit="1"/>
    </xf>
    <xf numFmtId="0" fontId="18" fillId="0" borderId="43" xfId="0" applyFont="1" applyBorder="1" applyAlignment="1">
      <alignment horizontal="center" vertical="center"/>
    </xf>
    <xf numFmtId="0" fontId="18" fillId="0" borderId="33" xfId="0" applyFont="1" applyFill="1" applyBorder="1" applyAlignment="1">
      <alignment horizontal="center" vertical="center" shrinkToFit="1"/>
    </xf>
    <xf numFmtId="0" fontId="18" fillId="0" borderId="35" xfId="0" applyFont="1" applyBorder="1" applyAlignment="1">
      <alignment horizontal="center" vertical="center" shrinkToFit="1"/>
    </xf>
    <xf numFmtId="181" fontId="26" fillId="5" borderId="23" xfId="0" applyNumberFormat="1" applyFont="1" applyFill="1" applyBorder="1" applyAlignment="1" applyProtection="1">
      <alignment vertical="center" shrinkToFit="1"/>
      <protection locked="0"/>
    </xf>
    <xf numFmtId="181" fontId="26" fillId="10" borderId="23" xfId="0" applyNumberFormat="1" applyFont="1" applyFill="1" applyBorder="1" applyAlignment="1" applyProtection="1">
      <alignment vertical="center" shrinkToFit="1"/>
      <protection locked="0"/>
    </xf>
    <xf numFmtId="181" fontId="26" fillId="10" borderId="62" xfId="0" applyNumberFormat="1" applyFont="1" applyFill="1" applyBorder="1" applyAlignment="1" applyProtection="1">
      <alignment vertical="center" shrinkToFit="1"/>
      <protection locked="0"/>
    </xf>
    <xf numFmtId="181" fontId="26" fillId="10" borderId="35" xfId="0" applyNumberFormat="1" applyFont="1" applyFill="1" applyBorder="1" applyAlignment="1" applyProtection="1">
      <alignment vertical="center" shrinkToFit="1"/>
      <protection locked="0"/>
    </xf>
    <xf numFmtId="181" fontId="26" fillId="8" borderId="65" xfId="0" applyNumberFormat="1" applyFont="1" applyFill="1" applyBorder="1" applyAlignment="1" applyProtection="1">
      <alignment vertical="center" shrinkToFit="1"/>
    </xf>
    <xf numFmtId="0" fontId="59" fillId="0" borderId="0" xfId="0" applyFont="1">
      <alignment vertical="center"/>
    </xf>
    <xf numFmtId="0" fontId="60" fillId="2" borderId="0" xfId="0" applyFont="1" applyFill="1" applyProtection="1">
      <alignment vertical="center"/>
    </xf>
    <xf numFmtId="0" fontId="26" fillId="0" borderId="0" xfId="0" applyFont="1" applyAlignment="1" applyProtection="1">
      <alignment horizontal="center" vertical="center"/>
    </xf>
    <xf numFmtId="0" fontId="35" fillId="0" borderId="0" xfId="0" applyFont="1" applyAlignment="1">
      <alignment horizontal="center" vertical="center"/>
    </xf>
    <xf numFmtId="0" fontId="26" fillId="10" borderId="35" xfId="0" applyFont="1" applyFill="1" applyBorder="1" applyAlignment="1" applyProtection="1">
      <alignment horizontal="center" vertical="center" shrinkToFit="1"/>
      <protection locked="0"/>
    </xf>
    <xf numFmtId="0" fontId="19" fillId="2" borderId="0" xfId="0" applyFont="1" applyFill="1">
      <alignment vertical="center"/>
    </xf>
    <xf numFmtId="0" fontId="56" fillId="2" borderId="0" xfId="0" applyFont="1" applyFill="1">
      <alignment vertical="center"/>
    </xf>
    <xf numFmtId="0" fontId="61" fillId="0" borderId="0" xfId="0" applyFont="1">
      <alignment vertical="center"/>
    </xf>
    <xf numFmtId="0" fontId="56" fillId="0" borderId="0" xfId="0" applyFont="1">
      <alignment vertical="center"/>
    </xf>
    <xf numFmtId="0" fontId="32" fillId="2" borderId="0" xfId="0" applyFont="1" applyFill="1">
      <alignment vertical="center"/>
    </xf>
    <xf numFmtId="0" fontId="62" fillId="0" borderId="0" xfId="0" applyFont="1">
      <alignment vertical="center"/>
    </xf>
    <xf numFmtId="0" fontId="32" fillId="0" borderId="0" xfId="0" applyFont="1">
      <alignment vertical="center"/>
    </xf>
    <xf numFmtId="0" fontId="19" fillId="0" borderId="0" xfId="0" applyFont="1" applyAlignment="1" applyProtection="1"/>
    <xf numFmtId="0" fontId="18" fillId="0" borderId="0" xfId="0" applyFont="1" applyAlignment="1">
      <alignment horizontal="left" vertical="center"/>
    </xf>
    <xf numFmtId="0" fontId="26" fillId="2" borderId="40" xfId="0" applyFont="1" applyFill="1" applyBorder="1" applyAlignment="1" applyProtection="1">
      <alignment horizontal="center" vertical="center" wrapText="1"/>
    </xf>
    <xf numFmtId="0" fontId="39" fillId="0" borderId="0" xfId="0" applyFont="1" applyAlignment="1" applyProtection="1">
      <alignment vertical="top"/>
    </xf>
    <xf numFmtId="0" fontId="21" fillId="3" borderId="11" xfId="0" applyFont="1" applyFill="1" applyBorder="1" applyAlignment="1">
      <alignment horizontal="center" vertical="center" wrapText="1"/>
    </xf>
    <xf numFmtId="0" fontId="18" fillId="2" borderId="1" xfId="0" applyFont="1" applyFill="1" applyBorder="1" applyAlignment="1" applyProtection="1">
      <alignment horizontal="center" vertical="center" wrapText="1"/>
    </xf>
    <xf numFmtId="0" fontId="64" fillId="0" borderId="0" xfId="0" applyFont="1" applyProtection="1">
      <alignment vertical="center"/>
    </xf>
    <xf numFmtId="0" fontId="48" fillId="2" borderId="0" xfId="0" applyFont="1" applyFill="1" applyProtection="1">
      <alignment vertical="center"/>
    </xf>
    <xf numFmtId="187" fontId="30" fillId="0" borderId="2" xfId="0" applyNumberFormat="1" applyFont="1" applyBorder="1" applyAlignment="1">
      <alignment vertical="center" shrinkToFit="1"/>
    </xf>
    <xf numFmtId="187" fontId="66" fillId="0" borderId="2" xfId="0" applyNumberFormat="1" applyFont="1" applyBorder="1" applyAlignment="1">
      <alignment vertical="center" shrinkToFit="1"/>
    </xf>
    <xf numFmtId="187" fontId="30" fillId="0" borderId="26" xfId="0" applyNumberFormat="1" applyFont="1" applyBorder="1" applyAlignment="1">
      <alignment vertical="center" shrinkToFit="1"/>
    </xf>
    <xf numFmtId="187" fontId="18" fillId="0" borderId="1" xfId="0" applyNumberFormat="1" applyFont="1" applyFill="1" applyBorder="1" applyAlignment="1">
      <alignment vertical="center" shrinkToFit="1"/>
    </xf>
    <xf numFmtId="187" fontId="18" fillId="0" borderId="6" xfId="0" applyNumberFormat="1" applyFont="1" applyFill="1" applyBorder="1" applyAlignment="1">
      <alignment vertical="center" shrinkToFit="1"/>
    </xf>
    <xf numFmtId="0" fontId="26" fillId="8" borderId="40" xfId="0" applyFont="1" applyFill="1" applyBorder="1" applyAlignment="1" applyProtection="1">
      <alignment horizontal="center" vertical="center" shrinkToFit="1"/>
    </xf>
    <xf numFmtId="0" fontId="26" fillId="8" borderId="33" xfId="0" applyFont="1" applyFill="1" applyBorder="1" applyAlignment="1" applyProtection="1">
      <alignment horizontal="center" vertical="center" shrinkToFit="1"/>
    </xf>
    <xf numFmtId="186" fontId="18" fillId="5" borderId="2" xfId="0" applyNumberFormat="1" applyFont="1" applyFill="1" applyBorder="1" applyAlignment="1" applyProtection="1">
      <alignment vertical="center" shrinkToFit="1"/>
      <protection locked="0"/>
    </xf>
    <xf numFmtId="179" fontId="18" fillId="5" borderId="2" xfId="0" applyNumberFormat="1" applyFont="1" applyFill="1" applyBorder="1" applyAlignment="1" applyProtection="1">
      <alignment vertical="center" shrinkToFit="1"/>
      <protection locked="0"/>
    </xf>
    <xf numFmtId="186" fontId="18" fillId="5" borderId="36" xfId="0" applyNumberFormat="1" applyFont="1" applyFill="1" applyBorder="1" applyAlignment="1" applyProtection="1">
      <alignment vertical="center" shrinkToFit="1"/>
      <protection locked="0"/>
    </xf>
    <xf numFmtId="186" fontId="18" fillId="5" borderId="1" xfId="0" applyNumberFormat="1" applyFont="1" applyFill="1" applyBorder="1" applyAlignment="1" applyProtection="1">
      <alignment vertical="center" shrinkToFit="1"/>
      <protection locked="0"/>
    </xf>
    <xf numFmtId="179" fontId="18" fillId="5" borderId="1" xfId="0" applyNumberFormat="1" applyFont="1" applyFill="1" applyBorder="1" applyAlignment="1" applyProtection="1">
      <alignment vertical="center" shrinkToFit="1"/>
      <protection locked="0"/>
    </xf>
    <xf numFmtId="186" fontId="18" fillId="5" borderId="40" xfId="0" applyNumberFormat="1" applyFont="1" applyFill="1" applyBorder="1" applyAlignment="1" applyProtection="1">
      <alignment vertical="center" shrinkToFit="1"/>
      <protection locked="0"/>
    </xf>
    <xf numFmtId="186" fontId="18" fillId="5" borderId="26" xfId="0" applyNumberFormat="1" applyFont="1" applyFill="1" applyBorder="1" applyAlignment="1" applyProtection="1">
      <alignment vertical="center" shrinkToFit="1"/>
      <protection locked="0"/>
    </xf>
    <xf numFmtId="179" fontId="18" fillId="5" borderId="26" xfId="0" applyNumberFormat="1" applyFont="1" applyFill="1" applyBorder="1" applyAlignment="1" applyProtection="1">
      <alignment vertical="center" shrinkToFit="1"/>
      <protection locked="0"/>
    </xf>
    <xf numFmtId="186" fontId="18" fillId="5" borderId="33" xfId="0" applyNumberFormat="1" applyFont="1" applyFill="1" applyBorder="1" applyAlignment="1" applyProtection="1">
      <alignment vertical="center" shrinkToFit="1"/>
      <protection locked="0"/>
    </xf>
    <xf numFmtId="182" fontId="35" fillId="5" borderId="36" xfId="0" applyNumberFormat="1" applyFont="1" applyFill="1" applyBorder="1" applyAlignment="1" applyProtection="1">
      <alignment vertical="center" shrinkToFit="1"/>
      <protection locked="0"/>
    </xf>
    <xf numFmtId="182" fontId="35" fillId="5" borderId="2" xfId="0" applyNumberFormat="1" applyFont="1" applyFill="1" applyBorder="1" applyAlignment="1" applyProtection="1">
      <alignment vertical="center" shrinkToFit="1"/>
      <protection locked="0"/>
    </xf>
    <xf numFmtId="182" fontId="35" fillId="5" borderId="37" xfId="0" applyNumberFormat="1" applyFont="1" applyFill="1" applyBorder="1" applyAlignment="1" applyProtection="1">
      <alignment vertical="center" shrinkToFit="1"/>
      <protection locked="0"/>
    </xf>
    <xf numFmtId="182" fontId="35" fillId="5" borderId="40" xfId="0" applyNumberFormat="1" applyFont="1" applyFill="1" applyBorder="1" applyAlignment="1" applyProtection="1">
      <alignment vertical="center" shrinkToFit="1"/>
      <protection locked="0"/>
    </xf>
    <xf numFmtId="182" fontId="35" fillId="5" borderId="1" xfId="0" applyNumberFormat="1" applyFont="1" applyFill="1" applyBorder="1" applyAlignment="1" applyProtection="1">
      <alignment vertical="center" shrinkToFit="1"/>
      <protection locked="0"/>
    </xf>
    <xf numFmtId="182" fontId="35" fillId="5" borderId="23" xfId="0" applyNumberFormat="1" applyFont="1" applyFill="1" applyBorder="1" applyAlignment="1" applyProtection="1">
      <alignment vertical="center" shrinkToFit="1"/>
      <protection locked="0"/>
    </xf>
    <xf numFmtId="182" fontId="35" fillId="5" borderId="61" xfId="0" applyNumberFormat="1" applyFont="1" applyFill="1" applyBorder="1" applyAlignment="1" applyProtection="1">
      <alignment vertical="center" shrinkToFit="1"/>
      <protection locked="0"/>
    </xf>
    <xf numFmtId="182" fontId="35" fillId="5" borderId="10" xfId="0" applyNumberFormat="1" applyFont="1" applyFill="1" applyBorder="1" applyAlignment="1" applyProtection="1">
      <alignment vertical="center" shrinkToFit="1"/>
      <protection locked="0"/>
    </xf>
    <xf numFmtId="182" fontId="35" fillId="5" borderId="62" xfId="0" applyNumberFormat="1" applyFont="1" applyFill="1" applyBorder="1" applyAlignment="1" applyProtection="1">
      <alignment vertical="center" shrinkToFit="1"/>
      <protection locked="0"/>
    </xf>
    <xf numFmtId="182" fontId="35" fillId="5" borderId="33" xfId="0" applyNumberFormat="1" applyFont="1" applyFill="1" applyBorder="1" applyAlignment="1" applyProtection="1">
      <alignment vertical="center" shrinkToFit="1"/>
      <protection locked="0"/>
    </xf>
    <xf numFmtId="182" fontId="35" fillId="5" borderId="26" xfId="0" applyNumberFormat="1" applyFont="1" applyFill="1" applyBorder="1" applyAlignment="1" applyProtection="1">
      <alignment vertical="center" shrinkToFit="1"/>
      <protection locked="0"/>
    </xf>
    <xf numFmtId="182" fontId="35" fillId="5" borderId="35" xfId="0" applyNumberFormat="1" applyFont="1" applyFill="1" applyBorder="1" applyAlignment="1" applyProtection="1">
      <alignment vertical="center" shrinkToFit="1"/>
      <protection locked="0"/>
    </xf>
    <xf numFmtId="181" fontId="30" fillId="0" borderId="40" xfId="0" applyNumberFormat="1" applyFont="1" applyBorder="1" applyAlignment="1">
      <alignment vertical="center" shrinkToFit="1"/>
    </xf>
    <xf numFmtId="181" fontId="30" fillId="0" borderId="33" xfId="0" applyNumberFormat="1" applyFont="1" applyBorder="1" applyAlignment="1">
      <alignment vertical="center" shrinkToFit="1"/>
    </xf>
    <xf numFmtId="0" fontId="30" fillId="0" borderId="0" xfId="0" applyFont="1" applyAlignment="1">
      <alignment horizontal="left" vertical="center"/>
    </xf>
    <xf numFmtId="0" fontId="21" fillId="0" borderId="0" xfId="0" applyFont="1" applyAlignment="1">
      <alignment horizontal="left" vertical="center"/>
    </xf>
    <xf numFmtId="0" fontId="26" fillId="0" borderId="0" xfId="0" applyFont="1" applyAlignment="1">
      <alignment horizontal="left" vertical="center"/>
    </xf>
    <xf numFmtId="0" fontId="32" fillId="0" borderId="0" xfId="0" applyFont="1" applyAlignment="1">
      <alignment horizontal="left" vertical="center"/>
    </xf>
    <xf numFmtId="0" fontId="39" fillId="2" borderId="0" xfId="0" applyFont="1" applyFill="1" applyProtection="1">
      <alignment vertical="center"/>
    </xf>
    <xf numFmtId="0" fontId="26" fillId="0" borderId="0" xfId="0" applyFont="1" applyFill="1" applyBorder="1" applyAlignment="1" applyProtection="1">
      <alignment vertical="center" wrapText="1"/>
    </xf>
    <xf numFmtId="176" fontId="26" fillId="0" borderId="0" xfId="0" applyNumberFormat="1" applyFont="1" applyFill="1" applyBorder="1" applyAlignment="1" applyProtection="1">
      <alignment vertical="center"/>
    </xf>
    <xf numFmtId="0" fontId="26" fillId="0" borderId="0" xfId="0" applyFont="1" applyBorder="1" applyProtection="1">
      <alignment vertical="center"/>
    </xf>
    <xf numFmtId="0" fontId="26" fillId="10" borderId="42" xfId="0" applyFont="1" applyFill="1" applyBorder="1" applyAlignment="1" applyProtection="1">
      <alignment horizontal="center" vertical="center"/>
      <protection locked="0"/>
    </xf>
    <xf numFmtId="0" fontId="64" fillId="0" borderId="0" xfId="0" applyFont="1" applyBorder="1" applyProtection="1">
      <alignment vertical="center"/>
    </xf>
    <xf numFmtId="0" fontId="68" fillId="0" borderId="0" xfId="0" applyFont="1" applyProtection="1">
      <alignment vertical="center"/>
    </xf>
    <xf numFmtId="0" fontId="26" fillId="0" borderId="0" xfId="0" applyFont="1" applyFill="1" applyBorder="1" applyAlignment="1" applyProtection="1">
      <alignment horizontal="center" vertical="center"/>
    </xf>
    <xf numFmtId="0" fontId="15" fillId="0" borderId="0" xfId="1" applyBorder="1" applyAlignment="1">
      <alignment vertical="center" shrinkToFit="1"/>
    </xf>
    <xf numFmtId="0" fontId="0" fillId="0" borderId="0" xfId="0" quotePrefix="1">
      <alignment vertical="center"/>
    </xf>
    <xf numFmtId="187" fontId="30" fillId="0" borderId="4" xfId="0" applyNumberFormat="1" applyFont="1" applyBorder="1" applyAlignment="1">
      <alignment vertical="center" shrinkToFit="1"/>
    </xf>
    <xf numFmtId="187" fontId="30" fillId="0" borderId="86" xfId="0" applyNumberFormat="1" applyFont="1" applyBorder="1" applyAlignment="1">
      <alignment vertical="center" shrinkToFit="1"/>
    </xf>
    <xf numFmtId="0" fontId="30" fillId="0" borderId="37" xfId="0" applyFont="1" applyBorder="1" applyAlignment="1">
      <alignment horizontal="center" vertical="center" shrinkToFit="1"/>
    </xf>
    <xf numFmtId="0" fontId="0" fillId="17" borderId="0" xfId="0" applyFill="1" applyAlignment="1">
      <alignment vertical="center" shrinkToFit="1"/>
    </xf>
    <xf numFmtId="0" fontId="0" fillId="17" borderId="0" xfId="0" applyFill="1" applyAlignment="1">
      <alignment horizontal="center" vertical="center" shrinkToFit="1"/>
    </xf>
    <xf numFmtId="0" fontId="0" fillId="17" borderId="0" xfId="0" applyFill="1">
      <alignment vertical="center"/>
    </xf>
    <xf numFmtId="0" fontId="0" fillId="17" borderId="0" xfId="0" quotePrefix="1" applyFill="1">
      <alignment vertical="center"/>
    </xf>
    <xf numFmtId="182" fontId="18" fillId="5" borderId="39" xfId="0" applyNumberFormat="1" applyFont="1" applyFill="1" applyBorder="1" applyAlignment="1" applyProtection="1">
      <alignment vertical="center" shrinkToFit="1"/>
      <protection locked="0"/>
    </xf>
    <xf numFmtId="182" fontId="18" fillId="5" borderId="43" xfId="0" applyNumberFormat="1" applyFont="1" applyFill="1" applyBorder="1" applyAlignment="1" applyProtection="1">
      <alignment vertical="center" shrinkToFit="1"/>
      <protection locked="0"/>
    </xf>
    <xf numFmtId="182" fontId="18" fillId="5" borderId="46" xfId="0" applyNumberFormat="1" applyFont="1" applyFill="1" applyBorder="1" applyAlignment="1" applyProtection="1">
      <alignment vertical="center" shrinkToFit="1"/>
      <protection locked="0"/>
    </xf>
    <xf numFmtId="182" fontId="18" fillId="5" borderId="14" xfId="0" applyNumberFormat="1" applyFont="1" applyFill="1" applyBorder="1" applyAlignment="1" applyProtection="1">
      <alignment vertical="center" shrinkToFit="1"/>
      <protection locked="0"/>
    </xf>
    <xf numFmtId="182" fontId="18" fillId="5" borderId="68" xfId="0" applyNumberFormat="1" applyFont="1" applyFill="1" applyBorder="1" applyAlignment="1" applyProtection="1">
      <alignment vertical="center" shrinkToFit="1"/>
      <protection locked="0"/>
    </xf>
    <xf numFmtId="182" fontId="18" fillId="5" borderId="71" xfId="0" applyNumberFormat="1" applyFont="1" applyFill="1" applyBorder="1" applyAlignment="1" applyProtection="1">
      <alignment vertical="center" shrinkToFit="1"/>
      <protection locked="0"/>
    </xf>
    <xf numFmtId="182" fontId="18" fillId="5" borderId="70" xfId="0" applyNumberFormat="1" applyFont="1" applyFill="1" applyBorder="1" applyAlignment="1" applyProtection="1">
      <alignment vertical="center" shrinkToFit="1"/>
      <protection locked="0"/>
    </xf>
    <xf numFmtId="0" fontId="26" fillId="5" borderId="39" xfId="5" applyFont="1" applyFill="1" applyBorder="1" applyAlignment="1" applyProtection="1">
      <alignment horizontal="center" vertical="center"/>
      <protection locked="0"/>
    </xf>
    <xf numFmtId="0" fontId="26" fillId="5" borderId="70" xfId="5" applyFont="1" applyFill="1" applyBorder="1" applyAlignment="1" applyProtection="1">
      <alignment horizontal="center" vertical="center"/>
      <protection locked="0"/>
    </xf>
    <xf numFmtId="0" fontId="26" fillId="5" borderId="43" xfId="5" applyFont="1" applyFill="1" applyBorder="1" applyAlignment="1" applyProtection="1">
      <alignment horizontal="center" vertical="center"/>
      <protection locked="0"/>
    </xf>
    <xf numFmtId="0" fontId="26" fillId="5" borderId="68" xfId="5" applyFont="1" applyFill="1" applyBorder="1" applyAlignment="1" applyProtection="1">
      <alignment horizontal="center" vertical="center"/>
      <protection locked="0"/>
    </xf>
    <xf numFmtId="0" fontId="26" fillId="5" borderId="46" xfId="5" applyFont="1" applyFill="1" applyBorder="1" applyAlignment="1" applyProtection="1">
      <alignment horizontal="center" vertical="center"/>
      <protection locked="0"/>
    </xf>
    <xf numFmtId="0" fontId="26" fillId="7" borderId="22" xfId="0" applyFont="1" applyFill="1" applyBorder="1" applyAlignment="1" applyProtection="1">
      <alignment horizontal="center" vertical="center"/>
    </xf>
    <xf numFmtId="0" fontId="21" fillId="7" borderId="1" xfId="0" applyFont="1" applyFill="1" applyBorder="1" applyAlignment="1" applyProtection="1">
      <alignment horizontal="center" vertical="center" wrapText="1"/>
    </xf>
    <xf numFmtId="0" fontId="26" fillId="7" borderId="29" xfId="0" applyFont="1" applyFill="1" applyBorder="1" applyAlignment="1" applyProtection="1">
      <alignment horizontal="center" vertical="center"/>
    </xf>
    <xf numFmtId="0" fontId="26" fillId="7" borderId="40" xfId="0" applyFont="1" applyFill="1" applyBorder="1" applyAlignment="1" applyProtection="1">
      <alignment horizontal="center" vertical="center"/>
    </xf>
    <xf numFmtId="0" fontId="26" fillId="0" borderId="0" xfId="0" applyFont="1" applyFill="1" applyBorder="1" applyAlignment="1" applyProtection="1">
      <alignment horizontal="center" vertical="center" wrapText="1"/>
    </xf>
    <xf numFmtId="0" fontId="26" fillId="7" borderId="33" xfId="0" applyFont="1" applyFill="1" applyBorder="1" applyAlignment="1" applyProtection="1">
      <alignment horizontal="center" vertical="center"/>
    </xf>
    <xf numFmtId="0" fontId="26" fillId="4" borderId="1"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26" fillId="5" borderId="7" xfId="0" applyFont="1" applyFill="1" applyBorder="1" applyAlignment="1" applyProtection="1">
      <alignment horizontal="center" vertical="center"/>
      <protection locked="0"/>
    </xf>
    <xf numFmtId="0" fontId="26" fillId="5" borderId="1" xfId="0" applyFont="1" applyFill="1" applyBorder="1" applyAlignment="1" applyProtection="1">
      <alignment horizontal="center" vertical="center" shrinkToFit="1"/>
      <protection locked="0"/>
    </xf>
    <xf numFmtId="0" fontId="26" fillId="5" borderId="35" xfId="0" applyFont="1" applyFill="1" applyBorder="1" applyAlignment="1" applyProtection="1">
      <alignment horizontal="center" vertical="center" shrinkToFit="1"/>
      <protection locked="0"/>
    </xf>
    <xf numFmtId="0" fontId="26" fillId="7" borderId="40" xfId="0" applyFont="1" applyFill="1" applyBorder="1" applyAlignment="1" applyProtection="1">
      <alignment horizontal="center" vertical="center" wrapText="1"/>
    </xf>
    <xf numFmtId="0" fontId="26" fillId="10" borderId="26" xfId="0" applyFont="1" applyFill="1" applyBorder="1" applyAlignment="1" applyProtection="1">
      <alignment horizontal="center" vertical="center"/>
      <protection locked="0"/>
    </xf>
    <xf numFmtId="181" fontId="26" fillId="8" borderId="7" xfId="0" applyNumberFormat="1" applyFont="1" applyFill="1" applyBorder="1" applyAlignment="1" applyProtection="1">
      <alignment vertical="center" shrinkToFit="1"/>
    </xf>
    <xf numFmtId="177" fontId="26" fillId="0" borderId="0" xfId="0" applyNumberFormat="1" applyFont="1" applyFill="1" applyBorder="1" applyAlignment="1" applyProtection="1">
      <alignment vertical="center"/>
    </xf>
    <xf numFmtId="0" fontId="29" fillId="0" borderId="0" xfId="0" applyFont="1" applyAlignment="1" applyProtection="1">
      <alignment horizontal="right" vertical="center"/>
    </xf>
    <xf numFmtId="0" fontId="20" fillId="2" borderId="0" xfId="0" applyFont="1" applyFill="1" applyAlignment="1" applyProtection="1">
      <alignment horizontal="left" vertical="center"/>
    </xf>
    <xf numFmtId="0" fontId="18" fillId="2" borderId="0" xfId="0" applyFont="1" applyFill="1" applyAlignment="1" applyProtection="1">
      <alignment horizontal="center" vertical="center"/>
    </xf>
    <xf numFmtId="0" fontId="21" fillId="2" borderId="0" xfId="0" applyFont="1" applyFill="1" applyAlignment="1" applyProtection="1">
      <alignment horizontal="left" vertical="center"/>
    </xf>
    <xf numFmtId="0" fontId="18" fillId="7" borderId="11" xfId="0" applyFont="1" applyFill="1" applyBorder="1" applyAlignment="1" applyProtection="1">
      <alignment horizontal="center" vertical="center" wrapText="1"/>
    </xf>
    <xf numFmtId="0" fontId="18" fillId="7" borderId="14" xfId="0" applyFont="1" applyFill="1" applyBorder="1" applyAlignment="1" applyProtection="1">
      <alignment horizontal="center" vertical="center" wrapText="1"/>
    </xf>
    <xf numFmtId="0" fontId="18" fillId="2" borderId="0" xfId="0" applyFont="1" applyFill="1" applyBorder="1" applyProtection="1">
      <alignment vertical="center"/>
    </xf>
    <xf numFmtId="0" fontId="18" fillId="8" borderId="14" xfId="0" applyFont="1" applyFill="1" applyBorder="1" applyAlignment="1" applyProtection="1">
      <alignment horizontal="right" vertical="center"/>
    </xf>
    <xf numFmtId="0" fontId="18" fillId="2" borderId="0" xfId="0" applyFont="1" applyFill="1" applyAlignment="1" applyProtection="1">
      <alignment horizontal="left" vertical="center"/>
    </xf>
    <xf numFmtId="0" fontId="18" fillId="0" borderId="0" xfId="0" applyFont="1" applyFill="1" applyProtection="1">
      <alignment vertical="center"/>
    </xf>
    <xf numFmtId="0" fontId="18"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18" fillId="0"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34" fillId="2" borderId="0" xfId="0" applyFont="1" applyFill="1" applyBorder="1" applyAlignment="1" applyProtection="1">
      <alignment vertical="top"/>
    </xf>
    <xf numFmtId="0" fontId="18" fillId="2" borderId="0" xfId="0" applyFont="1" applyFill="1" applyBorder="1" applyAlignment="1" applyProtection="1">
      <alignment vertical="top" wrapText="1"/>
    </xf>
    <xf numFmtId="0" fontId="18" fillId="7" borderId="12" xfId="0" applyFont="1" applyFill="1" applyBorder="1" applyAlignment="1" applyProtection="1">
      <alignment horizontal="center" vertical="center" wrapText="1"/>
    </xf>
    <xf numFmtId="0" fontId="18" fillId="4" borderId="12" xfId="0" applyFont="1" applyFill="1" applyBorder="1" applyAlignment="1" applyProtection="1">
      <alignment horizontal="center" vertical="center" wrapText="1"/>
    </xf>
    <xf numFmtId="0" fontId="18" fillId="7" borderId="7" xfId="0" applyFont="1" applyFill="1" applyBorder="1" applyAlignment="1" applyProtection="1">
      <alignment horizontal="center" vertical="center" wrapText="1"/>
    </xf>
    <xf numFmtId="179" fontId="18" fillId="8" borderId="2" xfId="0" applyNumberFormat="1" applyFont="1" applyFill="1" applyBorder="1" applyAlignment="1" applyProtection="1">
      <alignment vertical="center" shrinkToFit="1"/>
    </xf>
    <xf numFmtId="179" fontId="18" fillId="8" borderId="37" xfId="0" applyNumberFormat="1" applyFont="1" applyFill="1" applyBorder="1" applyAlignment="1" applyProtection="1">
      <alignment vertical="center" shrinkToFit="1"/>
    </xf>
    <xf numFmtId="179" fontId="18" fillId="8" borderId="37" xfId="0" applyNumberFormat="1" applyFont="1" applyFill="1" applyBorder="1" applyAlignment="1" applyProtection="1">
      <alignment horizontal="right" vertical="center" shrinkToFit="1"/>
    </xf>
    <xf numFmtId="179" fontId="18" fillId="8" borderId="23" xfId="0" applyNumberFormat="1" applyFont="1" applyFill="1" applyBorder="1" applyAlignment="1" applyProtection="1">
      <alignment vertical="center" shrinkToFit="1"/>
    </xf>
    <xf numFmtId="179" fontId="18" fillId="8" borderId="23" xfId="0" applyNumberFormat="1" applyFont="1" applyFill="1" applyBorder="1" applyAlignment="1" applyProtection="1">
      <alignment horizontal="right" vertical="center" shrinkToFit="1"/>
    </xf>
    <xf numFmtId="179" fontId="18" fillId="8" borderId="1" xfId="0" applyNumberFormat="1" applyFont="1" applyFill="1" applyBorder="1" applyAlignment="1" applyProtection="1">
      <alignment vertical="center" shrinkToFit="1"/>
    </xf>
    <xf numFmtId="179" fontId="18" fillId="8" borderId="26" xfId="0" applyNumberFormat="1" applyFont="1" applyFill="1" applyBorder="1" applyAlignment="1" applyProtection="1">
      <alignment vertical="center" shrinkToFit="1"/>
    </xf>
    <xf numFmtId="179" fontId="18" fillId="8" borderId="35" xfId="0" applyNumberFormat="1" applyFont="1" applyFill="1" applyBorder="1" applyAlignment="1" applyProtection="1">
      <alignment vertical="center" shrinkToFit="1"/>
    </xf>
    <xf numFmtId="179" fontId="18" fillId="8" borderId="35" xfId="0" applyNumberFormat="1" applyFont="1" applyFill="1" applyBorder="1" applyAlignment="1" applyProtection="1">
      <alignment horizontal="right" vertical="center" shrinkToFit="1"/>
    </xf>
    <xf numFmtId="0" fontId="18" fillId="2" borderId="0" xfId="0" applyFont="1" applyFill="1" applyBorder="1" applyAlignment="1" applyProtection="1">
      <alignment vertical="center"/>
    </xf>
    <xf numFmtId="0" fontId="18" fillId="2" borderId="0" xfId="0" applyFont="1" applyFill="1" applyBorder="1" applyAlignment="1" applyProtection="1">
      <alignment horizontal="center" vertical="center"/>
    </xf>
    <xf numFmtId="0" fontId="18" fillId="2" borderId="0" xfId="0" applyFont="1" applyFill="1" applyBorder="1" applyAlignment="1" applyProtection="1">
      <alignment horizontal="right" vertical="center"/>
    </xf>
    <xf numFmtId="179" fontId="18" fillId="2" borderId="0" xfId="0" applyNumberFormat="1" applyFont="1" applyFill="1" applyAlignment="1" applyProtection="1">
      <alignment horizontal="center" vertical="center"/>
    </xf>
    <xf numFmtId="178" fontId="18" fillId="2" borderId="0" xfId="0" applyNumberFormat="1" applyFont="1" applyFill="1" applyBorder="1" applyAlignment="1" applyProtection="1">
      <alignment horizontal="right" vertical="center"/>
    </xf>
    <xf numFmtId="0" fontId="18" fillId="0" borderId="0" xfId="0" applyFont="1" applyAlignment="1" applyProtection="1">
      <alignment horizontal="center" vertical="center"/>
    </xf>
    <xf numFmtId="0" fontId="25" fillId="2" borderId="0" xfId="0" applyFont="1" applyFill="1" applyAlignment="1" applyProtection="1">
      <alignment horizontal="left" vertical="center"/>
    </xf>
    <xf numFmtId="0" fontId="35" fillId="2" borderId="0" xfId="0" applyFont="1" applyFill="1" applyProtection="1">
      <alignment vertical="center"/>
    </xf>
    <xf numFmtId="0" fontId="23" fillId="2" borderId="0" xfId="0" applyFont="1" applyFill="1" applyAlignment="1" applyProtection="1">
      <alignment horizontal="left" vertical="center"/>
    </xf>
    <xf numFmtId="0" fontId="35" fillId="2" borderId="0" xfId="0" applyFont="1" applyFill="1" applyAlignment="1" applyProtection="1">
      <alignment horizontal="center" vertical="center"/>
    </xf>
    <xf numFmtId="0" fontId="35" fillId="0" borderId="0" xfId="0" applyFont="1" applyProtection="1">
      <alignment vertical="center"/>
    </xf>
    <xf numFmtId="0" fontId="35" fillId="4" borderId="12" xfId="0" applyFont="1" applyFill="1" applyBorder="1" applyAlignment="1" applyProtection="1">
      <alignment horizontal="center" vertical="center" wrapText="1"/>
    </xf>
    <xf numFmtId="0" fontId="35" fillId="4" borderId="7" xfId="0" applyFont="1" applyFill="1" applyBorder="1" applyAlignment="1" applyProtection="1">
      <alignment horizontal="center" vertical="center" wrapText="1"/>
    </xf>
    <xf numFmtId="183" fontId="35" fillId="8" borderId="58" xfId="0" applyNumberFormat="1" applyFont="1" applyFill="1" applyBorder="1" applyAlignment="1" applyProtection="1">
      <alignment horizontal="right" vertical="center" shrinkToFit="1"/>
    </xf>
    <xf numFmtId="183" fontId="35" fillId="8" borderId="42" xfId="0" applyNumberFormat="1" applyFont="1" applyFill="1" applyBorder="1" applyAlignment="1" applyProtection="1">
      <alignment horizontal="right" vertical="center" shrinkToFit="1"/>
    </xf>
    <xf numFmtId="183" fontId="35" fillId="8" borderId="45" xfId="0" applyNumberFormat="1" applyFont="1" applyFill="1" applyBorder="1" applyAlignment="1" applyProtection="1">
      <alignment horizontal="right" vertical="center" shrinkToFit="1"/>
    </xf>
    <xf numFmtId="0" fontId="18" fillId="2" borderId="3" xfId="0" applyFont="1" applyFill="1" applyBorder="1" applyAlignment="1" applyProtection="1">
      <alignment horizontal="left" vertical="center"/>
    </xf>
    <xf numFmtId="0" fontId="18" fillId="2" borderId="18" xfId="0" applyFont="1" applyFill="1" applyBorder="1" applyAlignment="1" applyProtection="1">
      <alignment horizontal="center" vertical="center"/>
    </xf>
    <xf numFmtId="0" fontId="18" fillId="0" borderId="9" xfId="0" applyFont="1" applyBorder="1" applyProtection="1">
      <alignment vertical="center"/>
    </xf>
    <xf numFmtId="0" fontId="18" fillId="0" borderId="16" xfId="0" applyFont="1" applyBorder="1" applyProtection="1">
      <alignment vertical="center"/>
    </xf>
    <xf numFmtId="0" fontId="18" fillId="2" borderId="4" xfId="0" applyFont="1" applyFill="1" applyBorder="1" applyAlignment="1" applyProtection="1">
      <alignment vertical="center"/>
    </xf>
    <xf numFmtId="0" fontId="18" fillId="2" borderId="17" xfId="0" applyFont="1" applyFill="1" applyBorder="1" applyAlignment="1" applyProtection="1">
      <alignment vertical="center"/>
    </xf>
    <xf numFmtId="0" fontId="18" fillId="2" borderId="17" xfId="0" applyFont="1" applyFill="1" applyBorder="1" applyAlignment="1" applyProtection="1">
      <alignment horizontal="center" vertical="center"/>
    </xf>
    <xf numFmtId="178" fontId="18" fillId="2" borderId="17" xfId="0" applyNumberFormat="1" applyFont="1" applyFill="1" applyBorder="1" applyAlignment="1" applyProtection="1">
      <alignment horizontal="right" vertical="center"/>
    </xf>
    <xf numFmtId="0" fontId="18" fillId="0" borderId="13" xfId="0" applyFont="1" applyBorder="1" applyProtection="1">
      <alignment vertical="center"/>
    </xf>
    <xf numFmtId="0" fontId="26" fillId="0" borderId="0" xfId="0" applyFont="1" applyFill="1" applyProtection="1">
      <alignment vertical="center"/>
    </xf>
    <xf numFmtId="0" fontId="67" fillId="0" borderId="0" xfId="0" applyFont="1" applyFill="1" applyBorder="1" applyProtection="1">
      <alignment vertical="center"/>
    </xf>
    <xf numFmtId="0" fontId="29" fillId="0" borderId="0" xfId="0" applyFont="1" applyFill="1" applyProtection="1">
      <alignment vertical="center"/>
    </xf>
    <xf numFmtId="0" fontId="69" fillId="2" borderId="0" xfId="0" applyFont="1" applyFill="1" applyProtection="1">
      <alignment vertical="center"/>
    </xf>
    <xf numFmtId="0" fontId="72" fillId="2" borderId="0" xfId="0" applyFont="1" applyFill="1" applyAlignment="1" applyProtection="1">
      <alignment horizontal="left" vertical="center"/>
    </xf>
    <xf numFmtId="0" fontId="69" fillId="2" borderId="0" xfId="0" applyFont="1" applyFill="1" applyAlignment="1" applyProtection="1">
      <alignment horizontal="center" vertical="center"/>
    </xf>
    <xf numFmtId="0" fontId="69" fillId="0" borderId="0" xfId="0" applyFont="1" applyProtection="1">
      <alignment vertical="center"/>
    </xf>
    <xf numFmtId="0" fontId="71" fillId="2" borderId="0" xfId="0" applyFont="1" applyFill="1" applyAlignment="1" applyProtection="1">
      <alignment horizontal="left" vertical="center"/>
    </xf>
    <xf numFmtId="0" fontId="69"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34" fillId="2" borderId="0" xfId="0" applyFont="1" applyFill="1" applyAlignment="1" applyProtection="1">
      <alignment horizontal="left" vertical="center"/>
    </xf>
    <xf numFmtId="0" fontId="71" fillId="2" borderId="0" xfId="0" applyFont="1" applyFill="1" applyAlignment="1" applyProtection="1">
      <alignment horizontal="left"/>
    </xf>
    <xf numFmtId="0" fontId="18" fillId="4" borderId="29" xfId="0" applyFont="1" applyFill="1" applyBorder="1" applyAlignment="1" applyProtection="1">
      <alignment horizontal="center" vertical="center"/>
    </xf>
    <xf numFmtId="0" fontId="18" fillId="7" borderId="67" xfId="0" applyFont="1" applyFill="1" applyBorder="1" applyAlignment="1" applyProtection="1">
      <alignment horizontal="center" vertical="center"/>
    </xf>
    <xf numFmtId="0" fontId="23" fillId="7" borderId="48" xfId="0" applyFont="1" applyFill="1" applyBorder="1" applyAlignment="1" applyProtection="1">
      <alignment horizontal="center" vertical="center" wrapText="1"/>
    </xf>
    <xf numFmtId="0" fontId="73" fillId="7" borderId="48"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73" fillId="7" borderId="49" xfId="0" applyFont="1" applyFill="1" applyBorder="1" applyAlignment="1" applyProtection="1">
      <alignment horizontal="center" vertical="center" wrapText="1"/>
    </xf>
    <xf numFmtId="0" fontId="73" fillId="7" borderId="24" xfId="0" applyFont="1" applyFill="1" applyBorder="1" applyAlignment="1" applyProtection="1">
      <alignment horizontal="center" vertical="center" wrapText="1"/>
    </xf>
    <xf numFmtId="182" fontId="18" fillId="8" borderId="14" xfId="0" applyNumberFormat="1" applyFont="1" applyFill="1" applyBorder="1" applyAlignment="1" applyProtection="1">
      <alignment vertical="center" shrinkToFit="1"/>
    </xf>
    <xf numFmtId="0" fontId="35" fillId="7" borderId="48" xfId="0" applyFont="1" applyFill="1" applyBorder="1" applyAlignment="1" applyProtection="1">
      <alignment horizontal="center" vertical="center" wrapText="1"/>
    </xf>
    <xf numFmtId="0" fontId="18" fillId="7" borderId="49" xfId="0" applyFont="1" applyFill="1" applyBorder="1" applyAlignment="1" applyProtection="1">
      <alignment horizontal="center" vertical="center" wrapText="1"/>
    </xf>
    <xf numFmtId="0" fontId="74" fillId="0" borderId="0" xfId="5" applyFont="1" applyAlignment="1" applyProtection="1">
      <alignment horizontal="left" vertical="center"/>
    </xf>
    <xf numFmtId="0" fontId="69" fillId="0" borderId="0" xfId="5" applyFont="1" applyProtection="1">
      <alignment vertical="center"/>
    </xf>
    <xf numFmtId="0" fontId="7" fillId="0" borderId="0" xfId="5" applyFont="1" applyProtection="1">
      <alignment vertical="center"/>
    </xf>
    <xf numFmtId="0" fontId="10" fillId="0" borderId="0" xfId="5" applyProtection="1">
      <alignment vertical="center"/>
    </xf>
    <xf numFmtId="0" fontId="3" fillId="0" borderId="0" xfId="5" applyFont="1" applyProtection="1">
      <alignment vertical="center"/>
    </xf>
    <xf numFmtId="0" fontId="8" fillId="0" borderId="0" xfId="5" applyFont="1" applyProtection="1">
      <alignment vertical="center"/>
    </xf>
    <xf numFmtId="0" fontId="18" fillId="7" borderId="47" xfId="5" applyFont="1" applyFill="1" applyBorder="1" applyProtection="1">
      <alignment vertical="center"/>
    </xf>
    <xf numFmtId="0" fontId="18" fillId="7" borderId="32" xfId="5" applyFont="1" applyFill="1" applyBorder="1" applyProtection="1">
      <alignment vertical="center"/>
    </xf>
    <xf numFmtId="0" fontId="18" fillId="7" borderId="69" xfId="5" applyFont="1" applyFill="1" applyBorder="1" applyProtection="1">
      <alignment vertical="center"/>
    </xf>
    <xf numFmtId="0" fontId="18" fillId="7" borderId="17" xfId="5" applyFont="1" applyFill="1" applyBorder="1" applyProtection="1">
      <alignment vertical="center"/>
    </xf>
    <xf numFmtId="0" fontId="18" fillId="7" borderId="48" xfId="5" applyFont="1" applyFill="1" applyBorder="1" applyProtection="1">
      <alignment vertical="center"/>
    </xf>
    <xf numFmtId="0" fontId="18" fillId="7" borderId="41" xfId="5" applyFont="1" applyFill="1" applyBorder="1" applyProtection="1">
      <alignment vertical="center"/>
    </xf>
    <xf numFmtId="0" fontId="69" fillId="7" borderId="48" xfId="5" applyFont="1" applyFill="1" applyBorder="1" applyProtection="1">
      <alignment vertical="center"/>
    </xf>
    <xf numFmtId="0" fontId="18" fillId="7" borderId="24" xfId="5" applyFont="1" applyFill="1" applyBorder="1" applyProtection="1">
      <alignment vertical="center"/>
    </xf>
    <xf numFmtId="0" fontId="18" fillId="7" borderId="57" xfId="5" applyFont="1" applyFill="1" applyBorder="1" applyProtection="1">
      <alignment vertical="center"/>
    </xf>
    <xf numFmtId="0" fontId="18" fillId="0" borderId="0" xfId="5" applyFont="1" applyProtection="1">
      <alignment vertical="center"/>
    </xf>
    <xf numFmtId="0" fontId="26" fillId="0" borderId="0" xfId="5" applyFont="1" applyAlignment="1" applyProtection="1">
      <alignment horizontal="center" vertical="center"/>
    </xf>
    <xf numFmtId="0" fontId="69" fillId="0" borderId="0" xfId="5" applyFont="1" applyAlignment="1" applyProtection="1">
      <alignment horizontal="left" vertical="center"/>
    </xf>
    <xf numFmtId="0" fontId="18" fillId="0" borderId="0" xfId="5" applyFont="1" applyAlignment="1" applyProtection="1">
      <alignment horizontal="left" vertical="center"/>
    </xf>
    <xf numFmtId="0" fontId="18" fillId="7" borderId="49" xfId="5" applyFont="1" applyFill="1" applyBorder="1" applyProtection="1">
      <alignment vertical="center"/>
    </xf>
    <xf numFmtId="0" fontId="18" fillId="7" borderId="44" xfId="5" applyFont="1" applyFill="1" applyBorder="1" applyProtection="1">
      <alignment vertical="center"/>
    </xf>
    <xf numFmtId="0" fontId="18" fillId="0" borderId="0" xfId="5" applyFont="1" applyFill="1" applyBorder="1" applyProtection="1">
      <alignment vertical="center"/>
    </xf>
    <xf numFmtId="0" fontId="26" fillId="0" borderId="0" xfId="5" applyFont="1" applyFill="1" applyBorder="1" applyAlignment="1" applyProtection="1">
      <alignment horizontal="center" vertical="center"/>
    </xf>
    <xf numFmtId="0" fontId="29" fillId="0" borderId="0" xfId="5" applyFont="1" applyAlignment="1" applyProtection="1">
      <alignment horizontal="center" vertical="center"/>
    </xf>
    <xf numFmtId="0" fontId="69" fillId="18" borderId="0" xfId="5" applyFont="1" applyFill="1" applyBorder="1" applyProtection="1">
      <alignment vertical="center"/>
    </xf>
    <xf numFmtId="0" fontId="69" fillId="0" borderId="0" xfId="5" applyFont="1" applyAlignment="1" applyProtection="1"/>
    <xf numFmtId="0" fontId="77" fillId="0" borderId="0" xfId="5" applyFont="1" applyAlignment="1" applyProtection="1">
      <alignment horizontal="left" vertical="top"/>
    </xf>
    <xf numFmtId="0" fontId="34" fillId="0" borderId="0" xfId="5" applyFont="1" applyProtection="1">
      <alignment vertical="center"/>
    </xf>
    <xf numFmtId="0" fontId="69" fillId="0" borderId="0" xfId="5" applyFont="1" applyAlignment="1" applyProtection="1">
      <alignment vertical="center" readingOrder="1"/>
    </xf>
    <xf numFmtId="0" fontId="33" fillId="0" borderId="0" xfId="5" applyFont="1" applyProtection="1">
      <alignment vertical="center"/>
    </xf>
    <xf numFmtId="0" fontId="1" fillId="0" borderId="0" xfId="5" applyFont="1" applyAlignment="1" applyProtection="1">
      <alignment horizontal="left" vertical="top"/>
    </xf>
    <xf numFmtId="0" fontId="1" fillId="0" borderId="0" xfId="5" applyFont="1" applyProtection="1">
      <alignment vertical="center"/>
    </xf>
    <xf numFmtId="0" fontId="81" fillId="0" borderId="0" xfId="5" applyFont="1" applyProtection="1">
      <alignment vertical="center"/>
    </xf>
    <xf numFmtId="0" fontId="35" fillId="7" borderId="26" xfId="5" applyFont="1" applyFill="1" applyBorder="1" applyAlignment="1" applyProtection="1">
      <alignment horizontal="center" vertical="center"/>
    </xf>
    <xf numFmtId="0" fontId="10" fillId="0" borderId="0" xfId="5" applyFill="1" applyProtection="1">
      <alignment vertical="center"/>
    </xf>
    <xf numFmtId="0" fontId="7" fillId="0" borderId="0" xfId="5" applyFont="1" applyFill="1" applyBorder="1" applyProtection="1">
      <alignment vertical="center"/>
    </xf>
    <xf numFmtId="0" fontId="10" fillId="0" borderId="0" xfId="5" applyFill="1" applyBorder="1" applyAlignment="1" applyProtection="1">
      <alignment horizontal="center" vertical="center"/>
    </xf>
    <xf numFmtId="0" fontId="34" fillId="0" borderId="0" xfId="5" applyFont="1" applyFill="1" applyProtection="1">
      <alignment vertical="center"/>
    </xf>
    <xf numFmtId="0" fontId="80" fillId="0" borderId="0" xfId="5" applyFont="1" applyProtection="1">
      <alignment vertical="center"/>
    </xf>
    <xf numFmtId="0" fontId="10" fillId="0" borderId="0" xfId="5" applyBorder="1" applyProtection="1">
      <alignment vertical="center"/>
    </xf>
    <xf numFmtId="0" fontId="7" fillId="10" borderId="29" xfId="5" applyFont="1" applyFill="1" applyBorder="1" applyAlignment="1" applyProtection="1">
      <alignment horizontal="left" vertical="center" wrapText="1"/>
      <protection locked="0"/>
    </xf>
    <xf numFmtId="0" fontId="10" fillId="10" borderId="20" xfId="5" applyFill="1" applyBorder="1" applyAlignment="1" applyProtection="1">
      <alignment vertical="center"/>
      <protection locked="0"/>
    </xf>
    <xf numFmtId="0" fontId="7" fillId="10" borderId="40" xfId="5" applyFont="1" applyFill="1" applyBorder="1" applyAlignment="1" applyProtection="1">
      <alignment horizontal="left" vertical="center" wrapText="1"/>
      <protection locked="0"/>
    </xf>
    <xf numFmtId="0" fontId="10" fillId="10" borderId="1" xfId="5" applyFill="1" applyBorder="1" applyAlignment="1" applyProtection="1">
      <alignment vertical="center"/>
      <protection locked="0"/>
    </xf>
    <xf numFmtId="0" fontId="7" fillId="10" borderId="33" xfId="5" applyFont="1" applyFill="1" applyBorder="1" applyAlignment="1" applyProtection="1">
      <alignment horizontal="left" vertical="center" wrapText="1"/>
      <protection locked="0"/>
    </xf>
    <xf numFmtId="0" fontId="10" fillId="10" borderId="26" xfId="5" applyFill="1" applyBorder="1" applyAlignment="1" applyProtection="1">
      <alignment vertical="center"/>
      <protection locked="0"/>
    </xf>
    <xf numFmtId="0" fontId="7" fillId="10" borderId="40" xfId="5" applyFont="1" applyFill="1" applyBorder="1" applyProtection="1">
      <alignment vertical="center"/>
      <protection locked="0"/>
    </xf>
    <xf numFmtId="0" fontId="7" fillId="10" borderId="33" xfId="5" applyFont="1" applyFill="1" applyBorder="1" applyProtection="1">
      <alignment vertical="center"/>
      <protection locked="0"/>
    </xf>
    <xf numFmtId="0" fontId="69" fillId="7" borderId="19" xfId="5" applyFont="1" applyFill="1" applyBorder="1" applyAlignment="1" applyProtection="1">
      <alignment horizontal="center" vertical="center"/>
    </xf>
    <xf numFmtId="0" fontId="7" fillId="10" borderId="29" xfId="5" applyFont="1" applyFill="1" applyBorder="1" applyProtection="1">
      <alignment vertical="center"/>
      <protection locked="0"/>
    </xf>
    <xf numFmtId="0" fontId="7" fillId="10" borderId="40" xfId="5" applyFont="1" applyFill="1" applyBorder="1" applyAlignment="1" applyProtection="1">
      <alignment vertical="center" wrapText="1"/>
      <protection locked="0"/>
    </xf>
    <xf numFmtId="0" fontId="7" fillId="10" borderId="33" xfId="5" applyFont="1" applyFill="1" applyBorder="1" applyAlignment="1" applyProtection="1">
      <alignment vertical="center" wrapText="1"/>
      <protection locked="0"/>
    </xf>
    <xf numFmtId="0" fontId="7" fillId="10" borderId="29" xfId="5" applyFont="1" applyFill="1" applyBorder="1" applyAlignment="1" applyProtection="1">
      <alignment vertical="center" wrapText="1"/>
      <protection locked="0"/>
    </xf>
    <xf numFmtId="0" fontId="35" fillId="7" borderId="10" xfId="5" applyFont="1" applyFill="1" applyBorder="1" applyAlignment="1" applyProtection="1">
      <alignment horizontal="center" vertical="center"/>
    </xf>
    <xf numFmtId="0" fontId="69" fillId="0" borderId="0" xfId="5" applyFont="1" applyFill="1" applyProtection="1">
      <alignment vertical="center"/>
    </xf>
    <xf numFmtId="0" fontId="74" fillId="0" borderId="0" xfId="5" applyFont="1" applyProtection="1">
      <alignment vertical="center"/>
    </xf>
    <xf numFmtId="0" fontId="78" fillId="0" borderId="0" xfId="5" applyFont="1" applyAlignment="1" applyProtection="1">
      <alignment horizontal="left" vertical="top"/>
    </xf>
    <xf numFmtId="0" fontId="82" fillId="0" borderId="0" xfId="5" applyFont="1" applyProtection="1">
      <alignment vertical="center"/>
    </xf>
    <xf numFmtId="0" fontId="77" fillId="0" borderId="0" xfId="5" applyFont="1" applyProtection="1">
      <alignment vertical="center"/>
    </xf>
    <xf numFmtId="0" fontId="69" fillId="0" borderId="0" xfId="5" applyFont="1" applyAlignment="1" applyProtection="1">
      <alignment horizontal="left" vertical="top"/>
    </xf>
    <xf numFmtId="0" fontId="26" fillId="7" borderId="38" xfId="5" applyFont="1" applyFill="1" applyBorder="1" applyAlignment="1" applyProtection="1">
      <alignment horizontal="center" vertical="center"/>
    </xf>
    <xf numFmtId="0" fontId="26" fillId="7" borderId="45" xfId="5" applyFont="1" applyFill="1" applyBorder="1" applyAlignment="1" applyProtection="1">
      <alignment horizontal="center" vertical="center"/>
    </xf>
    <xf numFmtId="0" fontId="26" fillId="7" borderId="42" xfId="5" applyFont="1" applyFill="1" applyBorder="1" applyAlignment="1" applyProtection="1">
      <alignment horizontal="center" vertical="center"/>
    </xf>
    <xf numFmtId="0" fontId="18" fillId="7" borderId="66" xfId="5" applyFont="1" applyFill="1" applyBorder="1" applyProtection="1">
      <alignment vertical="center"/>
    </xf>
    <xf numFmtId="0" fontId="18" fillId="7" borderId="18" xfId="5" applyFont="1" applyFill="1" applyBorder="1" applyProtection="1">
      <alignment vertical="center"/>
    </xf>
    <xf numFmtId="0" fontId="26" fillId="7" borderId="88" xfId="5" applyFont="1" applyFill="1" applyBorder="1" applyAlignment="1" applyProtection="1">
      <alignment horizontal="center" vertical="center"/>
    </xf>
    <xf numFmtId="0" fontId="18" fillId="0" borderId="0" xfId="5" applyFont="1" applyBorder="1" applyAlignment="1" applyProtection="1">
      <alignment horizontal="left" vertical="top"/>
    </xf>
    <xf numFmtId="0" fontId="69" fillId="0" borderId="0" xfId="5" applyFont="1" applyFill="1" applyBorder="1" applyAlignment="1" applyProtection="1">
      <alignment horizontal="center" vertical="top"/>
    </xf>
    <xf numFmtId="0" fontId="75" fillId="0" borderId="0" xfId="5" applyFont="1" applyAlignment="1" applyProtection="1">
      <alignment horizontal="left"/>
    </xf>
    <xf numFmtId="0" fontId="10" fillId="0" borderId="0" xfId="5" applyAlignment="1" applyProtection="1"/>
    <xf numFmtId="0" fontId="75" fillId="0" borderId="0" xfId="5" applyFont="1" applyAlignment="1" applyProtection="1">
      <alignment horizontal="left" vertical="center"/>
    </xf>
    <xf numFmtId="0" fontId="9" fillId="0" borderId="0" xfId="5" applyFont="1" applyProtection="1">
      <alignment vertical="center"/>
    </xf>
    <xf numFmtId="0" fontId="76" fillId="0" borderId="0" xfId="5" applyFont="1" applyProtection="1">
      <alignment vertical="center"/>
    </xf>
    <xf numFmtId="0" fontId="77" fillId="0" borderId="0" xfId="5" applyFont="1" applyAlignment="1" applyProtection="1">
      <alignment horizontal="left" vertical="center"/>
    </xf>
    <xf numFmtId="180" fontId="10" fillId="0" borderId="0" xfId="5" applyNumberFormat="1" applyProtection="1">
      <alignment vertical="center"/>
    </xf>
    <xf numFmtId="0" fontId="10" fillId="7" borderId="60" xfId="5" applyFill="1" applyBorder="1" applyAlignment="1" applyProtection="1">
      <alignment horizontal="center" vertical="center" wrapText="1"/>
    </xf>
    <xf numFmtId="0" fontId="69" fillId="7" borderId="67" xfId="5" applyFont="1" applyFill="1" applyBorder="1" applyAlignment="1" applyProtection="1">
      <alignment horizontal="center" vertical="center" wrapText="1"/>
    </xf>
    <xf numFmtId="0" fontId="10" fillId="0" borderId="0" xfId="5" applyAlignment="1" applyProtection="1">
      <alignment horizontal="center" vertical="center" wrapText="1"/>
    </xf>
    <xf numFmtId="0" fontId="23" fillId="7" borderId="29" xfId="5" applyFont="1" applyFill="1" applyBorder="1" applyAlignment="1" applyProtection="1">
      <alignment horizontal="center" vertical="center"/>
    </xf>
    <xf numFmtId="0" fontId="10" fillId="0" borderId="0" xfId="5" applyAlignment="1" applyProtection="1">
      <alignment horizontal="center" vertical="center"/>
    </xf>
    <xf numFmtId="0" fontId="18" fillId="0" borderId="48" xfId="5" applyFont="1" applyBorder="1" applyAlignment="1" applyProtection="1">
      <alignment horizontal="center" vertical="center"/>
    </xf>
    <xf numFmtId="0" fontId="18" fillId="0" borderId="49" xfId="5" applyFont="1" applyBorder="1" applyAlignment="1" applyProtection="1">
      <alignment horizontal="center" vertical="center" shrinkToFit="1"/>
    </xf>
    <xf numFmtId="0" fontId="4" fillId="0" borderId="0" xfId="5" applyFont="1" applyProtection="1">
      <alignment vertical="center"/>
    </xf>
    <xf numFmtId="0" fontId="69" fillId="0" borderId="0" xfId="5" applyFont="1" applyFill="1" applyBorder="1" applyAlignment="1" applyProtection="1">
      <alignment horizontal="left" vertical="top"/>
    </xf>
    <xf numFmtId="0" fontId="2" fillId="0" borderId="0" xfId="5" applyFont="1" applyFill="1" applyProtection="1">
      <alignment vertical="center"/>
    </xf>
    <xf numFmtId="0" fontId="7" fillId="0" borderId="89" xfId="5" quotePrefix="1" applyFont="1" applyBorder="1" applyProtection="1">
      <alignment vertical="center"/>
    </xf>
    <xf numFmtId="0" fontId="10" fillId="0" borderId="89" xfId="5" applyBorder="1" applyProtection="1">
      <alignment vertical="center"/>
    </xf>
    <xf numFmtId="0" fontId="10" fillId="10" borderId="14" xfId="5" applyFill="1" applyBorder="1" applyProtection="1">
      <alignment vertical="center"/>
      <protection locked="0"/>
    </xf>
    <xf numFmtId="0" fontId="26" fillId="10" borderId="39" xfId="5" applyFont="1" applyFill="1" applyBorder="1" applyAlignment="1" applyProtection="1">
      <alignment horizontal="center" vertical="center"/>
      <protection locked="0"/>
    </xf>
    <xf numFmtId="0" fontId="26" fillId="10" borderId="43" xfId="5" applyFont="1" applyFill="1" applyBorder="1" applyAlignment="1" applyProtection="1">
      <alignment horizontal="center" vertical="center"/>
      <protection locked="0"/>
    </xf>
    <xf numFmtId="0" fontId="26" fillId="10" borderId="46" xfId="5" applyFont="1" applyFill="1" applyBorder="1" applyAlignment="1" applyProtection="1">
      <alignment horizontal="center" vertical="center"/>
      <protection locked="0"/>
    </xf>
    <xf numFmtId="0" fontId="26" fillId="10" borderId="87" xfId="5" applyFont="1" applyFill="1" applyBorder="1" applyAlignment="1" applyProtection="1">
      <alignment horizontal="center" vertical="center"/>
      <protection locked="0"/>
    </xf>
    <xf numFmtId="0" fontId="69" fillId="18" borderId="0" xfId="5" applyFont="1" applyFill="1" applyProtection="1">
      <alignment vertical="center"/>
    </xf>
    <xf numFmtId="0" fontId="69" fillId="0" borderId="0" xfId="5" applyFont="1" applyAlignment="1" applyProtection="1">
      <alignment horizontal="right" vertical="top"/>
    </xf>
    <xf numFmtId="0" fontId="26" fillId="10" borderId="87" xfId="0" applyFont="1" applyFill="1" applyBorder="1" applyAlignment="1" applyProtection="1">
      <alignment horizontal="center" vertical="center"/>
      <protection locked="0"/>
    </xf>
    <xf numFmtId="0" fontId="70" fillId="0" borderId="0" xfId="0" applyFont="1" applyAlignment="1" applyProtection="1">
      <alignment horizontal="right" vertical="center" wrapText="1"/>
    </xf>
    <xf numFmtId="0" fontId="22" fillId="0" borderId="0" xfId="0" applyFont="1" applyAlignment="1" applyProtection="1"/>
    <xf numFmtId="0" fontId="69" fillId="0" borderId="0" xfId="5" applyFont="1" applyAlignment="1" applyProtection="1">
      <alignment horizontal="right" vertical="center"/>
    </xf>
    <xf numFmtId="177" fontId="26" fillId="10" borderId="29" xfId="0" applyNumberFormat="1" applyFont="1" applyFill="1" applyBorder="1" applyAlignment="1" applyProtection="1">
      <alignment horizontal="center" vertical="center"/>
      <protection locked="0"/>
    </xf>
    <xf numFmtId="177" fontId="26" fillId="10" borderId="22" xfId="0" applyNumberFormat="1" applyFont="1" applyFill="1" applyBorder="1" applyAlignment="1" applyProtection="1">
      <alignment horizontal="center" vertical="center"/>
      <protection locked="0"/>
    </xf>
    <xf numFmtId="177" fontId="26" fillId="10" borderId="33" xfId="0" applyNumberFormat="1" applyFont="1" applyFill="1" applyBorder="1" applyAlignment="1" applyProtection="1">
      <alignment horizontal="center" vertical="center"/>
      <protection locked="0"/>
    </xf>
    <xf numFmtId="177" fontId="26" fillId="10" borderId="35" xfId="0" applyNumberFormat="1" applyFont="1" applyFill="1" applyBorder="1" applyAlignment="1" applyProtection="1">
      <alignment horizontal="center" vertical="center"/>
      <protection locked="0"/>
    </xf>
    <xf numFmtId="0" fontId="86" fillId="0" borderId="0" xfId="6" applyFont="1" applyAlignment="1" applyProtection="1">
      <alignment horizontal="left" vertical="center" wrapText="1"/>
      <protection locked="0"/>
    </xf>
    <xf numFmtId="0" fontId="26" fillId="7" borderId="49" xfId="0" applyFont="1" applyFill="1" applyBorder="1" applyAlignment="1" applyProtection="1">
      <alignment horizontal="center" vertical="center"/>
    </xf>
    <xf numFmtId="0" fontId="26" fillId="7" borderId="44" xfId="0" applyFont="1" applyFill="1" applyBorder="1" applyAlignment="1" applyProtection="1">
      <alignment horizontal="center" vertical="center"/>
    </xf>
    <xf numFmtId="0" fontId="26" fillId="7" borderId="47" xfId="0" applyFont="1" applyFill="1" applyBorder="1" applyAlignment="1" applyProtection="1">
      <alignment horizontal="center" vertical="center"/>
    </xf>
    <xf numFmtId="0" fontId="26" fillId="7" borderId="32" xfId="0" applyFont="1" applyFill="1" applyBorder="1" applyAlignment="1" applyProtection="1">
      <alignment horizontal="center" vertical="center"/>
    </xf>
    <xf numFmtId="0" fontId="26" fillId="7" borderId="48" xfId="0" applyFont="1" applyFill="1" applyBorder="1" applyAlignment="1" applyProtection="1">
      <alignment horizontal="center" vertical="center"/>
    </xf>
    <xf numFmtId="0" fontId="26" fillId="7" borderId="41" xfId="0" applyFont="1" applyFill="1" applyBorder="1" applyAlignment="1" applyProtection="1">
      <alignment horizontal="center" vertical="center"/>
    </xf>
    <xf numFmtId="0" fontId="26" fillId="7" borderId="29" xfId="0" applyFont="1" applyFill="1" applyBorder="1" applyAlignment="1" applyProtection="1">
      <alignment horizontal="center" vertical="center"/>
    </xf>
    <xf numFmtId="0" fontId="26" fillId="7" borderId="22" xfId="0" applyFont="1" applyFill="1" applyBorder="1" applyAlignment="1" applyProtection="1">
      <alignment horizontal="center" vertical="center"/>
    </xf>
    <xf numFmtId="0" fontId="26" fillId="7" borderId="40" xfId="0" applyFont="1" applyFill="1" applyBorder="1" applyAlignment="1" applyProtection="1">
      <alignment horizontal="center" vertical="center"/>
    </xf>
    <xf numFmtId="0" fontId="26" fillId="7" borderId="23" xfId="0" applyFont="1" applyFill="1" applyBorder="1" applyAlignment="1" applyProtection="1">
      <alignment horizontal="center" vertical="center"/>
    </xf>
    <xf numFmtId="0" fontId="26" fillId="7" borderId="45" xfId="0" applyFont="1" applyFill="1" applyBorder="1" applyAlignment="1" applyProtection="1">
      <alignment horizontal="center" vertical="center"/>
    </xf>
    <xf numFmtId="0" fontId="30" fillId="7" borderId="50" xfId="0" applyFont="1" applyFill="1" applyBorder="1" applyAlignment="1" applyProtection="1">
      <alignment horizontal="center" vertical="center" wrapText="1"/>
    </xf>
    <xf numFmtId="0" fontId="30" fillId="7" borderId="51" xfId="0" applyFont="1" applyFill="1" applyBorder="1" applyAlignment="1" applyProtection="1">
      <alignment horizontal="center" vertical="center" wrapText="1"/>
    </xf>
    <xf numFmtId="0" fontId="26" fillId="7" borderId="33" xfId="0" applyFont="1" applyFill="1" applyBorder="1" applyAlignment="1" applyProtection="1">
      <alignment horizontal="center" vertical="center" wrapText="1"/>
    </xf>
    <xf numFmtId="0" fontId="26" fillId="7" borderId="44" xfId="0" applyFont="1" applyFill="1" applyBorder="1" applyAlignment="1" applyProtection="1">
      <alignment horizontal="center" vertical="center" wrapText="1"/>
    </xf>
    <xf numFmtId="0" fontId="26" fillId="7" borderId="35" xfId="0" applyFont="1" applyFill="1" applyBorder="1" applyAlignment="1" applyProtection="1">
      <alignment horizontal="center" vertical="center"/>
    </xf>
    <xf numFmtId="0" fontId="30" fillId="7" borderId="51" xfId="0" applyFont="1" applyFill="1" applyBorder="1" applyAlignment="1" applyProtection="1">
      <alignment horizontal="center" vertical="center"/>
    </xf>
    <xf numFmtId="188" fontId="26" fillId="11" borderId="50" xfId="0" applyNumberFormat="1" applyFont="1" applyFill="1" applyBorder="1" applyAlignment="1" applyProtection="1">
      <alignment horizontal="center" vertical="center" shrinkToFit="1"/>
      <protection locked="0"/>
    </xf>
    <xf numFmtId="188" fontId="26" fillId="11" borderId="8" xfId="0" applyNumberFormat="1" applyFont="1" applyFill="1" applyBorder="1" applyAlignment="1" applyProtection="1">
      <alignment horizontal="center" vertical="center" shrinkToFit="1"/>
      <protection locked="0"/>
    </xf>
    <xf numFmtId="0" fontId="26" fillId="7" borderId="50" xfId="0" applyFont="1" applyFill="1" applyBorder="1" applyAlignment="1" applyProtection="1">
      <alignment horizontal="center" vertical="center"/>
    </xf>
    <xf numFmtId="0" fontId="26" fillId="7" borderId="51" xfId="0" applyFont="1" applyFill="1" applyBorder="1" applyAlignment="1" applyProtection="1">
      <alignment horizontal="center" vertical="center"/>
    </xf>
    <xf numFmtId="0" fontId="26" fillId="7" borderId="52" xfId="0" applyFont="1" applyFill="1" applyBorder="1" applyAlignment="1" applyProtection="1">
      <alignment horizontal="center" vertical="center"/>
    </xf>
    <xf numFmtId="0" fontId="26" fillId="7" borderId="8" xfId="0" applyFont="1" applyFill="1" applyBorder="1" applyAlignment="1" applyProtection="1">
      <alignment horizontal="center" vertical="center"/>
    </xf>
    <xf numFmtId="0" fontId="26" fillId="7" borderId="66" xfId="0" applyFont="1" applyFill="1" applyBorder="1" applyAlignment="1" applyProtection="1">
      <alignment horizontal="center" vertical="center"/>
    </xf>
    <xf numFmtId="0" fontId="26" fillId="7" borderId="18" xfId="0" applyFont="1" applyFill="1" applyBorder="1" applyAlignment="1" applyProtection="1">
      <alignment horizontal="center" vertical="center"/>
    </xf>
    <xf numFmtId="0" fontId="26" fillId="7" borderId="88" xfId="0" applyFont="1" applyFill="1" applyBorder="1" applyAlignment="1" applyProtection="1">
      <alignment horizontal="center" vertical="center"/>
    </xf>
    <xf numFmtId="0" fontId="21" fillId="7" borderId="49" xfId="0" applyFont="1" applyFill="1" applyBorder="1" applyAlignment="1" applyProtection="1">
      <alignment horizontal="center" vertical="center"/>
    </xf>
    <xf numFmtId="0" fontId="21" fillId="7" borderId="44" xfId="0" applyFont="1" applyFill="1" applyBorder="1" applyAlignment="1" applyProtection="1">
      <alignment horizontal="center" vertical="center"/>
    </xf>
    <xf numFmtId="0" fontId="21" fillId="7" borderId="45" xfId="0" applyFont="1" applyFill="1" applyBorder="1" applyAlignment="1" applyProtection="1">
      <alignment horizontal="center" vertical="center"/>
    </xf>
    <xf numFmtId="0" fontId="26" fillId="7" borderId="38" xfId="0" applyFont="1" applyFill="1" applyBorder="1" applyAlignment="1" applyProtection="1">
      <alignment horizontal="center" vertical="center"/>
    </xf>
    <xf numFmtId="0" fontId="26" fillId="0" borderId="0" xfId="0" applyFont="1" applyFill="1" applyBorder="1" applyAlignment="1" applyProtection="1">
      <alignment horizontal="center" vertical="center" wrapText="1"/>
    </xf>
    <xf numFmtId="0" fontId="26" fillId="7" borderId="30" xfId="0" applyFont="1" applyFill="1" applyBorder="1" applyAlignment="1" applyProtection="1">
      <alignment horizontal="center" vertical="center"/>
    </xf>
    <xf numFmtId="0" fontId="26" fillId="7" borderId="20" xfId="0" applyFont="1" applyFill="1" applyBorder="1" applyAlignment="1" applyProtection="1">
      <alignment horizontal="center" vertical="center"/>
    </xf>
    <xf numFmtId="0" fontId="26" fillId="7" borderId="31" xfId="0" applyFont="1" applyFill="1" applyBorder="1" applyAlignment="1" applyProtection="1">
      <alignment horizontal="center" vertical="center"/>
    </xf>
    <xf numFmtId="0" fontId="71" fillId="0" borderId="0" xfId="0" applyFont="1" applyBorder="1" applyAlignment="1" applyProtection="1">
      <alignment horizontal="left" wrapText="1"/>
    </xf>
    <xf numFmtId="0" fontId="29" fillId="7" borderId="40" xfId="0" applyFont="1" applyFill="1" applyBorder="1" applyAlignment="1" applyProtection="1">
      <alignment horizontal="center" vertical="center" wrapText="1"/>
    </xf>
    <xf numFmtId="0" fontId="29" fillId="7" borderId="1" xfId="0" applyFont="1" applyFill="1" applyBorder="1" applyAlignment="1" applyProtection="1">
      <alignment horizontal="center" vertical="center" wrapText="1"/>
    </xf>
    <xf numFmtId="0" fontId="29" fillId="7" borderId="6" xfId="0" applyFont="1" applyFill="1" applyBorder="1" applyAlignment="1" applyProtection="1">
      <alignment horizontal="center" vertical="center" wrapText="1"/>
    </xf>
    <xf numFmtId="0" fontId="29" fillId="7" borderId="33" xfId="0" applyFont="1" applyFill="1" applyBorder="1" applyAlignment="1" applyProtection="1">
      <alignment horizontal="center" vertical="center" wrapText="1"/>
    </xf>
    <xf numFmtId="0" fontId="29" fillId="7" borderId="26" xfId="0" applyFont="1" applyFill="1" applyBorder="1" applyAlignment="1" applyProtection="1">
      <alignment horizontal="center" vertical="center" wrapText="1"/>
    </xf>
    <xf numFmtId="0" fontId="29" fillId="7" borderId="86" xfId="0" applyFont="1" applyFill="1" applyBorder="1" applyAlignment="1" applyProtection="1">
      <alignment horizontal="center" vertical="center" wrapText="1"/>
    </xf>
    <xf numFmtId="0" fontId="26" fillId="10" borderId="39" xfId="0" applyFont="1" applyFill="1" applyBorder="1" applyAlignment="1" applyProtection="1">
      <alignment horizontal="center" vertical="center"/>
      <protection locked="0"/>
    </xf>
    <xf numFmtId="0" fontId="26" fillId="10" borderId="46" xfId="0" applyFont="1" applyFill="1" applyBorder="1" applyAlignment="1" applyProtection="1">
      <alignment horizontal="center" vertical="center"/>
      <protection locked="0"/>
    </xf>
    <xf numFmtId="0" fontId="29" fillId="7" borderId="5" xfId="0" applyFont="1" applyFill="1" applyBorder="1" applyAlignment="1" applyProtection="1">
      <alignment horizontal="center" vertical="center" wrapText="1"/>
    </xf>
    <xf numFmtId="0" fontId="29" fillId="7" borderId="34" xfId="0" applyFont="1" applyFill="1" applyBorder="1" applyAlignment="1" applyProtection="1">
      <alignment horizontal="center" vertical="center" wrapText="1"/>
    </xf>
    <xf numFmtId="0" fontId="26" fillId="7" borderId="28" xfId="0" applyFont="1" applyFill="1" applyBorder="1" applyAlignment="1" applyProtection="1">
      <alignment horizontal="center" vertical="center" wrapText="1"/>
    </xf>
    <xf numFmtId="0" fontId="26" fillId="7" borderId="54" xfId="0" applyFont="1" applyFill="1" applyBorder="1" applyAlignment="1" applyProtection="1">
      <alignment horizontal="center" vertical="center" wrapText="1"/>
    </xf>
    <xf numFmtId="0" fontId="26" fillId="7" borderId="57" xfId="0" applyFont="1" applyFill="1" applyBorder="1" applyAlignment="1" applyProtection="1">
      <alignment horizontal="center" vertical="center" wrapText="1"/>
    </xf>
    <xf numFmtId="0" fontId="26" fillId="7" borderId="27" xfId="0" applyFont="1" applyFill="1" applyBorder="1" applyAlignment="1" applyProtection="1">
      <alignment horizontal="center" vertical="center" wrapText="1"/>
    </xf>
    <xf numFmtId="177" fontId="26" fillId="8" borderId="19" xfId="0" applyNumberFormat="1" applyFont="1" applyFill="1" applyBorder="1" applyAlignment="1" applyProtection="1">
      <alignment horizontal="right" vertical="center"/>
    </xf>
    <xf numFmtId="177" fontId="26" fillId="8" borderId="54" xfId="0" applyNumberFormat="1" applyFont="1" applyFill="1" applyBorder="1" applyAlignment="1" applyProtection="1">
      <alignment horizontal="right" vertical="center"/>
    </xf>
    <xf numFmtId="177" fontId="26" fillId="8" borderId="24" xfId="0" applyNumberFormat="1" applyFont="1" applyFill="1" applyBorder="1" applyAlignment="1" applyProtection="1">
      <alignment horizontal="right" vertical="center"/>
    </xf>
    <xf numFmtId="177" fontId="26" fillId="8" borderId="27" xfId="0" applyNumberFormat="1" applyFont="1" applyFill="1" applyBorder="1" applyAlignment="1" applyProtection="1">
      <alignment horizontal="right" vertical="center"/>
    </xf>
    <xf numFmtId="177" fontId="26" fillId="10" borderId="2" xfId="0" applyNumberFormat="1" applyFont="1" applyFill="1" applyBorder="1" applyAlignment="1" applyProtection="1">
      <alignment vertical="center"/>
      <protection locked="0"/>
    </xf>
    <xf numFmtId="177" fontId="26" fillId="10" borderId="37" xfId="0" applyNumberFormat="1" applyFont="1" applyFill="1" applyBorder="1" applyAlignment="1" applyProtection="1">
      <alignment vertical="center"/>
      <protection locked="0"/>
    </xf>
    <xf numFmtId="177" fontId="26" fillId="10" borderId="26" xfId="0" applyNumberFormat="1" applyFont="1" applyFill="1" applyBorder="1" applyAlignment="1" applyProtection="1">
      <alignment vertical="center"/>
      <protection locked="0"/>
    </xf>
    <xf numFmtId="177" fontId="26" fillId="10" borderId="35" xfId="0" applyNumberFormat="1" applyFont="1" applyFill="1" applyBorder="1" applyAlignment="1" applyProtection="1">
      <alignment vertical="center"/>
      <protection locked="0"/>
    </xf>
    <xf numFmtId="177" fontId="26" fillId="10" borderId="55" xfId="0" applyNumberFormat="1" applyFont="1" applyFill="1" applyBorder="1" applyAlignment="1" applyProtection="1">
      <alignment horizontal="right" vertical="center"/>
      <protection locked="0"/>
    </xf>
    <xf numFmtId="177" fontId="26" fillId="10" borderId="16" xfId="0" applyNumberFormat="1" applyFont="1" applyFill="1" applyBorder="1" applyAlignment="1" applyProtection="1">
      <alignment horizontal="right" vertical="center"/>
      <protection locked="0"/>
    </xf>
    <xf numFmtId="177" fontId="26" fillId="10" borderId="24" xfId="0" applyNumberFormat="1" applyFont="1" applyFill="1" applyBorder="1" applyAlignment="1" applyProtection="1">
      <alignment horizontal="right" vertical="center"/>
      <protection locked="0"/>
    </xf>
    <xf numFmtId="177" fontId="26" fillId="10" borderId="25" xfId="0" applyNumberFormat="1" applyFont="1" applyFill="1" applyBorder="1" applyAlignment="1" applyProtection="1">
      <alignment horizontal="right" vertical="center"/>
      <protection locked="0"/>
    </xf>
    <xf numFmtId="177" fontId="26" fillId="10" borderId="15" xfId="0" applyNumberFormat="1" applyFont="1" applyFill="1" applyBorder="1" applyAlignment="1" applyProtection="1">
      <alignment horizontal="right" vertical="center"/>
      <protection locked="0"/>
    </xf>
    <xf numFmtId="177" fontId="26" fillId="10" borderId="64" xfId="0" applyNumberFormat="1" applyFont="1" applyFill="1" applyBorder="1" applyAlignment="1" applyProtection="1">
      <alignment horizontal="right" vertical="center"/>
      <protection locked="0"/>
    </xf>
    <xf numFmtId="0" fontId="21" fillId="5" borderId="1" xfId="0" applyFont="1" applyFill="1" applyBorder="1" applyAlignment="1" applyProtection="1">
      <alignment horizontal="center" vertical="center" shrinkToFit="1"/>
      <protection locked="0"/>
    </xf>
    <xf numFmtId="0" fontId="21" fillId="5" borderId="23" xfId="0" applyFont="1" applyFill="1" applyBorder="1" applyAlignment="1" applyProtection="1">
      <alignment horizontal="center" vertical="center" shrinkToFit="1"/>
      <protection locked="0"/>
    </xf>
    <xf numFmtId="0" fontId="63" fillId="15" borderId="0" xfId="0" applyFont="1" applyFill="1" applyAlignment="1" applyProtection="1">
      <alignment horizontal="center" vertical="center"/>
    </xf>
    <xf numFmtId="0" fontId="21" fillId="7" borderId="40" xfId="0" applyFont="1" applyFill="1" applyBorder="1" applyAlignment="1" applyProtection="1">
      <alignment horizontal="center" vertical="center" wrapText="1"/>
    </xf>
    <xf numFmtId="0" fontId="21" fillId="7" borderId="1" xfId="0" applyFont="1" applyFill="1" applyBorder="1" applyAlignment="1" applyProtection="1">
      <alignment horizontal="center" vertical="center"/>
    </xf>
    <xf numFmtId="0" fontId="21" fillId="7" borderId="40" xfId="0" applyFont="1" applyFill="1" applyBorder="1" applyAlignment="1" applyProtection="1">
      <alignment horizontal="center" vertical="center"/>
    </xf>
    <xf numFmtId="0" fontId="21" fillId="7" borderId="20" xfId="0" applyFont="1" applyFill="1" applyBorder="1" applyAlignment="1" applyProtection="1">
      <alignment horizontal="center" vertical="center" wrapText="1"/>
    </xf>
    <xf numFmtId="0" fontId="21" fillId="7" borderId="20" xfId="0" applyFont="1" applyFill="1" applyBorder="1" applyAlignment="1" applyProtection="1">
      <alignment horizontal="center" vertical="center"/>
    </xf>
    <xf numFmtId="0" fontId="22" fillId="5" borderId="20" xfId="0" applyFont="1" applyFill="1" applyBorder="1" applyAlignment="1" applyProtection="1">
      <alignment horizontal="center" vertical="center" shrinkToFit="1"/>
      <protection locked="0"/>
    </xf>
    <xf numFmtId="0" fontId="22" fillId="5" borderId="22" xfId="0" applyFont="1" applyFill="1" applyBorder="1" applyAlignment="1" applyProtection="1">
      <alignment horizontal="center" vertical="center" shrinkToFit="1"/>
      <protection locked="0"/>
    </xf>
    <xf numFmtId="0" fontId="22" fillId="5" borderId="1" xfId="0" applyFont="1" applyFill="1" applyBorder="1" applyAlignment="1" applyProtection="1">
      <alignment horizontal="center" vertical="center" shrinkToFit="1"/>
      <protection locked="0"/>
    </xf>
    <xf numFmtId="0" fontId="22" fillId="5" borderId="23" xfId="0" applyFont="1" applyFill="1" applyBorder="1" applyAlignment="1" applyProtection="1">
      <alignment horizontal="center" vertical="center" shrinkToFit="1"/>
      <protection locked="0"/>
    </xf>
    <xf numFmtId="0" fontId="21" fillId="8" borderId="1" xfId="0" applyFont="1" applyFill="1" applyBorder="1" applyAlignment="1" applyProtection="1">
      <alignment horizontal="center" vertical="center"/>
    </xf>
    <xf numFmtId="0" fontId="21" fillId="7" borderId="29" xfId="0" applyFont="1" applyFill="1" applyBorder="1" applyAlignment="1" applyProtection="1">
      <alignment horizontal="center" vertical="center" wrapText="1"/>
    </xf>
    <xf numFmtId="0" fontId="21" fillId="7" borderId="1" xfId="0" applyFont="1" applyFill="1" applyBorder="1" applyAlignment="1" applyProtection="1">
      <alignment horizontal="center" vertical="center" wrapText="1"/>
    </xf>
    <xf numFmtId="0" fontId="23" fillId="7" borderId="40" xfId="0" applyFont="1" applyFill="1" applyBorder="1" applyAlignment="1" applyProtection="1">
      <alignment horizontal="center" vertical="center" wrapText="1"/>
    </xf>
    <xf numFmtId="0" fontId="23" fillId="7" borderId="1" xfId="0" applyFont="1" applyFill="1" applyBorder="1" applyAlignment="1" applyProtection="1">
      <alignment horizontal="center" vertical="center"/>
    </xf>
    <xf numFmtId="0" fontId="23" fillId="7" borderId="40" xfId="0" applyFont="1" applyFill="1" applyBorder="1" applyAlignment="1" applyProtection="1">
      <alignment horizontal="center" vertical="center"/>
    </xf>
    <xf numFmtId="0" fontId="21" fillId="10" borderId="1" xfId="0" applyFont="1" applyFill="1" applyBorder="1" applyAlignment="1" applyProtection="1">
      <alignment horizontal="center" vertical="center"/>
      <protection locked="0"/>
    </xf>
    <xf numFmtId="0" fontId="21" fillId="10" borderId="23" xfId="0" applyFont="1" applyFill="1" applyBorder="1" applyAlignment="1" applyProtection="1">
      <alignment horizontal="center" vertical="center"/>
      <protection locked="0"/>
    </xf>
    <xf numFmtId="0" fontId="21" fillId="7" borderId="33" xfId="0" applyFont="1" applyFill="1" applyBorder="1" applyAlignment="1" applyProtection="1">
      <alignment horizontal="center" vertical="center"/>
    </xf>
    <xf numFmtId="0" fontId="21" fillId="7" borderId="26" xfId="0" applyFont="1" applyFill="1" applyBorder="1" applyAlignment="1" applyProtection="1">
      <alignment horizontal="center" vertical="center"/>
    </xf>
    <xf numFmtId="0" fontId="21" fillId="7" borderId="1" xfId="0" applyFont="1" applyFill="1" applyBorder="1" applyAlignment="1" applyProtection="1">
      <alignment horizontal="center" vertical="center" shrinkToFit="1"/>
    </xf>
    <xf numFmtId="0" fontId="21" fillId="7" borderId="26" xfId="0" applyFont="1" applyFill="1" applyBorder="1" applyAlignment="1" applyProtection="1">
      <alignment horizontal="center" vertical="center" shrinkToFit="1"/>
    </xf>
    <xf numFmtId="0" fontId="21" fillId="5" borderId="26" xfId="0" applyFont="1" applyFill="1" applyBorder="1" applyAlignment="1" applyProtection="1">
      <alignment horizontal="center" vertical="center" shrinkToFit="1"/>
      <protection locked="0"/>
    </xf>
    <xf numFmtId="0" fontId="21" fillId="5" borderId="35" xfId="0" applyFont="1" applyFill="1" applyBorder="1" applyAlignment="1" applyProtection="1">
      <alignment horizontal="center" vertical="center" shrinkToFit="1"/>
      <protection locked="0"/>
    </xf>
    <xf numFmtId="0" fontId="21" fillId="5" borderId="1" xfId="0" applyFont="1" applyFill="1" applyBorder="1" applyAlignment="1" applyProtection="1">
      <alignment horizontal="center" vertical="center"/>
      <protection locked="0"/>
    </xf>
    <xf numFmtId="0" fontId="21" fillId="5" borderId="26" xfId="0" applyFont="1" applyFill="1" applyBorder="1" applyAlignment="1" applyProtection="1">
      <alignment horizontal="center" vertical="center"/>
      <protection locked="0"/>
    </xf>
    <xf numFmtId="0" fontId="26" fillId="7" borderId="26" xfId="0" applyFont="1" applyFill="1" applyBorder="1" applyAlignment="1" applyProtection="1">
      <alignment horizontal="center" vertical="center"/>
    </xf>
    <xf numFmtId="176" fontId="26" fillId="0" borderId="0" xfId="0" applyNumberFormat="1" applyFont="1" applyFill="1" applyBorder="1" applyAlignment="1" applyProtection="1">
      <alignment vertical="center"/>
    </xf>
    <xf numFmtId="177" fontId="26" fillId="8" borderId="55" xfId="0" applyNumberFormat="1" applyFont="1" applyFill="1" applyBorder="1" applyAlignment="1" applyProtection="1">
      <alignment vertical="center"/>
    </xf>
    <xf numFmtId="177" fontId="26" fillId="8" borderId="56" xfId="0" applyNumberFormat="1" applyFont="1" applyFill="1" applyBorder="1" applyAlignment="1" applyProtection="1">
      <alignment vertical="center"/>
    </xf>
    <xf numFmtId="177" fontId="26" fillId="8" borderId="24" xfId="0" applyNumberFormat="1" applyFont="1" applyFill="1" applyBorder="1" applyAlignment="1" applyProtection="1">
      <alignment vertical="center"/>
    </xf>
    <xf numFmtId="177" fontId="26" fillId="8" borderId="27" xfId="0" applyNumberFormat="1" applyFont="1" applyFill="1" applyBorder="1" applyAlignment="1" applyProtection="1">
      <alignment vertical="center"/>
    </xf>
    <xf numFmtId="0" fontId="26" fillId="7" borderId="19" xfId="0" applyFont="1" applyFill="1" applyBorder="1" applyAlignment="1" applyProtection="1">
      <alignment horizontal="center" vertical="center"/>
    </xf>
    <xf numFmtId="0" fontId="26" fillId="7" borderId="63" xfId="0" applyFont="1" applyFill="1" applyBorder="1" applyAlignment="1" applyProtection="1">
      <alignment horizontal="center" vertical="center"/>
    </xf>
    <xf numFmtId="0" fontId="26" fillId="7" borderId="24" xfId="0" applyFont="1" applyFill="1" applyBorder="1" applyAlignment="1" applyProtection="1">
      <alignment horizontal="center" vertical="center"/>
    </xf>
    <xf numFmtId="0" fontId="26" fillId="7" borderId="25" xfId="0" applyFont="1" applyFill="1" applyBorder="1" applyAlignment="1" applyProtection="1">
      <alignment horizontal="center" vertical="center"/>
    </xf>
    <xf numFmtId="176" fontId="26" fillId="10" borderId="19" xfId="0" applyNumberFormat="1" applyFont="1" applyFill="1" applyBorder="1" applyAlignment="1" applyProtection="1">
      <alignment horizontal="right" vertical="center"/>
      <protection locked="0"/>
    </xf>
    <xf numFmtId="176" fontId="26" fillId="10" borderId="63" xfId="0" applyNumberFormat="1" applyFont="1" applyFill="1" applyBorder="1" applyAlignment="1" applyProtection="1">
      <alignment horizontal="right" vertical="center"/>
      <protection locked="0"/>
    </xf>
    <xf numFmtId="176" fontId="26" fillId="10" borderId="24" xfId="0" applyNumberFormat="1" applyFont="1" applyFill="1" applyBorder="1" applyAlignment="1" applyProtection="1">
      <alignment horizontal="right" vertical="center"/>
      <protection locked="0"/>
    </xf>
    <xf numFmtId="176" fontId="26" fillId="10" borderId="25" xfId="0" applyNumberFormat="1" applyFont="1" applyFill="1" applyBorder="1" applyAlignment="1" applyProtection="1">
      <alignment horizontal="right" vertical="center"/>
      <protection locked="0"/>
    </xf>
    <xf numFmtId="176" fontId="26" fillId="10" borderId="21" xfId="0" applyNumberFormat="1" applyFont="1" applyFill="1" applyBorder="1" applyAlignment="1" applyProtection="1">
      <alignment horizontal="right" vertical="center"/>
      <protection locked="0"/>
    </xf>
    <xf numFmtId="176" fontId="26" fillId="10" borderId="54" xfId="0" applyNumberFormat="1" applyFont="1" applyFill="1" applyBorder="1" applyAlignment="1" applyProtection="1">
      <alignment horizontal="right" vertical="center"/>
      <protection locked="0"/>
    </xf>
    <xf numFmtId="176" fontId="26" fillId="10" borderId="64" xfId="0" applyNumberFormat="1" applyFont="1" applyFill="1" applyBorder="1" applyAlignment="1" applyProtection="1">
      <alignment horizontal="right" vertical="center"/>
      <protection locked="0"/>
    </xf>
    <xf numFmtId="176" fontId="26" fillId="10" borderId="27" xfId="0" applyNumberFormat="1" applyFont="1" applyFill="1" applyBorder="1" applyAlignment="1" applyProtection="1">
      <alignment horizontal="right" vertical="center"/>
      <protection locked="0"/>
    </xf>
    <xf numFmtId="0" fontId="26" fillId="7" borderId="19" xfId="0" applyFont="1" applyFill="1" applyBorder="1" applyAlignment="1" applyProtection="1">
      <alignment horizontal="center" vertical="center" wrapText="1"/>
    </xf>
    <xf numFmtId="0" fontId="26" fillId="7" borderId="24" xfId="0" applyFont="1" applyFill="1" applyBorder="1" applyAlignment="1" applyProtection="1">
      <alignment horizontal="center" vertical="center" wrapText="1"/>
    </xf>
    <xf numFmtId="0" fontId="21" fillId="7" borderId="19" xfId="0" applyFont="1" applyFill="1" applyBorder="1" applyAlignment="1" applyProtection="1">
      <alignment horizontal="center" vertical="center" wrapText="1" shrinkToFit="1"/>
    </xf>
    <xf numFmtId="0" fontId="21" fillId="7" borderId="54" xfId="0" applyFont="1" applyFill="1" applyBorder="1" applyAlignment="1" applyProtection="1">
      <alignment horizontal="center" vertical="center" wrapText="1" shrinkToFit="1"/>
    </xf>
    <xf numFmtId="0" fontId="21" fillId="7" borderId="24" xfId="0" applyFont="1" applyFill="1" applyBorder="1" applyAlignment="1" applyProtection="1">
      <alignment horizontal="center" vertical="center" wrapText="1" shrinkToFit="1"/>
    </xf>
    <xf numFmtId="0" fontId="21" fillId="7" borderId="27" xfId="0" applyFont="1" applyFill="1" applyBorder="1" applyAlignment="1" applyProtection="1">
      <alignment horizontal="center" vertical="center" wrapText="1" shrinkToFit="1"/>
    </xf>
    <xf numFmtId="0" fontId="24" fillId="0" borderId="0" xfId="0" applyFont="1" applyBorder="1" applyAlignment="1" applyProtection="1">
      <alignment horizontal="left" vertical="center" wrapText="1"/>
    </xf>
    <xf numFmtId="0" fontId="18" fillId="10" borderId="40" xfId="0" applyFont="1" applyFill="1" applyBorder="1" applyAlignment="1" applyProtection="1">
      <alignment vertical="center" shrinkToFit="1"/>
      <protection locked="0"/>
    </xf>
    <xf numFmtId="0" fontId="18" fillId="10" borderId="23" xfId="0" applyFont="1" applyFill="1" applyBorder="1" applyAlignment="1" applyProtection="1">
      <alignment vertical="center" shrinkToFit="1"/>
      <protection locked="0"/>
    </xf>
    <xf numFmtId="0" fontId="18" fillId="10" borderId="33" xfId="0" applyFont="1" applyFill="1" applyBorder="1" applyAlignment="1" applyProtection="1">
      <alignment vertical="center" shrinkToFit="1"/>
      <protection locked="0"/>
    </xf>
    <xf numFmtId="0" fontId="18" fillId="10" borderId="35" xfId="0" applyFont="1" applyFill="1" applyBorder="1" applyAlignment="1" applyProtection="1">
      <alignment vertical="center" shrinkToFit="1"/>
      <protection locked="0"/>
    </xf>
    <xf numFmtId="0" fontId="18" fillId="7" borderId="11" xfId="0" applyFont="1" applyFill="1" applyBorder="1" applyAlignment="1" applyProtection="1">
      <alignment horizontal="center" vertical="center" wrapText="1"/>
    </xf>
    <xf numFmtId="0" fontId="18" fillId="7" borderId="7" xfId="0" applyFont="1" applyFill="1" applyBorder="1" applyAlignment="1" applyProtection="1">
      <alignment horizontal="center" vertical="center" wrapText="1"/>
    </xf>
    <xf numFmtId="0" fontId="18" fillId="5" borderId="36" xfId="0" applyFont="1" applyFill="1" applyBorder="1" applyAlignment="1" applyProtection="1">
      <alignment vertical="center" shrinkToFit="1"/>
      <protection locked="0"/>
    </xf>
    <xf numFmtId="0" fontId="18" fillId="5" borderId="37" xfId="0" applyFont="1" applyFill="1" applyBorder="1" applyAlignment="1" applyProtection="1">
      <alignment vertical="center" shrinkToFit="1"/>
      <protection locked="0"/>
    </xf>
    <xf numFmtId="0" fontId="35" fillId="8" borderId="48" xfId="0" applyFont="1" applyFill="1" applyBorder="1" applyAlignment="1" applyProtection="1">
      <alignment vertical="center"/>
    </xf>
    <xf numFmtId="0" fontId="35" fillId="8" borderId="42" xfId="0" applyFont="1" applyFill="1" applyBorder="1" applyAlignment="1" applyProtection="1">
      <alignment vertical="center"/>
    </xf>
    <xf numFmtId="0" fontId="35" fillId="8" borderId="49" xfId="0" applyFont="1" applyFill="1" applyBorder="1" applyAlignment="1" applyProtection="1">
      <alignment vertical="center"/>
    </xf>
    <xf numFmtId="0" fontId="35" fillId="8" borderId="45" xfId="0" applyFont="1" applyFill="1" applyBorder="1" applyAlignment="1" applyProtection="1">
      <alignment vertical="center"/>
    </xf>
    <xf numFmtId="0" fontId="18" fillId="2" borderId="15"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18" fillId="2" borderId="18" xfId="0" applyFont="1" applyFill="1" applyBorder="1" applyAlignment="1" applyProtection="1">
      <alignment horizontal="center" vertical="center"/>
    </xf>
    <xf numFmtId="0" fontId="35" fillId="4" borderId="11" xfId="0" applyFont="1" applyFill="1" applyBorder="1" applyAlignment="1" applyProtection="1">
      <alignment horizontal="center" vertical="center" wrapText="1"/>
    </xf>
    <xf numFmtId="0" fontId="35" fillId="4" borderId="12" xfId="0" applyFont="1" applyFill="1" applyBorder="1" applyAlignment="1" applyProtection="1">
      <alignment horizontal="center" vertical="center" wrapText="1"/>
    </xf>
    <xf numFmtId="0" fontId="35" fillId="8" borderId="48" xfId="0" applyFont="1" applyFill="1" applyBorder="1" applyAlignment="1">
      <alignment vertical="center"/>
    </xf>
    <xf numFmtId="0" fontId="35" fillId="8" borderId="42" xfId="0" applyFont="1" applyFill="1" applyBorder="1" applyAlignment="1">
      <alignment vertical="center"/>
    </xf>
    <xf numFmtId="0" fontId="35" fillId="7" borderId="11" xfId="0" applyFont="1" applyFill="1" applyBorder="1" applyAlignment="1">
      <alignment horizontal="center" vertical="center" wrapText="1"/>
    </xf>
    <xf numFmtId="0" fontId="35" fillId="7" borderId="7" xfId="0" applyFont="1" applyFill="1" applyBorder="1" applyAlignment="1">
      <alignment horizontal="center" vertical="center"/>
    </xf>
    <xf numFmtId="0" fontId="18" fillId="10" borderId="19" xfId="0" applyFont="1" applyFill="1" applyBorder="1" applyAlignment="1" applyProtection="1">
      <alignment horizontal="left" vertical="top" wrapText="1"/>
      <protection locked="0"/>
    </xf>
    <xf numFmtId="0" fontId="18" fillId="10" borderId="28" xfId="0" applyFont="1" applyFill="1" applyBorder="1" applyAlignment="1" applyProtection="1">
      <alignment horizontal="left" vertical="top" wrapText="1"/>
      <protection locked="0"/>
    </xf>
    <xf numFmtId="0" fontId="18" fillId="10" borderId="54" xfId="0" applyFont="1" applyFill="1" applyBorder="1" applyAlignment="1" applyProtection="1">
      <alignment horizontal="left" vertical="top" wrapText="1"/>
      <protection locked="0"/>
    </xf>
    <xf numFmtId="0" fontId="18" fillId="10" borderId="55" xfId="0" applyFont="1" applyFill="1" applyBorder="1" applyAlignment="1" applyProtection="1">
      <alignment horizontal="left" vertical="top" wrapText="1"/>
      <protection locked="0"/>
    </xf>
    <xf numFmtId="0" fontId="18" fillId="10" borderId="0" xfId="0" applyFont="1" applyFill="1" applyBorder="1" applyAlignment="1" applyProtection="1">
      <alignment horizontal="left" vertical="top" wrapText="1"/>
      <protection locked="0"/>
    </xf>
    <xf numFmtId="0" fontId="18" fillId="10" borderId="56" xfId="0" applyFont="1" applyFill="1" applyBorder="1" applyAlignment="1" applyProtection="1">
      <alignment horizontal="left" vertical="top" wrapText="1"/>
      <protection locked="0"/>
    </xf>
    <xf numFmtId="0" fontId="18" fillId="10" borderId="24" xfId="0" applyFont="1" applyFill="1" applyBorder="1" applyAlignment="1" applyProtection="1">
      <alignment horizontal="left" vertical="top" wrapText="1"/>
      <protection locked="0"/>
    </xf>
    <xf numFmtId="0" fontId="18" fillId="10" borderId="57" xfId="0" applyFont="1" applyFill="1" applyBorder="1" applyAlignment="1" applyProtection="1">
      <alignment horizontal="left" vertical="top" wrapText="1"/>
      <protection locked="0"/>
    </xf>
    <xf numFmtId="0" fontId="18" fillId="10" borderId="27" xfId="0" applyFont="1" applyFill="1" applyBorder="1" applyAlignment="1" applyProtection="1">
      <alignment horizontal="left" vertical="top" wrapText="1"/>
      <protection locked="0"/>
    </xf>
    <xf numFmtId="0" fontId="35" fillId="8" borderId="49" xfId="0" applyFont="1" applyFill="1" applyBorder="1" applyAlignment="1">
      <alignment vertical="center"/>
    </xf>
    <xf numFmtId="0" fontId="35" fillId="8" borderId="45" xfId="0" applyFont="1" applyFill="1" applyBorder="1" applyAlignment="1">
      <alignment vertical="center"/>
    </xf>
    <xf numFmtId="0" fontId="35" fillId="7" borderId="51" xfId="0" applyFont="1" applyFill="1" applyBorder="1" applyAlignment="1">
      <alignment horizontal="left" vertical="center" wrapText="1"/>
    </xf>
    <xf numFmtId="0" fontId="35" fillId="7" borderId="51" xfId="0" applyFont="1" applyFill="1" applyBorder="1" applyAlignment="1">
      <alignment horizontal="left" vertical="center"/>
    </xf>
    <xf numFmtId="0" fontId="35" fillId="7" borderId="8" xfId="0" applyFont="1" applyFill="1" applyBorder="1" applyAlignment="1">
      <alignment horizontal="left" vertical="center"/>
    </xf>
    <xf numFmtId="0" fontId="35" fillId="4" borderId="19" xfId="0" applyFont="1" applyFill="1" applyBorder="1" applyAlignment="1">
      <alignment horizontal="center" vertical="center" wrapText="1"/>
    </xf>
    <xf numFmtId="0" fontId="35" fillId="4" borderId="63" xfId="0" applyFont="1" applyFill="1" applyBorder="1" applyAlignment="1">
      <alignment horizontal="center" vertical="center" wrapText="1"/>
    </xf>
    <xf numFmtId="0" fontId="35" fillId="4" borderId="55" xfId="0" applyFont="1" applyFill="1" applyBorder="1" applyAlignment="1">
      <alignment horizontal="center" vertical="center" wrapText="1"/>
    </xf>
    <xf numFmtId="0" fontId="35" fillId="4" borderId="16" xfId="0" applyFont="1" applyFill="1" applyBorder="1" applyAlignment="1">
      <alignment horizontal="center" vertical="center" wrapText="1"/>
    </xf>
    <xf numFmtId="0" fontId="35" fillId="4" borderId="24" xfId="0" applyFont="1" applyFill="1" applyBorder="1" applyAlignment="1">
      <alignment horizontal="center" vertical="center" wrapText="1"/>
    </xf>
    <xf numFmtId="0" fontId="35" fillId="4" borderId="25" xfId="0" applyFont="1" applyFill="1" applyBorder="1" applyAlignment="1">
      <alignment horizontal="center" vertical="center" wrapText="1"/>
    </xf>
    <xf numFmtId="0" fontId="26" fillId="10" borderId="19" xfId="0" applyFont="1" applyFill="1" applyBorder="1" applyAlignment="1" applyProtection="1">
      <alignment horizontal="left" vertical="top" wrapText="1"/>
      <protection locked="0"/>
    </xf>
    <xf numFmtId="0" fontId="26" fillId="10" borderId="28" xfId="0" applyFont="1" applyFill="1" applyBorder="1" applyAlignment="1" applyProtection="1">
      <alignment horizontal="left" vertical="top" wrapText="1"/>
      <protection locked="0"/>
    </xf>
    <xf numFmtId="0" fontId="26" fillId="10" borderId="54" xfId="0" applyFont="1" applyFill="1" applyBorder="1" applyAlignment="1" applyProtection="1">
      <alignment horizontal="left" vertical="top" wrapText="1"/>
      <protection locked="0"/>
    </xf>
    <xf numFmtId="0" fontId="26" fillId="10" borderId="55" xfId="0" applyFont="1" applyFill="1" applyBorder="1" applyAlignment="1" applyProtection="1">
      <alignment horizontal="left" vertical="top" wrapText="1"/>
      <protection locked="0"/>
    </xf>
    <xf numFmtId="0" fontId="26" fillId="10" borderId="0" xfId="0" applyFont="1" applyFill="1" applyBorder="1" applyAlignment="1" applyProtection="1">
      <alignment horizontal="left" vertical="top" wrapText="1"/>
      <protection locked="0"/>
    </xf>
    <xf numFmtId="0" fontId="26" fillId="10" borderId="56" xfId="0" applyFont="1" applyFill="1" applyBorder="1" applyAlignment="1" applyProtection="1">
      <alignment horizontal="left" vertical="top" wrapText="1"/>
      <protection locked="0"/>
    </xf>
    <xf numFmtId="0" fontId="26" fillId="10" borderId="24" xfId="0" applyFont="1" applyFill="1" applyBorder="1" applyAlignment="1" applyProtection="1">
      <alignment horizontal="left" vertical="top" wrapText="1"/>
      <protection locked="0"/>
    </xf>
    <xf numFmtId="0" fontId="26" fillId="10" borderId="57" xfId="0" applyFont="1" applyFill="1" applyBorder="1" applyAlignment="1" applyProtection="1">
      <alignment horizontal="left" vertical="top" wrapText="1"/>
      <protection locked="0"/>
    </xf>
    <xf numFmtId="0" fontId="26" fillId="10" borderId="27" xfId="0" applyFont="1" applyFill="1" applyBorder="1" applyAlignment="1" applyProtection="1">
      <alignment horizontal="left" vertical="top" wrapText="1"/>
      <protection locked="0"/>
    </xf>
    <xf numFmtId="177" fontId="26" fillId="8" borderId="40" xfId="0" applyNumberFormat="1" applyFont="1" applyFill="1" applyBorder="1" applyAlignment="1" applyProtection="1">
      <alignment vertical="center"/>
    </xf>
    <xf numFmtId="0" fontId="26" fillId="8" borderId="1" xfId="0" applyFont="1" applyFill="1" applyBorder="1" applyAlignment="1" applyProtection="1">
      <alignment vertical="center"/>
    </xf>
    <xf numFmtId="0" fontId="26" fillId="8" borderId="33" xfId="0" applyFont="1" applyFill="1" applyBorder="1" applyAlignment="1" applyProtection="1">
      <alignment vertical="center"/>
    </xf>
    <xf numFmtId="0" fontId="26" fillId="8" borderId="26" xfId="0" applyFont="1" applyFill="1" applyBorder="1" applyAlignment="1" applyProtection="1">
      <alignment vertical="center"/>
    </xf>
    <xf numFmtId="177" fontId="26" fillId="8" borderId="1" xfId="0" applyNumberFormat="1" applyFont="1" applyFill="1" applyBorder="1" applyAlignment="1" applyProtection="1">
      <alignment vertical="center"/>
    </xf>
    <xf numFmtId="0" fontId="26" fillId="8" borderId="23" xfId="0" applyFont="1" applyFill="1" applyBorder="1" applyAlignment="1" applyProtection="1">
      <alignment vertical="center"/>
    </xf>
    <xf numFmtId="0" fontId="26" fillId="8" borderId="35" xfId="0" applyFont="1" applyFill="1" applyBorder="1" applyAlignment="1" applyProtection="1">
      <alignment vertical="center"/>
    </xf>
    <xf numFmtId="0" fontId="26" fillId="7" borderId="69" xfId="0" applyFont="1" applyFill="1" applyBorder="1" applyAlignment="1" applyProtection="1">
      <alignment horizontal="center" vertical="center"/>
    </xf>
    <xf numFmtId="0" fontId="26" fillId="7" borderId="13" xfId="0" applyFont="1" applyFill="1" applyBorder="1" applyAlignment="1" applyProtection="1">
      <alignment horizontal="center" vertical="center"/>
    </xf>
    <xf numFmtId="0" fontId="26" fillId="7" borderId="21" xfId="0" applyFont="1" applyFill="1" applyBorder="1" applyAlignment="1" applyProtection="1">
      <alignment horizontal="center" vertical="center"/>
    </xf>
    <xf numFmtId="0" fontId="26" fillId="7" borderId="4" xfId="0" applyFont="1" applyFill="1" applyBorder="1" applyAlignment="1" applyProtection="1">
      <alignment horizontal="center" vertical="center"/>
    </xf>
    <xf numFmtId="0" fontId="26" fillId="7" borderId="28" xfId="0" applyFont="1" applyFill="1" applyBorder="1" applyAlignment="1" applyProtection="1">
      <alignment horizontal="center" vertical="center"/>
    </xf>
    <xf numFmtId="0" fontId="26" fillId="7" borderId="1" xfId="0" applyFont="1" applyFill="1" applyBorder="1" applyAlignment="1" applyProtection="1">
      <alignment horizontal="center" vertical="center"/>
    </xf>
    <xf numFmtId="0" fontId="26" fillId="7" borderId="54" xfId="0" applyFont="1" applyFill="1" applyBorder="1" applyAlignment="1" applyProtection="1">
      <alignment horizontal="center" vertical="center"/>
    </xf>
    <xf numFmtId="0" fontId="26" fillId="7" borderId="58" xfId="0" applyFont="1" applyFill="1" applyBorder="1" applyAlignment="1" applyProtection="1">
      <alignment horizontal="center" vertical="center"/>
    </xf>
    <xf numFmtId="0" fontId="26" fillId="10" borderId="1" xfId="0" applyFont="1" applyFill="1" applyBorder="1" applyAlignment="1" applyProtection="1">
      <alignment horizontal="left" vertical="center" shrinkToFit="1"/>
      <protection locked="0"/>
    </xf>
    <xf numFmtId="0" fontId="26" fillId="5" borderId="1" xfId="0" applyFont="1" applyFill="1" applyBorder="1" applyAlignment="1" applyProtection="1">
      <alignment horizontal="left" vertical="center" shrinkToFit="1"/>
      <protection locked="0"/>
    </xf>
    <xf numFmtId="0" fontId="26" fillId="10" borderId="49" xfId="0" applyFont="1" applyFill="1" applyBorder="1" applyAlignment="1" applyProtection="1">
      <alignment horizontal="center" vertical="center" shrinkToFit="1"/>
      <protection locked="0"/>
    </xf>
    <xf numFmtId="0" fontId="26" fillId="10" borderId="34" xfId="0" applyFont="1" applyFill="1" applyBorder="1" applyAlignment="1" applyProtection="1">
      <alignment horizontal="center" vertical="center" shrinkToFit="1"/>
      <protection locked="0"/>
    </xf>
    <xf numFmtId="177" fontId="26" fillId="8" borderId="33" xfId="0" applyNumberFormat="1" applyFont="1" applyFill="1" applyBorder="1" applyAlignment="1" applyProtection="1">
      <alignment vertical="center"/>
    </xf>
    <xf numFmtId="177" fontId="26" fillId="8" borderId="26" xfId="0" applyNumberFormat="1" applyFont="1" applyFill="1" applyBorder="1" applyAlignment="1" applyProtection="1">
      <alignment vertical="center"/>
    </xf>
    <xf numFmtId="0" fontId="26" fillId="7" borderId="11" xfId="0" applyFont="1" applyFill="1" applyBorder="1" applyAlignment="1" applyProtection="1">
      <alignment horizontal="center" vertical="center"/>
    </xf>
    <xf numFmtId="0" fontId="26" fillId="7" borderId="12" xfId="0" applyFont="1" applyFill="1" applyBorder="1" applyAlignment="1" applyProtection="1">
      <alignment horizontal="center" vertical="center"/>
    </xf>
    <xf numFmtId="0" fontId="26" fillId="7" borderId="50" xfId="0" applyFont="1" applyFill="1" applyBorder="1" applyAlignment="1" applyProtection="1">
      <alignment horizontal="center" vertical="center" shrinkToFit="1"/>
    </xf>
    <xf numFmtId="0" fontId="26" fillId="7" borderId="51" xfId="0" applyFont="1" applyFill="1" applyBorder="1" applyAlignment="1" applyProtection="1">
      <alignment horizontal="center" vertical="center" shrinkToFit="1"/>
    </xf>
    <xf numFmtId="0" fontId="26" fillId="7" borderId="52" xfId="0" applyFont="1" applyFill="1" applyBorder="1" applyAlignment="1" applyProtection="1">
      <alignment horizontal="center" vertical="center" shrinkToFit="1"/>
    </xf>
    <xf numFmtId="0" fontId="39" fillId="0" borderId="0" xfId="0" applyFont="1" applyAlignment="1" applyProtection="1">
      <alignment horizontal="left" vertical="center" wrapText="1"/>
    </xf>
    <xf numFmtId="0" fontId="29" fillId="7" borderId="29" xfId="0" applyFont="1" applyFill="1" applyBorder="1" applyAlignment="1" applyProtection="1">
      <alignment horizontal="center" vertical="center"/>
    </xf>
    <xf numFmtId="0" fontId="29" fillId="7" borderId="20" xfId="0" applyFont="1" applyFill="1" applyBorder="1" applyAlignment="1" applyProtection="1">
      <alignment horizontal="center" vertical="center"/>
    </xf>
    <xf numFmtId="0" fontId="29" fillId="7" borderId="22" xfId="0" applyFont="1" applyFill="1" applyBorder="1" applyAlignment="1" applyProtection="1">
      <alignment horizontal="center" vertical="center"/>
    </xf>
    <xf numFmtId="0" fontId="26" fillId="7" borderId="1" xfId="0" applyFont="1" applyFill="1" applyBorder="1" applyAlignment="1" applyProtection="1">
      <alignment horizontal="center" vertical="center" wrapText="1"/>
    </xf>
    <xf numFmtId="177" fontId="26" fillId="8" borderId="23" xfId="0" applyNumberFormat="1" applyFont="1" applyFill="1" applyBorder="1" applyAlignment="1" applyProtection="1">
      <alignment vertical="center"/>
    </xf>
    <xf numFmtId="177" fontId="26" fillId="8" borderId="35" xfId="0" applyNumberFormat="1" applyFont="1" applyFill="1" applyBorder="1" applyAlignment="1" applyProtection="1">
      <alignment vertical="center"/>
    </xf>
    <xf numFmtId="177" fontId="26" fillId="8" borderId="10" xfId="0" applyNumberFormat="1" applyFont="1" applyFill="1" applyBorder="1" applyAlignment="1" applyProtection="1">
      <alignment vertical="center"/>
    </xf>
    <xf numFmtId="177" fontId="26" fillId="8" borderId="61" xfId="0" applyNumberFormat="1" applyFont="1" applyFill="1" applyBorder="1" applyAlignment="1" applyProtection="1">
      <alignment vertical="center"/>
    </xf>
    <xf numFmtId="0" fontId="26" fillId="7" borderId="6" xfId="0" applyFont="1" applyFill="1" applyBorder="1" applyAlignment="1" applyProtection="1">
      <alignment horizontal="center" vertical="center"/>
    </xf>
    <xf numFmtId="0" fontId="26" fillId="7" borderId="5" xfId="0" applyFont="1" applyFill="1" applyBorder="1" applyAlignment="1" applyProtection="1">
      <alignment horizontal="center" vertical="center"/>
    </xf>
    <xf numFmtId="0" fontId="26" fillId="7" borderId="50" xfId="0" applyFont="1" applyFill="1" applyBorder="1" applyAlignment="1" applyProtection="1">
      <alignment horizontal="center" vertical="center" wrapText="1"/>
    </xf>
    <xf numFmtId="0" fontId="26" fillId="8" borderId="51" xfId="0" applyFont="1" applyFill="1" applyBorder="1" applyAlignment="1" applyProtection="1">
      <alignment horizontal="center" vertical="center"/>
    </xf>
    <xf numFmtId="0" fontId="26" fillId="8" borderId="8" xfId="0" applyFont="1" applyFill="1" applyBorder="1" applyAlignment="1" applyProtection="1">
      <alignment horizontal="center" vertical="center"/>
    </xf>
    <xf numFmtId="0" fontId="26" fillId="7" borderId="6" xfId="0" applyFont="1" applyFill="1" applyBorder="1" applyAlignment="1" applyProtection="1">
      <alignment horizontal="center" vertical="center" wrapText="1"/>
    </xf>
    <xf numFmtId="0" fontId="26" fillId="10" borderId="6" xfId="0" applyFont="1" applyFill="1" applyBorder="1" applyAlignment="1" applyProtection="1">
      <alignment vertical="center" shrinkToFit="1"/>
      <protection locked="0"/>
    </xf>
    <xf numFmtId="0" fontId="26" fillId="10" borderId="41" xfId="0" applyFont="1" applyFill="1" applyBorder="1" applyAlignment="1" applyProtection="1">
      <alignment vertical="center" shrinkToFit="1"/>
      <protection locked="0"/>
    </xf>
    <xf numFmtId="0" fontId="26" fillId="10" borderId="5" xfId="0" applyFont="1" applyFill="1" applyBorder="1" applyAlignment="1" applyProtection="1">
      <alignment vertical="center" shrinkToFit="1"/>
      <protection locked="0"/>
    </xf>
    <xf numFmtId="0" fontId="26" fillId="5" borderId="6" xfId="0" applyFont="1" applyFill="1" applyBorder="1" applyAlignment="1" applyProtection="1">
      <alignment vertical="center" shrinkToFit="1"/>
      <protection locked="0"/>
    </xf>
    <xf numFmtId="0" fontId="26" fillId="5" borderId="41" xfId="0" applyFont="1" applyFill="1" applyBorder="1" applyAlignment="1" applyProtection="1">
      <alignment vertical="center" shrinkToFit="1"/>
      <protection locked="0"/>
    </xf>
    <xf numFmtId="0" fontId="26" fillId="5" borderId="5" xfId="0" applyFont="1" applyFill="1" applyBorder="1" applyAlignment="1" applyProtection="1">
      <alignment vertical="center" shrinkToFit="1"/>
      <protection locked="0"/>
    </xf>
    <xf numFmtId="0" fontId="26" fillId="2" borderId="50" xfId="0" applyFont="1" applyFill="1" applyBorder="1" applyAlignment="1" applyProtection="1">
      <alignment horizontal="center" vertical="center"/>
    </xf>
    <xf numFmtId="0" fontId="26" fillId="2" borderId="51" xfId="0" applyFont="1" applyFill="1" applyBorder="1" applyAlignment="1" applyProtection="1">
      <alignment horizontal="center" vertical="center"/>
    </xf>
    <xf numFmtId="0" fontId="26" fillId="2" borderId="52" xfId="0" applyFont="1" applyFill="1" applyBorder="1" applyAlignment="1" applyProtection="1">
      <alignment horizontal="center" vertical="center"/>
    </xf>
    <xf numFmtId="0" fontId="29" fillId="7" borderId="19" xfId="0" applyFont="1" applyFill="1" applyBorder="1" applyAlignment="1" applyProtection="1">
      <alignment horizontal="center" vertical="center"/>
    </xf>
    <xf numFmtId="0" fontId="29" fillId="7" borderId="28" xfId="0" applyFont="1" applyFill="1" applyBorder="1" applyAlignment="1" applyProtection="1">
      <alignment horizontal="center" vertical="center"/>
    </xf>
    <xf numFmtId="0" fontId="29" fillId="7" borderId="54" xfId="0" applyFont="1" applyFill="1" applyBorder="1" applyAlignment="1" applyProtection="1">
      <alignment horizontal="center" vertical="center"/>
    </xf>
    <xf numFmtId="0" fontId="26" fillId="10" borderId="10" xfId="0" applyFont="1" applyFill="1" applyBorder="1" applyAlignment="1" applyProtection="1">
      <alignment horizontal="left" vertical="center" shrinkToFit="1"/>
      <protection locked="0"/>
    </xf>
    <xf numFmtId="0" fontId="26" fillId="7" borderId="61" xfId="0" applyFont="1" applyFill="1" applyBorder="1" applyAlignment="1" applyProtection="1">
      <alignment horizontal="center" vertical="center"/>
    </xf>
    <xf numFmtId="0" fontId="26" fillId="7" borderId="10" xfId="0" applyFont="1" applyFill="1" applyBorder="1" applyAlignment="1" applyProtection="1">
      <alignment horizontal="center" vertical="center"/>
    </xf>
    <xf numFmtId="181" fontId="26" fillId="8" borderId="23" xfId="0" applyNumberFormat="1" applyFont="1" applyFill="1" applyBorder="1" applyAlignment="1" applyProtection="1">
      <alignment vertical="center" shrinkToFit="1"/>
    </xf>
    <xf numFmtId="181" fontId="26" fillId="8" borderId="35" xfId="0" applyNumberFormat="1" applyFont="1" applyFill="1" applyBorder="1" applyAlignment="1" applyProtection="1">
      <alignment vertical="center" shrinkToFit="1"/>
    </xf>
    <xf numFmtId="181" fontId="26" fillId="8" borderId="1" xfId="0" applyNumberFormat="1" applyFont="1" applyFill="1" applyBorder="1" applyAlignment="1" applyProtection="1">
      <alignment vertical="center" shrinkToFit="1"/>
    </xf>
    <xf numFmtId="181" fontId="26" fillId="8" borderId="2" xfId="0" applyNumberFormat="1" applyFont="1" applyFill="1" applyBorder="1" applyAlignment="1" applyProtection="1">
      <alignment horizontal="right" vertical="center" shrinkToFit="1"/>
    </xf>
    <xf numFmtId="181" fontId="26" fillId="8" borderId="1" xfId="0" applyNumberFormat="1" applyFont="1" applyFill="1" applyBorder="1" applyAlignment="1" applyProtection="1">
      <alignment horizontal="right" vertical="center" shrinkToFit="1"/>
    </xf>
    <xf numFmtId="181" fontId="26" fillId="8" borderId="10" xfId="0" applyNumberFormat="1" applyFont="1" applyFill="1" applyBorder="1" applyAlignment="1" applyProtection="1">
      <alignment horizontal="right" vertical="center" shrinkToFit="1"/>
    </xf>
    <xf numFmtId="0" fontId="26" fillId="7" borderId="34" xfId="0" applyFont="1" applyFill="1" applyBorder="1" applyAlignment="1" applyProtection="1">
      <alignment horizontal="center" vertical="center"/>
    </xf>
    <xf numFmtId="181" fontId="26" fillId="8" borderId="26" xfId="0" applyNumberFormat="1" applyFont="1" applyFill="1" applyBorder="1" applyAlignment="1" applyProtection="1">
      <alignment vertical="center" shrinkToFit="1"/>
    </xf>
    <xf numFmtId="0" fontId="26" fillId="4" borderId="11" xfId="0" applyFont="1" applyFill="1" applyBorder="1" applyAlignment="1" applyProtection="1">
      <alignment horizontal="center" vertical="center" wrapText="1"/>
    </xf>
    <xf numFmtId="0" fontId="26" fillId="4" borderId="12" xfId="0" applyFont="1" applyFill="1" applyBorder="1" applyAlignment="1" applyProtection="1">
      <alignment horizontal="center" vertical="center" wrapText="1"/>
    </xf>
    <xf numFmtId="0" fontId="26" fillId="7" borderId="36" xfId="0" applyFont="1" applyFill="1" applyBorder="1" applyAlignment="1" applyProtection="1">
      <alignment horizontal="center" vertical="center"/>
    </xf>
    <xf numFmtId="0" fontId="26" fillId="7" borderId="2" xfId="0" applyFont="1" applyFill="1" applyBorder="1" applyAlignment="1" applyProtection="1">
      <alignment horizontal="center" vertical="center"/>
    </xf>
    <xf numFmtId="0" fontId="26" fillId="4" borderId="30" xfId="0" applyFont="1" applyFill="1" applyBorder="1" applyAlignment="1" applyProtection="1">
      <alignment horizontal="center" vertical="center"/>
    </xf>
    <xf numFmtId="0" fontId="26" fillId="4" borderId="20" xfId="0" applyFont="1" applyFill="1" applyBorder="1" applyAlignment="1" applyProtection="1">
      <alignment horizontal="center" vertical="center"/>
    </xf>
    <xf numFmtId="0" fontId="26" fillId="4" borderId="22" xfId="0" applyFont="1" applyFill="1" applyBorder="1" applyAlignment="1" applyProtection="1">
      <alignment horizontal="center" vertical="center"/>
    </xf>
    <xf numFmtId="0" fontId="26" fillId="4" borderId="5" xfId="0" applyFont="1" applyFill="1" applyBorder="1" applyAlignment="1" applyProtection="1">
      <alignment horizontal="center" vertical="center"/>
    </xf>
    <xf numFmtId="0" fontId="26" fillId="4" borderId="1" xfId="0" applyFont="1" applyFill="1" applyBorder="1" applyAlignment="1" applyProtection="1">
      <alignment horizontal="center" vertical="center"/>
    </xf>
    <xf numFmtId="0" fontId="26" fillId="7" borderId="33" xfId="0" applyFont="1" applyFill="1" applyBorder="1" applyAlignment="1" applyProtection="1">
      <alignment horizontal="center" vertical="center"/>
    </xf>
    <xf numFmtId="0" fontId="26" fillId="8" borderId="19" xfId="0" applyFont="1" applyFill="1" applyBorder="1" applyAlignment="1" applyProtection="1">
      <alignment horizontal="center" vertical="center" textRotation="255" wrapText="1"/>
    </xf>
    <xf numFmtId="0" fontId="26" fillId="8" borderId="55" xfId="0" applyFont="1" applyFill="1" applyBorder="1" applyAlignment="1" applyProtection="1">
      <alignment horizontal="center" vertical="center" textRotation="255" wrapText="1"/>
    </xf>
    <xf numFmtId="0" fontId="26" fillId="8" borderId="24" xfId="0" applyFont="1" applyFill="1" applyBorder="1" applyAlignment="1" applyProtection="1">
      <alignment horizontal="center" vertical="center" textRotation="255" wrapText="1"/>
    </xf>
    <xf numFmtId="0" fontId="26" fillId="7" borderId="14" xfId="0" applyFont="1" applyFill="1" applyBorder="1" applyAlignment="1" applyProtection="1">
      <alignment horizontal="center" vertical="center"/>
    </xf>
    <xf numFmtId="181" fontId="26" fillId="8" borderId="7" xfId="0" applyNumberFormat="1" applyFont="1" applyFill="1" applyBorder="1" applyAlignment="1" applyProtection="1">
      <alignment vertical="center" shrinkToFit="1"/>
    </xf>
    <xf numFmtId="181" fontId="26" fillId="8" borderId="14" xfId="0" applyNumberFormat="1" applyFont="1" applyFill="1" applyBorder="1" applyAlignment="1" applyProtection="1">
      <alignment vertical="center" shrinkToFit="1"/>
    </xf>
    <xf numFmtId="0" fontId="26" fillId="4" borderId="29" xfId="0" applyFont="1" applyFill="1" applyBorder="1" applyAlignment="1" applyProtection="1">
      <alignment horizontal="center" vertical="center"/>
    </xf>
    <xf numFmtId="0" fontId="26" fillId="4" borderId="40" xfId="0" applyFont="1" applyFill="1" applyBorder="1" applyAlignment="1" applyProtection="1">
      <alignment horizontal="center" vertical="center"/>
    </xf>
    <xf numFmtId="0" fontId="26" fillId="5" borderId="49" xfId="0" applyFont="1" applyFill="1" applyBorder="1" applyAlignment="1" applyProtection="1">
      <alignment horizontal="center" vertical="center" shrinkToFit="1"/>
      <protection locked="0"/>
    </xf>
    <xf numFmtId="0" fontId="26" fillId="5" borderId="34" xfId="0" applyFont="1" applyFill="1" applyBorder="1" applyAlignment="1" applyProtection="1">
      <alignment horizontal="center" vertical="center" shrinkToFit="1"/>
      <protection locked="0"/>
    </xf>
    <xf numFmtId="181" fontId="26" fillId="8" borderId="23" xfId="0" applyNumberFormat="1" applyFont="1" applyFill="1" applyBorder="1" applyAlignment="1" applyProtection="1">
      <alignment horizontal="center" vertical="center" shrinkToFit="1"/>
    </xf>
    <xf numFmtId="181" fontId="26" fillId="8" borderId="35" xfId="0" applyNumberFormat="1" applyFont="1" applyFill="1" applyBorder="1" applyAlignment="1" applyProtection="1">
      <alignment horizontal="center" vertical="center" shrinkToFit="1"/>
    </xf>
    <xf numFmtId="0" fontId="26" fillId="7" borderId="11" xfId="0" applyFont="1" applyFill="1" applyBorder="1" applyAlignment="1" applyProtection="1">
      <alignment horizontal="center" vertical="center" wrapText="1"/>
    </xf>
    <xf numFmtId="0" fontId="26" fillId="10" borderId="26" xfId="0" applyFont="1" applyFill="1" applyBorder="1" applyAlignment="1" applyProtection="1">
      <alignment horizontal="center" vertical="center"/>
      <protection locked="0"/>
    </xf>
    <xf numFmtId="0" fontId="26" fillId="10" borderId="35" xfId="0" applyFont="1" applyFill="1" applyBorder="1" applyAlignment="1" applyProtection="1">
      <alignment horizontal="center" vertical="center"/>
      <protection locked="0"/>
    </xf>
    <xf numFmtId="0" fontId="26" fillId="5" borderId="53" xfId="0" applyFont="1" applyFill="1" applyBorder="1" applyAlignment="1" applyProtection="1">
      <alignment horizontal="center" vertical="center"/>
      <protection locked="0"/>
    </xf>
    <xf numFmtId="0" fontId="26" fillId="5" borderId="65" xfId="0" applyFont="1" applyFill="1" applyBorder="1" applyAlignment="1" applyProtection="1">
      <alignment horizontal="center" vertical="center"/>
      <protection locked="0"/>
    </xf>
    <xf numFmtId="0" fontId="26" fillId="7" borderId="33" xfId="0" applyFont="1" applyFill="1" applyBorder="1" applyAlignment="1" applyProtection="1">
      <alignment horizontal="center" vertical="center" shrinkToFit="1"/>
    </xf>
    <xf numFmtId="0" fontId="26" fillId="7" borderId="26" xfId="0" applyFont="1" applyFill="1" applyBorder="1" applyAlignment="1" applyProtection="1">
      <alignment horizontal="center" vertical="center" shrinkToFit="1"/>
    </xf>
    <xf numFmtId="0" fontId="26" fillId="4" borderId="29" xfId="0" applyFont="1" applyFill="1" applyBorder="1" applyAlignment="1" applyProtection="1">
      <alignment horizontal="center" vertical="center" wrapText="1" shrinkToFit="1"/>
    </xf>
    <xf numFmtId="0" fontId="26" fillId="4" borderId="20" xfId="0" applyFont="1" applyFill="1" applyBorder="1" applyAlignment="1" applyProtection="1">
      <alignment horizontal="center" vertical="center" shrinkToFit="1"/>
    </xf>
    <xf numFmtId="0" fontId="26" fillId="8" borderId="20" xfId="0" applyFont="1" applyFill="1" applyBorder="1" applyAlignment="1" applyProtection="1">
      <alignment horizontal="center" vertical="center"/>
    </xf>
    <xf numFmtId="0" fontId="26" fillId="8" borderId="22" xfId="0" applyFont="1" applyFill="1" applyBorder="1" applyAlignment="1" applyProtection="1">
      <alignment horizontal="center" vertical="center"/>
    </xf>
    <xf numFmtId="181" fontId="26" fillId="8" borderId="10" xfId="0" applyNumberFormat="1" applyFont="1" applyFill="1" applyBorder="1" applyAlignment="1" applyProtection="1">
      <alignment vertical="center" shrinkToFit="1"/>
    </xf>
    <xf numFmtId="181" fontId="26" fillId="8" borderId="2" xfId="0" applyNumberFormat="1" applyFont="1" applyFill="1" applyBorder="1" applyAlignment="1" applyProtection="1">
      <alignment vertical="center" shrinkToFit="1"/>
    </xf>
    <xf numFmtId="181" fontId="26" fillId="8" borderId="53" xfId="0" applyNumberFormat="1" applyFont="1" applyFill="1" applyBorder="1" applyAlignment="1" applyProtection="1">
      <alignment vertical="center" shrinkToFit="1"/>
    </xf>
    <xf numFmtId="0" fontId="26" fillId="7" borderId="40" xfId="0" applyFont="1" applyFill="1" applyBorder="1" applyAlignment="1" applyProtection="1">
      <alignment horizontal="center" vertical="center" wrapText="1"/>
    </xf>
    <xf numFmtId="0" fontId="26" fillId="5" borderId="1" xfId="0" applyFont="1" applyFill="1" applyBorder="1" applyAlignment="1" applyProtection="1">
      <alignment horizontal="center" vertical="center" shrinkToFit="1"/>
      <protection locked="0"/>
    </xf>
    <xf numFmtId="0" fontId="26" fillId="5" borderId="23" xfId="0" applyFont="1" applyFill="1" applyBorder="1" applyAlignment="1" applyProtection="1">
      <alignment horizontal="center" vertical="center" shrinkToFit="1"/>
      <protection locked="0"/>
    </xf>
    <xf numFmtId="0" fontId="26" fillId="5" borderId="26" xfId="0" applyFont="1" applyFill="1" applyBorder="1" applyAlignment="1" applyProtection="1">
      <alignment horizontal="center" vertical="center" shrinkToFit="1"/>
      <protection locked="0"/>
    </xf>
    <xf numFmtId="0" fontId="26" fillId="5" borderId="35" xfId="0" applyFont="1" applyFill="1" applyBorder="1" applyAlignment="1" applyProtection="1">
      <alignment horizontal="center" vertical="center" shrinkToFit="1"/>
      <protection locked="0"/>
    </xf>
    <xf numFmtId="0" fontId="26" fillId="7" borderId="59" xfId="0" applyFont="1" applyFill="1" applyBorder="1" applyAlignment="1" applyProtection="1">
      <alignment horizontal="center" vertical="center"/>
    </xf>
    <xf numFmtId="0" fontId="26" fillId="7" borderId="60" xfId="0" applyFont="1" applyFill="1" applyBorder="1" applyAlignment="1" applyProtection="1">
      <alignment horizontal="center" vertical="center"/>
    </xf>
    <xf numFmtId="0" fontId="26" fillId="7" borderId="67" xfId="0" applyFont="1" applyFill="1" applyBorder="1" applyAlignment="1" applyProtection="1">
      <alignment horizontal="center" vertical="center"/>
    </xf>
    <xf numFmtId="0" fontId="26" fillId="8" borderId="51" xfId="0" applyFont="1" applyFill="1" applyBorder="1" applyAlignment="1" applyProtection="1">
      <alignment horizontal="center" vertical="center" shrinkToFit="1"/>
    </xf>
    <xf numFmtId="0" fontId="26" fillId="8" borderId="8" xfId="0" applyFont="1" applyFill="1" applyBorder="1" applyAlignment="1" applyProtection="1">
      <alignment horizontal="center" vertical="center" shrinkToFit="1"/>
    </xf>
    <xf numFmtId="0" fontId="26" fillId="4" borderId="50" xfId="0" applyFont="1" applyFill="1" applyBorder="1" applyAlignment="1" applyProtection="1">
      <alignment horizontal="center" vertical="center" shrinkToFit="1"/>
    </xf>
    <xf numFmtId="0" fontId="26" fillId="4" borderId="52" xfId="0" applyFont="1" applyFill="1" applyBorder="1" applyAlignment="1" applyProtection="1">
      <alignment horizontal="center" vertical="center" shrinkToFit="1"/>
    </xf>
    <xf numFmtId="0" fontId="26" fillId="4" borderId="51" xfId="0" applyFont="1" applyFill="1" applyBorder="1" applyAlignment="1" applyProtection="1">
      <alignment horizontal="center" vertical="center" shrinkToFit="1"/>
    </xf>
    <xf numFmtId="0" fontId="26" fillId="5" borderId="12" xfId="0" applyFont="1" applyFill="1" applyBorder="1" applyAlignment="1" applyProtection="1">
      <alignment horizontal="center" vertical="center"/>
      <protection locked="0"/>
    </xf>
    <xf numFmtId="0" fontId="26" fillId="5" borderId="7"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xf>
    <xf numFmtId="0" fontId="26" fillId="0" borderId="72" xfId="0" applyFont="1" applyBorder="1" applyAlignment="1" applyProtection="1">
      <alignment horizontal="center" vertical="center" textRotation="255" wrapText="1"/>
    </xf>
    <xf numFmtId="0" fontId="26" fillId="0" borderId="68" xfId="0" applyFont="1" applyBorder="1" applyAlignment="1" applyProtection="1">
      <alignment horizontal="center" vertical="center" textRotation="255" wrapText="1"/>
    </xf>
    <xf numFmtId="0" fontId="26" fillId="0" borderId="71" xfId="0" applyFont="1" applyBorder="1" applyAlignment="1" applyProtection="1">
      <alignment horizontal="center" vertical="center" textRotation="255"/>
    </xf>
    <xf numFmtId="0" fontId="26" fillId="0" borderId="72" xfId="0" applyFont="1" applyBorder="1" applyAlignment="1" applyProtection="1">
      <alignment horizontal="center" vertical="center" textRotation="255"/>
    </xf>
    <xf numFmtId="0" fontId="26" fillId="0" borderId="68" xfId="0" applyFont="1" applyBorder="1" applyAlignment="1" applyProtection="1">
      <alignment horizontal="center" vertical="center" textRotation="255"/>
    </xf>
    <xf numFmtId="0" fontId="26" fillId="7" borderId="79" xfId="0" applyFont="1" applyFill="1" applyBorder="1" applyAlignment="1" applyProtection="1">
      <alignment horizontal="center" vertical="center"/>
    </xf>
    <xf numFmtId="0" fontId="26" fillId="7" borderId="80" xfId="0" applyFont="1" applyFill="1" applyBorder="1" applyAlignment="1" applyProtection="1">
      <alignment horizontal="center" vertical="center"/>
    </xf>
    <xf numFmtId="0" fontId="26" fillId="7" borderId="82" xfId="0" applyFont="1" applyFill="1" applyBorder="1" applyAlignment="1" applyProtection="1">
      <alignment horizontal="center" vertical="center"/>
    </xf>
    <xf numFmtId="0" fontId="26" fillId="7" borderId="74" xfId="0" applyFont="1" applyFill="1" applyBorder="1" applyAlignment="1" applyProtection="1">
      <alignment horizontal="center" vertical="center"/>
    </xf>
    <xf numFmtId="181" fontId="26" fillId="8" borderId="20" xfId="0" applyNumberFormat="1" applyFont="1" applyFill="1" applyBorder="1" applyAlignment="1" applyProtection="1">
      <alignment horizontal="right" vertical="center" shrinkToFit="1"/>
    </xf>
    <xf numFmtId="181" fontId="26" fillId="8" borderId="26" xfId="0" applyNumberFormat="1" applyFont="1" applyFill="1" applyBorder="1" applyAlignment="1" applyProtection="1">
      <alignment horizontal="right" vertical="center" shrinkToFit="1"/>
    </xf>
    <xf numFmtId="0" fontId="26" fillId="4" borderId="7" xfId="0" applyFont="1" applyFill="1" applyBorder="1" applyAlignment="1" applyProtection="1">
      <alignment horizontal="center" vertical="center" wrapText="1"/>
    </xf>
    <xf numFmtId="181" fontId="26" fillId="8" borderId="37" xfId="0" applyNumberFormat="1" applyFont="1" applyFill="1" applyBorder="1" applyAlignment="1" applyProtection="1">
      <alignment horizontal="right" vertical="center" shrinkToFit="1"/>
    </xf>
    <xf numFmtId="181" fontId="26" fillId="8" borderId="23" xfId="0" applyNumberFormat="1" applyFont="1" applyFill="1" applyBorder="1" applyAlignment="1" applyProtection="1">
      <alignment horizontal="right" vertical="center" shrinkToFit="1"/>
    </xf>
    <xf numFmtId="181" fontId="26" fillId="8" borderId="62" xfId="0" applyNumberFormat="1" applyFont="1" applyFill="1" applyBorder="1" applyAlignment="1" applyProtection="1">
      <alignment horizontal="right" vertical="center" shrinkToFit="1"/>
    </xf>
    <xf numFmtId="181" fontId="26" fillId="8" borderId="22" xfId="0" applyNumberFormat="1" applyFont="1" applyFill="1" applyBorder="1" applyAlignment="1" applyProtection="1">
      <alignment horizontal="right" vertical="center" shrinkToFit="1"/>
    </xf>
    <xf numFmtId="181" fontId="26" fillId="8" borderId="35" xfId="0" applyNumberFormat="1" applyFont="1" applyFill="1" applyBorder="1" applyAlignment="1" applyProtection="1">
      <alignment horizontal="right" vertical="center" shrinkToFit="1"/>
    </xf>
    <xf numFmtId="0" fontId="26" fillId="7" borderId="40" xfId="0" applyFont="1" applyFill="1" applyBorder="1" applyAlignment="1" applyProtection="1">
      <alignment horizontal="center" vertical="center" shrinkToFit="1"/>
    </xf>
    <xf numFmtId="0" fontId="26" fillId="7" borderId="1" xfId="0" applyFont="1" applyFill="1" applyBorder="1" applyAlignment="1" applyProtection="1">
      <alignment horizontal="center" vertical="center" shrinkToFit="1"/>
    </xf>
    <xf numFmtId="0" fontId="26" fillId="7" borderId="61" xfId="0" applyFont="1" applyFill="1" applyBorder="1" applyAlignment="1" applyProtection="1">
      <alignment horizontal="center" vertical="center" shrinkToFit="1"/>
    </xf>
    <xf numFmtId="0" fontId="26" fillId="7" borderId="10" xfId="0" applyFont="1" applyFill="1" applyBorder="1" applyAlignment="1" applyProtection="1">
      <alignment horizontal="center" vertical="center" shrinkToFit="1"/>
    </xf>
    <xf numFmtId="181" fontId="26" fillId="8" borderId="20" xfId="0" applyNumberFormat="1" applyFont="1" applyFill="1" applyBorder="1" applyAlignment="1" applyProtection="1">
      <alignment vertical="center" shrinkToFit="1"/>
    </xf>
    <xf numFmtId="181" fontId="26" fillId="8" borderId="22" xfId="0" applyNumberFormat="1" applyFont="1" applyFill="1" applyBorder="1" applyAlignment="1" applyProtection="1">
      <alignment vertical="center" shrinkToFit="1"/>
    </xf>
    <xf numFmtId="0" fontId="26" fillId="2" borderId="71" xfId="0" applyFont="1" applyFill="1" applyBorder="1" applyAlignment="1" applyProtection="1">
      <alignment horizontal="center" vertical="center" textRotation="255" wrapText="1"/>
    </xf>
    <xf numFmtId="0" fontId="26" fillId="2" borderId="72" xfId="0" applyFont="1" applyFill="1" applyBorder="1" applyAlignment="1" applyProtection="1">
      <alignment horizontal="center" vertical="center" textRotation="255" wrapText="1"/>
    </xf>
    <xf numFmtId="0" fontId="26" fillId="2" borderId="68" xfId="0" applyFont="1" applyFill="1" applyBorder="1" applyAlignment="1" applyProtection="1">
      <alignment horizontal="center" vertical="center" textRotation="255" wrapText="1"/>
    </xf>
    <xf numFmtId="181" fontId="26" fillId="8" borderId="81" xfId="0" applyNumberFormat="1" applyFont="1" applyFill="1" applyBorder="1" applyAlignment="1" applyProtection="1">
      <alignment horizontal="center" vertical="center"/>
    </xf>
    <xf numFmtId="181" fontId="26" fillId="8" borderId="77" xfId="0" applyNumberFormat="1" applyFont="1" applyFill="1" applyBorder="1" applyAlignment="1" applyProtection="1">
      <alignment horizontal="center" vertical="center"/>
    </xf>
    <xf numFmtId="181" fontId="26" fillId="8" borderId="76" xfId="0" applyNumberFormat="1" applyFont="1" applyFill="1" applyBorder="1" applyAlignment="1" applyProtection="1">
      <alignment horizontal="center" vertical="center"/>
    </xf>
    <xf numFmtId="181" fontId="26" fillId="8" borderId="78" xfId="0" applyNumberFormat="1" applyFont="1" applyFill="1" applyBorder="1" applyAlignment="1" applyProtection="1">
      <alignment horizontal="center" vertical="center"/>
    </xf>
    <xf numFmtId="0" fontId="26" fillId="7" borderId="83" xfId="0" applyFont="1" applyFill="1" applyBorder="1" applyAlignment="1" applyProtection="1">
      <alignment horizontal="center" vertical="center"/>
    </xf>
    <xf numFmtId="0" fontId="26" fillId="7" borderId="73" xfId="0" applyFont="1" applyFill="1" applyBorder="1" applyAlignment="1" applyProtection="1">
      <alignment horizontal="center" vertical="center"/>
    </xf>
    <xf numFmtId="181" fontId="26" fillId="8" borderId="80" xfId="0" applyNumberFormat="1" applyFont="1" applyFill="1" applyBorder="1" applyAlignment="1" applyProtection="1">
      <alignment vertical="center"/>
    </xf>
    <xf numFmtId="181" fontId="26" fillId="8" borderId="74" xfId="0" applyNumberFormat="1" applyFont="1" applyFill="1" applyBorder="1" applyAlignment="1" applyProtection="1">
      <alignment vertical="center"/>
    </xf>
    <xf numFmtId="181" fontId="26" fillId="8" borderId="73" xfId="0" applyNumberFormat="1" applyFont="1" applyFill="1" applyBorder="1" applyAlignment="1" applyProtection="1">
      <alignment vertical="center"/>
    </xf>
    <xf numFmtId="181" fontId="26" fillId="8" borderId="84" xfId="0" applyNumberFormat="1" applyFont="1" applyFill="1" applyBorder="1" applyAlignment="1" applyProtection="1">
      <alignment horizontal="center" vertical="center"/>
    </xf>
    <xf numFmtId="181" fontId="26" fillId="8" borderId="85" xfId="0" applyNumberFormat="1" applyFont="1" applyFill="1" applyBorder="1" applyAlignment="1" applyProtection="1">
      <alignment horizontal="center" vertical="center"/>
    </xf>
    <xf numFmtId="181" fontId="26" fillId="8" borderId="75" xfId="0" applyNumberFormat="1" applyFont="1" applyFill="1" applyBorder="1" applyAlignment="1" applyProtection="1">
      <alignment horizontal="center" vertical="center"/>
    </xf>
    <xf numFmtId="181" fontId="26" fillId="8" borderId="80" xfId="0" applyNumberFormat="1" applyFont="1" applyFill="1" applyBorder="1" applyAlignment="1" applyProtection="1">
      <alignment horizontal="center" vertical="center"/>
    </xf>
    <xf numFmtId="181" fontId="26" fillId="8" borderId="74" xfId="0" applyNumberFormat="1" applyFont="1" applyFill="1" applyBorder="1" applyAlignment="1" applyProtection="1">
      <alignment horizontal="center" vertical="center"/>
    </xf>
    <xf numFmtId="181" fontId="26" fillId="8" borderId="73" xfId="0" applyNumberFormat="1" applyFont="1" applyFill="1" applyBorder="1" applyAlignment="1" applyProtection="1">
      <alignment horizontal="center" vertical="center"/>
    </xf>
    <xf numFmtId="0" fontId="26" fillId="2" borderId="71" xfId="0" applyFont="1" applyFill="1" applyBorder="1" applyAlignment="1" applyProtection="1">
      <alignment horizontal="center" vertical="center" textRotation="255"/>
    </xf>
    <xf numFmtId="0" fontId="26" fillId="2" borderId="72" xfId="0" applyFont="1" applyFill="1" applyBorder="1" applyAlignment="1" applyProtection="1">
      <alignment horizontal="center" vertical="center" textRotation="255"/>
    </xf>
    <xf numFmtId="0" fontId="26" fillId="2" borderId="68" xfId="0" applyFont="1" applyFill="1" applyBorder="1" applyAlignment="1" applyProtection="1">
      <alignment horizontal="center" vertical="center" textRotation="255"/>
    </xf>
    <xf numFmtId="0" fontId="26" fillId="0" borderId="71" xfId="0" applyFont="1" applyBorder="1" applyAlignment="1" applyProtection="1">
      <alignment horizontal="center" vertical="center" textRotation="255" wrapText="1"/>
    </xf>
    <xf numFmtId="0" fontId="26" fillId="8" borderId="71" xfId="0" applyFont="1" applyFill="1" applyBorder="1" applyAlignment="1" applyProtection="1">
      <alignment horizontal="center" vertical="center" textRotation="255" wrapText="1"/>
    </xf>
    <xf numFmtId="0" fontId="26" fillId="8" borderId="72" xfId="0" applyFont="1" applyFill="1" applyBorder="1" applyAlignment="1" applyProtection="1">
      <alignment horizontal="center" vertical="center" textRotation="255" wrapText="1"/>
    </xf>
    <xf numFmtId="0" fontId="26" fillId="8" borderId="68" xfId="0" applyFont="1" applyFill="1" applyBorder="1" applyAlignment="1" applyProtection="1">
      <alignment horizontal="center" vertical="center" textRotation="255" wrapText="1"/>
    </xf>
    <xf numFmtId="181" fontId="26" fillId="8" borderId="21" xfId="0" applyNumberFormat="1" applyFont="1" applyFill="1" applyBorder="1" applyAlignment="1" applyProtection="1">
      <alignment vertical="center" shrinkToFit="1"/>
    </xf>
    <xf numFmtId="181" fontId="26" fillId="8" borderId="54" xfId="0" applyNumberFormat="1" applyFont="1" applyFill="1" applyBorder="1" applyAlignment="1" applyProtection="1">
      <alignment vertical="center" shrinkToFit="1"/>
    </xf>
    <xf numFmtId="181" fontId="26" fillId="8" borderId="64" xfId="0" applyNumberFormat="1" applyFont="1" applyFill="1" applyBorder="1" applyAlignment="1" applyProtection="1">
      <alignment vertical="center" shrinkToFit="1"/>
    </xf>
    <xf numFmtId="181" fontId="26" fillId="8" borderId="27" xfId="0" applyNumberFormat="1" applyFont="1" applyFill="1" applyBorder="1" applyAlignment="1" applyProtection="1">
      <alignment vertical="center" shrinkToFit="1"/>
    </xf>
    <xf numFmtId="0" fontId="18" fillId="10" borderId="19" xfId="5" applyFont="1" applyFill="1" applyBorder="1" applyAlignment="1" applyProtection="1">
      <alignment horizontal="left" vertical="top" wrapText="1"/>
      <protection locked="0"/>
    </xf>
    <xf numFmtId="0" fontId="18" fillId="10" borderId="28" xfId="5" applyFont="1" applyFill="1" applyBorder="1" applyAlignment="1" applyProtection="1">
      <alignment horizontal="left" vertical="top" wrapText="1"/>
      <protection locked="0"/>
    </xf>
    <xf numFmtId="0" fontId="18" fillId="10" borderId="54" xfId="5" applyFont="1" applyFill="1" applyBorder="1" applyAlignment="1" applyProtection="1">
      <alignment horizontal="left" vertical="top" wrapText="1"/>
      <protection locked="0"/>
    </xf>
    <xf numFmtId="0" fontId="18" fillId="10" borderId="55" xfId="5" applyFont="1" applyFill="1" applyBorder="1" applyAlignment="1" applyProtection="1">
      <alignment horizontal="left" vertical="top" wrapText="1"/>
      <protection locked="0"/>
    </xf>
    <xf numFmtId="0" fontId="18" fillId="10" borderId="0" xfId="5" applyFont="1" applyFill="1" applyAlignment="1" applyProtection="1">
      <alignment horizontal="left" vertical="top" wrapText="1"/>
      <protection locked="0"/>
    </xf>
    <xf numFmtId="0" fontId="18" fillId="10" borderId="56" xfId="5" applyFont="1" applyFill="1" applyBorder="1" applyAlignment="1" applyProtection="1">
      <alignment horizontal="left" vertical="top" wrapText="1"/>
      <protection locked="0"/>
    </xf>
    <xf numFmtId="0" fontId="18" fillId="10" borderId="24" xfId="5" applyFont="1" applyFill="1" applyBorder="1" applyAlignment="1" applyProtection="1">
      <alignment horizontal="left" vertical="top" wrapText="1"/>
      <protection locked="0"/>
    </xf>
    <xf numFmtId="0" fontId="18" fillId="10" borderId="57" xfId="5" applyFont="1" applyFill="1" applyBorder="1" applyAlignment="1" applyProtection="1">
      <alignment horizontal="left" vertical="top" wrapText="1"/>
      <protection locked="0"/>
    </xf>
    <xf numFmtId="0" fontId="18" fillId="10" borderId="27" xfId="5" applyFont="1" applyFill="1" applyBorder="1" applyAlignment="1" applyProtection="1">
      <alignment horizontal="left" vertical="top" wrapText="1"/>
      <protection locked="0"/>
    </xf>
    <xf numFmtId="0" fontId="85" fillId="0" borderId="57" xfId="6" applyFont="1" applyBorder="1" applyAlignment="1" applyProtection="1">
      <alignment horizontal="left" vertical="center"/>
      <protection locked="0"/>
    </xf>
    <xf numFmtId="0" fontId="7" fillId="10" borderId="31" xfId="5" applyFont="1" applyFill="1" applyBorder="1" applyAlignment="1" applyProtection="1">
      <alignment horizontal="left" vertical="top" wrapText="1"/>
      <protection locked="0"/>
    </xf>
    <xf numFmtId="0" fontId="10" fillId="10" borderId="32" xfId="5" applyFill="1" applyBorder="1" applyAlignment="1" applyProtection="1">
      <alignment horizontal="left" vertical="top" wrapText="1"/>
      <protection locked="0"/>
    </xf>
    <xf numFmtId="0" fontId="10" fillId="10" borderId="38" xfId="5" applyFill="1" applyBorder="1" applyAlignment="1" applyProtection="1">
      <alignment horizontal="left" vertical="top" wrapText="1"/>
      <protection locked="0"/>
    </xf>
    <xf numFmtId="0" fontId="10" fillId="10" borderId="6" xfId="5" applyFill="1" applyBorder="1" applyAlignment="1" applyProtection="1">
      <alignment horizontal="left" vertical="top" wrapText="1"/>
      <protection locked="0"/>
    </xf>
    <xf numFmtId="0" fontId="10" fillId="10" borderId="41" xfId="5" applyFill="1" applyBorder="1" applyAlignment="1" applyProtection="1">
      <alignment horizontal="left" vertical="top" wrapText="1"/>
      <protection locked="0"/>
    </xf>
    <xf numFmtId="0" fontId="10" fillId="10" borderId="42" xfId="5" applyFill="1" applyBorder="1" applyAlignment="1" applyProtection="1">
      <alignment horizontal="left" vertical="top" wrapText="1"/>
      <protection locked="0"/>
    </xf>
    <xf numFmtId="0" fontId="7" fillId="10" borderId="86" xfId="5" applyFont="1" applyFill="1" applyBorder="1" applyAlignment="1" applyProtection="1">
      <alignment horizontal="left" vertical="top" wrapText="1"/>
      <protection locked="0"/>
    </xf>
    <xf numFmtId="0" fontId="10" fillId="10" borderId="44" xfId="5" applyFill="1" applyBorder="1" applyAlignment="1" applyProtection="1">
      <alignment horizontal="left" vertical="top" wrapText="1"/>
      <protection locked="0"/>
    </xf>
    <xf numFmtId="0" fontId="10" fillId="10" borderId="45" xfId="5" applyFill="1" applyBorder="1" applyAlignment="1" applyProtection="1">
      <alignment horizontal="left" vertical="top" wrapText="1"/>
      <protection locked="0"/>
    </xf>
    <xf numFmtId="0" fontId="35" fillId="7" borderId="20" xfId="5" applyFont="1" applyFill="1" applyBorder="1" applyAlignment="1" applyProtection="1">
      <alignment horizontal="center" vertical="center" wrapText="1"/>
    </xf>
    <xf numFmtId="0" fontId="35" fillId="7" borderId="20" xfId="5" applyFont="1" applyFill="1" applyBorder="1" applyAlignment="1" applyProtection="1">
      <alignment horizontal="center" vertical="center"/>
    </xf>
    <xf numFmtId="0" fontId="10" fillId="10" borderId="31" xfId="5" applyFill="1" applyBorder="1" applyAlignment="1" applyProtection="1">
      <alignment horizontal="left" vertical="top" wrapText="1"/>
      <protection locked="0"/>
    </xf>
    <xf numFmtId="0" fontId="69" fillId="7" borderId="21" xfId="5" applyFont="1" applyFill="1" applyBorder="1" applyAlignment="1" applyProtection="1">
      <alignment horizontal="center" vertical="center"/>
    </xf>
    <xf numFmtId="0" fontId="69" fillId="7" borderId="28" xfId="5" applyFont="1" applyFill="1" applyBorder="1" applyAlignment="1" applyProtection="1">
      <alignment horizontal="center" vertical="center"/>
    </xf>
    <xf numFmtId="0" fontId="69" fillId="7" borderId="54" xfId="5" applyFont="1" applyFill="1" applyBorder="1" applyAlignment="1" applyProtection="1">
      <alignment horizontal="center" vertical="center"/>
    </xf>
    <xf numFmtId="0" fontId="6" fillId="10" borderId="31" xfId="5" applyFont="1" applyFill="1" applyBorder="1" applyAlignment="1" applyProtection="1">
      <alignment horizontal="left" vertical="top" wrapText="1"/>
      <protection locked="0"/>
    </xf>
    <xf numFmtId="0" fontId="6" fillId="10" borderId="6" xfId="5" applyFont="1" applyFill="1" applyBorder="1" applyAlignment="1" applyProtection="1">
      <alignment horizontal="left" vertical="top" wrapText="1"/>
      <protection locked="0"/>
    </xf>
    <xf numFmtId="0" fontId="7" fillId="10" borderId="44" xfId="5" applyFont="1" applyFill="1" applyBorder="1" applyAlignment="1" applyProtection="1">
      <alignment horizontal="left" vertical="top" wrapText="1"/>
      <protection locked="0"/>
    </xf>
    <xf numFmtId="0" fontId="7" fillId="10" borderId="45" xfId="5" applyFont="1" applyFill="1" applyBorder="1" applyAlignment="1" applyProtection="1">
      <alignment horizontal="left" vertical="top" wrapText="1"/>
      <protection locked="0"/>
    </xf>
    <xf numFmtId="0" fontId="10" fillId="10" borderId="86" xfId="5" applyFill="1" applyBorder="1" applyAlignment="1" applyProtection="1">
      <alignment horizontal="left" vertical="top" wrapText="1"/>
      <protection locked="0"/>
    </xf>
    <xf numFmtId="0" fontId="69" fillId="10" borderId="19" xfId="5" applyFont="1" applyFill="1" applyBorder="1" applyAlignment="1" applyProtection="1">
      <alignment horizontal="left" vertical="top" wrapText="1"/>
      <protection locked="0"/>
    </xf>
    <xf numFmtId="0" fontId="69" fillId="10" borderId="28" xfId="5" applyFont="1" applyFill="1" applyBorder="1" applyAlignment="1" applyProtection="1">
      <alignment horizontal="left" vertical="top" wrapText="1"/>
      <protection locked="0"/>
    </xf>
    <xf numFmtId="0" fontId="69" fillId="10" borderId="54" xfId="5" applyFont="1" applyFill="1" applyBorder="1" applyAlignment="1" applyProtection="1">
      <alignment horizontal="left" vertical="top" wrapText="1"/>
      <protection locked="0"/>
    </xf>
    <xf numFmtId="0" fontId="69" fillId="10" borderId="24" xfId="5" applyFont="1" applyFill="1" applyBorder="1" applyAlignment="1" applyProtection="1">
      <alignment horizontal="left" vertical="top" wrapText="1"/>
      <protection locked="0"/>
    </xf>
    <xf numFmtId="0" fontId="69" fillId="10" borderId="57" xfId="5" applyFont="1" applyFill="1" applyBorder="1" applyAlignment="1" applyProtection="1">
      <alignment horizontal="left" vertical="top" wrapText="1"/>
      <protection locked="0"/>
    </xf>
    <xf numFmtId="0" fontId="69" fillId="10" borderId="27" xfId="5" applyFont="1" applyFill="1" applyBorder="1" applyAlignment="1" applyProtection="1">
      <alignment horizontal="left" vertical="top" wrapText="1"/>
      <protection locked="0"/>
    </xf>
    <xf numFmtId="0" fontId="7" fillId="7" borderId="59" xfId="5" applyFont="1" applyFill="1" applyBorder="1" applyAlignment="1" applyProtection="1">
      <alignment horizontal="center" vertical="center"/>
    </xf>
    <xf numFmtId="0" fontId="7" fillId="7" borderId="90" xfId="5" applyFont="1" applyFill="1" applyBorder="1" applyAlignment="1" applyProtection="1">
      <alignment horizontal="center" vertical="center"/>
    </xf>
    <xf numFmtId="0" fontId="7" fillId="7" borderId="91" xfId="5" applyFont="1" applyFill="1" applyBorder="1" applyAlignment="1" applyProtection="1">
      <alignment horizontal="center" vertical="center"/>
    </xf>
    <xf numFmtId="0" fontId="5" fillId="7" borderId="21" xfId="5" applyFont="1" applyFill="1" applyBorder="1" applyAlignment="1" applyProtection="1">
      <alignment horizontal="center" vertical="center"/>
    </xf>
    <xf numFmtId="0" fontId="7" fillId="7" borderId="54" xfId="5" applyFont="1" applyFill="1" applyBorder="1" applyAlignment="1" applyProtection="1">
      <alignment horizontal="center" vertical="center"/>
    </xf>
    <xf numFmtId="0" fontId="7" fillId="7" borderId="64" xfId="5" applyFont="1" applyFill="1" applyBorder="1" applyAlignment="1" applyProtection="1">
      <alignment horizontal="center" vertical="center"/>
    </xf>
    <xf numFmtId="0" fontId="7" fillId="7" borderId="27" xfId="5" applyFont="1" applyFill="1" applyBorder="1" applyAlignment="1" applyProtection="1">
      <alignment horizontal="center" vertical="center"/>
    </xf>
    <xf numFmtId="0" fontId="7" fillId="7" borderId="15" xfId="5" applyFont="1" applyFill="1" applyBorder="1" applyAlignment="1" applyProtection="1">
      <alignment horizontal="center" vertical="center"/>
    </xf>
    <xf numFmtId="0" fontId="7" fillId="7" borderId="56" xfId="5" applyFont="1" applyFill="1" applyBorder="1" applyAlignment="1" applyProtection="1">
      <alignment horizontal="center" vertical="center"/>
    </xf>
    <xf numFmtId="0" fontId="83" fillId="7" borderId="20" xfId="5" applyFont="1" applyFill="1" applyBorder="1" applyAlignment="1" applyProtection="1">
      <alignment horizontal="center" vertical="center" wrapText="1"/>
    </xf>
    <xf numFmtId="0" fontId="69" fillId="18" borderId="0" xfId="5" applyFont="1" applyFill="1" applyAlignment="1" applyProtection="1">
      <alignment horizontal="left" vertical="center"/>
    </xf>
    <xf numFmtId="0" fontId="69" fillId="10" borderId="55" xfId="5" applyFont="1" applyFill="1" applyBorder="1" applyAlignment="1" applyProtection="1">
      <alignment horizontal="left" vertical="top" wrapText="1"/>
      <protection locked="0"/>
    </xf>
    <xf numFmtId="0" fontId="69" fillId="10" borderId="0" xfId="5" applyFont="1" applyFill="1" applyAlignment="1" applyProtection="1">
      <alignment horizontal="left" vertical="top" wrapText="1"/>
      <protection locked="0"/>
    </xf>
    <xf numFmtId="0" fontId="69" fillId="10" borderId="56" xfId="5" applyFont="1" applyFill="1" applyBorder="1" applyAlignment="1" applyProtection="1">
      <alignment horizontal="left" vertical="top" wrapText="1"/>
      <protection locked="0"/>
    </xf>
    <xf numFmtId="0" fontId="69" fillId="10" borderId="0" xfId="5" applyFont="1" applyFill="1" applyBorder="1" applyAlignment="1" applyProtection="1">
      <alignment horizontal="left" vertical="top" wrapText="1"/>
      <protection locked="0"/>
    </xf>
    <xf numFmtId="0" fontId="85" fillId="0" borderId="0" xfId="6" applyFont="1" applyAlignment="1" applyProtection="1">
      <alignment horizontal="left" vertical="top"/>
      <protection locked="0"/>
    </xf>
    <xf numFmtId="0" fontId="18" fillId="10" borderId="0" xfId="5" applyFont="1" applyFill="1" applyBorder="1" applyAlignment="1" applyProtection="1">
      <alignment horizontal="left" vertical="top" wrapText="1"/>
      <protection locked="0"/>
    </xf>
    <xf numFmtId="0" fontId="23" fillId="7" borderId="29" xfId="5" applyFont="1" applyFill="1" applyBorder="1" applyAlignment="1" applyProtection="1">
      <alignment horizontal="center" vertical="center"/>
    </xf>
    <xf numFmtId="0" fontId="23" fillId="7" borderId="20" xfId="5" applyFont="1" applyFill="1" applyBorder="1" applyAlignment="1" applyProtection="1">
      <alignment horizontal="center" vertical="center"/>
    </xf>
    <xf numFmtId="0" fontId="18" fillId="0" borderId="66" xfId="5" applyFont="1" applyBorder="1" applyAlignment="1" applyProtection="1">
      <alignment horizontal="center" vertical="center" wrapText="1"/>
    </xf>
    <xf numFmtId="0" fontId="18" fillId="0" borderId="18" xfId="5" applyFont="1" applyBorder="1" applyAlignment="1" applyProtection="1">
      <alignment horizontal="center" vertical="center" wrapText="1"/>
    </xf>
    <xf numFmtId="0" fontId="18" fillId="0" borderId="24" xfId="5" applyFont="1" applyBorder="1" applyAlignment="1" applyProtection="1">
      <alignment horizontal="center" vertical="center" wrapText="1"/>
    </xf>
    <xf numFmtId="0" fontId="18" fillId="0" borderId="57" xfId="5" applyFont="1" applyBorder="1" applyAlignment="1" applyProtection="1">
      <alignment horizontal="center" vertical="center" wrapText="1"/>
    </xf>
    <xf numFmtId="0" fontId="9" fillId="10" borderId="71" xfId="5" applyFont="1" applyFill="1" applyBorder="1" applyAlignment="1" applyProtection="1">
      <alignment horizontal="center" vertical="center"/>
      <protection locked="0"/>
    </xf>
    <xf numFmtId="0" fontId="10" fillId="10" borderId="68" xfId="5" applyFill="1" applyBorder="1" applyAlignment="1" applyProtection="1">
      <alignment horizontal="center" vertical="center"/>
      <protection locked="0"/>
    </xf>
    <xf numFmtId="0" fontId="10" fillId="10" borderId="71" xfId="5" applyFill="1" applyBorder="1" applyAlignment="1" applyProtection="1">
      <alignment horizontal="center" vertical="center"/>
      <protection locked="0"/>
    </xf>
    <xf numFmtId="0" fontId="56" fillId="0" borderId="0" xfId="0" applyFont="1" applyAlignment="1">
      <alignment vertical="top" wrapText="1"/>
    </xf>
    <xf numFmtId="0" fontId="32" fillId="7" borderId="1" xfId="0" applyFont="1" applyFill="1" applyBorder="1" applyAlignment="1">
      <alignment vertical="center"/>
    </xf>
    <xf numFmtId="0" fontId="30" fillId="2" borderId="40" xfId="0" applyFont="1" applyFill="1" applyBorder="1" applyAlignment="1">
      <alignment vertical="center" shrinkToFit="1"/>
    </xf>
    <xf numFmtId="0" fontId="30" fillId="2" borderId="23" xfId="0" applyFont="1" applyFill="1" applyBorder="1" applyAlignment="1">
      <alignment vertical="center" shrinkToFit="1"/>
    </xf>
    <xf numFmtId="0" fontId="32" fillId="0" borderId="0" xfId="0" applyFont="1" applyAlignment="1">
      <alignment vertical="top" wrapText="1"/>
    </xf>
    <xf numFmtId="0" fontId="21" fillId="4" borderId="29"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33" xfId="0" applyFont="1" applyFill="1" applyBorder="1" applyAlignment="1">
      <alignment horizontal="center" vertical="center" wrapText="1"/>
    </xf>
    <xf numFmtId="0" fontId="21" fillId="4" borderId="35" xfId="0" applyFont="1" applyFill="1" applyBorder="1" applyAlignment="1">
      <alignment horizontal="center" vertical="center" wrapText="1"/>
    </xf>
    <xf numFmtId="0" fontId="23" fillId="4" borderId="32" xfId="0" applyFont="1" applyFill="1" applyBorder="1" applyAlignment="1">
      <alignment horizontal="center" vertical="center" wrapText="1"/>
    </xf>
    <xf numFmtId="0" fontId="23" fillId="4" borderId="44" xfId="0" applyFont="1" applyFill="1" applyBorder="1" applyAlignment="1">
      <alignment horizontal="center" vertical="center" wrapText="1"/>
    </xf>
    <xf numFmtId="0" fontId="23" fillId="4" borderId="29" xfId="0" applyFont="1" applyFill="1" applyBorder="1" applyAlignment="1">
      <alignment horizontal="center" vertical="center" wrapText="1"/>
    </xf>
    <xf numFmtId="0" fontId="23" fillId="4" borderId="33"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6" fillId="2" borderId="39" xfId="0" applyFont="1" applyFill="1" applyBorder="1" applyAlignment="1">
      <alignment horizontal="center" vertical="center" wrapText="1"/>
    </xf>
    <xf numFmtId="0" fontId="26" fillId="2" borderId="46" xfId="0" applyFont="1" applyFill="1" applyBorder="1" applyAlignment="1">
      <alignment horizontal="center" vertical="center" wrapText="1"/>
    </xf>
    <xf numFmtId="0" fontId="30" fillId="2" borderId="36" xfId="0" applyFont="1" applyFill="1" applyBorder="1" applyAlignment="1">
      <alignment vertical="center" shrinkToFit="1"/>
    </xf>
    <xf numFmtId="0" fontId="30" fillId="2" borderId="37" xfId="0" applyFont="1" applyFill="1" applyBorder="1" applyAlignment="1">
      <alignment vertical="center" shrinkToFit="1"/>
    </xf>
    <xf numFmtId="0" fontId="20" fillId="9" borderId="12" xfId="0" applyNumberFormat="1" applyFont="1" applyFill="1" applyBorder="1" applyAlignment="1">
      <alignment horizontal="center" vertical="center" shrinkToFit="1"/>
    </xf>
    <xf numFmtId="0" fontId="20" fillId="9" borderId="7" xfId="0" applyNumberFormat="1" applyFont="1" applyFill="1" applyBorder="1" applyAlignment="1">
      <alignment horizontal="center" vertical="center" shrinkToFit="1"/>
    </xf>
    <xf numFmtId="0" fontId="65" fillId="16" borderId="1" xfId="0" applyFont="1" applyFill="1" applyBorder="1" applyAlignment="1">
      <alignment horizontal="center" vertical="center" shrinkToFit="1"/>
    </xf>
    <xf numFmtId="0" fontId="30" fillId="2" borderId="33" xfId="0" applyFont="1" applyFill="1" applyBorder="1" applyAlignment="1">
      <alignment vertical="center" shrinkToFit="1"/>
    </xf>
    <xf numFmtId="0" fontId="30" fillId="2" borderId="35" xfId="0" applyFont="1" applyFill="1" applyBorder="1" applyAlignment="1">
      <alignment vertical="center" shrinkToFit="1"/>
    </xf>
    <xf numFmtId="0" fontId="33" fillId="10" borderId="1" xfId="0" applyFont="1" applyFill="1" applyBorder="1" applyAlignment="1">
      <alignment horizontal="center" vertical="center"/>
    </xf>
    <xf numFmtId="0" fontId="17" fillId="2" borderId="1" xfId="0" applyFont="1" applyFill="1" applyBorder="1" applyAlignment="1">
      <alignment horizontal="center" vertical="center"/>
    </xf>
    <xf numFmtId="0" fontId="18" fillId="14" borderId="1" xfId="0" applyFont="1" applyFill="1" applyBorder="1" applyAlignment="1">
      <alignment horizontal="center" vertical="center"/>
    </xf>
    <xf numFmtId="0" fontId="18" fillId="0" borderId="1" xfId="0" applyFont="1" applyBorder="1" applyAlignment="1">
      <alignment horizontal="center" vertical="center"/>
    </xf>
    <xf numFmtId="0" fontId="18" fillId="2" borderId="6" xfId="0" applyFont="1" applyFill="1" applyBorder="1" applyAlignment="1">
      <alignment horizontal="center" vertical="center"/>
    </xf>
    <xf numFmtId="0" fontId="18" fillId="2" borderId="5" xfId="0" applyFont="1" applyFill="1" applyBorder="1" applyAlignment="1">
      <alignment horizontal="center" vertical="center"/>
    </xf>
    <xf numFmtId="0" fontId="18" fillId="14" borderId="6" xfId="0" applyFont="1" applyFill="1" applyBorder="1" applyAlignment="1">
      <alignment horizontal="center" vertical="center"/>
    </xf>
    <xf numFmtId="0" fontId="18" fillId="14" borderId="5" xfId="0" applyFont="1" applyFill="1" applyBorder="1" applyAlignment="1">
      <alignment horizontal="center" vertical="center"/>
    </xf>
    <xf numFmtId="0" fontId="18" fillId="0" borderId="6" xfId="0" applyFont="1" applyFill="1" applyBorder="1" applyAlignment="1">
      <alignment vertical="center" shrinkToFit="1"/>
    </xf>
    <xf numFmtId="0" fontId="18" fillId="0" borderId="5" xfId="0" applyFont="1" applyFill="1" applyBorder="1" applyAlignment="1">
      <alignment vertical="center" shrinkToFit="1"/>
    </xf>
    <xf numFmtId="0" fontId="18" fillId="0" borderId="6" xfId="0" applyFont="1" applyFill="1" applyBorder="1" applyAlignment="1">
      <alignment vertical="center"/>
    </xf>
    <xf numFmtId="0" fontId="18" fillId="0" borderId="5" xfId="0" applyFont="1" applyFill="1" applyBorder="1" applyAlignment="1">
      <alignment vertical="center"/>
    </xf>
    <xf numFmtId="0" fontId="37" fillId="4" borderId="1" xfId="0" applyFont="1" applyFill="1" applyBorder="1" applyAlignment="1">
      <alignment horizontal="center" vertical="center" wrapText="1"/>
    </xf>
    <xf numFmtId="0" fontId="36" fillId="4" borderId="1" xfId="0" applyFont="1" applyFill="1" applyBorder="1" applyAlignment="1">
      <alignment horizontal="center" vertical="center" wrapText="1"/>
    </xf>
    <xf numFmtId="0" fontId="36" fillId="4" borderId="6" xfId="0" applyFont="1" applyFill="1" applyBorder="1" applyAlignment="1">
      <alignment horizontal="center" vertical="center" wrapText="1"/>
    </xf>
    <xf numFmtId="0" fontId="17" fillId="8" borderId="39" xfId="0" applyFont="1" applyFill="1" applyBorder="1" applyAlignment="1">
      <alignment horizontal="center" vertical="center" wrapText="1"/>
    </xf>
    <xf numFmtId="0" fontId="17" fillId="8" borderId="43" xfId="0" applyFont="1" applyFill="1" applyBorder="1" applyAlignment="1">
      <alignment horizontal="center" vertical="center"/>
    </xf>
    <xf numFmtId="0" fontId="48" fillId="2" borderId="0" xfId="0" applyFont="1" applyFill="1" applyAlignment="1">
      <alignment horizontal="center" vertical="top"/>
    </xf>
    <xf numFmtId="0" fontId="36" fillId="4" borderId="29" xfId="0" applyFont="1" applyFill="1" applyBorder="1" applyAlignment="1">
      <alignment horizontal="center" vertical="center" wrapText="1"/>
    </xf>
    <xf numFmtId="0" fontId="36" fillId="4" borderId="40" xfId="0" applyFont="1" applyFill="1" applyBorder="1" applyAlignment="1">
      <alignment horizontal="center" vertical="center" wrapText="1"/>
    </xf>
    <xf numFmtId="0" fontId="36" fillId="10" borderId="22" xfId="0" applyFont="1" applyFill="1" applyBorder="1" applyAlignment="1">
      <alignment horizontal="center" vertical="center" wrapText="1"/>
    </xf>
    <xf numFmtId="0" fontId="36" fillId="10" borderId="23" xfId="0" applyFont="1" applyFill="1" applyBorder="1" applyAlignment="1">
      <alignment horizontal="center" vertical="center" wrapText="1"/>
    </xf>
  </cellXfs>
  <cellStyles count="7">
    <cellStyle name="ハイパーリンク" xfId="6" builtinId="8"/>
    <cellStyle name="標準" xfId="0" builtinId="0"/>
    <cellStyle name="標準 2" xfId="1" xr:uid="{00000000-0005-0000-0000-000001000000}"/>
    <cellStyle name="標準 3" xfId="3" xr:uid="{00000000-0005-0000-0000-000002000000}"/>
    <cellStyle name="標準 3 2" xfId="4" xr:uid="{954297CD-6BBD-49C6-8079-7023309142F9}"/>
    <cellStyle name="標準 3 2 2" xfId="5" xr:uid="{AE5F7548-8C75-4914-9298-1AD09D023F61}"/>
    <cellStyle name="標準 6" xfId="2" xr:uid="{00000000-0005-0000-0000-000003000000}"/>
  </cellStyles>
  <dxfs count="65">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s>
  <tableStyles count="0" defaultTableStyle="TableStyleMedium2" defaultPivotStyle="PivotStyleLight16"/>
  <colors>
    <mruColors>
      <color rgb="FF000000"/>
      <color rgb="FFFFFFCC"/>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203424</xdr:colOff>
      <xdr:row>0</xdr:row>
      <xdr:rowOff>53190</xdr:rowOff>
    </xdr:from>
    <xdr:to>
      <xdr:col>15</xdr:col>
      <xdr:colOff>800819</xdr:colOff>
      <xdr:row>0</xdr:row>
      <xdr:rowOff>581510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353277" y="53190"/>
          <a:ext cx="1437836" cy="528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HGPｺﾞｼｯｸM" panose="020B0600000000000000" pitchFamily="50" charset="-128"/>
              <a:ea typeface="HGPｺﾞｼｯｸM" panose="020B0600000000000000" pitchFamily="50" charset="-128"/>
            </a:rPr>
            <a:t>様式１</a:t>
          </a:r>
          <a:endParaRPr kumimoji="1" lang="ja-JP" altLang="en-US" sz="1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628650</xdr:colOff>
      <xdr:row>0</xdr:row>
      <xdr:rowOff>49480</xdr:rowOff>
    </xdr:from>
    <xdr:to>
      <xdr:col>10</xdr:col>
      <xdr:colOff>771742</xdr:colOff>
      <xdr:row>1</xdr:row>
      <xdr:rowOff>85725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467600" y="49480"/>
          <a:ext cx="914617" cy="3410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PｺﾞｼｯｸM" panose="020B0600000000000000" pitchFamily="50" charset="-128"/>
              <a:ea typeface="HGPｺﾞｼｯｸM" panose="020B0600000000000000" pitchFamily="50"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342901</xdr:colOff>
      <xdr:row>0</xdr:row>
      <xdr:rowOff>44531</xdr:rowOff>
    </xdr:from>
    <xdr:to>
      <xdr:col>7</xdr:col>
      <xdr:colOff>9742</xdr:colOff>
      <xdr:row>2</xdr:row>
      <xdr:rowOff>9525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667376" y="44531"/>
          <a:ext cx="762216" cy="2983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HGPｺﾞｼｯｸM" panose="020B0600000000000000" pitchFamily="50" charset="-128"/>
              <a:ea typeface="HGPｺﾞｼｯｸM" panose="020B0600000000000000" pitchFamily="50" charset="-128"/>
            </a:rPr>
            <a:t>様式３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443371</xdr:colOff>
      <xdr:row>0</xdr:row>
      <xdr:rowOff>61851</xdr:rowOff>
    </xdr:from>
    <xdr:to>
      <xdr:col>7</xdr:col>
      <xdr:colOff>53340</xdr:colOff>
      <xdr:row>1</xdr:row>
      <xdr:rowOff>197921</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236351" y="61851"/>
          <a:ext cx="707249" cy="3341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様式４</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501649</xdr:colOff>
      <xdr:row>0</xdr:row>
      <xdr:rowOff>34290</xdr:rowOff>
    </xdr:from>
    <xdr:to>
      <xdr:col>16</xdr:col>
      <xdr:colOff>774223</xdr:colOff>
      <xdr:row>1</xdr:row>
      <xdr:rowOff>193675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830049" y="34290"/>
          <a:ext cx="1110774" cy="5022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HGPｺﾞｼｯｸM" panose="020B0600000000000000" pitchFamily="50" charset="-128"/>
              <a:ea typeface="HGPｺﾞｼｯｸM" panose="020B0600000000000000" pitchFamily="50" charset="-128"/>
            </a:rPr>
            <a:t>様式５</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483235</xdr:colOff>
      <xdr:row>523</xdr:row>
      <xdr:rowOff>55880</xdr:rowOff>
    </xdr:from>
    <xdr:to>
      <xdr:col>10</xdr:col>
      <xdr:colOff>499110</xdr:colOff>
      <xdr:row>534</xdr:row>
      <xdr:rowOff>144780</xdr:rowOff>
    </xdr:to>
    <xdr:sp macro="" textlink="">
      <xdr:nvSpPr>
        <xdr:cNvPr id="2" name="右矢印 1">
          <a:extLst>
            <a:ext uri="{FF2B5EF4-FFF2-40B4-BE49-F238E27FC236}">
              <a16:creationId xmlns:a16="http://schemas.microsoft.com/office/drawing/2014/main" id="{00000000-0008-0000-0500-000002000000}"/>
            </a:ext>
          </a:extLst>
        </xdr:cNvPr>
        <xdr:cNvSpPr/>
      </xdr:nvSpPr>
      <xdr:spPr>
        <a:xfrm>
          <a:off x="5817235" y="111559340"/>
          <a:ext cx="1753235" cy="1452880"/>
        </a:xfrm>
        <a:prstGeom prst="rightArrow">
          <a:avLst/>
        </a:prstGeom>
        <a:solidFill>
          <a:schemeClr val="accent1">
            <a:lumMod val="60000"/>
            <a:lumOff val="4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740229</xdr:colOff>
      <xdr:row>0</xdr:row>
      <xdr:rowOff>70486</xdr:rowOff>
    </xdr:from>
    <xdr:to>
      <xdr:col>17</xdr:col>
      <xdr:colOff>131536</xdr:colOff>
      <xdr:row>0</xdr:row>
      <xdr:rowOff>555626</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1930743" y="70486"/>
          <a:ext cx="1045936" cy="485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200">
              <a:latin typeface="Meiryo UI" panose="020B0604030504040204" pitchFamily="50" charset="-128"/>
              <a:ea typeface="Meiryo UI" panose="020B0604030504040204" pitchFamily="50" charset="-128"/>
            </a:rPr>
            <a:t>様式６</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1632857</xdr:colOff>
      <xdr:row>0</xdr:row>
      <xdr:rowOff>129500</xdr:rowOff>
    </xdr:from>
    <xdr:to>
      <xdr:col>8</xdr:col>
      <xdr:colOff>546809</xdr:colOff>
      <xdr:row>1</xdr:row>
      <xdr:rowOff>43544</xdr:rowOff>
    </xdr:to>
    <xdr:sp macro="" textlink="">
      <xdr:nvSpPr>
        <xdr:cNvPr id="2" name="テキスト ボックス 1">
          <a:extLst>
            <a:ext uri="{FF2B5EF4-FFF2-40B4-BE49-F238E27FC236}">
              <a16:creationId xmlns:a16="http://schemas.microsoft.com/office/drawing/2014/main" id="{B8769F1A-7C52-416C-930D-6457D365D11C}"/>
            </a:ext>
          </a:extLst>
        </xdr:cNvPr>
        <xdr:cNvSpPr txBox="1"/>
      </xdr:nvSpPr>
      <xdr:spPr>
        <a:xfrm>
          <a:off x="7500257" y="129500"/>
          <a:ext cx="829838" cy="3712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eiryo UI" panose="020B0604030504040204" pitchFamily="50" charset="-128"/>
              <a:ea typeface="Meiryo UI" panose="020B0604030504040204" pitchFamily="50" charset="-128"/>
            </a:rPr>
            <a:t>様式７</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676275</xdr:colOff>
      <xdr:row>0</xdr:row>
      <xdr:rowOff>72390</xdr:rowOff>
    </xdr:from>
    <xdr:to>
      <xdr:col>9</xdr:col>
      <xdr:colOff>19050</xdr:colOff>
      <xdr:row>2</xdr:row>
      <xdr:rowOff>3017</xdr:rowOff>
    </xdr:to>
    <xdr:sp macro="" textlink="">
      <xdr:nvSpPr>
        <xdr:cNvPr id="2" name="テキスト ボックス 1">
          <a:extLst>
            <a:ext uri="{FF2B5EF4-FFF2-40B4-BE49-F238E27FC236}">
              <a16:creationId xmlns:a16="http://schemas.microsoft.com/office/drawing/2014/main" id="{3F3C2CFD-6F96-4E5C-985E-8A8B5B516C1D}"/>
            </a:ext>
          </a:extLst>
        </xdr:cNvPr>
        <xdr:cNvSpPr txBox="1"/>
      </xdr:nvSpPr>
      <xdr:spPr>
        <a:xfrm>
          <a:off x="7134225" y="72390"/>
          <a:ext cx="1019175" cy="3592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eiryo UI" panose="020B0604030504040204" pitchFamily="50" charset="-128"/>
              <a:ea typeface="Meiryo UI" panose="020B0604030504040204" pitchFamily="50" charset="-128"/>
            </a:rPr>
            <a:t>様式８ー１</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1454727</xdr:colOff>
      <xdr:row>0</xdr:row>
      <xdr:rowOff>36022</xdr:rowOff>
    </xdr:from>
    <xdr:to>
      <xdr:col>7</xdr:col>
      <xdr:colOff>2448427</xdr:colOff>
      <xdr:row>0</xdr:row>
      <xdr:rowOff>340822</xdr:rowOff>
    </xdr:to>
    <xdr:sp macro="" textlink="">
      <xdr:nvSpPr>
        <xdr:cNvPr id="4" name="テキスト ボックス 3">
          <a:extLst>
            <a:ext uri="{FF2B5EF4-FFF2-40B4-BE49-F238E27FC236}">
              <a16:creationId xmlns:a16="http://schemas.microsoft.com/office/drawing/2014/main" id="{FD2C5ABD-D424-4A93-AF97-82A6F9640A31}"/>
            </a:ext>
          </a:extLst>
        </xdr:cNvPr>
        <xdr:cNvSpPr txBox="1"/>
      </xdr:nvSpPr>
      <xdr:spPr>
        <a:xfrm>
          <a:off x="7048500" y="36022"/>
          <a:ext cx="9937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eiryo UI" panose="020B0604030504040204" pitchFamily="50" charset="-128"/>
              <a:ea typeface="Meiryo UI" panose="020B0604030504040204" pitchFamily="50" charset="-128"/>
            </a:rPr>
            <a:t>様式８－２</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685800</xdr:colOff>
      <xdr:row>0</xdr:row>
      <xdr:rowOff>76200</xdr:rowOff>
    </xdr:from>
    <xdr:to>
      <xdr:col>9</xdr:col>
      <xdr:colOff>38100</xdr:colOff>
      <xdr:row>2</xdr:row>
      <xdr:rowOff>57150</xdr:rowOff>
    </xdr:to>
    <xdr:sp macro="" textlink="">
      <xdr:nvSpPr>
        <xdr:cNvPr id="3" name="テキスト ボックス 2">
          <a:extLst>
            <a:ext uri="{FF2B5EF4-FFF2-40B4-BE49-F238E27FC236}">
              <a16:creationId xmlns:a16="http://schemas.microsoft.com/office/drawing/2014/main" id="{55DB9D72-3DAF-44CA-BA6B-A709196B091F}"/>
            </a:ext>
          </a:extLst>
        </xdr:cNvPr>
        <xdr:cNvSpPr txBox="1"/>
      </xdr:nvSpPr>
      <xdr:spPr>
        <a:xfrm>
          <a:off x="7143750" y="76200"/>
          <a:ext cx="1028700"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eiryo UI" panose="020B0604030504040204" pitchFamily="50" charset="-128"/>
              <a:ea typeface="Meiryo UI" panose="020B0604030504040204" pitchFamily="50" charset="-128"/>
            </a:rPr>
            <a:t>様式８ー３</a:t>
          </a:r>
        </a:p>
      </xdr:txBody>
    </xdr:sp>
    <xdr:clientData/>
  </xdr:twoCellAnchor>
  <xdr:twoCellAnchor>
    <xdr:from>
      <xdr:col>0</xdr:col>
      <xdr:colOff>76199</xdr:colOff>
      <xdr:row>46</xdr:row>
      <xdr:rowOff>295275</xdr:rowOff>
    </xdr:from>
    <xdr:to>
      <xdr:col>8</xdr:col>
      <xdr:colOff>819149</xdr:colOff>
      <xdr:row>53</xdr:row>
      <xdr:rowOff>0</xdr:rowOff>
    </xdr:to>
    <xdr:sp macro="" textlink="">
      <xdr:nvSpPr>
        <xdr:cNvPr id="5" name="正方形/長方形 4">
          <a:extLst>
            <a:ext uri="{FF2B5EF4-FFF2-40B4-BE49-F238E27FC236}">
              <a16:creationId xmlns:a16="http://schemas.microsoft.com/office/drawing/2014/main" id="{F302B873-1FAD-4985-851D-4DB836C45BC6}"/>
            </a:ext>
          </a:extLst>
        </xdr:cNvPr>
        <xdr:cNvSpPr/>
      </xdr:nvSpPr>
      <xdr:spPr>
        <a:xfrm>
          <a:off x="76199" y="10201275"/>
          <a:ext cx="7629525" cy="1057275"/>
        </a:xfrm>
        <a:prstGeom prst="rect">
          <a:avLst/>
        </a:prstGeom>
        <a:noFill/>
        <a:ln w="19050">
          <a:solidFill>
            <a:schemeClr val="accent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662781</xdr:colOff>
      <xdr:row>0</xdr:row>
      <xdr:rowOff>95250</xdr:rowOff>
    </xdr:from>
    <xdr:to>
      <xdr:col>13</xdr:col>
      <xdr:colOff>1312862</xdr:colOff>
      <xdr:row>0</xdr:row>
      <xdr:rowOff>642938</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9663906" y="95250"/>
          <a:ext cx="2396331" cy="547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200">
              <a:latin typeface="Meiryo UI" panose="020B0604030504040204" pitchFamily="50" charset="-128"/>
              <a:ea typeface="Meiryo UI" panose="020B0604030504040204" pitchFamily="50" charset="-128"/>
            </a:rPr>
            <a:t>病棟機能確認票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osaka.lg.jp/o100020/iryo/keikaku/tenkanhojo.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pref.osaka.lg.jp/o100020/iryo/keikaku/r7hpplan.html"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www.pref.osaka.lg.jp/o100020/iryo/zaitaku/kyoten_sekkyoku.html"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B1:Q50"/>
  <sheetViews>
    <sheetView showGridLines="0" tabSelected="1" view="pageBreakPreview" zoomScale="60" zoomScaleNormal="50" zoomScalePageLayoutView="50" workbookViewId="0">
      <selection activeCell="K45" sqref="K45:P45"/>
    </sheetView>
  </sheetViews>
  <sheetFormatPr defaultColWidth="9" defaultRowHeight="15" x14ac:dyDescent="0.45"/>
  <cols>
    <col min="1" max="1" width="1.59765625" style="47" customWidth="1"/>
    <col min="2" max="8" width="11" style="47" customWidth="1"/>
    <col min="9" max="9" width="12" style="47" customWidth="1"/>
    <col min="10" max="10" width="11" style="47" customWidth="1"/>
    <col min="11" max="11" width="12.3984375" style="47" customWidth="1"/>
    <col min="12" max="15" width="11" style="47" customWidth="1"/>
    <col min="16" max="16" width="12.296875" style="47" customWidth="1"/>
    <col min="17" max="17" width="1.59765625" style="47" customWidth="1"/>
    <col min="18" max="16384" width="9" style="47"/>
  </cols>
  <sheetData>
    <row r="1" spans="2:16" ht="50.25" customHeight="1" x14ac:dyDescent="0.45">
      <c r="B1" s="549" t="s">
        <v>1037</v>
      </c>
      <c r="C1" s="549"/>
      <c r="D1" s="549"/>
      <c r="E1" s="549"/>
      <c r="F1" s="549"/>
      <c r="G1" s="549"/>
      <c r="H1" s="549"/>
      <c r="I1" s="549"/>
      <c r="J1" s="549"/>
      <c r="K1" s="549"/>
      <c r="L1" s="549"/>
      <c r="M1" s="549"/>
      <c r="N1" s="549"/>
      <c r="O1" s="549"/>
      <c r="P1" s="549"/>
    </row>
    <row r="2" spans="2:16" ht="66.599999999999994" customHeight="1" thickBot="1" x14ac:dyDescent="0.6">
      <c r="B2" s="220" t="s">
        <v>944</v>
      </c>
      <c r="C2" s="48"/>
      <c r="D2" s="48"/>
      <c r="E2" s="48"/>
      <c r="F2" s="48"/>
      <c r="G2" s="48"/>
      <c r="H2" s="48"/>
      <c r="I2" s="48"/>
      <c r="J2" s="48"/>
      <c r="K2" s="48"/>
      <c r="L2" s="48"/>
      <c r="M2" s="48"/>
      <c r="N2" s="48"/>
      <c r="O2" s="48"/>
      <c r="P2" s="48"/>
    </row>
    <row r="3" spans="2:16" s="49" customFormat="1" ht="23.25" customHeight="1" x14ac:dyDescent="0.45">
      <c r="B3" s="560" t="s">
        <v>589</v>
      </c>
      <c r="C3" s="553"/>
      <c r="D3" s="555"/>
      <c r="E3" s="555"/>
      <c r="F3" s="553" t="s">
        <v>910</v>
      </c>
      <c r="G3" s="555"/>
      <c r="H3" s="555"/>
      <c r="I3" s="553" t="s">
        <v>590</v>
      </c>
      <c r="J3" s="554"/>
      <c r="K3" s="555"/>
      <c r="L3" s="555"/>
      <c r="M3" s="555"/>
      <c r="N3" s="555"/>
      <c r="O3" s="556"/>
    </row>
    <row r="4" spans="2:16" s="49" customFormat="1" ht="23.25" customHeight="1" x14ac:dyDescent="0.45">
      <c r="B4" s="550"/>
      <c r="C4" s="561"/>
      <c r="D4" s="557"/>
      <c r="E4" s="557"/>
      <c r="F4" s="551"/>
      <c r="G4" s="557"/>
      <c r="H4" s="557"/>
      <c r="I4" s="551"/>
      <c r="J4" s="551"/>
      <c r="K4" s="557"/>
      <c r="L4" s="557"/>
      <c r="M4" s="557"/>
      <c r="N4" s="557"/>
      <c r="O4" s="558"/>
    </row>
    <row r="5" spans="2:16" s="49" customFormat="1" ht="23.25" customHeight="1" x14ac:dyDescent="0.45">
      <c r="B5" s="562" t="s">
        <v>797</v>
      </c>
      <c r="C5" s="563"/>
      <c r="D5" s="563"/>
      <c r="E5" s="563"/>
      <c r="F5" s="565"/>
      <c r="G5" s="565"/>
      <c r="H5" s="565"/>
      <c r="I5" s="565"/>
      <c r="J5" s="565"/>
      <c r="K5" s="565"/>
      <c r="L5" s="565"/>
      <c r="M5" s="565"/>
      <c r="N5" s="565"/>
      <c r="O5" s="566"/>
    </row>
    <row r="6" spans="2:16" s="49" customFormat="1" ht="23.25" customHeight="1" x14ac:dyDescent="0.45">
      <c r="B6" s="564"/>
      <c r="C6" s="563"/>
      <c r="D6" s="563"/>
      <c r="E6" s="563"/>
      <c r="F6" s="565"/>
      <c r="G6" s="565"/>
      <c r="H6" s="565"/>
      <c r="I6" s="565"/>
      <c r="J6" s="565"/>
      <c r="K6" s="565"/>
      <c r="L6" s="565"/>
      <c r="M6" s="565"/>
      <c r="N6" s="565"/>
      <c r="O6" s="566"/>
    </row>
    <row r="7" spans="2:16" s="49" customFormat="1" ht="23.25" customHeight="1" x14ac:dyDescent="0.45">
      <c r="B7" s="550" t="s">
        <v>631</v>
      </c>
      <c r="C7" s="551"/>
      <c r="D7" s="559" t="str">
        <f>+IFERROR(IF(K3="","",VLOOKUP(K3,'R７＿プラン調査対象医療機関一覧'!I:J,2,FALSE)),"")</f>
        <v/>
      </c>
      <c r="E7" s="559"/>
      <c r="F7" s="551" t="s">
        <v>945</v>
      </c>
      <c r="G7" s="547"/>
      <c r="H7" s="547"/>
      <c r="I7" s="551" t="s">
        <v>11</v>
      </c>
      <c r="J7" s="551"/>
      <c r="K7" s="547"/>
      <c r="L7" s="547"/>
      <c r="M7" s="547"/>
      <c r="N7" s="547"/>
      <c r="O7" s="548"/>
    </row>
    <row r="8" spans="2:16" s="49" customFormat="1" ht="23.25" customHeight="1" x14ac:dyDescent="0.45">
      <c r="B8" s="552"/>
      <c r="C8" s="551"/>
      <c r="D8" s="559"/>
      <c r="E8" s="559"/>
      <c r="F8" s="551"/>
      <c r="G8" s="547"/>
      <c r="H8" s="547"/>
      <c r="I8" s="551"/>
      <c r="J8" s="551"/>
      <c r="K8" s="547"/>
      <c r="L8" s="547"/>
      <c r="M8" s="547"/>
      <c r="N8" s="547"/>
      <c r="O8" s="548"/>
    </row>
    <row r="9" spans="2:16" s="49" customFormat="1" ht="23.25" customHeight="1" x14ac:dyDescent="0.45">
      <c r="B9" s="552" t="s">
        <v>840</v>
      </c>
      <c r="C9" s="551"/>
      <c r="D9" s="551"/>
      <c r="E9" s="551"/>
      <c r="F9" s="573"/>
      <c r="G9" s="573"/>
      <c r="H9" s="573"/>
      <c r="I9" s="573"/>
      <c r="J9" s="573"/>
      <c r="K9" s="569" t="s">
        <v>841</v>
      </c>
      <c r="L9" s="569"/>
      <c r="M9" s="547"/>
      <c r="N9" s="547"/>
      <c r="O9" s="548"/>
    </row>
    <row r="10" spans="2:16" s="49" customFormat="1" ht="23.25" customHeight="1" thickBot="1" x14ac:dyDescent="0.5">
      <c r="B10" s="567"/>
      <c r="C10" s="568"/>
      <c r="D10" s="568"/>
      <c r="E10" s="568"/>
      <c r="F10" s="574"/>
      <c r="G10" s="574"/>
      <c r="H10" s="574"/>
      <c r="I10" s="574"/>
      <c r="J10" s="574"/>
      <c r="K10" s="570"/>
      <c r="L10" s="570"/>
      <c r="M10" s="571"/>
      <c r="N10" s="571"/>
      <c r="O10" s="572"/>
    </row>
    <row r="11" spans="2:16" s="49" customFormat="1" ht="18.600000000000001" x14ac:dyDescent="0.45">
      <c r="B11" s="599"/>
      <c r="C11" s="599"/>
      <c r="D11" s="599"/>
      <c r="E11" s="599"/>
      <c r="F11" s="599"/>
      <c r="G11" s="599"/>
      <c r="H11" s="599"/>
      <c r="I11" s="599"/>
      <c r="J11" s="599"/>
      <c r="K11" s="599"/>
      <c r="L11" s="599"/>
      <c r="M11" s="599"/>
      <c r="N11" s="599"/>
      <c r="O11" s="599"/>
      <c r="P11" s="599"/>
    </row>
    <row r="12" spans="2:16" s="51" customFormat="1" ht="23.4" customHeight="1" x14ac:dyDescent="0.45">
      <c r="B12" s="183" t="s">
        <v>12</v>
      </c>
      <c r="C12" s="50"/>
      <c r="D12" s="50"/>
    </row>
    <row r="13" spans="2:16" s="51" customFormat="1" ht="28.5" customHeight="1" thickBot="1" x14ac:dyDescent="0.5">
      <c r="B13" s="143" t="s">
        <v>1038</v>
      </c>
    </row>
    <row r="14" spans="2:16" s="51" customFormat="1" ht="22.5" customHeight="1" x14ac:dyDescent="0.45">
      <c r="B14" s="581" t="s">
        <v>13</v>
      </c>
      <c r="C14" s="582"/>
      <c r="D14" s="529" t="s">
        <v>1020</v>
      </c>
      <c r="E14" s="530"/>
      <c r="F14" s="595" t="s">
        <v>1021</v>
      </c>
      <c r="G14" s="596"/>
      <c r="H14" s="263"/>
      <c r="I14" s="263"/>
      <c r="J14" s="263"/>
      <c r="K14" s="263"/>
      <c r="L14" s="263"/>
    </row>
    <row r="15" spans="2:16" s="51" customFormat="1" ht="22.5" customHeight="1" thickBot="1" x14ac:dyDescent="0.5">
      <c r="B15" s="583"/>
      <c r="C15" s="584"/>
      <c r="D15" s="531"/>
      <c r="E15" s="532"/>
      <c r="F15" s="597"/>
      <c r="G15" s="598"/>
      <c r="H15" s="263"/>
      <c r="I15" s="263"/>
      <c r="J15" s="263"/>
      <c r="K15" s="263"/>
      <c r="L15" s="263"/>
      <c r="M15" s="265"/>
    </row>
    <row r="16" spans="2:16" s="51" customFormat="1" ht="22.5" customHeight="1" x14ac:dyDescent="0.45">
      <c r="B16" s="585"/>
      <c r="C16" s="586"/>
      <c r="D16" s="589"/>
      <c r="E16" s="590"/>
      <c r="F16" s="577">
        <f>B16+D16</f>
        <v>0</v>
      </c>
      <c r="G16" s="578"/>
      <c r="H16" s="264"/>
      <c r="I16" s="264"/>
      <c r="J16" s="264"/>
      <c r="K16" s="576"/>
      <c r="L16" s="576"/>
      <c r="M16" s="265"/>
    </row>
    <row r="17" spans="2:16" s="51" customFormat="1" ht="22.5" customHeight="1" thickBot="1" x14ac:dyDescent="0.5">
      <c r="B17" s="587"/>
      <c r="C17" s="588"/>
      <c r="D17" s="591"/>
      <c r="E17" s="592"/>
      <c r="F17" s="579"/>
      <c r="G17" s="580"/>
      <c r="H17" s="264"/>
      <c r="I17" s="264"/>
      <c r="J17" s="264"/>
      <c r="K17" s="576"/>
      <c r="L17" s="576"/>
      <c r="M17" s="265"/>
    </row>
    <row r="18" spans="2:16" s="51" customFormat="1" ht="6.45" customHeight="1" x14ac:dyDescent="0.45"/>
    <row r="19" spans="2:16" s="51" customFormat="1" ht="6.45" customHeight="1" thickBot="1" x14ac:dyDescent="0.5"/>
    <row r="20" spans="2:16" s="51" customFormat="1" ht="23.25" customHeight="1" x14ac:dyDescent="0.45">
      <c r="B20" s="581" t="s">
        <v>15</v>
      </c>
      <c r="C20" s="582"/>
      <c r="D20" s="516" t="s">
        <v>16</v>
      </c>
      <c r="E20" s="516"/>
      <c r="F20" s="516" t="s">
        <v>17</v>
      </c>
      <c r="G20" s="491"/>
      <c r="H20" s="69"/>
      <c r="I20" s="593" t="s">
        <v>798</v>
      </c>
      <c r="J20" s="530"/>
    </row>
    <row r="21" spans="2:16" s="51" customFormat="1" ht="23.25" customHeight="1" thickBot="1" x14ac:dyDescent="0.5">
      <c r="B21" s="583"/>
      <c r="C21" s="584"/>
      <c r="D21" s="575"/>
      <c r="E21" s="575"/>
      <c r="F21" s="575"/>
      <c r="G21" s="499"/>
      <c r="H21" s="69"/>
      <c r="I21" s="594"/>
      <c r="J21" s="532"/>
    </row>
    <row r="22" spans="2:16" s="51" customFormat="1" ht="23.25" customHeight="1" x14ac:dyDescent="0.45">
      <c r="B22" s="541"/>
      <c r="C22" s="542"/>
      <c r="D22" s="545"/>
      <c r="E22" s="542"/>
      <c r="F22" s="537"/>
      <c r="G22" s="538"/>
      <c r="H22" s="305"/>
      <c r="I22" s="533">
        <f>F16+B22+D22+F22</f>
        <v>0</v>
      </c>
      <c r="J22" s="534"/>
    </row>
    <row r="23" spans="2:16" s="51" customFormat="1" ht="23.25" customHeight="1" thickBot="1" x14ac:dyDescent="0.5">
      <c r="B23" s="543"/>
      <c r="C23" s="544"/>
      <c r="D23" s="546"/>
      <c r="E23" s="544"/>
      <c r="F23" s="539"/>
      <c r="G23" s="540"/>
      <c r="H23" s="305"/>
      <c r="I23" s="535"/>
      <c r="J23" s="536"/>
    </row>
    <row r="24" spans="2:16" s="51" customFormat="1" ht="22.5" customHeight="1" x14ac:dyDescent="0.45"/>
    <row r="25" spans="2:16" s="51" customFormat="1" ht="25.5" customHeight="1" x14ac:dyDescent="0.45">
      <c r="B25" s="143" t="s">
        <v>922</v>
      </c>
    </row>
    <row r="26" spans="2:16" s="51" customFormat="1" ht="28.5" customHeight="1" thickBot="1" x14ac:dyDescent="0.5">
      <c r="B26" s="143" t="s">
        <v>1039</v>
      </c>
    </row>
    <row r="27" spans="2:16" s="51" customFormat="1" ht="45" customHeight="1" x14ac:dyDescent="0.45">
      <c r="B27" s="486" t="s">
        <v>18</v>
      </c>
      <c r="C27" s="487"/>
      <c r="D27" s="487"/>
      <c r="E27" s="52"/>
      <c r="F27" s="490" t="s">
        <v>19</v>
      </c>
      <c r="G27" s="491"/>
      <c r="H27" s="53"/>
      <c r="I27" s="490" t="s">
        <v>20</v>
      </c>
      <c r="J27" s="487"/>
      <c r="K27" s="491"/>
      <c r="L27" s="53"/>
      <c r="M27" s="486" t="s">
        <v>21</v>
      </c>
      <c r="N27" s="487"/>
      <c r="O27" s="513"/>
      <c r="P27" s="54"/>
    </row>
    <row r="28" spans="2:16" s="51" customFormat="1" ht="45" customHeight="1" thickBot="1" x14ac:dyDescent="0.5">
      <c r="B28" s="488" t="s">
        <v>22</v>
      </c>
      <c r="C28" s="489"/>
      <c r="D28" s="489"/>
      <c r="E28" s="55"/>
      <c r="F28" s="492" t="s">
        <v>23</v>
      </c>
      <c r="G28" s="493"/>
      <c r="H28" s="56"/>
      <c r="I28" s="492" t="s">
        <v>24</v>
      </c>
      <c r="J28" s="489"/>
      <c r="K28" s="493"/>
      <c r="L28" s="266"/>
      <c r="M28" s="484" t="s">
        <v>25</v>
      </c>
      <c r="N28" s="485"/>
      <c r="O28" s="494"/>
      <c r="P28" s="63"/>
    </row>
    <row r="29" spans="2:16" s="51" customFormat="1" ht="45" customHeight="1" thickBot="1" x14ac:dyDescent="0.5">
      <c r="B29" s="484" t="s">
        <v>26</v>
      </c>
      <c r="C29" s="485"/>
      <c r="D29" s="485"/>
      <c r="E29" s="57"/>
      <c r="F29" s="484" t="s">
        <v>591</v>
      </c>
      <c r="G29" s="494"/>
      <c r="H29" s="58"/>
      <c r="I29" s="497" t="s">
        <v>911</v>
      </c>
      <c r="J29" s="498"/>
      <c r="K29" s="499"/>
      <c r="L29" s="57"/>
    </row>
    <row r="30" spans="2:16" s="51" customFormat="1" ht="12.75" customHeight="1" x14ac:dyDescent="0.45"/>
    <row r="31" spans="2:16" s="51" customFormat="1" ht="28.5" customHeight="1" thickBot="1" x14ac:dyDescent="0.5">
      <c r="B31" s="143" t="s">
        <v>1040</v>
      </c>
      <c r="O31" s="71"/>
      <c r="P31" s="306" t="s">
        <v>1100</v>
      </c>
    </row>
    <row r="32" spans="2:16" s="51" customFormat="1" ht="65.25" customHeight="1" thickBot="1" x14ac:dyDescent="0.5">
      <c r="B32" s="495" t="s">
        <v>1098</v>
      </c>
      <c r="C32" s="500"/>
      <c r="D32" s="500"/>
      <c r="E32" s="501"/>
      <c r="F32" s="502"/>
      <c r="G32" s="495" t="s">
        <v>1163</v>
      </c>
      <c r="H32" s="496"/>
      <c r="I32" s="496"/>
      <c r="J32" s="501"/>
      <c r="K32" s="502"/>
      <c r="L32" s="495" t="s">
        <v>1099</v>
      </c>
      <c r="M32" s="496"/>
      <c r="N32" s="496"/>
      <c r="O32" s="501"/>
      <c r="P32" s="502"/>
    </row>
    <row r="33" spans="2:17" s="51" customFormat="1" ht="14.25" customHeight="1" x14ac:dyDescent="0.45">
      <c r="B33" s="59"/>
      <c r="C33" s="59"/>
      <c r="D33" s="59"/>
      <c r="E33" s="59"/>
      <c r="F33" s="60"/>
      <c r="G33" s="61"/>
      <c r="H33" s="61"/>
      <c r="I33" s="61"/>
      <c r="J33" s="62"/>
      <c r="K33" s="62"/>
      <c r="L33" s="61"/>
      <c r="M33" s="61"/>
      <c r="N33" s="61"/>
      <c r="O33" s="62"/>
    </row>
    <row r="34" spans="2:17" s="70" customFormat="1" ht="21.6" customHeight="1" x14ac:dyDescent="0.45">
      <c r="B34" s="69"/>
      <c r="C34" s="69"/>
      <c r="D34" s="69"/>
      <c r="E34" s="69"/>
      <c r="F34" s="69"/>
      <c r="G34" s="69"/>
      <c r="H34" s="69"/>
      <c r="I34" s="69"/>
      <c r="J34" s="69"/>
      <c r="K34" s="69"/>
      <c r="L34" s="269"/>
      <c r="M34" s="295"/>
      <c r="N34" s="295"/>
      <c r="O34" s="69"/>
    </row>
    <row r="35" spans="2:17" s="51" customFormat="1" ht="25.5" customHeight="1" x14ac:dyDescent="0.45">
      <c r="B35" s="183" t="s">
        <v>789</v>
      </c>
      <c r="C35" s="50"/>
      <c r="D35" s="50"/>
    </row>
    <row r="36" spans="2:17" s="51" customFormat="1" ht="31.2" customHeight="1" thickBot="1" x14ac:dyDescent="0.5">
      <c r="B36" s="143" t="s">
        <v>1263</v>
      </c>
    </row>
    <row r="37" spans="2:17" s="51" customFormat="1" ht="45.75" customHeight="1" x14ac:dyDescent="0.45">
      <c r="B37" s="486" t="s">
        <v>18</v>
      </c>
      <c r="C37" s="487"/>
      <c r="D37" s="487"/>
      <c r="E37" s="52"/>
      <c r="F37" s="490" t="s">
        <v>19</v>
      </c>
      <c r="G37" s="491"/>
      <c r="H37" s="53"/>
      <c r="I37" s="490" t="s">
        <v>20</v>
      </c>
      <c r="J37" s="487"/>
      <c r="K37" s="491"/>
      <c r="L37" s="52"/>
      <c r="M37" s="487" t="s">
        <v>21</v>
      </c>
      <c r="N37" s="487"/>
      <c r="O37" s="513"/>
      <c r="P37" s="54"/>
    </row>
    <row r="38" spans="2:17" s="51" customFormat="1" ht="45.75" customHeight="1" thickBot="1" x14ac:dyDescent="0.5">
      <c r="B38" s="488" t="s">
        <v>22</v>
      </c>
      <c r="C38" s="489"/>
      <c r="D38" s="489"/>
      <c r="E38" s="55"/>
      <c r="F38" s="492" t="s">
        <v>23</v>
      </c>
      <c r="G38" s="493"/>
      <c r="H38" s="56"/>
      <c r="I38" s="492" t="s">
        <v>24</v>
      </c>
      <c r="J38" s="489"/>
      <c r="K38" s="493"/>
      <c r="L38" s="55"/>
      <c r="M38" s="485" t="s">
        <v>25</v>
      </c>
      <c r="N38" s="485"/>
      <c r="O38" s="494"/>
      <c r="P38" s="63"/>
    </row>
    <row r="39" spans="2:17" s="51" customFormat="1" ht="45.75" customHeight="1" thickBot="1" x14ac:dyDescent="0.5">
      <c r="B39" s="484" t="s">
        <v>26</v>
      </c>
      <c r="C39" s="485"/>
      <c r="D39" s="485"/>
      <c r="E39" s="57"/>
      <c r="F39" s="484" t="s">
        <v>592</v>
      </c>
      <c r="G39" s="494"/>
      <c r="H39" s="58"/>
      <c r="I39" s="497" t="s">
        <v>911</v>
      </c>
      <c r="J39" s="498"/>
      <c r="K39" s="499"/>
      <c r="L39" s="57"/>
      <c r="M39" s="514"/>
      <c r="N39" s="514"/>
      <c r="O39" s="514"/>
      <c r="P39" s="269"/>
    </row>
    <row r="40" spans="2:17" s="51" customFormat="1" ht="13.5" customHeight="1" x14ac:dyDescent="0.45"/>
    <row r="41" spans="2:17" s="51" customFormat="1" ht="30.45" customHeight="1" thickBot="1" x14ac:dyDescent="0.5">
      <c r="B41" s="143" t="s">
        <v>1270</v>
      </c>
    </row>
    <row r="42" spans="2:17" s="51" customFormat="1" ht="45" customHeight="1" x14ac:dyDescent="0.45">
      <c r="B42" s="486" t="s">
        <v>27</v>
      </c>
      <c r="C42" s="487"/>
      <c r="D42" s="513"/>
      <c r="E42" s="52"/>
      <c r="F42" s="486" t="s">
        <v>28</v>
      </c>
      <c r="G42" s="487"/>
      <c r="H42" s="487"/>
      <c r="I42" s="513"/>
      <c r="J42" s="52"/>
      <c r="K42" s="515" t="s">
        <v>29</v>
      </c>
      <c r="L42" s="516"/>
      <c r="M42" s="517"/>
      <c r="N42" s="52"/>
    </row>
    <row r="43" spans="2:17" s="51" customFormat="1" ht="45" customHeight="1" thickBot="1" x14ac:dyDescent="0.5">
      <c r="B43" s="507" t="s">
        <v>30</v>
      </c>
      <c r="C43" s="508"/>
      <c r="D43" s="509"/>
      <c r="E43" s="475"/>
      <c r="F43" s="507" t="s">
        <v>31</v>
      </c>
      <c r="G43" s="508"/>
      <c r="H43" s="508"/>
      <c r="I43" s="509"/>
      <c r="J43" s="57"/>
      <c r="K43" s="510" t="s">
        <v>32</v>
      </c>
      <c r="L43" s="511"/>
      <c r="M43" s="512"/>
      <c r="N43" s="57"/>
    </row>
    <row r="44" spans="2:17" s="51" customFormat="1" ht="23.4" customHeight="1" x14ac:dyDescent="0.35">
      <c r="B44" s="519" t="s">
        <v>1101</v>
      </c>
      <c r="C44" s="520"/>
      <c r="D44" s="521"/>
      <c r="E44" s="525"/>
      <c r="F44" s="527" t="s">
        <v>1102</v>
      </c>
      <c r="G44" s="521"/>
      <c r="H44" s="479" t="s">
        <v>33</v>
      </c>
      <c r="I44" s="480"/>
      <c r="J44" s="518" t="s">
        <v>1339</v>
      </c>
      <c r="K44" s="518"/>
      <c r="L44" s="518"/>
      <c r="M44" s="518"/>
      <c r="N44" s="518"/>
      <c r="O44" s="518"/>
    </row>
    <row r="45" spans="2:17" s="51" customFormat="1" ht="28.8" customHeight="1" thickBot="1" x14ac:dyDescent="0.5">
      <c r="B45" s="522"/>
      <c r="C45" s="523"/>
      <c r="D45" s="524"/>
      <c r="E45" s="526"/>
      <c r="F45" s="528"/>
      <c r="G45" s="524"/>
      <c r="H45" s="481"/>
      <c r="I45" s="482"/>
      <c r="J45" s="476" t="s">
        <v>1340</v>
      </c>
      <c r="K45" s="483" t="s">
        <v>1338</v>
      </c>
      <c r="L45" s="483"/>
      <c r="M45" s="483"/>
      <c r="N45" s="483"/>
      <c r="O45" s="483"/>
      <c r="P45" s="483"/>
    </row>
    <row r="46" spans="2:17" s="51" customFormat="1" ht="48" customHeight="1" x14ac:dyDescent="0.5">
      <c r="B46" s="477" t="s">
        <v>923</v>
      </c>
      <c r="D46" s="50"/>
      <c r="Q46" s="64"/>
    </row>
    <row r="47" spans="2:17" s="51" customFormat="1" ht="30.75" customHeight="1" thickBot="1" x14ac:dyDescent="0.5">
      <c r="B47" s="182" t="s">
        <v>913</v>
      </c>
      <c r="D47" s="50"/>
    </row>
    <row r="48" spans="2:17" s="51" customFormat="1" ht="45" customHeight="1" thickBot="1" x14ac:dyDescent="0.5">
      <c r="B48" s="503" t="s">
        <v>565</v>
      </c>
      <c r="C48" s="504"/>
      <c r="D48" s="504"/>
      <c r="E48" s="505"/>
      <c r="F48" s="66"/>
      <c r="G48" s="67" t="s">
        <v>1041</v>
      </c>
    </row>
    <row r="49" spans="2:10" s="51" customFormat="1" ht="45" customHeight="1" thickBot="1" x14ac:dyDescent="0.5">
      <c r="B49" s="503" t="s">
        <v>566</v>
      </c>
      <c r="C49" s="504"/>
      <c r="D49" s="504"/>
      <c r="E49" s="506"/>
      <c r="F49" s="66"/>
      <c r="G49" s="67" t="s">
        <v>1042</v>
      </c>
      <c r="H49" s="68"/>
      <c r="I49" s="68"/>
      <c r="J49" s="68"/>
    </row>
    <row r="50" spans="2:10" s="51" customFormat="1" ht="4.5" customHeight="1" x14ac:dyDescent="0.45"/>
  </sheetData>
  <sheetProtection algorithmName="SHA-512" hashValue="S+Ev/0jvPaQwufftyRRpfrRkSYrN09QGIy8RKfvht0BTMPYrdfrvml9N3xuSfK64LC1qW/XRpblJowfrE1+f7A==" saltValue="phTZn2wFgOd8q2ZHPMq0ag==" spinCount="100000" sheet="1" objects="1" scenarios="1" selectLockedCells="1"/>
  <mergeCells count="78">
    <mergeCell ref="B9:E10"/>
    <mergeCell ref="K9:L10"/>
    <mergeCell ref="M9:O10"/>
    <mergeCell ref="F9:J10"/>
    <mergeCell ref="M27:O27"/>
    <mergeCell ref="F20:G21"/>
    <mergeCell ref="K16:L17"/>
    <mergeCell ref="F16:G17"/>
    <mergeCell ref="B20:C21"/>
    <mergeCell ref="D20:E21"/>
    <mergeCell ref="B16:C17"/>
    <mergeCell ref="D16:E17"/>
    <mergeCell ref="I20:J21"/>
    <mergeCell ref="F14:G15"/>
    <mergeCell ref="B11:P11"/>
    <mergeCell ref="B14:C15"/>
    <mergeCell ref="K7:O8"/>
    <mergeCell ref="B1:P1"/>
    <mergeCell ref="B7:C8"/>
    <mergeCell ref="I3:J4"/>
    <mergeCell ref="K3:O4"/>
    <mergeCell ref="D3:E4"/>
    <mergeCell ref="F3:F4"/>
    <mergeCell ref="G3:H4"/>
    <mergeCell ref="D7:E8"/>
    <mergeCell ref="F7:F8"/>
    <mergeCell ref="G7:H8"/>
    <mergeCell ref="I7:J8"/>
    <mergeCell ref="B3:C4"/>
    <mergeCell ref="B5:E6"/>
    <mergeCell ref="F5:O6"/>
    <mergeCell ref="D14:E15"/>
    <mergeCell ref="I22:J23"/>
    <mergeCell ref="F22:G23"/>
    <mergeCell ref="B27:D27"/>
    <mergeCell ref="B28:D28"/>
    <mergeCell ref="B22:C23"/>
    <mergeCell ref="D22:E23"/>
    <mergeCell ref="F27:G27"/>
    <mergeCell ref="I37:K37"/>
    <mergeCell ref="I27:K27"/>
    <mergeCell ref="F28:G28"/>
    <mergeCell ref="I28:K28"/>
    <mergeCell ref="M37:O37"/>
    <mergeCell ref="O32:P32"/>
    <mergeCell ref="M28:O28"/>
    <mergeCell ref="B48:E48"/>
    <mergeCell ref="B49:E49"/>
    <mergeCell ref="I38:K38"/>
    <mergeCell ref="F43:I43"/>
    <mergeCell ref="K43:M43"/>
    <mergeCell ref="B42:D42"/>
    <mergeCell ref="M39:O39"/>
    <mergeCell ref="M38:O38"/>
    <mergeCell ref="I39:K39"/>
    <mergeCell ref="B43:D43"/>
    <mergeCell ref="F42:I42"/>
    <mergeCell ref="K42:M42"/>
    <mergeCell ref="J44:O44"/>
    <mergeCell ref="B44:D45"/>
    <mergeCell ref="E44:E45"/>
    <mergeCell ref="F44:G45"/>
    <mergeCell ref="H44:I45"/>
    <mergeCell ref="K45:P45"/>
    <mergeCell ref="B29:D29"/>
    <mergeCell ref="B37:D37"/>
    <mergeCell ref="B38:D38"/>
    <mergeCell ref="B39:D39"/>
    <mergeCell ref="F37:G37"/>
    <mergeCell ref="F38:G38"/>
    <mergeCell ref="F29:G29"/>
    <mergeCell ref="F39:G39"/>
    <mergeCell ref="G32:I32"/>
    <mergeCell ref="I29:K29"/>
    <mergeCell ref="B32:D32"/>
    <mergeCell ref="E32:F32"/>
    <mergeCell ref="J32:K32"/>
    <mergeCell ref="L32:N32"/>
  </mergeCells>
  <phoneticPr fontId="14"/>
  <conditionalFormatting sqref="K3:O4">
    <cfRule type="containsBlanks" dxfId="64" priority="41">
      <formula>LEN(TRIM(K3))=0</formula>
    </cfRule>
  </conditionalFormatting>
  <conditionalFormatting sqref="F48 L34">
    <cfRule type="expression" dxfId="63" priority="34">
      <formula>$F$49="○"</formula>
    </cfRule>
    <cfRule type="expression" dxfId="62" priority="37">
      <formula>$F$6="○"</formula>
    </cfRule>
  </conditionalFormatting>
  <conditionalFormatting sqref="F49">
    <cfRule type="expression" dxfId="61" priority="35">
      <formula>$F$48="○"</formula>
    </cfRule>
    <cfRule type="expression" dxfId="60" priority="36">
      <formula>$F$5="○"</formula>
    </cfRule>
  </conditionalFormatting>
  <conditionalFormatting sqref="J43">
    <cfRule type="expression" dxfId="59" priority="2">
      <formula>$N$43="○"</formula>
    </cfRule>
  </conditionalFormatting>
  <conditionalFormatting sqref="N43">
    <cfRule type="expression" dxfId="58" priority="1">
      <formula>$J$43="○"</formula>
    </cfRule>
  </conditionalFormatting>
  <dataValidations count="7">
    <dataValidation type="list" allowBlank="1" showInputMessage="1" showErrorMessage="1" sqref="E37:E39 H37:H39 L37:L39 P37:P39 J42 N42 E42:E44 E35 E31 L27:L29 P27:P28 H27:H29 E27:E29 L31 H35 H31:H32 P34:P35" xr:uid="{00000000-0002-0000-0000-000000000000}">
      <formula1>"○,"</formula1>
    </dataValidation>
    <dataValidation type="list" allowBlank="1" showInputMessage="1" showErrorMessage="1" sqref="D3:E4" xr:uid="{00000000-0002-0000-0000-000003000000}">
      <formula1>二次医療圏</formula1>
    </dataValidation>
    <dataValidation type="list" allowBlank="1" showInputMessage="1" showErrorMessage="1" sqref="G3:H4" xr:uid="{00000000-0002-0000-0000-000004000000}">
      <formula1>INDIRECT(D3)</formula1>
    </dataValidation>
    <dataValidation type="list" allowBlank="1" showInputMessage="1" showErrorMessage="1" sqref="K3:O4" xr:uid="{00000000-0002-0000-0000-000005000000}">
      <formula1>INDIRECT($G$3)</formula1>
    </dataValidation>
    <dataValidation type="whole" operator="greaterThanOrEqual" allowBlank="1" showInputMessage="1" showErrorMessage="1" sqref="D22 K16:L17 B22 F22:H23 B16 D16" xr:uid="{00000000-0002-0000-0000-000006000000}">
      <formula1>0</formula1>
    </dataValidation>
    <dataValidation type="decimal" allowBlank="1" showInputMessage="1" showErrorMessage="1" sqref="E32:F32 J32:K32 O32:P32" xr:uid="{5C347295-5ED5-47DB-8205-B7BBBB61E591}">
      <formula1>-10000000000000</formula1>
      <formula2>10000000000000</formula2>
    </dataValidation>
    <dataValidation type="list" operator="greaterThanOrEqual" allowBlank="1" showInputMessage="1" showErrorMessage="1" sqref="H44" xr:uid="{63D60A1A-769F-4F05-ACC9-A50943CA1B06}">
      <formula1>"　,R7年度,R8年度,R9年度以降"</formula1>
    </dataValidation>
  </dataValidations>
  <hyperlinks>
    <hyperlink ref="K45" r:id="rId1" xr:uid="{5CA6479A-6EC3-4C3E-B0BD-28C0031D215A}"/>
  </hyperlinks>
  <pageMargins left="0.7" right="0.7" top="0.75" bottom="0.75" header="0.3" footer="0.3"/>
  <pageSetup paperSize="9" scale="48" orientation="portrait" r:id="rId2"/>
  <headerFooter>
    <oddFooter>&amp;C&amp;22 １ページ</oddFoot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IF(COUNTIF(F48:F49,"○"),'R７＿プラン調査対象医療機関一覧'!N1,'R７＿プラン調査対象医療機関一覧'!O1)</xm:f>
          </x14:formula1>
          <xm:sqref>F48</xm:sqref>
        </x14:dataValidation>
        <x14:dataValidation type="list" allowBlank="1" showInputMessage="1" showErrorMessage="1" xr:uid="{AAA0043E-9D76-46CC-907A-924259EF41B4}">
          <x14:formula1>
            <xm:f>IF(COUNTIF(J43:N43,"○"),'R７＿プラン調査対象医療機関一覧'!N1,'R７＿プラン調査対象医療機関一覧'!O1)</xm:f>
          </x14:formula1>
          <xm:sqref>J43</xm:sqref>
        </x14:dataValidation>
        <x14:dataValidation type="list" allowBlank="1" showInputMessage="1" showErrorMessage="1" xr:uid="{C64C29DB-9E2D-495D-A9FA-1CC87CDB68C6}">
          <x14:formula1>
            <xm:f>IF(COUNTIF(J43:N43,"○"),'R７＿プラン調査対象医療機関一覧'!N1,'R７＿プラン調査対象医療機関一覧'!O1)</xm:f>
          </x14:formula1>
          <xm:sqref>N43</xm:sqref>
        </x14:dataValidation>
        <x14:dataValidation type="list" allowBlank="1" showInputMessage="1" showErrorMessage="1" xr:uid="{B11F72AA-F078-4523-80A7-7E1C004FC80A}">
          <x14:formula1>
            <xm:f>IF(COUNTIF(F48:F49,"○"),'R７＿プラン調査対象医療機関一覧'!N1,'R７＿プラン調査対象医療機関一覧'!O1)</xm:f>
          </x14:formula1>
          <xm:sqref>F49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Q66"/>
  <sheetViews>
    <sheetView showGridLines="0" view="pageBreakPreview" zoomScale="85" zoomScaleNormal="80" zoomScaleSheetLayoutView="85" zoomScalePageLayoutView="51" workbookViewId="0">
      <selection activeCell="B5" sqref="B5"/>
    </sheetView>
  </sheetViews>
  <sheetFormatPr defaultColWidth="9" defaultRowHeight="15" x14ac:dyDescent="0.45"/>
  <cols>
    <col min="1" max="1" width="4" style="47" bestFit="1" customWidth="1"/>
    <col min="2" max="3" width="12.5" style="339" customWidth="1"/>
    <col min="4" max="7" width="10.09765625" style="339" customWidth="1"/>
    <col min="8" max="10" width="10.09765625" style="47" customWidth="1"/>
    <col min="11" max="11" width="10.69921875" style="47" customWidth="1"/>
    <col min="12" max="12" width="2.09765625" style="47" customWidth="1"/>
    <col min="13" max="16384" width="9" style="47"/>
  </cols>
  <sheetData>
    <row r="1" spans="1:17" ht="24" customHeight="1" x14ac:dyDescent="0.45">
      <c r="A1" s="149"/>
      <c r="B1" s="307" t="s">
        <v>595</v>
      </c>
      <c r="C1" s="308"/>
      <c r="D1" s="308"/>
      <c r="E1" s="308"/>
      <c r="F1" s="308"/>
      <c r="G1" s="308"/>
    </row>
    <row r="2" spans="1:17" ht="15.75" customHeight="1" x14ac:dyDescent="0.45">
      <c r="A2" s="149"/>
      <c r="B2" s="309" t="s">
        <v>1043</v>
      </c>
      <c r="C2" s="308"/>
      <c r="D2" s="308"/>
      <c r="E2" s="308"/>
      <c r="F2" s="308"/>
      <c r="G2" s="308"/>
    </row>
    <row r="3" spans="1:17" ht="21" customHeight="1" thickBot="1" x14ac:dyDescent="0.5">
      <c r="A3" s="149"/>
      <c r="B3" s="309"/>
      <c r="C3" s="308"/>
      <c r="D3" s="308"/>
      <c r="E3" s="308"/>
      <c r="F3" s="308"/>
      <c r="G3" s="308"/>
    </row>
    <row r="4" spans="1:17" ht="37.5" customHeight="1" thickBot="1" x14ac:dyDescent="0.5">
      <c r="A4" s="149"/>
      <c r="B4" s="310" t="s">
        <v>964</v>
      </c>
      <c r="C4" s="310" t="s">
        <v>965</v>
      </c>
      <c r="D4" s="311" t="s">
        <v>799</v>
      </c>
      <c r="E4" s="312"/>
      <c r="F4" s="47"/>
      <c r="G4" s="47"/>
    </row>
    <row r="5" spans="1:17" ht="19.5" customHeight="1" thickBot="1" x14ac:dyDescent="0.5">
      <c r="A5" s="149"/>
      <c r="B5" s="77"/>
      <c r="C5" s="77"/>
      <c r="D5" s="313">
        <f>+B5+C5</f>
        <v>0</v>
      </c>
      <c r="E5" s="312"/>
      <c r="F5" s="47"/>
      <c r="G5" s="47"/>
    </row>
    <row r="6" spans="1:17" ht="21" customHeight="1" x14ac:dyDescent="0.45">
      <c r="A6" s="149"/>
      <c r="B6" s="308"/>
      <c r="C6" s="308"/>
      <c r="D6" s="308"/>
      <c r="E6" s="308"/>
      <c r="F6" s="308"/>
      <c r="G6" s="308"/>
    </row>
    <row r="7" spans="1:17" ht="15.75" customHeight="1" x14ac:dyDescent="0.45">
      <c r="A7" s="149"/>
      <c r="B7" s="309" t="s">
        <v>1044</v>
      </c>
      <c r="C7" s="308"/>
      <c r="D7" s="308"/>
      <c r="E7" s="308"/>
      <c r="F7" s="308"/>
      <c r="G7" s="308"/>
    </row>
    <row r="8" spans="1:17" ht="6.6" customHeight="1" thickBot="1" x14ac:dyDescent="0.5">
      <c r="A8" s="149"/>
      <c r="B8" s="314"/>
      <c r="C8" s="308"/>
      <c r="D8" s="308"/>
      <c r="E8" s="308"/>
      <c r="F8" s="308"/>
      <c r="G8" s="308"/>
    </row>
    <row r="9" spans="1:17" ht="37.5" customHeight="1" thickBot="1" x14ac:dyDescent="0.5">
      <c r="A9" s="149"/>
      <c r="B9" s="310" t="s">
        <v>597</v>
      </c>
      <c r="C9" s="169"/>
      <c r="D9" s="308"/>
      <c r="E9" s="308"/>
      <c r="F9" s="308"/>
      <c r="G9" s="308"/>
    </row>
    <row r="10" spans="1:17" s="315" customFormat="1" ht="21" customHeight="1" x14ac:dyDescent="0.45">
      <c r="B10" s="316"/>
      <c r="C10" s="317"/>
      <c r="D10" s="318"/>
      <c r="E10" s="318"/>
      <c r="F10" s="318"/>
      <c r="G10" s="318"/>
    </row>
    <row r="11" spans="1:17" ht="15.75" customHeight="1" x14ac:dyDescent="0.45">
      <c r="A11" s="149"/>
      <c r="B11" s="309" t="s">
        <v>1045</v>
      </c>
      <c r="C11" s="319"/>
      <c r="D11" s="319"/>
      <c r="E11" s="319"/>
      <c r="F11" s="319"/>
      <c r="G11" s="319"/>
      <c r="H11" s="49"/>
      <c r="I11" s="49"/>
      <c r="J11" s="49"/>
      <c r="K11" s="49"/>
    </row>
    <row r="12" spans="1:17" ht="15" customHeight="1" thickBot="1" x14ac:dyDescent="0.5">
      <c r="A12" s="149"/>
      <c r="B12" s="320"/>
      <c r="C12" s="321"/>
      <c r="D12" s="321"/>
      <c r="E12" s="321"/>
      <c r="F12" s="321"/>
      <c r="G12" s="321"/>
      <c r="H12" s="321"/>
      <c r="I12" s="321"/>
      <c r="J12" s="321"/>
      <c r="K12" s="321"/>
    </row>
    <row r="13" spans="1:17" ht="63" customHeight="1" thickBot="1" x14ac:dyDescent="0.5">
      <c r="A13" s="149"/>
      <c r="B13" s="604" t="s">
        <v>1046</v>
      </c>
      <c r="C13" s="605"/>
      <c r="D13" s="322" t="s">
        <v>861</v>
      </c>
      <c r="E13" s="323" t="s">
        <v>806</v>
      </c>
      <c r="F13" s="322" t="s">
        <v>1164</v>
      </c>
      <c r="G13" s="323" t="s">
        <v>807</v>
      </c>
      <c r="H13" s="324" t="s">
        <v>808</v>
      </c>
      <c r="I13" s="310" t="s">
        <v>842</v>
      </c>
      <c r="J13" s="322" t="s">
        <v>1181</v>
      </c>
      <c r="K13" s="324" t="s">
        <v>805</v>
      </c>
      <c r="Q13" s="308"/>
    </row>
    <row r="14" spans="1:17" ht="19.5" customHeight="1" x14ac:dyDescent="0.45">
      <c r="A14" s="308">
        <v>1</v>
      </c>
      <c r="B14" s="606"/>
      <c r="C14" s="607"/>
      <c r="D14" s="235"/>
      <c r="E14" s="325" t="str">
        <f t="shared" ref="E14:E45" si="0">+IF($B14="","",IF(OR(B$5="",$K14=0),0,$B$5*($K14/SUM($K$14:$K$63))))</f>
        <v/>
      </c>
      <c r="F14" s="236"/>
      <c r="G14" s="325" t="str">
        <f t="shared" ref="G14:G45" si="1">+IF($B14="","",IF(OR(C$5="",$K14=0),0,$C$5*($K14/SUM($K$14:$K$63))))</f>
        <v/>
      </c>
      <c r="H14" s="326" t="str">
        <f t="shared" ref="H14:H45" si="2">+IF(B14="","",IF($C$9="否",E14+G14,D14+F14))</f>
        <v/>
      </c>
      <c r="I14" s="237"/>
      <c r="J14" s="236"/>
      <c r="K14" s="327" t="str">
        <f t="shared" ref="K14:K45" si="3">+IF(B14="","",I14+J14)</f>
        <v/>
      </c>
      <c r="Q14" s="308"/>
    </row>
    <row r="15" spans="1:17" ht="19.5" customHeight="1" x14ac:dyDescent="0.45">
      <c r="A15" s="308">
        <v>2</v>
      </c>
      <c r="B15" s="600"/>
      <c r="C15" s="601"/>
      <c r="D15" s="238"/>
      <c r="E15" s="325" t="str">
        <f t="shared" si="0"/>
        <v/>
      </c>
      <c r="F15" s="239"/>
      <c r="G15" s="325" t="str">
        <f t="shared" si="1"/>
        <v/>
      </c>
      <c r="H15" s="328" t="str">
        <f t="shared" si="2"/>
        <v/>
      </c>
      <c r="I15" s="240"/>
      <c r="J15" s="239"/>
      <c r="K15" s="329" t="str">
        <f t="shared" si="3"/>
        <v/>
      </c>
      <c r="Q15" s="308"/>
    </row>
    <row r="16" spans="1:17" ht="19.5" customHeight="1" x14ac:dyDescent="0.45">
      <c r="A16" s="308">
        <v>3</v>
      </c>
      <c r="B16" s="600"/>
      <c r="C16" s="601"/>
      <c r="D16" s="238"/>
      <c r="E16" s="325" t="str">
        <f t="shared" si="0"/>
        <v/>
      </c>
      <c r="F16" s="239"/>
      <c r="G16" s="325" t="str">
        <f t="shared" si="1"/>
        <v/>
      </c>
      <c r="H16" s="328" t="str">
        <f t="shared" si="2"/>
        <v/>
      </c>
      <c r="I16" s="240"/>
      <c r="J16" s="239"/>
      <c r="K16" s="329" t="str">
        <f t="shared" si="3"/>
        <v/>
      </c>
      <c r="Q16" s="308"/>
    </row>
    <row r="17" spans="1:17" ht="19.5" customHeight="1" x14ac:dyDescent="0.45">
      <c r="A17" s="308">
        <v>4</v>
      </c>
      <c r="B17" s="600"/>
      <c r="C17" s="601"/>
      <c r="D17" s="238"/>
      <c r="E17" s="325" t="str">
        <f t="shared" si="0"/>
        <v/>
      </c>
      <c r="F17" s="239"/>
      <c r="G17" s="325" t="str">
        <f t="shared" si="1"/>
        <v/>
      </c>
      <c r="H17" s="328" t="str">
        <f t="shared" si="2"/>
        <v/>
      </c>
      <c r="I17" s="240"/>
      <c r="J17" s="239"/>
      <c r="K17" s="329" t="str">
        <f t="shared" si="3"/>
        <v/>
      </c>
      <c r="Q17" s="308"/>
    </row>
    <row r="18" spans="1:17" ht="19.5" customHeight="1" x14ac:dyDescent="0.45">
      <c r="A18" s="308">
        <v>5</v>
      </c>
      <c r="B18" s="600"/>
      <c r="C18" s="601"/>
      <c r="D18" s="238"/>
      <c r="E18" s="325" t="str">
        <f t="shared" si="0"/>
        <v/>
      </c>
      <c r="F18" s="239"/>
      <c r="G18" s="325" t="str">
        <f t="shared" si="1"/>
        <v/>
      </c>
      <c r="H18" s="328" t="str">
        <f t="shared" si="2"/>
        <v/>
      </c>
      <c r="I18" s="240"/>
      <c r="J18" s="239"/>
      <c r="K18" s="329" t="str">
        <f t="shared" si="3"/>
        <v/>
      </c>
      <c r="Q18" s="308"/>
    </row>
    <row r="19" spans="1:17" ht="19.5" customHeight="1" x14ac:dyDescent="0.45">
      <c r="A19" s="308">
        <v>6</v>
      </c>
      <c r="B19" s="600"/>
      <c r="C19" s="601"/>
      <c r="D19" s="238"/>
      <c r="E19" s="325" t="str">
        <f t="shared" si="0"/>
        <v/>
      </c>
      <c r="F19" s="239"/>
      <c r="G19" s="325" t="str">
        <f t="shared" si="1"/>
        <v/>
      </c>
      <c r="H19" s="328" t="str">
        <f t="shared" si="2"/>
        <v/>
      </c>
      <c r="I19" s="240"/>
      <c r="J19" s="239"/>
      <c r="K19" s="329" t="str">
        <f t="shared" si="3"/>
        <v/>
      </c>
      <c r="Q19" s="308"/>
    </row>
    <row r="20" spans="1:17" ht="19.5" customHeight="1" x14ac:dyDescent="0.45">
      <c r="A20" s="308">
        <v>7</v>
      </c>
      <c r="B20" s="600"/>
      <c r="C20" s="601"/>
      <c r="D20" s="238"/>
      <c r="E20" s="325" t="str">
        <f t="shared" si="0"/>
        <v/>
      </c>
      <c r="F20" s="239"/>
      <c r="G20" s="325" t="str">
        <f t="shared" si="1"/>
        <v/>
      </c>
      <c r="H20" s="328" t="str">
        <f t="shared" si="2"/>
        <v/>
      </c>
      <c r="I20" s="240"/>
      <c r="J20" s="239"/>
      <c r="K20" s="329" t="str">
        <f t="shared" si="3"/>
        <v/>
      </c>
      <c r="Q20" s="308"/>
    </row>
    <row r="21" spans="1:17" ht="19.5" customHeight="1" x14ac:dyDescent="0.45">
      <c r="A21" s="308">
        <v>8</v>
      </c>
      <c r="B21" s="600"/>
      <c r="C21" s="601"/>
      <c r="D21" s="238"/>
      <c r="E21" s="325" t="str">
        <f t="shared" si="0"/>
        <v/>
      </c>
      <c r="F21" s="239"/>
      <c r="G21" s="325" t="str">
        <f t="shared" si="1"/>
        <v/>
      </c>
      <c r="H21" s="328" t="str">
        <f t="shared" si="2"/>
        <v/>
      </c>
      <c r="I21" s="240"/>
      <c r="J21" s="239"/>
      <c r="K21" s="329" t="str">
        <f t="shared" si="3"/>
        <v/>
      </c>
      <c r="Q21" s="308"/>
    </row>
    <row r="22" spans="1:17" ht="19.5" customHeight="1" x14ac:dyDescent="0.45">
      <c r="A22" s="308">
        <v>9</v>
      </c>
      <c r="B22" s="600"/>
      <c r="C22" s="601"/>
      <c r="D22" s="238"/>
      <c r="E22" s="325" t="str">
        <f t="shared" si="0"/>
        <v/>
      </c>
      <c r="F22" s="239"/>
      <c r="G22" s="325" t="str">
        <f t="shared" si="1"/>
        <v/>
      </c>
      <c r="H22" s="328" t="str">
        <f t="shared" si="2"/>
        <v/>
      </c>
      <c r="I22" s="240"/>
      <c r="J22" s="239"/>
      <c r="K22" s="329" t="str">
        <f t="shared" si="3"/>
        <v/>
      </c>
      <c r="Q22" s="308"/>
    </row>
    <row r="23" spans="1:17" ht="19.5" customHeight="1" x14ac:dyDescent="0.45">
      <c r="A23" s="308">
        <v>10</v>
      </c>
      <c r="B23" s="600"/>
      <c r="C23" s="601"/>
      <c r="D23" s="238"/>
      <c r="E23" s="325" t="str">
        <f t="shared" si="0"/>
        <v/>
      </c>
      <c r="F23" s="239"/>
      <c r="G23" s="325" t="str">
        <f t="shared" si="1"/>
        <v/>
      </c>
      <c r="H23" s="328" t="str">
        <f t="shared" si="2"/>
        <v/>
      </c>
      <c r="I23" s="240"/>
      <c r="J23" s="239"/>
      <c r="K23" s="329" t="str">
        <f t="shared" si="3"/>
        <v/>
      </c>
      <c r="Q23" s="308"/>
    </row>
    <row r="24" spans="1:17" ht="19.5" customHeight="1" x14ac:dyDescent="0.45">
      <c r="A24" s="308">
        <v>11</v>
      </c>
      <c r="B24" s="600"/>
      <c r="C24" s="601"/>
      <c r="D24" s="238"/>
      <c r="E24" s="325" t="str">
        <f t="shared" si="0"/>
        <v/>
      </c>
      <c r="F24" s="239"/>
      <c r="G24" s="325" t="str">
        <f t="shared" si="1"/>
        <v/>
      </c>
      <c r="H24" s="328" t="str">
        <f t="shared" si="2"/>
        <v/>
      </c>
      <c r="I24" s="240"/>
      <c r="J24" s="239"/>
      <c r="K24" s="329" t="str">
        <f t="shared" si="3"/>
        <v/>
      </c>
      <c r="Q24" s="308"/>
    </row>
    <row r="25" spans="1:17" ht="19.5" customHeight="1" x14ac:dyDescent="0.45">
      <c r="A25" s="308">
        <v>12</v>
      </c>
      <c r="B25" s="600"/>
      <c r="C25" s="601"/>
      <c r="D25" s="238"/>
      <c r="E25" s="325" t="str">
        <f t="shared" si="0"/>
        <v/>
      </c>
      <c r="F25" s="239"/>
      <c r="G25" s="325" t="str">
        <f t="shared" si="1"/>
        <v/>
      </c>
      <c r="H25" s="328" t="str">
        <f t="shared" si="2"/>
        <v/>
      </c>
      <c r="I25" s="240"/>
      <c r="J25" s="239"/>
      <c r="K25" s="329" t="str">
        <f t="shared" si="3"/>
        <v/>
      </c>
      <c r="Q25" s="308"/>
    </row>
    <row r="26" spans="1:17" ht="19.5" customHeight="1" x14ac:dyDescent="0.45">
      <c r="A26" s="308">
        <v>13</v>
      </c>
      <c r="B26" s="600"/>
      <c r="C26" s="601"/>
      <c r="D26" s="238"/>
      <c r="E26" s="325" t="str">
        <f t="shared" si="0"/>
        <v/>
      </c>
      <c r="F26" s="239"/>
      <c r="G26" s="325" t="str">
        <f t="shared" si="1"/>
        <v/>
      </c>
      <c r="H26" s="328" t="str">
        <f t="shared" si="2"/>
        <v/>
      </c>
      <c r="I26" s="240"/>
      <c r="J26" s="239"/>
      <c r="K26" s="329" t="str">
        <f t="shared" si="3"/>
        <v/>
      </c>
      <c r="Q26" s="308"/>
    </row>
    <row r="27" spans="1:17" ht="19.5" customHeight="1" x14ac:dyDescent="0.45">
      <c r="A27" s="308">
        <v>14</v>
      </c>
      <c r="B27" s="600"/>
      <c r="C27" s="601"/>
      <c r="D27" s="238"/>
      <c r="E27" s="325" t="str">
        <f t="shared" si="0"/>
        <v/>
      </c>
      <c r="F27" s="239"/>
      <c r="G27" s="325" t="str">
        <f t="shared" si="1"/>
        <v/>
      </c>
      <c r="H27" s="328" t="str">
        <f t="shared" si="2"/>
        <v/>
      </c>
      <c r="I27" s="240"/>
      <c r="J27" s="239"/>
      <c r="K27" s="329" t="str">
        <f t="shared" si="3"/>
        <v/>
      </c>
      <c r="Q27" s="308"/>
    </row>
    <row r="28" spans="1:17" ht="19.5" customHeight="1" x14ac:dyDescent="0.45">
      <c r="A28" s="308">
        <v>15</v>
      </c>
      <c r="B28" s="600"/>
      <c r="C28" s="601"/>
      <c r="D28" s="238"/>
      <c r="E28" s="325" t="str">
        <f t="shared" si="0"/>
        <v/>
      </c>
      <c r="F28" s="239"/>
      <c r="G28" s="325" t="str">
        <f>+IF($B28="","",IF(OR(C$5="",$K28=0),0,$C$5*($K28/SUM($K$14:$K$63))))</f>
        <v/>
      </c>
      <c r="H28" s="328" t="str">
        <f t="shared" si="2"/>
        <v/>
      </c>
      <c r="I28" s="240"/>
      <c r="J28" s="239"/>
      <c r="K28" s="329" t="str">
        <f t="shared" si="3"/>
        <v/>
      </c>
      <c r="Q28" s="308"/>
    </row>
    <row r="29" spans="1:17" ht="19.5" customHeight="1" x14ac:dyDescent="0.45">
      <c r="A29" s="308">
        <v>16</v>
      </c>
      <c r="B29" s="600"/>
      <c r="C29" s="601"/>
      <c r="D29" s="238"/>
      <c r="E29" s="325" t="str">
        <f t="shared" si="0"/>
        <v/>
      </c>
      <c r="F29" s="239"/>
      <c r="G29" s="325" t="str">
        <f t="shared" si="1"/>
        <v/>
      </c>
      <c r="H29" s="328" t="str">
        <f t="shared" si="2"/>
        <v/>
      </c>
      <c r="I29" s="240"/>
      <c r="J29" s="239"/>
      <c r="K29" s="329" t="str">
        <f t="shared" si="3"/>
        <v/>
      </c>
      <c r="Q29" s="308"/>
    </row>
    <row r="30" spans="1:17" ht="19.5" customHeight="1" x14ac:dyDescent="0.45">
      <c r="A30" s="308">
        <v>17</v>
      </c>
      <c r="B30" s="600"/>
      <c r="C30" s="601"/>
      <c r="D30" s="238"/>
      <c r="E30" s="325" t="str">
        <f t="shared" si="0"/>
        <v/>
      </c>
      <c r="F30" s="239"/>
      <c r="G30" s="325" t="str">
        <f t="shared" si="1"/>
        <v/>
      </c>
      <c r="H30" s="328" t="str">
        <f t="shared" si="2"/>
        <v/>
      </c>
      <c r="I30" s="240"/>
      <c r="J30" s="239"/>
      <c r="K30" s="329" t="str">
        <f t="shared" si="3"/>
        <v/>
      </c>
      <c r="Q30" s="308"/>
    </row>
    <row r="31" spans="1:17" ht="19.5" customHeight="1" x14ac:dyDescent="0.45">
      <c r="A31" s="308">
        <v>18</v>
      </c>
      <c r="B31" s="600"/>
      <c r="C31" s="601"/>
      <c r="D31" s="238"/>
      <c r="E31" s="325" t="str">
        <f t="shared" si="0"/>
        <v/>
      </c>
      <c r="F31" s="239"/>
      <c r="G31" s="325" t="str">
        <f t="shared" si="1"/>
        <v/>
      </c>
      <c r="H31" s="328" t="str">
        <f t="shared" si="2"/>
        <v/>
      </c>
      <c r="I31" s="240"/>
      <c r="J31" s="239"/>
      <c r="K31" s="329" t="str">
        <f t="shared" si="3"/>
        <v/>
      </c>
      <c r="Q31" s="308"/>
    </row>
    <row r="32" spans="1:17" ht="19.5" customHeight="1" x14ac:dyDescent="0.45">
      <c r="A32" s="308">
        <v>19</v>
      </c>
      <c r="B32" s="600"/>
      <c r="C32" s="601"/>
      <c r="D32" s="238"/>
      <c r="E32" s="325" t="str">
        <f t="shared" si="0"/>
        <v/>
      </c>
      <c r="F32" s="239"/>
      <c r="G32" s="325" t="str">
        <f t="shared" si="1"/>
        <v/>
      </c>
      <c r="H32" s="328" t="str">
        <f t="shared" si="2"/>
        <v/>
      </c>
      <c r="I32" s="240"/>
      <c r="J32" s="239"/>
      <c r="K32" s="329" t="str">
        <f t="shared" si="3"/>
        <v/>
      </c>
      <c r="Q32" s="308"/>
    </row>
    <row r="33" spans="1:17" ht="19.5" customHeight="1" x14ac:dyDescent="0.45">
      <c r="A33" s="308">
        <v>20</v>
      </c>
      <c r="B33" s="600"/>
      <c r="C33" s="601"/>
      <c r="D33" s="238"/>
      <c r="E33" s="325" t="str">
        <f t="shared" si="0"/>
        <v/>
      </c>
      <c r="F33" s="239"/>
      <c r="G33" s="325" t="str">
        <f t="shared" si="1"/>
        <v/>
      </c>
      <c r="H33" s="328" t="str">
        <f t="shared" si="2"/>
        <v/>
      </c>
      <c r="I33" s="240"/>
      <c r="J33" s="239"/>
      <c r="K33" s="329" t="str">
        <f t="shared" si="3"/>
        <v/>
      </c>
      <c r="Q33" s="308"/>
    </row>
    <row r="34" spans="1:17" ht="19.5" customHeight="1" x14ac:dyDescent="0.45">
      <c r="A34" s="308">
        <v>21</v>
      </c>
      <c r="B34" s="600"/>
      <c r="C34" s="601"/>
      <c r="D34" s="238"/>
      <c r="E34" s="325" t="str">
        <f>+IF($B34="","",IF(OR(B$5="",$K34=0),0,$B$5*($K34/SUM($K$14:$K$63))))</f>
        <v/>
      </c>
      <c r="F34" s="239"/>
      <c r="G34" s="325" t="str">
        <f t="shared" si="1"/>
        <v/>
      </c>
      <c r="H34" s="328" t="str">
        <f t="shared" si="2"/>
        <v/>
      </c>
      <c r="I34" s="240"/>
      <c r="J34" s="239"/>
      <c r="K34" s="329" t="str">
        <f t="shared" si="3"/>
        <v/>
      </c>
      <c r="Q34" s="308"/>
    </row>
    <row r="35" spans="1:17" ht="19.5" customHeight="1" x14ac:dyDescent="0.45">
      <c r="A35" s="308">
        <v>22</v>
      </c>
      <c r="B35" s="600"/>
      <c r="C35" s="601"/>
      <c r="D35" s="238"/>
      <c r="E35" s="325" t="str">
        <f t="shared" si="0"/>
        <v/>
      </c>
      <c r="F35" s="239"/>
      <c r="G35" s="325" t="str">
        <f t="shared" si="1"/>
        <v/>
      </c>
      <c r="H35" s="328" t="str">
        <f t="shared" si="2"/>
        <v/>
      </c>
      <c r="I35" s="240"/>
      <c r="J35" s="239"/>
      <c r="K35" s="329" t="str">
        <f t="shared" si="3"/>
        <v/>
      </c>
      <c r="Q35" s="308"/>
    </row>
    <row r="36" spans="1:17" ht="19.5" customHeight="1" x14ac:dyDescent="0.45">
      <c r="A36" s="308">
        <v>23</v>
      </c>
      <c r="B36" s="600"/>
      <c r="C36" s="601"/>
      <c r="D36" s="238"/>
      <c r="E36" s="325" t="str">
        <f t="shared" si="0"/>
        <v/>
      </c>
      <c r="F36" s="239"/>
      <c r="G36" s="325" t="str">
        <f t="shared" si="1"/>
        <v/>
      </c>
      <c r="H36" s="328" t="str">
        <f t="shared" si="2"/>
        <v/>
      </c>
      <c r="I36" s="240"/>
      <c r="J36" s="239"/>
      <c r="K36" s="329" t="str">
        <f t="shared" si="3"/>
        <v/>
      </c>
      <c r="Q36" s="308"/>
    </row>
    <row r="37" spans="1:17" ht="19.5" customHeight="1" x14ac:dyDescent="0.45">
      <c r="A37" s="308">
        <v>24</v>
      </c>
      <c r="B37" s="600"/>
      <c r="C37" s="601"/>
      <c r="D37" s="238"/>
      <c r="E37" s="325" t="str">
        <f t="shared" si="0"/>
        <v/>
      </c>
      <c r="F37" s="239"/>
      <c r="G37" s="325" t="str">
        <f t="shared" si="1"/>
        <v/>
      </c>
      <c r="H37" s="328" t="str">
        <f t="shared" si="2"/>
        <v/>
      </c>
      <c r="I37" s="240"/>
      <c r="J37" s="239"/>
      <c r="K37" s="329" t="str">
        <f t="shared" si="3"/>
        <v/>
      </c>
      <c r="Q37" s="308"/>
    </row>
    <row r="38" spans="1:17" ht="19.5" customHeight="1" x14ac:dyDescent="0.45">
      <c r="A38" s="308">
        <v>25</v>
      </c>
      <c r="B38" s="600"/>
      <c r="C38" s="601"/>
      <c r="D38" s="238"/>
      <c r="E38" s="325" t="str">
        <f t="shared" si="0"/>
        <v/>
      </c>
      <c r="F38" s="239"/>
      <c r="G38" s="325" t="str">
        <f t="shared" si="1"/>
        <v/>
      </c>
      <c r="H38" s="328" t="str">
        <f t="shared" si="2"/>
        <v/>
      </c>
      <c r="I38" s="240"/>
      <c r="J38" s="239"/>
      <c r="K38" s="329" t="str">
        <f t="shared" si="3"/>
        <v/>
      </c>
      <c r="Q38" s="308"/>
    </row>
    <row r="39" spans="1:17" ht="19.5" customHeight="1" x14ac:dyDescent="0.45">
      <c r="A39" s="308">
        <v>26</v>
      </c>
      <c r="B39" s="600"/>
      <c r="C39" s="601"/>
      <c r="D39" s="238"/>
      <c r="E39" s="325" t="str">
        <f t="shared" si="0"/>
        <v/>
      </c>
      <c r="F39" s="239"/>
      <c r="G39" s="325" t="str">
        <f t="shared" si="1"/>
        <v/>
      </c>
      <c r="H39" s="328" t="str">
        <f t="shared" si="2"/>
        <v/>
      </c>
      <c r="I39" s="240"/>
      <c r="J39" s="239"/>
      <c r="K39" s="329" t="str">
        <f t="shared" si="3"/>
        <v/>
      </c>
      <c r="Q39" s="308"/>
    </row>
    <row r="40" spans="1:17" ht="19.5" customHeight="1" x14ac:dyDescent="0.45">
      <c r="A40" s="308">
        <v>27</v>
      </c>
      <c r="B40" s="600"/>
      <c r="C40" s="601"/>
      <c r="D40" s="238"/>
      <c r="E40" s="325" t="str">
        <f t="shared" si="0"/>
        <v/>
      </c>
      <c r="F40" s="239"/>
      <c r="G40" s="325" t="str">
        <f t="shared" si="1"/>
        <v/>
      </c>
      <c r="H40" s="328" t="str">
        <f t="shared" si="2"/>
        <v/>
      </c>
      <c r="I40" s="240"/>
      <c r="J40" s="239"/>
      <c r="K40" s="329" t="str">
        <f t="shared" si="3"/>
        <v/>
      </c>
      <c r="Q40" s="308"/>
    </row>
    <row r="41" spans="1:17" ht="19.5" customHeight="1" x14ac:dyDescent="0.45">
      <c r="A41" s="308">
        <v>28</v>
      </c>
      <c r="B41" s="600"/>
      <c r="C41" s="601"/>
      <c r="D41" s="238"/>
      <c r="E41" s="325" t="str">
        <f t="shared" si="0"/>
        <v/>
      </c>
      <c r="F41" s="239"/>
      <c r="G41" s="325" t="str">
        <f t="shared" si="1"/>
        <v/>
      </c>
      <c r="H41" s="328" t="str">
        <f t="shared" si="2"/>
        <v/>
      </c>
      <c r="I41" s="240"/>
      <c r="J41" s="239"/>
      <c r="K41" s="329" t="str">
        <f t="shared" si="3"/>
        <v/>
      </c>
      <c r="Q41" s="308"/>
    </row>
    <row r="42" spans="1:17" ht="19.5" customHeight="1" x14ac:dyDescent="0.45">
      <c r="A42" s="308">
        <v>29</v>
      </c>
      <c r="B42" s="600"/>
      <c r="C42" s="601"/>
      <c r="D42" s="238"/>
      <c r="E42" s="325" t="str">
        <f t="shared" si="0"/>
        <v/>
      </c>
      <c r="F42" s="239"/>
      <c r="G42" s="325" t="str">
        <f t="shared" si="1"/>
        <v/>
      </c>
      <c r="H42" s="328" t="str">
        <f t="shared" si="2"/>
        <v/>
      </c>
      <c r="I42" s="240"/>
      <c r="J42" s="239"/>
      <c r="K42" s="329" t="str">
        <f t="shared" si="3"/>
        <v/>
      </c>
      <c r="Q42" s="308"/>
    </row>
    <row r="43" spans="1:17" ht="19.5" customHeight="1" x14ac:dyDescent="0.45">
      <c r="A43" s="308">
        <v>30</v>
      </c>
      <c r="B43" s="600"/>
      <c r="C43" s="601"/>
      <c r="D43" s="238"/>
      <c r="E43" s="325" t="str">
        <f t="shared" si="0"/>
        <v/>
      </c>
      <c r="F43" s="239"/>
      <c r="G43" s="325" t="str">
        <f t="shared" si="1"/>
        <v/>
      </c>
      <c r="H43" s="328" t="str">
        <f t="shared" si="2"/>
        <v/>
      </c>
      <c r="I43" s="240"/>
      <c r="J43" s="239"/>
      <c r="K43" s="329" t="str">
        <f t="shared" si="3"/>
        <v/>
      </c>
      <c r="Q43" s="308"/>
    </row>
    <row r="44" spans="1:17" ht="19.5" customHeight="1" x14ac:dyDescent="0.45">
      <c r="A44" s="308">
        <v>31</v>
      </c>
      <c r="B44" s="600"/>
      <c r="C44" s="601"/>
      <c r="D44" s="238"/>
      <c r="E44" s="325" t="str">
        <f t="shared" si="0"/>
        <v/>
      </c>
      <c r="F44" s="239"/>
      <c r="G44" s="325" t="str">
        <f t="shared" si="1"/>
        <v/>
      </c>
      <c r="H44" s="328" t="str">
        <f t="shared" si="2"/>
        <v/>
      </c>
      <c r="I44" s="240"/>
      <c r="J44" s="239"/>
      <c r="K44" s="329" t="str">
        <f t="shared" si="3"/>
        <v/>
      </c>
      <c r="Q44" s="308"/>
    </row>
    <row r="45" spans="1:17" ht="19.5" customHeight="1" x14ac:dyDescent="0.45">
      <c r="A45" s="308">
        <v>32</v>
      </c>
      <c r="B45" s="600"/>
      <c r="C45" s="601"/>
      <c r="D45" s="238"/>
      <c r="E45" s="325" t="str">
        <f t="shared" si="0"/>
        <v/>
      </c>
      <c r="F45" s="239"/>
      <c r="G45" s="325" t="str">
        <f t="shared" si="1"/>
        <v/>
      </c>
      <c r="H45" s="328" t="str">
        <f t="shared" si="2"/>
        <v/>
      </c>
      <c r="I45" s="240"/>
      <c r="J45" s="239"/>
      <c r="K45" s="329" t="str">
        <f t="shared" si="3"/>
        <v/>
      </c>
      <c r="Q45" s="308"/>
    </row>
    <row r="46" spans="1:17" ht="19.5" customHeight="1" x14ac:dyDescent="0.45">
      <c r="A46" s="308">
        <v>33</v>
      </c>
      <c r="B46" s="600"/>
      <c r="C46" s="601"/>
      <c r="D46" s="238"/>
      <c r="E46" s="330" t="str">
        <f t="shared" ref="E46:E63" si="4">+IF($B46="","",IF(OR(B$5="",$K46=0),0,$B$5*($K46/SUM($K$14:$K$63))))</f>
        <v/>
      </c>
      <c r="F46" s="239"/>
      <c r="G46" s="330" t="str">
        <f t="shared" ref="G46:G62" si="5">+IF($B46="","",IF(OR(C$5="",$K46=0),0,$C$5*($K46/SUM($K$14:$K$63))))</f>
        <v/>
      </c>
      <c r="H46" s="328" t="str">
        <f t="shared" ref="H46:H63" si="6">+IF(B46="","",IF($C$9="否",E46+G46,D46+F46))</f>
        <v/>
      </c>
      <c r="I46" s="240"/>
      <c r="J46" s="239"/>
      <c r="K46" s="329" t="str">
        <f t="shared" ref="K46:K63" si="7">+IF(B46="","",I46+J46)</f>
        <v/>
      </c>
      <c r="Q46" s="308"/>
    </row>
    <row r="47" spans="1:17" ht="19.5" customHeight="1" x14ac:dyDescent="0.45">
      <c r="A47" s="308">
        <v>34</v>
      </c>
      <c r="B47" s="600"/>
      <c r="C47" s="601"/>
      <c r="D47" s="238"/>
      <c r="E47" s="325" t="str">
        <f t="shared" si="4"/>
        <v/>
      </c>
      <c r="F47" s="239"/>
      <c r="G47" s="325" t="str">
        <f t="shared" si="5"/>
        <v/>
      </c>
      <c r="H47" s="328" t="str">
        <f t="shared" si="6"/>
        <v/>
      </c>
      <c r="I47" s="240"/>
      <c r="J47" s="239"/>
      <c r="K47" s="329" t="str">
        <f t="shared" si="7"/>
        <v/>
      </c>
      <c r="Q47" s="308"/>
    </row>
    <row r="48" spans="1:17" ht="19.5" customHeight="1" x14ac:dyDescent="0.45">
      <c r="A48" s="308">
        <v>35</v>
      </c>
      <c r="B48" s="600"/>
      <c r="C48" s="601"/>
      <c r="D48" s="238"/>
      <c r="E48" s="330" t="str">
        <f t="shared" si="4"/>
        <v/>
      </c>
      <c r="F48" s="239"/>
      <c r="G48" s="330" t="str">
        <f t="shared" si="5"/>
        <v/>
      </c>
      <c r="H48" s="328" t="str">
        <f t="shared" si="6"/>
        <v/>
      </c>
      <c r="I48" s="240"/>
      <c r="J48" s="239"/>
      <c r="K48" s="329" t="str">
        <f t="shared" si="7"/>
        <v/>
      </c>
      <c r="Q48" s="308"/>
    </row>
    <row r="49" spans="1:17" ht="19.5" customHeight="1" x14ac:dyDescent="0.45">
      <c r="A49" s="308">
        <v>36</v>
      </c>
      <c r="B49" s="600"/>
      <c r="C49" s="601"/>
      <c r="D49" s="238"/>
      <c r="E49" s="325" t="str">
        <f t="shared" si="4"/>
        <v/>
      </c>
      <c r="F49" s="239"/>
      <c r="G49" s="325" t="str">
        <f t="shared" si="5"/>
        <v/>
      </c>
      <c r="H49" s="328" t="str">
        <f t="shared" si="6"/>
        <v/>
      </c>
      <c r="I49" s="240"/>
      <c r="J49" s="239"/>
      <c r="K49" s="329" t="str">
        <f t="shared" si="7"/>
        <v/>
      </c>
      <c r="Q49" s="308"/>
    </row>
    <row r="50" spans="1:17" ht="19.5" customHeight="1" x14ac:dyDescent="0.45">
      <c r="A50" s="308">
        <v>37</v>
      </c>
      <c r="B50" s="600"/>
      <c r="C50" s="601"/>
      <c r="D50" s="238"/>
      <c r="E50" s="325" t="str">
        <f t="shared" si="4"/>
        <v/>
      </c>
      <c r="F50" s="239"/>
      <c r="G50" s="325" t="str">
        <f t="shared" si="5"/>
        <v/>
      </c>
      <c r="H50" s="328" t="str">
        <f t="shared" si="6"/>
        <v/>
      </c>
      <c r="I50" s="240"/>
      <c r="J50" s="239"/>
      <c r="K50" s="329" t="str">
        <f t="shared" si="7"/>
        <v/>
      </c>
      <c r="Q50" s="308"/>
    </row>
    <row r="51" spans="1:17" ht="19.5" customHeight="1" x14ac:dyDescent="0.45">
      <c r="A51" s="308">
        <v>38</v>
      </c>
      <c r="B51" s="600"/>
      <c r="C51" s="601"/>
      <c r="D51" s="238"/>
      <c r="E51" s="325" t="str">
        <f>+IF($B51="","",IF(OR(B$5="",$K51=0),0,$B$5*($K51/SUM($K$14:$K$63))))</f>
        <v/>
      </c>
      <c r="F51" s="239"/>
      <c r="G51" s="325" t="str">
        <f t="shared" si="5"/>
        <v/>
      </c>
      <c r="H51" s="328" t="str">
        <f t="shared" si="6"/>
        <v/>
      </c>
      <c r="I51" s="240"/>
      <c r="J51" s="239"/>
      <c r="K51" s="329" t="str">
        <f t="shared" si="7"/>
        <v/>
      </c>
      <c r="Q51" s="308"/>
    </row>
    <row r="52" spans="1:17" ht="19.5" customHeight="1" x14ac:dyDescent="0.45">
      <c r="A52" s="308">
        <v>39</v>
      </c>
      <c r="B52" s="600"/>
      <c r="C52" s="601"/>
      <c r="D52" s="238"/>
      <c r="E52" s="325" t="str">
        <f t="shared" si="4"/>
        <v/>
      </c>
      <c r="F52" s="239"/>
      <c r="G52" s="325" t="str">
        <f t="shared" si="5"/>
        <v/>
      </c>
      <c r="H52" s="328" t="str">
        <f t="shared" si="6"/>
        <v/>
      </c>
      <c r="I52" s="240"/>
      <c r="J52" s="239"/>
      <c r="K52" s="329" t="str">
        <f t="shared" si="7"/>
        <v/>
      </c>
      <c r="Q52" s="308"/>
    </row>
    <row r="53" spans="1:17" ht="19.5" customHeight="1" x14ac:dyDescent="0.45">
      <c r="A53" s="308">
        <v>40</v>
      </c>
      <c r="B53" s="600"/>
      <c r="C53" s="601"/>
      <c r="D53" s="238"/>
      <c r="E53" s="325" t="str">
        <f t="shared" si="4"/>
        <v/>
      </c>
      <c r="F53" s="239"/>
      <c r="G53" s="325" t="str">
        <f t="shared" si="5"/>
        <v/>
      </c>
      <c r="H53" s="328" t="str">
        <f t="shared" si="6"/>
        <v/>
      </c>
      <c r="I53" s="240"/>
      <c r="J53" s="239"/>
      <c r="K53" s="329" t="str">
        <f t="shared" si="7"/>
        <v/>
      </c>
      <c r="Q53" s="308"/>
    </row>
    <row r="54" spans="1:17" ht="19.5" customHeight="1" x14ac:dyDescent="0.45">
      <c r="A54" s="308">
        <v>41</v>
      </c>
      <c r="B54" s="600"/>
      <c r="C54" s="601"/>
      <c r="D54" s="238"/>
      <c r="E54" s="325" t="str">
        <f t="shared" si="4"/>
        <v/>
      </c>
      <c r="F54" s="239"/>
      <c r="G54" s="325" t="str">
        <f t="shared" si="5"/>
        <v/>
      </c>
      <c r="H54" s="328" t="str">
        <f t="shared" si="6"/>
        <v/>
      </c>
      <c r="I54" s="240"/>
      <c r="J54" s="239"/>
      <c r="K54" s="329" t="str">
        <f t="shared" si="7"/>
        <v/>
      </c>
      <c r="Q54" s="308"/>
    </row>
    <row r="55" spans="1:17" ht="19.5" customHeight="1" x14ac:dyDescent="0.45">
      <c r="A55" s="308">
        <v>42</v>
      </c>
      <c r="B55" s="600"/>
      <c r="C55" s="601"/>
      <c r="D55" s="238"/>
      <c r="E55" s="325" t="str">
        <f t="shared" si="4"/>
        <v/>
      </c>
      <c r="F55" s="239"/>
      <c r="G55" s="325" t="str">
        <f t="shared" si="5"/>
        <v/>
      </c>
      <c r="H55" s="328" t="str">
        <f t="shared" si="6"/>
        <v/>
      </c>
      <c r="I55" s="240"/>
      <c r="J55" s="239"/>
      <c r="K55" s="329" t="str">
        <f t="shared" si="7"/>
        <v/>
      </c>
      <c r="Q55" s="308"/>
    </row>
    <row r="56" spans="1:17" ht="19.5" customHeight="1" x14ac:dyDescent="0.45">
      <c r="A56" s="308">
        <v>43</v>
      </c>
      <c r="B56" s="600"/>
      <c r="C56" s="601"/>
      <c r="D56" s="238"/>
      <c r="E56" s="325" t="str">
        <f t="shared" si="4"/>
        <v/>
      </c>
      <c r="F56" s="239"/>
      <c r="G56" s="325" t="str">
        <f t="shared" si="5"/>
        <v/>
      </c>
      <c r="H56" s="328" t="str">
        <f t="shared" si="6"/>
        <v/>
      </c>
      <c r="I56" s="240"/>
      <c r="J56" s="239"/>
      <c r="K56" s="329" t="str">
        <f t="shared" si="7"/>
        <v/>
      </c>
      <c r="Q56" s="308"/>
    </row>
    <row r="57" spans="1:17" ht="19.5" customHeight="1" x14ac:dyDescent="0.45">
      <c r="A57" s="308">
        <v>44</v>
      </c>
      <c r="B57" s="600"/>
      <c r="C57" s="601"/>
      <c r="D57" s="238"/>
      <c r="E57" s="325" t="str">
        <f t="shared" si="4"/>
        <v/>
      </c>
      <c r="F57" s="239"/>
      <c r="G57" s="325" t="str">
        <f t="shared" si="5"/>
        <v/>
      </c>
      <c r="H57" s="328" t="str">
        <f t="shared" si="6"/>
        <v/>
      </c>
      <c r="I57" s="240"/>
      <c r="J57" s="239"/>
      <c r="K57" s="329" t="str">
        <f t="shared" si="7"/>
        <v/>
      </c>
      <c r="Q57" s="308"/>
    </row>
    <row r="58" spans="1:17" ht="19.5" customHeight="1" x14ac:dyDescent="0.45">
      <c r="A58" s="308">
        <v>45</v>
      </c>
      <c r="B58" s="600"/>
      <c r="C58" s="601"/>
      <c r="D58" s="238"/>
      <c r="E58" s="325" t="str">
        <f t="shared" si="4"/>
        <v/>
      </c>
      <c r="F58" s="239"/>
      <c r="G58" s="325" t="str">
        <f t="shared" si="5"/>
        <v/>
      </c>
      <c r="H58" s="328" t="str">
        <f t="shared" si="6"/>
        <v/>
      </c>
      <c r="I58" s="240"/>
      <c r="J58" s="239"/>
      <c r="K58" s="329" t="str">
        <f t="shared" si="7"/>
        <v/>
      </c>
      <c r="Q58" s="308"/>
    </row>
    <row r="59" spans="1:17" ht="19.5" customHeight="1" x14ac:dyDescent="0.45">
      <c r="A59" s="308">
        <v>46</v>
      </c>
      <c r="B59" s="600"/>
      <c r="C59" s="601"/>
      <c r="D59" s="238"/>
      <c r="E59" s="325" t="str">
        <f t="shared" si="4"/>
        <v/>
      </c>
      <c r="F59" s="239"/>
      <c r="G59" s="325" t="str">
        <f t="shared" si="5"/>
        <v/>
      </c>
      <c r="H59" s="328" t="str">
        <f t="shared" si="6"/>
        <v/>
      </c>
      <c r="I59" s="240"/>
      <c r="J59" s="239"/>
      <c r="K59" s="329" t="str">
        <f t="shared" si="7"/>
        <v/>
      </c>
      <c r="Q59" s="308"/>
    </row>
    <row r="60" spans="1:17" ht="19.5" customHeight="1" x14ac:dyDescent="0.45">
      <c r="A60" s="308">
        <v>47</v>
      </c>
      <c r="B60" s="600"/>
      <c r="C60" s="601"/>
      <c r="D60" s="238"/>
      <c r="E60" s="325" t="str">
        <f t="shared" si="4"/>
        <v/>
      </c>
      <c r="F60" s="239"/>
      <c r="G60" s="325" t="str">
        <f t="shared" si="5"/>
        <v/>
      </c>
      <c r="H60" s="328" t="str">
        <f t="shared" si="6"/>
        <v/>
      </c>
      <c r="I60" s="240"/>
      <c r="J60" s="239"/>
      <c r="K60" s="329" t="str">
        <f t="shared" si="7"/>
        <v/>
      </c>
      <c r="Q60" s="308"/>
    </row>
    <row r="61" spans="1:17" ht="19.5" customHeight="1" x14ac:dyDescent="0.45">
      <c r="A61" s="308">
        <v>48</v>
      </c>
      <c r="B61" s="600"/>
      <c r="C61" s="601"/>
      <c r="D61" s="238"/>
      <c r="E61" s="325" t="str">
        <f t="shared" si="4"/>
        <v/>
      </c>
      <c r="F61" s="239"/>
      <c r="G61" s="325" t="str">
        <f t="shared" si="5"/>
        <v/>
      </c>
      <c r="H61" s="328" t="str">
        <f t="shared" si="6"/>
        <v/>
      </c>
      <c r="I61" s="240"/>
      <c r="J61" s="239"/>
      <c r="K61" s="329" t="str">
        <f t="shared" si="7"/>
        <v/>
      </c>
      <c r="Q61" s="308"/>
    </row>
    <row r="62" spans="1:17" ht="19.5" customHeight="1" x14ac:dyDescent="0.45">
      <c r="A62" s="308">
        <v>49</v>
      </c>
      <c r="B62" s="600"/>
      <c r="C62" s="601"/>
      <c r="D62" s="238"/>
      <c r="E62" s="325" t="str">
        <f t="shared" si="4"/>
        <v/>
      </c>
      <c r="F62" s="239"/>
      <c r="G62" s="325" t="str">
        <f t="shared" si="5"/>
        <v/>
      </c>
      <c r="H62" s="328" t="str">
        <f t="shared" si="6"/>
        <v/>
      </c>
      <c r="I62" s="240"/>
      <c r="J62" s="239"/>
      <c r="K62" s="329" t="str">
        <f t="shared" si="7"/>
        <v/>
      </c>
      <c r="Q62" s="308"/>
    </row>
    <row r="63" spans="1:17" ht="19.5" customHeight="1" thickBot="1" x14ac:dyDescent="0.5">
      <c r="A63" s="308">
        <v>50</v>
      </c>
      <c r="B63" s="602"/>
      <c r="C63" s="603"/>
      <c r="D63" s="241"/>
      <c r="E63" s="331" t="str">
        <f t="shared" si="4"/>
        <v/>
      </c>
      <c r="F63" s="242"/>
      <c r="G63" s="331" t="str">
        <f>+IF($B63="","",IF(OR(C$5="",$K63=0),0,$C$5*($K63/SUM($K$14:$K$63))))</f>
        <v/>
      </c>
      <c r="H63" s="332" t="str">
        <f t="shared" si="6"/>
        <v/>
      </c>
      <c r="I63" s="243"/>
      <c r="J63" s="242"/>
      <c r="K63" s="333" t="str">
        <f t="shared" si="7"/>
        <v/>
      </c>
      <c r="Q63" s="308"/>
    </row>
    <row r="64" spans="1:17" ht="6.75" customHeight="1" x14ac:dyDescent="0.45">
      <c r="A64" s="149"/>
      <c r="B64" s="334"/>
      <c r="C64" s="334"/>
      <c r="D64" s="334"/>
      <c r="E64" s="335"/>
      <c r="F64" s="336"/>
      <c r="G64" s="337"/>
    </row>
    <row r="65" spans="1:7" ht="17.25" customHeight="1" x14ac:dyDescent="0.45">
      <c r="A65" s="149"/>
      <c r="B65" s="334"/>
      <c r="C65" s="334"/>
      <c r="D65" s="334"/>
      <c r="E65" s="335"/>
      <c r="F65" s="335"/>
      <c r="G65" s="338"/>
    </row>
    <row r="66" spans="1:7" ht="17.25" customHeight="1" x14ac:dyDescent="0.45">
      <c r="A66" s="149"/>
      <c r="B66" s="334"/>
      <c r="C66" s="334"/>
      <c r="D66" s="334"/>
      <c r="E66" s="335"/>
      <c r="F66" s="335"/>
      <c r="G66" s="338"/>
    </row>
  </sheetData>
  <sheetProtection algorithmName="SHA-512" hashValue="BafK9gBl+LjZTklktWyg4pxMtBi1TLWqLRJ/hv8a1HY/KmOSJ6gqwHmF8RZRfsFcsNtwaQVg/jWA9UEyoJdknw==" saltValue="D5CGgHXgLW7N8fgpAij20g==" spinCount="100000" sheet="1" selectLockedCells="1"/>
  <mergeCells count="51">
    <mergeCell ref="B33:C33"/>
    <mergeCell ref="B34:C34"/>
    <mergeCell ref="B35:C35"/>
    <mergeCell ref="B36:C36"/>
    <mergeCell ref="B13:C13"/>
    <mergeCell ref="B31:C31"/>
    <mergeCell ref="B32:C32"/>
    <mergeCell ref="B16:C16"/>
    <mergeCell ref="B27:C27"/>
    <mergeCell ref="B28:C28"/>
    <mergeCell ref="B29:C29"/>
    <mergeCell ref="B30:C30"/>
    <mergeCell ref="B14:C14"/>
    <mergeCell ref="B15:C15"/>
    <mergeCell ref="B22:C22"/>
    <mergeCell ref="B23:C23"/>
    <mergeCell ref="B63:C63"/>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24:C24"/>
    <mergeCell ref="B25:C25"/>
    <mergeCell ref="B26:C26"/>
    <mergeCell ref="B17:C17"/>
    <mergeCell ref="B18:C18"/>
    <mergeCell ref="B19:C19"/>
    <mergeCell ref="B20:C20"/>
    <mergeCell ref="B21:C21"/>
    <mergeCell ref="B52:C52"/>
    <mergeCell ref="B53:C53"/>
    <mergeCell ref="B54:C54"/>
    <mergeCell ref="B55:C55"/>
    <mergeCell ref="B56:C56"/>
    <mergeCell ref="B62:C62"/>
    <mergeCell ref="B57:C57"/>
    <mergeCell ref="B58:C58"/>
    <mergeCell ref="B59:C59"/>
    <mergeCell ref="B60:C60"/>
    <mergeCell ref="B61:C61"/>
  </mergeCells>
  <phoneticPr fontId="14"/>
  <conditionalFormatting sqref="D15:D63">
    <cfRule type="expression" dxfId="57" priority="8">
      <formula>$B15=""</formula>
    </cfRule>
  </conditionalFormatting>
  <conditionalFormatting sqref="F15:F63">
    <cfRule type="expression" dxfId="56" priority="7">
      <formula>$B15=""</formula>
    </cfRule>
  </conditionalFormatting>
  <conditionalFormatting sqref="D14:D63 F14:F63">
    <cfRule type="expression" dxfId="55" priority="5">
      <formula>$C$9="否"</formula>
    </cfRule>
  </conditionalFormatting>
  <conditionalFormatting sqref="I15:J63">
    <cfRule type="expression" dxfId="54" priority="4">
      <formula>$B15=""</formula>
    </cfRule>
  </conditionalFormatting>
  <conditionalFormatting sqref="F15">
    <cfRule type="expression" dxfId="53" priority="3">
      <formula>$B15=""</formula>
    </cfRule>
  </conditionalFormatting>
  <conditionalFormatting sqref="F16:F41">
    <cfRule type="expression" dxfId="52" priority="2">
      <formula>$B16=""</formula>
    </cfRule>
  </conditionalFormatting>
  <conditionalFormatting sqref="F42:F63">
    <cfRule type="expression" dxfId="51" priority="1">
      <formula>$B42=""</formula>
    </cfRule>
  </conditionalFormatting>
  <dataValidations count="13">
    <dataValidation type="decimal" operator="greaterThanOrEqual" allowBlank="1" showInputMessage="1" showErrorMessage="1" sqref="B5:C5 J14:J63" xr:uid="{00000000-0002-0000-0100-000000000000}">
      <formula1>0</formula1>
    </dataValidation>
    <dataValidation type="list" allowBlank="1" showInputMessage="1" showErrorMessage="1" sqref="C9" xr:uid="{00000000-0002-0000-0100-000001000000}">
      <formula1>"可,否"</formula1>
    </dataValidation>
    <dataValidation type="whole" operator="greaterThanOrEqual" allowBlank="1" showInputMessage="1" showErrorMessage="1" sqref="I14:I63" xr:uid="{00000000-0002-0000-0100-000002000000}">
      <formula1>0</formula1>
    </dataValidation>
    <dataValidation type="custom" operator="greaterThanOrEqual" allowBlank="1" showInputMessage="1" showErrorMessage="1" error="入力された値は施設全体の常勤医師数を超えています。" sqref="D14" xr:uid="{00000000-0002-0000-0100-000003000000}">
      <formula1>AND(D14&gt;=0,D14&lt;=(B5-SUM(D15:D63)))</formula1>
    </dataValidation>
    <dataValidation type="custom" operator="greaterThanOrEqual" allowBlank="1" showInputMessage="1" showErrorMessage="1" error="入力された値は施設全体の常勤医師数を超えています。" sqref="D15" xr:uid="{00000000-0002-0000-0100-000004000000}">
      <formula1>AND(D15&gt;=0,D15&lt;=(B5-SUM(D14,D16:D63)))</formula1>
    </dataValidation>
    <dataValidation type="custom" operator="greaterThanOrEqual" allowBlank="1" showInputMessage="1" showErrorMessage="1" error="入力された値は施設全体の常勤医師数を超えています。" sqref="D63" xr:uid="{00000000-0002-0000-0100-000005000000}">
      <formula1>AND(D63&gt;=0,D63&lt;=($B$5-SUM(D$14:D42)))</formula1>
    </dataValidation>
    <dataValidation type="custom" operator="greaterThanOrEqual" allowBlank="1" showInputMessage="1" showErrorMessage="1" error="入力された値は施設全体の非常勤医師数を超えています。" sqref="F14" xr:uid="{00000000-0002-0000-0100-000006000000}">
      <formula1>AND(F14&gt;=0,F14&lt;=(C5-SUM(F15:F63)))</formula1>
    </dataValidation>
    <dataValidation type="custom" operator="greaterThanOrEqual" allowBlank="1" showInputMessage="1" showErrorMessage="1" error="入力された値は施設全体の非常勤医師数を超えています。" sqref="F15" xr:uid="{00000000-0002-0000-0100-000007000000}">
      <formula1>AND(F15&gt;=0,F15&lt;=(C5-SUM(F14,F16:F63)))</formula1>
    </dataValidation>
    <dataValidation type="custom" operator="greaterThanOrEqual" allowBlank="1" showInputMessage="1" showErrorMessage="1" error="入力された値は施設全体の非常勤医師数を超えています。" sqref="F63" xr:uid="{00000000-0002-0000-0100-000008000000}">
      <formula1>AND(F63&gt;=0,F63&lt;=($C$5-SUM(F$14:F42)))</formula1>
    </dataValidation>
    <dataValidation type="custom" operator="greaterThanOrEqual" allowBlank="1" showInputMessage="1" showErrorMessage="1" error="入力された値は施設全体の常勤医師数を超えています。" sqref="D42:D62" xr:uid="{00000000-0002-0000-0100-000009000000}">
      <formula1>AND(D42&gt;=0,D42&lt;=($B$5-SUM(D$14:D41,D$63)))</formula1>
    </dataValidation>
    <dataValidation type="custom" operator="greaterThanOrEqual" allowBlank="1" showInputMessage="1" showErrorMessage="1" error="入力された値は施設全体の非常勤医師数を超えています。" sqref="F42:F62" xr:uid="{00000000-0002-0000-0100-00000A000000}">
      <formula1>AND(F42&gt;=0,F42&lt;=($C$5-SUM(F$14:F41,F$63)))</formula1>
    </dataValidation>
    <dataValidation type="custom" operator="greaterThanOrEqual" allowBlank="1" showInputMessage="1" showErrorMessage="1" error="入力された値は施設全体の常勤医師数を超えています。" sqref="D16:D41" xr:uid="{00000000-0002-0000-0100-00000B000000}">
      <formula1>AND(D16&gt;=0,D16&lt;=($B$5-SUM(D$14:D15,D17:D$63)))</formula1>
    </dataValidation>
    <dataValidation type="custom" operator="greaterThanOrEqual" allowBlank="1" showInputMessage="1" showErrorMessage="1" error="入力された値は施設全体の非常勤医師数を超えています。" sqref="F16:F41" xr:uid="{00000000-0002-0000-0100-00000C000000}">
      <formula1>AND(F16&gt;=0,F16&lt;=($C$5-SUM(F$14:F15,F17:F$63)))</formula1>
    </dataValidation>
  </dataValidations>
  <pageMargins left="0.70866141732283472" right="0.70866141732283472" top="0.74803149606299213" bottom="0.74803149606299213" header="0.31496062992125984" footer="0.31496062992125984"/>
  <pageSetup paperSize="9" scale="73" firstPageNumber="2" fitToWidth="0" fitToHeight="0" orientation="portrait" useFirstPageNumber="1" r:id="rId1"/>
  <headerFooter differentFirst="1">
    <oddFooter>&amp;C&amp;14&amp;P ページ</oddFooter>
    <firstFooter>&amp;C&amp;14&amp;P ページ</firstFooter>
  </headerFooter>
  <rowBreaks count="1" manualBreakCount="1">
    <brk id="64"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H64"/>
  <sheetViews>
    <sheetView showGridLines="0" view="pageBreakPreview" zoomScaleNormal="100" zoomScaleSheetLayoutView="100" workbookViewId="0">
      <selection activeCell="D7" sqref="D7"/>
    </sheetView>
  </sheetViews>
  <sheetFormatPr defaultColWidth="9" defaultRowHeight="15" x14ac:dyDescent="0.45"/>
  <cols>
    <col min="1" max="1" width="4" style="47" bestFit="1" customWidth="1"/>
    <col min="2" max="3" width="12.69921875" style="339" customWidth="1"/>
    <col min="4" max="7" width="14.3984375" style="339" customWidth="1"/>
    <col min="8" max="8" width="1" style="47" customWidth="1"/>
    <col min="9" max="9" width="3" style="47" customWidth="1"/>
    <col min="10" max="11" width="14.3984375" style="47" customWidth="1"/>
    <col min="12" max="16384" width="9" style="47"/>
  </cols>
  <sheetData>
    <row r="1" spans="1:7" ht="10.5" customHeight="1" x14ac:dyDescent="0.45"/>
    <row r="2" spans="1:7" ht="15.75" customHeight="1" x14ac:dyDescent="0.45">
      <c r="A2" s="149"/>
      <c r="B2" s="340" t="s">
        <v>596</v>
      </c>
      <c r="C2" s="308"/>
      <c r="D2" s="308"/>
      <c r="E2" s="308"/>
      <c r="F2" s="308"/>
      <c r="G2" s="308"/>
    </row>
    <row r="3" spans="1:7" s="344" customFormat="1" ht="15" customHeight="1" x14ac:dyDescent="0.45">
      <c r="A3" s="341"/>
      <c r="B3" s="342" t="s">
        <v>924</v>
      </c>
      <c r="C3" s="308"/>
      <c r="D3" s="308"/>
      <c r="E3" s="308"/>
      <c r="F3" s="308"/>
      <c r="G3" s="343"/>
    </row>
    <row r="4" spans="1:7" s="344" customFormat="1" ht="15" customHeight="1" x14ac:dyDescent="0.45">
      <c r="A4" s="341"/>
      <c r="B4" s="342" t="s">
        <v>1047</v>
      </c>
      <c r="C4" s="308"/>
      <c r="D4" s="308"/>
      <c r="E4" s="308"/>
      <c r="F4" s="308"/>
      <c r="G4" s="343"/>
    </row>
    <row r="5" spans="1:7" s="344" customFormat="1" ht="15" customHeight="1" thickBot="1" x14ac:dyDescent="0.5">
      <c r="A5" s="341"/>
      <c r="B5" s="342"/>
      <c r="C5" s="308"/>
      <c r="D5" s="308"/>
      <c r="E5" s="308"/>
      <c r="F5" s="308"/>
      <c r="G5" s="343"/>
    </row>
    <row r="6" spans="1:7" ht="57" customHeight="1" thickBot="1" x14ac:dyDescent="0.5">
      <c r="A6" s="149"/>
      <c r="B6" s="615" t="s">
        <v>1048</v>
      </c>
      <c r="C6" s="616"/>
      <c r="D6" s="345" t="s">
        <v>1049</v>
      </c>
      <c r="E6" s="345" t="s">
        <v>1050</v>
      </c>
      <c r="F6" s="345" t="s">
        <v>1051</v>
      </c>
      <c r="G6" s="346" t="s">
        <v>587</v>
      </c>
    </row>
    <row r="7" spans="1:7" ht="17.25" customHeight="1" x14ac:dyDescent="0.45">
      <c r="A7" s="308">
        <v>1</v>
      </c>
      <c r="B7" s="608" t="str">
        <f>+IF(様式２!B14="","",様式２!B14)</f>
        <v/>
      </c>
      <c r="C7" s="609"/>
      <c r="D7" s="244"/>
      <c r="E7" s="245"/>
      <c r="F7" s="246"/>
      <c r="G7" s="347" t="str">
        <f>+IF(COUNT(D7:F7)=3,E7/((D7+F7)/2),"")</f>
        <v/>
      </c>
    </row>
    <row r="8" spans="1:7" ht="17.25" customHeight="1" x14ac:dyDescent="0.45">
      <c r="A8" s="308">
        <v>2</v>
      </c>
      <c r="B8" s="608" t="str">
        <f>+IF(様式２!B15="","",様式２!B15)</f>
        <v/>
      </c>
      <c r="C8" s="609"/>
      <c r="D8" s="247"/>
      <c r="E8" s="248"/>
      <c r="F8" s="249"/>
      <c r="G8" s="348" t="str">
        <f t="shared" ref="G8:G56" si="0">+IF(COUNT(D8:F8)=3,E8/((D8+F8)/2),"")</f>
        <v/>
      </c>
    </row>
    <row r="9" spans="1:7" ht="17.25" customHeight="1" x14ac:dyDescent="0.45">
      <c r="A9" s="308">
        <v>3</v>
      </c>
      <c r="B9" s="608" t="str">
        <f>+IF(様式２!B16="","",様式２!B16)</f>
        <v/>
      </c>
      <c r="C9" s="609"/>
      <c r="D9" s="247"/>
      <c r="E9" s="248"/>
      <c r="F9" s="249"/>
      <c r="G9" s="348" t="str">
        <f t="shared" si="0"/>
        <v/>
      </c>
    </row>
    <row r="10" spans="1:7" ht="17.25" customHeight="1" x14ac:dyDescent="0.45">
      <c r="A10" s="308">
        <v>4</v>
      </c>
      <c r="B10" s="608" t="str">
        <f>+IF(様式２!B17="","",様式２!B17)</f>
        <v/>
      </c>
      <c r="C10" s="609"/>
      <c r="D10" s="247"/>
      <c r="E10" s="248"/>
      <c r="F10" s="249"/>
      <c r="G10" s="348" t="str">
        <f t="shared" si="0"/>
        <v/>
      </c>
    </row>
    <row r="11" spans="1:7" ht="17.25" customHeight="1" x14ac:dyDescent="0.45">
      <c r="A11" s="308">
        <v>5</v>
      </c>
      <c r="B11" s="608" t="str">
        <f>+IF(様式２!B18="","",様式２!B18)</f>
        <v/>
      </c>
      <c r="C11" s="609"/>
      <c r="D11" s="247"/>
      <c r="E11" s="248"/>
      <c r="F11" s="249"/>
      <c r="G11" s="348" t="str">
        <f t="shared" si="0"/>
        <v/>
      </c>
    </row>
    <row r="12" spans="1:7" ht="17.25" customHeight="1" x14ac:dyDescent="0.45">
      <c r="A12" s="308">
        <v>6</v>
      </c>
      <c r="B12" s="608" t="str">
        <f>+IF(様式２!B19="","",様式２!B19)</f>
        <v/>
      </c>
      <c r="C12" s="609"/>
      <c r="D12" s="247"/>
      <c r="E12" s="248"/>
      <c r="F12" s="249"/>
      <c r="G12" s="348" t="str">
        <f t="shared" si="0"/>
        <v/>
      </c>
    </row>
    <row r="13" spans="1:7" ht="17.25" customHeight="1" x14ac:dyDescent="0.45">
      <c r="A13" s="308">
        <v>7</v>
      </c>
      <c r="B13" s="608" t="str">
        <f>+IF(様式２!B20="","",様式２!B20)</f>
        <v/>
      </c>
      <c r="C13" s="609"/>
      <c r="D13" s="247"/>
      <c r="E13" s="248"/>
      <c r="F13" s="249"/>
      <c r="G13" s="348" t="str">
        <f t="shared" si="0"/>
        <v/>
      </c>
    </row>
    <row r="14" spans="1:7" ht="17.25" customHeight="1" x14ac:dyDescent="0.45">
      <c r="A14" s="308">
        <v>8</v>
      </c>
      <c r="B14" s="608" t="str">
        <f>+IF(様式２!B21="","",様式２!B21)</f>
        <v/>
      </c>
      <c r="C14" s="609"/>
      <c r="D14" s="247"/>
      <c r="E14" s="248"/>
      <c r="F14" s="249"/>
      <c r="G14" s="348" t="str">
        <f t="shared" si="0"/>
        <v/>
      </c>
    </row>
    <row r="15" spans="1:7" ht="17.25" customHeight="1" x14ac:dyDescent="0.45">
      <c r="A15" s="308">
        <v>9</v>
      </c>
      <c r="B15" s="608" t="str">
        <f>+IF(様式２!B22="","",様式２!B22)</f>
        <v/>
      </c>
      <c r="C15" s="609"/>
      <c r="D15" s="247"/>
      <c r="E15" s="248"/>
      <c r="F15" s="249"/>
      <c r="G15" s="348" t="str">
        <f t="shared" si="0"/>
        <v/>
      </c>
    </row>
    <row r="16" spans="1:7" ht="17.25" customHeight="1" x14ac:dyDescent="0.45">
      <c r="A16" s="308">
        <v>10</v>
      </c>
      <c r="B16" s="608" t="str">
        <f>+IF(様式２!B23="","",様式２!B23)</f>
        <v/>
      </c>
      <c r="C16" s="609"/>
      <c r="D16" s="247"/>
      <c r="E16" s="248"/>
      <c r="F16" s="249"/>
      <c r="G16" s="348" t="str">
        <f t="shared" si="0"/>
        <v/>
      </c>
    </row>
    <row r="17" spans="1:7" ht="17.25" customHeight="1" x14ac:dyDescent="0.45">
      <c r="A17" s="308">
        <v>11</v>
      </c>
      <c r="B17" s="608" t="str">
        <f>+IF(様式２!B24="","",様式２!B24)</f>
        <v/>
      </c>
      <c r="C17" s="609"/>
      <c r="D17" s="247"/>
      <c r="E17" s="248"/>
      <c r="F17" s="249"/>
      <c r="G17" s="348" t="str">
        <f t="shared" si="0"/>
        <v/>
      </c>
    </row>
    <row r="18" spans="1:7" ht="17.25" customHeight="1" x14ac:dyDescent="0.45">
      <c r="A18" s="308">
        <v>12</v>
      </c>
      <c r="B18" s="608" t="str">
        <f>+IF(様式２!B25="","",様式２!B25)</f>
        <v/>
      </c>
      <c r="C18" s="609"/>
      <c r="D18" s="247"/>
      <c r="E18" s="248"/>
      <c r="F18" s="249"/>
      <c r="G18" s="348" t="str">
        <f t="shared" si="0"/>
        <v/>
      </c>
    </row>
    <row r="19" spans="1:7" ht="17.25" customHeight="1" x14ac:dyDescent="0.45">
      <c r="A19" s="308">
        <v>13</v>
      </c>
      <c r="B19" s="608" t="str">
        <f>+IF(様式２!B26="","",様式２!B26)</f>
        <v/>
      </c>
      <c r="C19" s="609"/>
      <c r="D19" s="247"/>
      <c r="E19" s="248"/>
      <c r="F19" s="249"/>
      <c r="G19" s="348" t="str">
        <f t="shared" si="0"/>
        <v/>
      </c>
    </row>
    <row r="20" spans="1:7" ht="17.25" customHeight="1" x14ac:dyDescent="0.45">
      <c r="A20" s="308">
        <v>14</v>
      </c>
      <c r="B20" s="608" t="str">
        <f>+IF(様式２!B27="","",様式２!B27)</f>
        <v/>
      </c>
      <c r="C20" s="609"/>
      <c r="D20" s="247"/>
      <c r="E20" s="248"/>
      <c r="F20" s="249"/>
      <c r="G20" s="348" t="str">
        <f t="shared" si="0"/>
        <v/>
      </c>
    </row>
    <row r="21" spans="1:7" ht="17.25" customHeight="1" x14ac:dyDescent="0.45">
      <c r="A21" s="308">
        <v>15</v>
      </c>
      <c r="B21" s="608" t="str">
        <f>+IF(様式２!B28="","",様式２!B28)</f>
        <v/>
      </c>
      <c r="C21" s="609"/>
      <c r="D21" s="247"/>
      <c r="E21" s="248"/>
      <c r="F21" s="249"/>
      <c r="G21" s="348" t="str">
        <f t="shared" si="0"/>
        <v/>
      </c>
    </row>
    <row r="22" spans="1:7" ht="17.25" customHeight="1" x14ac:dyDescent="0.45">
      <c r="A22" s="308">
        <v>16</v>
      </c>
      <c r="B22" s="608" t="str">
        <f>+IF(様式２!B29="","",様式２!B29)</f>
        <v/>
      </c>
      <c r="C22" s="609"/>
      <c r="D22" s="247"/>
      <c r="E22" s="248"/>
      <c r="F22" s="249"/>
      <c r="G22" s="348" t="str">
        <f t="shared" si="0"/>
        <v/>
      </c>
    </row>
    <row r="23" spans="1:7" ht="17.25" customHeight="1" x14ac:dyDescent="0.45">
      <c r="A23" s="308">
        <v>17</v>
      </c>
      <c r="B23" s="608" t="str">
        <f>+IF(様式２!B30="","",様式２!B30)</f>
        <v/>
      </c>
      <c r="C23" s="609"/>
      <c r="D23" s="247"/>
      <c r="E23" s="248"/>
      <c r="F23" s="249"/>
      <c r="G23" s="348" t="str">
        <f t="shared" si="0"/>
        <v/>
      </c>
    </row>
    <row r="24" spans="1:7" ht="17.25" customHeight="1" x14ac:dyDescent="0.45">
      <c r="A24" s="308">
        <v>18</v>
      </c>
      <c r="B24" s="608" t="str">
        <f>+IF(様式２!B31="","",様式２!B31)</f>
        <v/>
      </c>
      <c r="C24" s="609"/>
      <c r="D24" s="247"/>
      <c r="E24" s="248"/>
      <c r="F24" s="249"/>
      <c r="G24" s="348" t="str">
        <f t="shared" si="0"/>
        <v/>
      </c>
    </row>
    <row r="25" spans="1:7" ht="17.25" customHeight="1" x14ac:dyDescent="0.45">
      <c r="A25" s="308">
        <v>19</v>
      </c>
      <c r="B25" s="608" t="str">
        <f>+IF(様式２!B32="","",様式２!B32)</f>
        <v/>
      </c>
      <c r="C25" s="609"/>
      <c r="D25" s="247"/>
      <c r="E25" s="248"/>
      <c r="F25" s="249"/>
      <c r="G25" s="348" t="str">
        <f t="shared" si="0"/>
        <v/>
      </c>
    </row>
    <row r="26" spans="1:7" ht="17.25" customHeight="1" x14ac:dyDescent="0.45">
      <c r="A26" s="308">
        <v>20</v>
      </c>
      <c r="B26" s="608" t="str">
        <f>+IF(様式２!B33="","",様式２!B33)</f>
        <v/>
      </c>
      <c r="C26" s="609"/>
      <c r="D26" s="247"/>
      <c r="E26" s="248"/>
      <c r="F26" s="249"/>
      <c r="G26" s="348" t="str">
        <f t="shared" si="0"/>
        <v/>
      </c>
    </row>
    <row r="27" spans="1:7" ht="17.25" customHeight="1" x14ac:dyDescent="0.45">
      <c r="A27" s="308">
        <v>21</v>
      </c>
      <c r="B27" s="608" t="str">
        <f>+IF(様式２!B34="","",様式２!B34)</f>
        <v/>
      </c>
      <c r="C27" s="609"/>
      <c r="D27" s="247"/>
      <c r="E27" s="248"/>
      <c r="F27" s="249"/>
      <c r="G27" s="348" t="str">
        <f t="shared" si="0"/>
        <v/>
      </c>
    </row>
    <row r="28" spans="1:7" ht="17.25" customHeight="1" x14ac:dyDescent="0.45">
      <c r="A28" s="308">
        <v>22</v>
      </c>
      <c r="B28" s="608" t="str">
        <f>+IF(様式２!B35="","",様式２!B35)</f>
        <v/>
      </c>
      <c r="C28" s="609"/>
      <c r="D28" s="247"/>
      <c r="E28" s="248"/>
      <c r="F28" s="249"/>
      <c r="G28" s="348" t="str">
        <f t="shared" si="0"/>
        <v/>
      </c>
    </row>
    <row r="29" spans="1:7" ht="17.25" customHeight="1" x14ac:dyDescent="0.45">
      <c r="A29" s="308">
        <v>23</v>
      </c>
      <c r="B29" s="608" t="str">
        <f>+IF(様式２!B36="","",様式２!B36)</f>
        <v/>
      </c>
      <c r="C29" s="609"/>
      <c r="D29" s="247"/>
      <c r="E29" s="248"/>
      <c r="F29" s="249"/>
      <c r="G29" s="348" t="str">
        <f t="shared" si="0"/>
        <v/>
      </c>
    </row>
    <row r="30" spans="1:7" ht="17.25" customHeight="1" x14ac:dyDescent="0.45">
      <c r="A30" s="308">
        <v>24</v>
      </c>
      <c r="B30" s="608" t="str">
        <f>+IF(様式２!B37="","",様式２!B37)</f>
        <v/>
      </c>
      <c r="C30" s="609"/>
      <c r="D30" s="247"/>
      <c r="E30" s="248"/>
      <c r="F30" s="249"/>
      <c r="G30" s="348" t="str">
        <f t="shared" si="0"/>
        <v/>
      </c>
    </row>
    <row r="31" spans="1:7" ht="17.25" customHeight="1" x14ac:dyDescent="0.45">
      <c r="A31" s="308">
        <v>25</v>
      </c>
      <c r="B31" s="608" t="str">
        <f>+IF(様式２!B38="","",様式２!B38)</f>
        <v/>
      </c>
      <c r="C31" s="609"/>
      <c r="D31" s="247"/>
      <c r="E31" s="248"/>
      <c r="F31" s="249"/>
      <c r="G31" s="348" t="str">
        <f t="shared" si="0"/>
        <v/>
      </c>
    </row>
    <row r="32" spans="1:7" ht="17.25" customHeight="1" x14ac:dyDescent="0.45">
      <c r="A32" s="308">
        <v>26</v>
      </c>
      <c r="B32" s="608" t="str">
        <f>+IF(様式２!B39="","",様式２!B39)</f>
        <v/>
      </c>
      <c r="C32" s="609"/>
      <c r="D32" s="247"/>
      <c r="E32" s="248"/>
      <c r="F32" s="249"/>
      <c r="G32" s="348" t="str">
        <f t="shared" si="0"/>
        <v/>
      </c>
    </row>
    <row r="33" spans="1:7" ht="17.25" customHeight="1" x14ac:dyDescent="0.45">
      <c r="A33" s="308">
        <v>27</v>
      </c>
      <c r="B33" s="608" t="str">
        <f>+IF(様式２!B40="","",様式２!B40)</f>
        <v/>
      </c>
      <c r="C33" s="609"/>
      <c r="D33" s="247"/>
      <c r="E33" s="248"/>
      <c r="F33" s="249"/>
      <c r="G33" s="348" t="str">
        <f t="shared" si="0"/>
        <v/>
      </c>
    </row>
    <row r="34" spans="1:7" ht="17.25" customHeight="1" x14ac:dyDescent="0.45">
      <c r="A34" s="308">
        <v>28</v>
      </c>
      <c r="B34" s="608" t="str">
        <f>+IF(様式２!B41="","",様式２!B41)</f>
        <v/>
      </c>
      <c r="C34" s="609"/>
      <c r="D34" s="247"/>
      <c r="E34" s="248"/>
      <c r="F34" s="249"/>
      <c r="G34" s="348" t="str">
        <f t="shared" si="0"/>
        <v/>
      </c>
    </row>
    <row r="35" spans="1:7" ht="17.25" customHeight="1" x14ac:dyDescent="0.45">
      <c r="A35" s="308">
        <v>29</v>
      </c>
      <c r="B35" s="608" t="str">
        <f>+IF(様式２!B42="","",様式２!B42)</f>
        <v/>
      </c>
      <c r="C35" s="609"/>
      <c r="D35" s="247"/>
      <c r="E35" s="248"/>
      <c r="F35" s="249"/>
      <c r="G35" s="348" t="str">
        <f t="shared" si="0"/>
        <v/>
      </c>
    </row>
    <row r="36" spans="1:7" ht="17.25" customHeight="1" x14ac:dyDescent="0.45">
      <c r="A36" s="308">
        <v>30</v>
      </c>
      <c r="B36" s="608" t="str">
        <f>+IF(様式２!B43="","",様式２!B43)</f>
        <v/>
      </c>
      <c r="C36" s="609"/>
      <c r="D36" s="250"/>
      <c r="E36" s="251"/>
      <c r="F36" s="252"/>
      <c r="G36" s="348" t="str">
        <f t="shared" si="0"/>
        <v/>
      </c>
    </row>
    <row r="37" spans="1:7" ht="17.25" customHeight="1" x14ac:dyDescent="0.45">
      <c r="A37" s="308">
        <v>31</v>
      </c>
      <c r="B37" s="608" t="str">
        <f>+IF(様式２!B44="","",様式２!B44)</f>
        <v/>
      </c>
      <c r="C37" s="609"/>
      <c r="D37" s="250"/>
      <c r="E37" s="251"/>
      <c r="F37" s="252"/>
      <c r="G37" s="348" t="str">
        <f t="shared" si="0"/>
        <v/>
      </c>
    </row>
    <row r="38" spans="1:7" ht="17.25" customHeight="1" x14ac:dyDescent="0.45">
      <c r="A38" s="308">
        <v>32</v>
      </c>
      <c r="B38" s="608" t="str">
        <f>+IF(様式２!B45="","",様式２!B45)</f>
        <v/>
      </c>
      <c r="C38" s="609"/>
      <c r="D38" s="250"/>
      <c r="E38" s="251"/>
      <c r="F38" s="252"/>
      <c r="G38" s="348" t="str">
        <f t="shared" si="0"/>
        <v/>
      </c>
    </row>
    <row r="39" spans="1:7" ht="17.25" customHeight="1" x14ac:dyDescent="0.45">
      <c r="A39" s="308">
        <v>33</v>
      </c>
      <c r="B39" s="608" t="str">
        <f>+IF(様式２!B46="","",様式２!B46)</f>
        <v/>
      </c>
      <c r="C39" s="609"/>
      <c r="D39" s="250"/>
      <c r="E39" s="251"/>
      <c r="F39" s="252"/>
      <c r="G39" s="348" t="str">
        <f t="shared" si="0"/>
        <v/>
      </c>
    </row>
    <row r="40" spans="1:7" ht="17.25" customHeight="1" x14ac:dyDescent="0.45">
      <c r="A40" s="308">
        <v>34</v>
      </c>
      <c r="B40" s="608" t="str">
        <f>+IF(様式２!B47="","",様式２!B47)</f>
        <v/>
      </c>
      <c r="C40" s="609"/>
      <c r="D40" s="250"/>
      <c r="E40" s="251"/>
      <c r="F40" s="252"/>
      <c r="G40" s="348" t="str">
        <f t="shared" si="0"/>
        <v/>
      </c>
    </row>
    <row r="41" spans="1:7" ht="17.25" customHeight="1" x14ac:dyDescent="0.45">
      <c r="A41" s="308">
        <v>35</v>
      </c>
      <c r="B41" s="608" t="str">
        <f>+IF(様式２!B48="","",様式２!B48)</f>
        <v/>
      </c>
      <c r="C41" s="609"/>
      <c r="D41" s="250"/>
      <c r="E41" s="251"/>
      <c r="F41" s="252"/>
      <c r="G41" s="348" t="str">
        <f t="shared" si="0"/>
        <v/>
      </c>
    </row>
    <row r="42" spans="1:7" ht="17.25" customHeight="1" x14ac:dyDescent="0.45">
      <c r="A42" s="308">
        <v>36</v>
      </c>
      <c r="B42" s="608" t="str">
        <f>+IF(様式２!B49="","",様式２!B49)</f>
        <v/>
      </c>
      <c r="C42" s="609"/>
      <c r="D42" s="250"/>
      <c r="E42" s="251"/>
      <c r="F42" s="252"/>
      <c r="G42" s="348" t="str">
        <f t="shared" si="0"/>
        <v/>
      </c>
    </row>
    <row r="43" spans="1:7" ht="17.25" customHeight="1" x14ac:dyDescent="0.45">
      <c r="A43" s="308">
        <v>37</v>
      </c>
      <c r="B43" s="608" t="str">
        <f>+IF(様式２!B50="","",様式２!B50)</f>
        <v/>
      </c>
      <c r="C43" s="609"/>
      <c r="D43" s="250"/>
      <c r="E43" s="251"/>
      <c r="F43" s="252"/>
      <c r="G43" s="348" t="str">
        <f t="shared" si="0"/>
        <v/>
      </c>
    </row>
    <row r="44" spans="1:7" ht="17.25" customHeight="1" x14ac:dyDescent="0.45">
      <c r="A44" s="308">
        <v>38</v>
      </c>
      <c r="B44" s="608" t="str">
        <f>+IF(様式２!B51="","",様式２!B51)</f>
        <v/>
      </c>
      <c r="C44" s="609"/>
      <c r="D44" s="247"/>
      <c r="E44" s="248"/>
      <c r="F44" s="249"/>
      <c r="G44" s="348" t="str">
        <f t="shared" si="0"/>
        <v/>
      </c>
    </row>
    <row r="45" spans="1:7" ht="17.25" customHeight="1" x14ac:dyDescent="0.45">
      <c r="A45" s="308">
        <v>39</v>
      </c>
      <c r="B45" s="608" t="str">
        <f>+IF(様式２!B52="","",様式２!B52)</f>
        <v/>
      </c>
      <c r="C45" s="609"/>
      <c r="D45" s="247"/>
      <c r="E45" s="248"/>
      <c r="F45" s="249"/>
      <c r="G45" s="348" t="str">
        <f t="shared" si="0"/>
        <v/>
      </c>
    </row>
    <row r="46" spans="1:7" ht="17.25" customHeight="1" x14ac:dyDescent="0.45">
      <c r="A46" s="308">
        <v>40</v>
      </c>
      <c r="B46" s="608" t="str">
        <f>+IF(様式２!B53="","",様式２!B53)</f>
        <v/>
      </c>
      <c r="C46" s="609"/>
      <c r="D46" s="247"/>
      <c r="E46" s="248"/>
      <c r="F46" s="249"/>
      <c r="G46" s="348" t="str">
        <f t="shared" si="0"/>
        <v/>
      </c>
    </row>
    <row r="47" spans="1:7" ht="17.25" customHeight="1" x14ac:dyDescent="0.45">
      <c r="A47" s="308">
        <v>41</v>
      </c>
      <c r="B47" s="608" t="str">
        <f>+IF(様式２!B54="","",様式２!B54)</f>
        <v/>
      </c>
      <c r="C47" s="609"/>
      <c r="D47" s="250"/>
      <c r="E47" s="251"/>
      <c r="F47" s="252"/>
      <c r="G47" s="348" t="str">
        <f t="shared" si="0"/>
        <v/>
      </c>
    </row>
    <row r="48" spans="1:7" ht="17.25" customHeight="1" x14ac:dyDescent="0.45">
      <c r="A48" s="308">
        <v>42</v>
      </c>
      <c r="B48" s="608" t="str">
        <f>+IF(様式２!B55="","",様式２!B55)</f>
        <v/>
      </c>
      <c r="C48" s="609"/>
      <c r="D48" s="250"/>
      <c r="E48" s="251"/>
      <c r="F48" s="252"/>
      <c r="G48" s="348" t="str">
        <f t="shared" si="0"/>
        <v/>
      </c>
    </row>
    <row r="49" spans="1:8" ht="17.25" customHeight="1" x14ac:dyDescent="0.45">
      <c r="A49" s="308">
        <v>43</v>
      </c>
      <c r="B49" s="608" t="str">
        <f>+IF(様式２!B56="","",様式２!B56)</f>
        <v/>
      </c>
      <c r="C49" s="609"/>
      <c r="D49" s="250"/>
      <c r="E49" s="251"/>
      <c r="F49" s="252"/>
      <c r="G49" s="348" t="str">
        <f t="shared" si="0"/>
        <v/>
      </c>
    </row>
    <row r="50" spans="1:8" ht="17.25" customHeight="1" x14ac:dyDescent="0.45">
      <c r="A50" s="308">
        <v>44</v>
      </c>
      <c r="B50" s="608" t="str">
        <f>+IF(様式２!B57="","",様式２!B57)</f>
        <v/>
      </c>
      <c r="C50" s="609"/>
      <c r="D50" s="250"/>
      <c r="E50" s="251"/>
      <c r="F50" s="252"/>
      <c r="G50" s="348" t="str">
        <f t="shared" si="0"/>
        <v/>
      </c>
    </row>
    <row r="51" spans="1:8" ht="17.25" customHeight="1" x14ac:dyDescent="0.45">
      <c r="A51" s="308">
        <v>45</v>
      </c>
      <c r="B51" s="608" t="str">
        <f>+IF(様式２!B58="","",様式２!B58)</f>
        <v/>
      </c>
      <c r="C51" s="609"/>
      <c r="D51" s="250"/>
      <c r="E51" s="251"/>
      <c r="F51" s="252"/>
      <c r="G51" s="348" t="str">
        <f t="shared" si="0"/>
        <v/>
      </c>
    </row>
    <row r="52" spans="1:8" ht="17.25" customHeight="1" x14ac:dyDescent="0.45">
      <c r="A52" s="308">
        <v>46</v>
      </c>
      <c r="B52" s="608" t="str">
        <f>+IF(様式２!B59="","",様式２!B59)</f>
        <v/>
      </c>
      <c r="C52" s="609"/>
      <c r="D52" s="250"/>
      <c r="E52" s="251"/>
      <c r="F52" s="252"/>
      <c r="G52" s="348" t="str">
        <f t="shared" si="0"/>
        <v/>
      </c>
    </row>
    <row r="53" spans="1:8" ht="17.25" customHeight="1" x14ac:dyDescent="0.45">
      <c r="A53" s="308">
        <v>47</v>
      </c>
      <c r="B53" s="608" t="str">
        <f>+IF(様式２!B60="","",様式２!B60)</f>
        <v/>
      </c>
      <c r="C53" s="609"/>
      <c r="D53" s="250"/>
      <c r="E53" s="251"/>
      <c r="F53" s="252"/>
      <c r="G53" s="348" t="str">
        <f t="shared" si="0"/>
        <v/>
      </c>
    </row>
    <row r="54" spans="1:8" ht="17.25" customHeight="1" x14ac:dyDescent="0.45">
      <c r="A54" s="308">
        <v>48</v>
      </c>
      <c r="B54" s="608" t="str">
        <f>+IF(様式２!B61="","",様式２!B61)</f>
        <v/>
      </c>
      <c r="C54" s="609"/>
      <c r="D54" s="250"/>
      <c r="E54" s="251"/>
      <c r="F54" s="252"/>
      <c r="G54" s="348" t="str">
        <f t="shared" si="0"/>
        <v/>
      </c>
    </row>
    <row r="55" spans="1:8" ht="17.25" customHeight="1" x14ac:dyDescent="0.45">
      <c r="A55" s="308">
        <v>49</v>
      </c>
      <c r="B55" s="608" t="str">
        <f>+IF(様式２!B62="","",様式２!B62)</f>
        <v/>
      </c>
      <c r="C55" s="609"/>
      <c r="D55" s="250"/>
      <c r="E55" s="251"/>
      <c r="F55" s="252"/>
      <c r="G55" s="348" t="str">
        <f t="shared" si="0"/>
        <v/>
      </c>
    </row>
    <row r="56" spans="1:8" ht="17.25" customHeight="1" thickBot="1" x14ac:dyDescent="0.5">
      <c r="A56" s="308">
        <v>50</v>
      </c>
      <c r="B56" s="610" t="str">
        <f>+IF(様式２!B63="","",様式２!B63)</f>
        <v/>
      </c>
      <c r="C56" s="611"/>
      <c r="D56" s="253"/>
      <c r="E56" s="254"/>
      <c r="F56" s="255"/>
      <c r="G56" s="349" t="str">
        <f t="shared" si="0"/>
        <v/>
      </c>
    </row>
    <row r="57" spans="1:8" ht="15.9" customHeight="1" x14ac:dyDescent="0.45">
      <c r="A57" s="149"/>
      <c r="B57" s="334"/>
      <c r="C57" s="334"/>
      <c r="D57" s="334"/>
      <c r="E57" s="335"/>
      <c r="F57" s="335"/>
      <c r="G57" s="338"/>
    </row>
    <row r="58" spans="1:8" x14ac:dyDescent="0.45">
      <c r="A58" s="149"/>
      <c r="B58" s="314" t="s">
        <v>598</v>
      </c>
      <c r="C58" s="308"/>
      <c r="D58" s="308"/>
      <c r="E58" s="308"/>
      <c r="F58" s="308"/>
      <c r="G58" s="308"/>
    </row>
    <row r="59" spans="1:8" ht="3.75" customHeight="1" x14ac:dyDescent="0.45">
      <c r="A59" s="149"/>
      <c r="B59" s="314"/>
      <c r="C59" s="308"/>
      <c r="D59" s="308"/>
      <c r="E59" s="308"/>
      <c r="F59" s="308"/>
      <c r="G59" s="308"/>
    </row>
    <row r="60" spans="1:8" ht="3" customHeight="1" x14ac:dyDescent="0.45">
      <c r="A60" s="149"/>
      <c r="B60" s="350"/>
      <c r="C60" s="351"/>
      <c r="D60" s="351"/>
      <c r="E60" s="351"/>
      <c r="F60" s="351"/>
      <c r="G60" s="351"/>
      <c r="H60" s="352"/>
    </row>
    <row r="61" spans="1:8" ht="18.75" customHeight="1" x14ac:dyDescent="0.45">
      <c r="A61" s="149"/>
      <c r="B61" s="612" t="s">
        <v>584</v>
      </c>
      <c r="C61" s="613" t="s">
        <v>586</v>
      </c>
      <c r="D61" s="613"/>
      <c r="E61" s="613"/>
      <c r="F61" s="613"/>
      <c r="G61" s="613"/>
      <c r="H61" s="353"/>
    </row>
    <row r="62" spans="1:8" ht="19.5" customHeight="1" x14ac:dyDescent="0.45">
      <c r="A62" s="149"/>
      <c r="B62" s="612"/>
      <c r="C62" s="614" t="s">
        <v>585</v>
      </c>
      <c r="D62" s="614"/>
      <c r="E62" s="614"/>
      <c r="F62" s="614"/>
      <c r="G62" s="614"/>
      <c r="H62" s="353"/>
    </row>
    <row r="63" spans="1:8" ht="3" customHeight="1" x14ac:dyDescent="0.45">
      <c r="A63" s="149"/>
      <c r="B63" s="354"/>
      <c r="C63" s="355"/>
      <c r="D63" s="355"/>
      <c r="E63" s="356"/>
      <c r="F63" s="356"/>
      <c r="G63" s="357"/>
      <c r="H63" s="358"/>
    </row>
    <row r="64" spans="1:8" ht="17.25" customHeight="1" x14ac:dyDescent="0.45">
      <c r="A64" s="149"/>
      <c r="B64" s="334"/>
      <c r="C64" s="334"/>
      <c r="D64" s="334"/>
      <c r="E64" s="335"/>
      <c r="F64" s="335"/>
      <c r="G64" s="338"/>
    </row>
  </sheetData>
  <sheetProtection algorithmName="SHA-512" hashValue="DsB404rXASaUoGswpV/VdA87hhSSGax3DcIeInsprayJiVhd0gLzZK1NNYc/2P82dLhm9OsXtQtLKwg8Fsy0NA==" saltValue="GGiS1rvfYqrU4j75/qrjaA==" spinCount="100000" sheet="1" selectLockedCells="1"/>
  <mergeCells count="54">
    <mergeCell ref="B6:C6"/>
    <mergeCell ref="B7:C7"/>
    <mergeCell ref="B8:C8"/>
    <mergeCell ref="B9:C9"/>
    <mergeCell ref="B21:C21"/>
    <mergeCell ref="B10:C10"/>
    <mergeCell ref="B11:C11"/>
    <mergeCell ref="B12:C12"/>
    <mergeCell ref="B13:C13"/>
    <mergeCell ref="B14:C14"/>
    <mergeCell ref="B15:C15"/>
    <mergeCell ref="B16:C16"/>
    <mergeCell ref="B17:C17"/>
    <mergeCell ref="B18:C18"/>
    <mergeCell ref="B19:C19"/>
    <mergeCell ref="B20:C20"/>
    <mergeCell ref="B33:C33"/>
    <mergeCell ref="B22:C22"/>
    <mergeCell ref="B23:C23"/>
    <mergeCell ref="B24:C24"/>
    <mergeCell ref="B25:C25"/>
    <mergeCell ref="B26:C26"/>
    <mergeCell ref="B27:C27"/>
    <mergeCell ref="B28:C28"/>
    <mergeCell ref="B29:C29"/>
    <mergeCell ref="B30:C30"/>
    <mergeCell ref="B31:C31"/>
    <mergeCell ref="B32:C32"/>
    <mergeCell ref="B34:C34"/>
    <mergeCell ref="B35:C35"/>
    <mergeCell ref="B56:C56"/>
    <mergeCell ref="B61:B62"/>
    <mergeCell ref="C61:G61"/>
    <mergeCell ref="C62:G62"/>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s>
  <phoneticPr fontId="14"/>
  <conditionalFormatting sqref="D8:F56">
    <cfRule type="expression" dxfId="50" priority="2">
      <formula>$B8=""</formula>
    </cfRule>
  </conditionalFormatting>
  <dataValidations count="1">
    <dataValidation type="decimal" operator="greaterThanOrEqual" allowBlank="1" showInputMessage="1" showErrorMessage="1" sqref="D7:F56" xr:uid="{00000000-0002-0000-0200-000000000000}">
      <formula1>0</formula1>
    </dataValidation>
  </dataValidations>
  <pageMargins left="0.70866141732283472" right="0.70866141732283472" top="0.74803149606299213" bottom="0.74803149606299213" header="0.31496062992125984" footer="0.31496062992125984"/>
  <pageSetup paperSize="9" scale="91" firstPageNumber="4" orientation="portrait" useFirstPageNumber="1" r:id="rId1"/>
  <headerFooter>
    <oddFooter>&amp;C&amp;P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A1:G70"/>
  <sheetViews>
    <sheetView showGridLines="0" view="pageBreakPreview" zoomScaleNormal="100" zoomScaleSheetLayoutView="100" workbookViewId="0">
      <selection activeCell="D12" sqref="D12"/>
    </sheetView>
  </sheetViews>
  <sheetFormatPr defaultColWidth="9" defaultRowHeight="15" x14ac:dyDescent="0.45"/>
  <cols>
    <col min="1" max="1" width="3.5" style="3" bestFit="1" customWidth="1"/>
    <col min="2" max="3" width="8.09765625" style="76" customWidth="1"/>
    <col min="4" max="7" width="14.3984375" style="76" customWidth="1"/>
    <col min="8" max="8" width="1.3984375" style="3" customWidth="1"/>
    <col min="9" max="16384" width="9" style="3"/>
  </cols>
  <sheetData>
    <row r="1" spans="1:7" ht="15.75" customHeight="1" x14ac:dyDescent="0.45"/>
    <row r="2" spans="1:7" s="80" customFormat="1" ht="17.25" customHeight="1" x14ac:dyDescent="0.45">
      <c r="A2" s="78"/>
      <c r="B2" s="73" t="s">
        <v>632</v>
      </c>
      <c r="C2" s="81"/>
      <c r="D2" s="81"/>
      <c r="E2" s="82"/>
      <c r="F2" s="83"/>
      <c r="G2" s="79"/>
    </row>
    <row r="3" spans="1:7" s="80" customFormat="1" x14ac:dyDescent="0.45">
      <c r="A3" s="78"/>
      <c r="B3" s="75" t="s">
        <v>925</v>
      </c>
      <c r="C3" s="79"/>
      <c r="D3" s="79"/>
      <c r="E3" s="79"/>
      <c r="F3" s="79"/>
      <c r="G3" s="79"/>
    </row>
    <row r="4" spans="1:7" s="80" customFormat="1" x14ac:dyDescent="0.45">
      <c r="A4" s="78"/>
      <c r="B4" s="75" t="s">
        <v>1052</v>
      </c>
      <c r="C4" s="79"/>
      <c r="D4" s="79"/>
      <c r="E4" s="79"/>
      <c r="F4" s="79"/>
      <c r="G4" s="79"/>
    </row>
    <row r="5" spans="1:7" s="80" customFormat="1" x14ac:dyDescent="0.45">
      <c r="A5" s="78"/>
      <c r="B5" s="75" t="s">
        <v>919</v>
      </c>
      <c r="C5" s="79"/>
      <c r="D5" s="79"/>
      <c r="E5" s="79"/>
      <c r="F5" s="79"/>
      <c r="G5" s="79"/>
    </row>
    <row r="6" spans="1:7" s="80" customFormat="1" x14ac:dyDescent="0.45">
      <c r="A6" s="78"/>
      <c r="B6" s="75" t="s">
        <v>920</v>
      </c>
      <c r="C6" s="79"/>
      <c r="D6" s="79"/>
      <c r="E6" s="79"/>
      <c r="F6" s="79"/>
      <c r="G6" s="79"/>
    </row>
    <row r="7" spans="1:7" s="80" customFormat="1" x14ac:dyDescent="0.45">
      <c r="A7" s="78"/>
      <c r="B7" s="75" t="s">
        <v>1166</v>
      </c>
      <c r="C7" s="79"/>
      <c r="D7" s="79"/>
      <c r="E7" s="79"/>
      <c r="F7" s="79"/>
      <c r="G7" s="79"/>
    </row>
    <row r="8" spans="1:7" ht="6" customHeight="1" thickBot="1" x14ac:dyDescent="0.5">
      <c r="A8" s="72"/>
      <c r="B8" s="75"/>
      <c r="C8" s="74"/>
      <c r="D8" s="74"/>
      <c r="E8" s="74"/>
      <c r="F8" s="74"/>
      <c r="G8" s="74"/>
    </row>
    <row r="9" spans="1:7" s="80" customFormat="1" ht="55.5" customHeight="1" thickBot="1" x14ac:dyDescent="0.5">
      <c r="A9" s="78"/>
      <c r="B9" s="635" t="s">
        <v>1053</v>
      </c>
      <c r="C9" s="636"/>
      <c r="D9" s="632" t="s">
        <v>1180</v>
      </c>
      <c r="E9" s="633"/>
      <c r="F9" s="633"/>
      <c r="G9" s="634"/>
    </row>
    <row r="10" spans="1:7" s="80" customFormat="1" ht="41.1" customHeight="1" x14ac:dyDescent="0.45">
      <c r="A10" s="78"/>
      <c r="B10" s="637"/>
      <c r="C10" s="638"/>
      <c r="D10" s="84" t="s">
        <v>583</v>
      </c>
      <c r="E10" s="84" t="s">
        <v>578</v>
      </c>
      <c r="F10" s="84" t="s">
        <v>630</v>
      </c>
      <c r="G10" s="85" t="s">
        <v>581</v>
      </c>
    </row>
    <row r="11" spans="1:7" s="80" customFormat="1" ht="20.25" customHeight="1" thickBot="1" x14ac:dyDescent="0.5">
      <c r="A11" s="78"/>
      <c r="B11" s="639"/>
      <c r="C11" s="640"/>
      <c r="D11" s="86" t="s">
        <v>580</v>
      </c>
      <c r="E11" s="86" t="s">
        <v>579</v>
      </c>
      <c r="F11" s="86" t="s">
        <v>580</v>
      </c>
      <c r="G11" s="87" t="s">
        <v>582</v>
      </c>
    </row>
    <row r="12" spans="1:7" s="80" customFormat="1" ht="15.45" customHeight="1" x14ac:dyDescent="0.45">
      <c r="A12" s="211">
        <v>1</v>
      </c>
      <c r="B12" s="617" t="str">
        <f>+IF(様式２!B14="","",様式２!B14)</f>
        <v/>
      </c>
      <c r="C12" s="618"/>
      <c r="D12" s="88"/>
      <c r="E12" s="89"/>
      <c r="F12" s="89"/>
      <c r="G12" s="90"/>
    </row>
    <row r="13" spans="1:7" s="80" customFormat="1" ht="15.45" customHeight="1" x14ac:dyDescent="0.45">
      <c r="A13" s="211">
        <v>2</v>
      </c>
      <c r="B13" s="617" t="str">
        <f>+IF(様式２!B15="","",様式２!B15)</f>
        <v/>
      </c>
      <c r="C13" s="618"/>
      <c r="D13" s="91"/>
      <c r="E13" s="92"/>
      <c r="F13" s="92"/>
      <c r="G13" s="93"/>
    </row>
    <row r="14" spans="1:7" s="80" customFormat="1" ht="15.45" customHeight="1" x14ac:dyDescent="0.45">
      <c r="A14" s="211">
        <v>3</v>
      </c>
      <c r="B14" s="617" t="str">
        <f>+IF(様式２!B16="","",様式２!B16)</f>
        <v/>
      </c>
      <c r="C14" s="618"/>
      <c r="D14" s="91"/>
      <c r="E14" s="92"/>
      <c r="F14" s="92"/>
      <c r="G14" s="93"/>
    </row>
    <row r="15" spans="1:7" s="80" customFormat="1" ht="15.45" customHeight="1" x14ac:dyDescent="0.45">
      <c r="A15" s="211">
        <v>4</v>
      </c>
      <c r="B15" s="617" t="str">
        <f>+IF(様式２!B17="","",様式２!B17)</f>
        <v/>
      </c>
      <c r="C15" s="618"/>
      <c r="D15" s="91"/>
      <c r="E15" s="92"/>
      <c r="F15" s="92"/>
      <c r="G15" s="93"/>
    </row>
    <row r="16" spans="1:7" s="80" customFormat="1" ht="15.45" customHeight="1" x14ac:dyDescent="0.45">
      <c r="A16" s="211">
        <v>5</v>
      </c>
      <c r="B16" s="617" t="str">
        <f>+IF(様式２!B18="","",様式２!B18)</f>
        <v/>
      </c>
      <c r="C16" s="618"/>
      <c r="D16" s="91"/>
      <c r="E16" s="92"/>
      <c r="F16" s="92"/>
      <c r="G16" s="93"/>
    </row>
    <row r="17" spans="1:7" s="80" customFormat="1" ht="15.45" customHeight="1" x14ac:dyDescent="0.45">
      <c r="A17" s="211">
        <v>6</v>
      </c>
      <c r="B17" s="617" t="str">
        <f>+IF(様式２!B19="","",様式２!B19)</f>
        <v/>
      </c>
      <c r="C17" s="618"/>
      <c r="D17" s="91"/>
      <c r="E17" s="92"/>
      <c r="F17" s="92"/>
      <c r="G17" s="93"/>
    </row>
    <row r="18" spans="1:7" s="80" customFormat="1" ht="15.45" customHeight="1" x14ac:dyDescent="0.45">
      <c r="A18" s="211">
        <v>7</v>
      </c>
      <c r="B18" s="617" t="str">
        <f>+IF(様式２!B20="","",様式２!B20)</f>
        <v/>
      </c>
      <c r="C18" s="618"/>
      <c r="D18" s="91"/>
      <c r="E18" s="92"/>
      <c r="F18" s="92"/>
      <c r="G18" s="93"/>
    </row>
    <row r="19" spans="1:7" s="80" customFormat="1" ht="15.45" customHeight="1" x14ac:dyDescent="0.45">
      <c r="A19" s="211">
        <v>8</v>
      </c>
      <c r="B19" s="617" t="str">
        <f>+IF(様式２!B21="","",様式２!B21)</f>
        <v/>
      </c>
      <c r="C19" s="618"/>
      <c r="D19" s="91"/>
      <c r="E19" s="92"/>
      <c r="F19" s="92"/>
      <c r="G19" s="93"/>
    </row>
    <row r="20" spans="1:7" s="80" customFormat="1" ht="15.45" customHeight="1" x14ac:dyDescent="0.45">
      <c r="A20" s="211">
        <v>9</v>
      </c>
      <c r="B20" s="617" t="str">
        <f>+IF(様式２!B22="","",様式２!B22)</f>
        <v/>
      </c>
      <c r="C20" s="618"/>
      <c r="D20" s="91"/>
      <c r="E20" s="92"/>
      <c r="F20" s="92"/>
      <c r="G20" s="93"/>
    </row>
    <row r="21" spans="1:7" s="80" customFormat="1" ht="15.45" customHeight="1" x14ac:dyDescent="0.45">
      <c r="A21" s="211">
        <v>10</v>
      </c>
      <c r="B21" s="617" t="str">
        <f>+IF(様式２!B23="","",様式２!B23)</f>
        <v/>
      </c>
      <c r="C21" s="618"/>
      <c r="D21" s="91"/>
      <c r="E21" s="92"/>
      <c r="F21" s="92"/>
      <c r="G21" s="93"/>
    </row>
    <row r="22" spans="1:7" s="80" customFormat="1" ht="15.45" customHeight="1" x14ac:dyDescent="0.45">
      <c r="A22" s="211">
        <v>11</v>
      </c>
      <c r="B22" s="617" t="str">
        <f>+IF(様式２!B24="","",様式２!B24)</f>
        <v/>
      </c>
      <c r="C22" s="618"/>
      <c r="D22" s="91"/>
      <c r="E22" s="92"/>
      <c r="F22" s="92"/>
      <c r="G22" s="93"/>
    </row>
    <row r="23" spans="1:7" s="80" customFormat="1" ht="15.45" customHeight="1" x14ac:dyDescent="0.45">
      <c r="A23" s="211">
        <v>12</v>
      </c>
      <c r="B23" s="617" t="str">
        <f>+IF(様式２!B25="","",様式２!B25)</f>
        <v/>
      </c>
      <c r="C23" s="618"/>
      <c r="D23" s="91"/>
      <c r="E23" s="92"/>
      <c r="F23" s="92"/>
      <c r="G23" s="93"/>
    </row>
    <row r="24" spans="1:7" s="80" customFormat="1" ht="15.45" customHeight="1" x14ac:dyDescent="0.45">
      <c r="A24" s="211">
        <v>13</v>
      </c>
      <c r="B24" s="617" t="str">
        <f>+IF(様式２!B26="","",様式２!B26)</f>
        <v/>
      </c>
      <c r="C24" s="618"/>
      <c r="D24" s="91"/>
      <c r="E24" s="92"/>
      <c r="F24" s="92"/>
      <c r="G24" s="93"/>
    </row>
    <row r="25" spans="1:7" s="80" customFormat="1" ht="15.45" customHeight="1" x14ac:dyDescent="0.45">
      <c r="A25" s="211">
        <v>14</v>
      </c>
      <c r="B25" s="617" t="str">
        <f>+IF(様式２!B27="","",様式２!B27)</f>
        <v/>
      </c>
      <c r="C25" s="618"/>
      <c r="D25" s="91"/>
      <c r="E25" s="92"/>
      <c r="F25" s="92"/>
      <c r="G25" s="93"/>
    </row>
    <row r="26" spans="1:7" s="80" customFormat="1" ht="15.45" customHeight="1" x14ac:dyDescent="0.45">
      <c r="A26" s="211">
        <v>15</v>
      </c>
      <c r="B26" s="617" t="str">
        <f>+IF(様式２!B28="","",様式２!B28)</f>
        <v/>
      </c>
      <c r="C26" s="618"/>
      <c r="D26" s="91"/>
      <c r="E26" s="92"/>
      <c r="F26" s="92"/>
      <c r="G26" s="93"/>
    </row>
    <row r="27" spans="1:7" s="80" customFormat="1" ht="15.45" customHeight="1" x14ac:dyDescent="0.45">
      <c r="A27" s="211">
        <v>16</v>
      </c>
      <c r="B27" s="617" t="str">
        <f>+IF(様式２!B29="","",様式２!B29)</f>
        <v/>
      </c>
      <c r="C27" s="618"/>
      <c r="D27" s="91"/>
      <c r="E27" s="92"/>
      <c r="F27" s="92"/>
      <c r="G27" s="93"/>
    </row>
    <row r="28" spans="1:7" s="80" customFormat="1" ht="15.45" customHeight="1" x14ac:dyDescent="0.45">
      <c r="A28" s="211">
        <v>17</v>
      </c>
      <c r="B28" s="617" t="str">
        <f>+IF(様式２!B30="","",様式２!B30)</f>
        <v/>
      </c>
      <c r="C28" s="618"/>
      <c r="D28" s="91"/>
      <c r="E28" s="92"/>
      <c r="F28" s="92"/>
      <c r="G28" s="93"/>
    </row>
    <row r="29" spans="1:7" s="80" customFormat="1" ht="15.45" customHeight="1" x14ac:dyDescent="0.45">
      <c r="A29" s="211">
        <v>18</v>
      </c>
      <c r="B29" s="617" t="str">
        <f>+IF(様式２!B31="","",様式２!B31)</f>
        <v/>
      </c>
      <c r="C29" s="618"/>
      <c r="D29" s="91"/>
      <c r="E29" s="92"/>
      <c r="F29" s="92"/>
      <c r="G29" s="93"/>
    </row>
    <row r="30" spans="1:7" s="80" customFormat="1" ht="15.45" customHeight="1" x14ac:dyDescent="0.45">
      <c r="A30" s="211">
        <v>19</v>
      </c>
      <c r="B30" s="617" t="str">
        <f>+IF(様式２!B32="","",様式２!B32)</f>
        <v/>
      </c>
      <c r="C30" s="618"/>
      <c r="D30" s="91"/>
      <c r="E30" s="92"/>
      <c r="F30" s="92"/>
      <c r="G30" s="93"/>
    </row>
    <row r="31" spans="1:7" s="80" customFormat="1" ht="15.45" customHeight="1" x14ac:dyDescent="0.45">
      <c r="A31" s="211">
        <v>20</v>
      </c>
      <c r="B31" s="617" t="str">
        <f>+IF(様式２!B33="","",様式２!B33)</f>
        <v/>
      </c>
      <c r="C31" s="618"/>
      <c r="D31" s="91"/>
      <c r="E31" s="92"/>
      <c r="F31" s="92"/>
      <c r="G31" s="93"/>
    </row>
    <row r="32" spans="1:7" s="80" customFormat="1" ht="15.45" customHeight="1" x14ac:dyDescent="0.45">
      <c r="A32" s="211">
        <v>21</v>
      </c>
      <c r="B32" s="617" t="str">
        <f>+IF(様式２!B34="","",様式２!B34)</f>
        <v/>
      </c>
      <c r="C32" s="618"/>
      <c r="D32" s="91"/>
      <c r="E32" s="92"/>
      <c r="F32" s="92"/>
      <c r="G32" s="93"/>
    </row>
    <row r="33" spans="1:7" s="80" customFormat="1" ht="15.45" customHeight="1" x14ac:dyDescent="0.45">
      <c r="A33" s="211">
        <v>22</v>
      </c>
      <c r="B33" s="617" t="str">
        <f>+IF(様式２!B35="","",様式２!B35)</f>
        <v/>
      </c>
      <c r="C33" s="618"/>
      <c r="D33" s="91"/>
      <c r="E33" s="92"/>
      <c r="F33" s="92"/>
      <c r="G33" s="93"/>
    </row>
    <row r="34" spans="1:7" s="80" customFormat="1" ht="15.45" customHeight="1" x14ac:dyDescent="0.45">
      <c r="A34" s="211">
        <v>23</v>
      </c>
      <c r="B34" s="617" t="str">
        <f>+IF(様式２!B36="","",様式２!B36)</f>
        <v/>
      </c>
      <c r="C34" s="618"/>
      <c r="D34" s="91"/>
      <c r="E34" s="92"/>
      <c r="F34" s="92"/>
      <c r="G34" s="93"/>
    </row>
    <row r="35" spans="1:7" s="80" customFormat="1" ht="15.45" customHeight="1" x14ac:dyDescent="0.45">
      <c r="A35" s="211">
        <v>24</v>
      </c>
      <c r="B35" s="617" t="str">
        <f>+IF(様式２!B37="","",様式２!B37)</f>
        <v/>
      </c>
      <c r="C35" s="618"/>
      <c r="D35" s="91"/>
      <c r="E35" s="92"/>
      <c r="F35" s="92"/>
      <c r="G35" s="93"/>
    </row>
    <row r="36" spans="1:7" s="80" customFormat="1" ht="15.45" customHeight="1" x14ac:dyDescent="0.45">
      <c r="A36" s="211">
        <v>25</v>
      </c>
      <c r="B36" s="617" t="str">
        <f>+IF(様式２!B38="","",様式２!B38)</f>
        <v/>
      </c>
      <c r="C36" s="618"/>
      <c r="D36" s="91"/>
      <c r="E36" s="92"/>
      <c r="F36" s="92"/>
      <c r="G36" s="93"/>
    </row>
    <row r="37" spans="1:7" s="80" customFormat="1" ht="15.45" customHeight="1" x14ac:dyDescent="0.45">
      <c r="A37" s="211">
        <v>26</v>
      </c>
      <c r="B37" s="617" t="str">
        <f>+IF(様式２!B39="","",様式２!B39)</f>
        <v/>
      </c>
      <c r="C37" s="618"/>
      <c r="D37" s="91"/>
      <c r="E37" s="92"/>
      <c r="F37" s="92"/>
      <c r="G37" s="93"/>
    </row>
    <row r="38" spans="1:7" s="80" customFormat="1" ht="15.45" customHeight="1" x14ac:dyDescent="0.45">
      <c r="A38" s="211">
        <v>27</v>
      </c>
      <c r="B38" s="617" t="str">
        <f>+IF(様式２!B40="","",様式２!B40)</f>
        <v/>
      </c>
      <c r="C38" s="618"/>
      <c r="D38" s="91"/>
      <c r="E38" s="92"/>
      <c r="F38" s="92"/>
      <c r="G38" s="93"/>
    </row>
    <row r="39" spans="1:7" s="80" customFormat="1" ht="15.45" customHeight="1" x14ac:dyDescent="0.45">
      <c r="A39" s="211">
        <v>28</v>
      </c>
      <c r="B39" s="617" t="str">
        <f>+IF(様式２!B41="","",様式２!B41)</f>
        <v/>
      </c>
      <c r="C39" s="618"/>
      <c r="D39" s="91"/>
      <c r="E39" s="92"/>
      <c r="F39" s="92"/>
      <c r="G39" s="93"/>
    </row>
    <row r="40" spans="1:7" s="80" customFormat="1" ht="15.45" customHeight="1" x14ac:dyDescent="0.45">
      <c r="A40" s="211">
        <v>29</v>
      </c>
      <c r="B40" s="617" t="str">
        <f>+IF(様式２!B42="","",様式２!B42)</f>
        <v/>
      </c>
      <c r="C40" s="618"/>
      <c r="D40" s="91"/>
      <c r="E40" s="92"/>
      <c r="F40" s="92"/>
      <c r="G40" s="93"/>
    </row>
    <row r="41" spans="1:7" s="80" customFormat="1" ht="15.45" customHeight="1" x14ac:dyDescent="0.45">
      <c r="A41" s="211">
        <v>30</v>
      </c>
      <c r="B41" s="617" t="str">
        <f>+IF(様式２!B43="","",様式２!B43)</f>
        <v/>
      </c>
      <c r="C41" s="618"/>
      <c r="D41" s="170"/>
      <c r="E41" s="171"/>
      <c r="F41" s="171"/>
      <c r="G41" s="172"/>
    </row>
    <row r="42" spans="1:7" s="80" customFormat="1" ht="15.45" customHeight="1" x14ac:dyDescent="0.45">
      <c r="A42" s="211">
        <v>31</v>
      </c>
      <c r="B42" s="617" t="str">
        <f>+IF(様式２!B44="","",様式２!B44)</f>
        <v/>
      </c>
      <c r="C42" s="618"/>
      <c r="D42" s="170"/>
      <c r="E42" s="171"/>
      <c r="F42" s="171"/>
      <c r="G42" s="172"/>
    </row>
    <row r="43" spans="1:7" s="80" customFormat="1" ht="15.45" customHeight="1" x14ac:dyDescent="0.45">
      <c r="A43" s="211">
        <v>32</v>
      </c>
      <c r="B43" s="617" t="str">
        <f>+IF(様式２!B45="","",様式２!B45)</f>
        <v/>
      </c>
      <c r="C43" s="618"/>
      <c r="D43" s="91"/>
      <c r="E43" s="92"/>
      <c r="F43" s="92"/>
      <c r="G43" s="93"/>
    </row>
    <row r="44" spans="1:7" s="80" customFormat="1" ht="15.45" customHeight="1" x14ac:dyDescent="0.45">
      <c r="A44" s="211">
        <v>33</v>
      </c>
      <c r="B44" s="617" t="str">
        <f>+IF(様式２!B46="","",様式２!B46)</f>
        <v/>
      </c>
      <c r="C44" s="618"/>
      <c r="D44" s="91"/>
      <c r="E44" s="92"/>
      <c r="F44" s="92"/>
      <c r="G44" s="93"/>
    </row>
    <row r="45" spans="1:7" s="80" customFormat="1" ht="15.45" customHeight="1" x14ac:dyDescent="0.45">
      <c r="A45" s="211">
        <v>34</v>
      </c>
      <c r="B45" s="617" t="str">
        <f>+IF(様式２!B47="","",様式２!B47)</f>
        <v/>
      </c>
      <c r="C45" s="618"/>
      <c r="D45" s="170"/>
      <c r="E45" s="171"/>
      <c r="F45" s="171"/>
      <c r="G45" s="172"/>
    </row>
    <row r="46" spans="1:7" s="80" customFormat="1" ht="15.45" customHeight="1" x14ac:dyDescent="0.45">
      <c r="A46" s="211">
        <v>35</v>
      </c>
      <c r="B46" s="617" t="str">
        <f>+IF(様式２!B48="","",様式２!B48)</f>
        <v/>
      </c>
      <c r="C46" s="618"/>
      <c r="D46" s="170"/>
      <c r="E46" s="171"/>
      <c r="F46" s="171"/>
      <c r="G46" s="172"/>
    </row>
    <row r="47" spans="1:7" s="80" customFormat="1" ht="15.45" customHeight="1" x14ac:dyDescent="0.45">
      <c r="A47" s="211">
        <v>36</v>
      </c>
      <c r="B47" s="617" t="str">
        <f>+IF(様式２!B49="","",様式２!B49)</f>
        <v/>
      </c>
      <c r="C47" s="618"/>
      <c r="D47" s="170"/>
      <c r="E47" s="171"/>
      <c r="F47" s="171"/>
      <c r="G47" s="172"/>
    </row>
    <row r="48" spans="1:7" s="80" customFormat="1" ht="15.45" customHeight="1" x14ac:dyDescent="0.45">
      <c r="A48" s="211">
        <v>37</v>
      </c>
      <c r="B48" s="617" t="str">
        <f>+IF(様式２!B50="","",様式２!B50)</f>
        <v/>
      </c>
      <c r="C48" s="618"/>
      <c r="D48" s="170"/>
      <c r="E48" s="171"/>
      <c r="F48" s="171"/>
      <c r="G48" s="172"/>
    </row>
    <row r="49" spans="1:7" s="80" customFormat="1" ht="15.45" customHeight="1" x14ac:dyDescent="0.45">
      <c r="A49" s="211">
        <v>38</v>
      </c>
      <c r="B49" s="617" t="str">
        <f>+IF(様式２!B51="","",様式２!B51)</f>
        <v/>
      </c>
      <c r="C49" s="618"/>
      <c r="D49" s="170"/>
      <c r="E49" s="171"/>
      <c r="F49" s="171"/>
      <c r="G49" s="172"/>
    </row>
    <row r="50" spans="1:7" s="80" customFormat="1" ht="15.45" customHeight="1" x14ac:dyDescent="0.45">
      <c r="A50" s="211">
        <v>39</v>
      </c>
      <c r="B50" s="617" t="str">
        <f>+IF(様式２!B52="","",様式２!B52)</f>
        <v/>
      </c>
      <c r="C50" s="618"/>
      <c r="D50" s="170"/>
      <c r="E50" s="171"/>
      <c r="F50" s="171"/>
      <c r="G50" s="172"/>
    </row>
    <row r="51" spans="1:7" s="80" customFormat="1" ht="15.45" customHeight="1" x14ac:dyDescent="0.45">
      <c r="A51" s="211">
        <v>40</v>
      </c>
      <c r="B51" s="617" t="str">
        <f>+IF(様式２!B53="","",様式２!B53)</f>
        <v/>
      </c>
      <c r="C51" s="618"/>
      <c r="D51" s="170"/>
      <c r="E51" s="171"/>
      <c r="F51" s="171"/>
      <c r="G51" s="172"/>
    </row>
    <row r="52" spans="1:7" s="80" customFormat="1" ht="15.45" customHeight="1" x14ac:dyDescent="0.45">
      <c r="A52" s="211">
        <v>41</v>
      </c>
      <c r="B52" s="617" t="str">
        <f>+IF(様式２!B54="","",様式２!B54)</f>
        <v/>
      </c>
      <c r="C52" s="618"/>
      <c r="D52" s="170"/>
      <c r="E52" s="171"/>
      <c r="F52" s="171"/>
      <c r="G52" s="172"/>
    </row>
    <row r="53" spans="1:7" s="80" customFormat="1" ht="15.45" customHeight="1" x14ac:dyDescent="0.45">
      <c r="A53" s="211">
        <v>42</v>
      </c>
      <c r="B53" s="617" t="str">
        <f>+IF(様式２!B55="","",様式２!B55)</f>
        <v/>
      </c>
      <c r="C53" s="618"/>
      <c r="D53" s="170"/>
      <c r="E53" s="171"/>
      <c r="F53" s="171"/>
      <c r="G53" s="172"/>
    </row>
    <row r="54" spans="1:7" s="80" customFormat="1" ht="15.45" customHeight="1" x14ac:dyDescent="0.45">
      <c r="A54" s="211">
        <v>43</v>
      </c>
      <c r="B54" s="617" t="str">
        <f>+IF(様式２!B56="","",様式２!B56)</f>
        <v/>
      </c>
      <c r="C54" s="618"/>
      <c r="D54" s="170"/>
      <c r="E54" s="171"/>
      <c r="F54" s="171"/>
      <c r="G54" s="172"/>
    </row>
    <row r="55" spans="1:7" s="80" customFormat="1" ht="15.45" customHeight="1" x14ac:dyDescent="0.45">
      <c r="A55" s="211">
        <v>44</v>
      </c>
      <c r="B55" s="617" t="str">
        <f>+IF(様式２!B57="","",様式２!B57)</f>
        <v/>
      </c>
      <c r="C55" s="618"/>
      <c r="D55" s="170"/>
      <c r="E55" s="171"/>
      <c r="F55" s="171"/>
      <c r="G55" s="172"/>
    </row>
    <row r="56" spans="1:7" s="80" customFormat="1" ht="15.45" customHeight="1" x14ac:dyDescent="0.45">
      <c r="A56" s="211">
        <v>45</v>
      </c>
      <c r="B56" s="617" t="str">
        <f>+IF(様式２!B58="","",様式２!B58)</f>
        <v/>
      </c>
      <c r="C56" s="618"/>
      <c r="D56" s="170"/>
      <c r="E56" s="171"/>
      <c r="F56" s="171"/>
      <c r="G56" s="172"/>
    </row>
    <row r="57" spans="1:7" s="80" customFormat="1" ht="15.45" customHeight="1" x14ac:dyDescent="0.45">
      <c r="A57" s="211">
        <v>46</v>
      </c>
      <c r="B57" s="617" t="str">
        <f>+IF(様式２!B59="","",様式２!B59)</f>
        <v/>
      </c>
      <c r="C57" s="618"/>
      <c r="D57" s="170"/>
      <c r="E57" s="171"/>
      <c r="F57" s="171"/>
      <c r="G57" s="172"/>
    </row>
    <row r="58" spans="1:7" s="80" customFormat="1" ht="15.45" customHeight="1" x14ac:dyDescent="0.45">
      <c r="A58" s="211">
        <v>47</v>
      </c>
      <c r="B58" s="617" t="str">
        <f>+IF(様式２!B60="","",様式２!B60)</f>
        <v/>
      </c>
      <c r="C58" s="618"/>
      <c r="D58" s="170"/>
      <c r="E58" s="171"/>
      <c r="F58" s="171"/>
      <c r="G58" s="172"/>
    </row>
    <row r="59" spans="1:7" s="80" customFormat="1" ht="15.45" customHeight="1" x14ac:dyDescent="0.45">
      <c r="A59" s="211">
        <v>48</v>
      </c>
      <c r="B59" s="617" t="str">
        <f>+IF(様式２!B61="","",様式２!B61)</f>
        <v/>
      </c>
      <c r="C59" s="618"/>
      <c r="D59" s="170"/>
      <c r="E59" s="171"/>
      <c r="F59" s="171"/>
      <c r="G59" s="172"/>
    </row>
    <row r="60" spans="1:7" s="80" customFormat="1" ht="15.45" customHeight="1" x14ac:dyDescent="0.45">
      <c r="A60" s="211">
        <v>49</v>
      </c>
      <c r="B60" s="617" t="str">
        <f>+IF(様式２!B62="","",様式２!B62)</f>
        <v/>
      </c>
      <c r="C60" s="618"/>
      <c r="D60" s="170"/>
      <c r="E60" s="171"/>
      <c r="F60" s="171"/>
      <c r="G60" s="172"/>
    </row>
    <row r="61" spans="1:7" s="80" customFormat="1" ht="15.45" customHeight="1" thickBot="1" x14ac:dyDescent="0.5">
      <c r="A61" s="211">
        <v>50</v>
      </c>
      <c r="B61" s="630" t="str">
        <f>+IF(様式２!B63="","",様式２!B63)</f>
        <v/>
      </c>
      <c r="C61" s="631"/>
      <c r="D61" s="94"/>
      <c r="E61" s="95"/>
      <c r="F61" s="95"/>
      <c r="G61" s="96"/>
    </row>
    <row r="62" spans="1:7" s="80" customFormat="1" ht="39.6" customHeight="1" thickBot="1" x14ac:dyDescent="0.5">
      <c r="B62" s="619" t="s">
        <v>14</v>
      </c>
      <c r="C62" s="620"/>
      <c r="D62" s="97">
        <f>+SUM(D12:D61)</f>
        <v>0</v>
      </c>
      <c r="E62" s="98">
        <f t="shared" ref="E62:G62" si="0">+SUM(E12:E61)</f>
        <v>0</v>
      </c>
      <c r="F62" s="98">
        <f>+SUM(F12:F61)</f>
        <v>0</v>
      </c>
      <c r="G62" s="99">
        <f t="shared" si="0"/>
        <v>0</v>
      </c>
    </row>
    <row r="63" spans="1:7" ht="38.25" customHeight="1" x14ac:dyDescent="0.45"/>
    <row r="64" spans="1:7" ht="16.2" x14ac:dyDescent="0.45">
      <c r="B64" s="184" t="s">
        <v>1179</v>
      </c>
    </row>
    <row r="65" spans="2:7" x14ac:dyDescent="0.45">
      <c r="B65" s="221" t="s">
        <v>1095</v>
      </c>
    </row>
    <row r="66" spans="2:7" ht="15.6" thickBot="1" x14ac:dyDescent="0.5">
      <c r="B66" s="221" t="s">
        <v>1165</v>
      </c>
    </row>
    <row r="67" spans="2:7" x14ac:dyDescent="0.45">
      <c r="B67" s="621"/>
      <c r="C67" s="622"/>
      <c r="D67" s="622"/>
      <c r="E67" s="622"/>
      <c r="F67" s="622"/>
      <c r="G67" s="623"/>
    </row>
    <row r="68" spans="2:7" x14ac:dyDescent="0.45">
      <c r="B68" s="624"/>
      <c r="C68" s="625"/>
      <c r="D68" s="625"/>
      <c r="E68" s="625"/>
      <c r="F68" s="625"/>
      <c r="G68" s="626"/>
    </row>
    <row r="69" spans="2:7" x14ac:dyDescent="0.45">
      <c r="B69" s="624"/>
      <c r="C69" s="625"/>
      <c r="D69" s="625"/>
      <c r="E69" s="625"/>
      <c r="F69" s="625"/>
      <c r="G69" s="626"/>
    </row>
    <row r="70" spans="2:7" ht="15.6" thickBot="1" x14ac:dyDescent="0.5">
      <c r="B70" s="627"/>
      <c r="C70" s="628"/>
      <c r="D70" s="628"/>
      <c r="E70" s="628"/>
      <c r="F70" s="628"/>
      <c r="G70" s="629"/>
    </row>
  </sheetData>
  <sheetProtection algorithmName="SHA-512" hashValue="AJWvvYgWI7owA55lrman+VqQfoROeI8KVmLPA0UuJRUNGdRalIT5ELi1NqfIU71llmW2MR3nDg5riuGpS5B0gw==" saltValue="/3RdYMWtstiuzbSJBK7adw==" spinCount="100000" sheet="1" selectLockedCells="1"/>
  <mergeCells count="54">
    <mergeCell ref="D9:G9"/>
    <mergeCell ref="B24:C24"/>
    <mergeCell ref="B25:C25"/>
    <mergeCell ref="B26:C26"/>
    <mergeCell ref="B27:C27"/>
    <mergeCell ref="B19:C19"/>
    <mergeCell ref="B20:C20"/>
    <mergeCell ref="B21:C21"/>
    <mergeCell ref="B22:C22"/>
    <mergeCell ref="B23:C23"/>
    <mergeCell ref="B14:C14"/>
    <mergeCell ref="B9:C11"/>
    <mergeCell ref="B16:C16"/>
    <mergeCell ref="B17:C17"/>
    <mergeCell ref="B18:C18"/>
    <mergeCell ref="B12:C12"/>
    <mergeCell ref="B15:C15"/>
    <mergeCell ref="B31:C31"/>
    <mergeCell ref="B13:C13"/>
    <mergeCell ref="B29:C29"/>
    <mergeCell ref="B30:C30"/>
    <mergeCell ref="B28:C28"/>
    <mergeCell ref="B61:C61"/>
    <mergeCell ref="B35:C35"/>
    <mergeCell ref="B36:C36"/>
    <mergeCell ref="B37:C37"/>
    <mergeCell ref="B38:C38"/>
    <mergeCell ref="B39:C39"/>
    <mergeCell ref="B48:C48"/>
    <mergeCell ref="B49:C49"/>
    <mergeCell ref="B45:C45"/>
    <mergeCell ref="B46:C46"/>
    <mergeCell ref="B47:C47"/>
    <mergeCell ref="B41:C41"/>
    <mergeCell ref="B42:C42"/>
    <mergeCell ref="B43:C43"/>
    <mergeCell ref="B44:C44"/>
    <mergeCell ref="B40:C40"/>
    <mergeCell ref="B32:C32"/>
    <mergeCell ref="B33:C33"/>
    <mergeCell ref="B62:C62"/>
    <mergeCell ref="B67:G70"/>
    <mergeCell ref="B60:C60"/>
    <mergeCell ref="B55:C55"/>
    <mergeCell ref="B56:C56"/>
    <mergeCell ref="B57:C57"/>
    <mergeCell ref="B58:C58"/>
    <mergeCell ref="B59:C59"/>
    <mergeCell ref="B50:C50"/>
    <mergeCell ref="B51:C51"/>
    <mergeCell ref="B52:C52"/>
    <mergeCell ref="B53:C53"/>
    <mergeCell ref="B54:C54"/>
    <mergeCell ref="B34:C34"/>
  </mergeCells>
  <phoneticPr fontId="14"/>
  <conditionalFormatting sqref="D13:G61">
    <cfRule type="expression" dxfId="49" priority="5">
      <formula>$B13=""</formula>
    </cfRule>
  </conditionalFormatting>
  <dataValidations count="1">
    <dataValidation type="decimal" operator="greaterThanOrEqual" allowBlank="1" showInputMessage="1" showErrorMessage="1" sqref="D12:G61" xr:uid="{00000000-0002-0000-0300-000000000000}">
      <formula1>0</formula1>
    </dataValidation>
  </dataValidations>
  <pageMargins left="0.70866141732283472" right="0.70866141732283472" top="0.74803149606299213" bottom="0.74803149606299213" header="0.31496062992125984" footer="0.31496062992125984"/>
  <pageSetup paperSize="9" firstPageNumber="6" orientation="portrait" useFirstPageNumber="1" r:id="rId1"/>
  <headerFooter differentFirst="1">
    <oddFooter>&amp;C&amp;10&amp;P ページ</oddFooter>
    <firstFooter>&amp;C&amp;10&amp;P ページ</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sheetPr>
  <dimension ref="A1:R91"/>
  <sheetViews>
    <sheetView showGridLines="0" view="pageBreakPreview" zoomScale="60" zoomScaleNormal="60" zoomScalePageLayoutView="40" workbookViewId="0">
      <selection activeCell="D11" sqref="D11"/>
    </sheetView>
  </sheetViews>
  <sheetFormatPr defaultColWidth="9" defaultRowHeight="15" x14ac:dyDescent="0.45"/>
  <cols>
    <col min="1" max="1" width="5.69921875" style="47" bestFit="1" customWidth="1"/>
    <col min="2" max="2" width="4.69921875" style="47" hidden="1" customWidth="1"/>
    <col min="3" max="17" width="11" style="47" customWidth="1"/>
    <col min="18" max="18" width="1.59765625" style="47" customWidth="1"/>
    <col min="19" max="16384" width="9" style="47"/>
  </cols>
  <sheetData>
    <row r="1" spans="1:17" s="51" customFormat="1" ht="27" customHeight="1" x14ac:dyDescent="0.45">
      <c r="C1" s="185" t="s">
        <v>1269</v>
      </c>
      <c r="D1" s="50"/>
      <c r="E1" s="50"/>
      <c r="Q1" s="100" t="str">
        <f>+IF(様式１!F49="○",1,"")</f>
        <v/>
      </c>
    </row>
    <row r="2" spans="1:17" s="51" customFormat="1" ht="18.75" customHeight="1" x14ac:dyDescent="0.45">
      <c r="C2" s="50"/>
      <c r="D2" s="50"/>
      <c r="E2" s="50"/>
    </row>
    <row r="3" spans="1:17" s="51" customFormat="1" ht="29.25" customHeight="1" x14ac:dyDescent="0.45">
      <c r="C3" s="182" t="s">
        <v>1193</v>
      </c>
      <c r="D3" s="65"/>
    </row>
    <row r="4" spans="1:17" s="51" customFormat="1" ht="49.2" customHeight="1" x14ac:dyDescent="0.45">
      <c r="C4" s="676" t="s">
        <v>1192</v>
      </c>
      <c r="D4" s="676"/>
      <c r="E4" s="676"/>
      <c r="F4" s="676"/>
      <c r="G4" s="676"/>
      <c r="H4" s="676"/>
      <c r="I4" s="676"/>
      <c r="J4" s="676"/>
      <c r="K4" s="676"/>
      <c r="L4" s="676"/>
      <c r="M4" s="676"/>
      <c r="N4" s="676"/>
      <c r="O4" s="676"/>
      <c r="P4" s="676"/>
      <c r="Q4" s="676"/>
    </row>
    <row r="5" spans="1:17" s="102" customFormat="1" ht="21.6" customHeight="1" x14ac:dyDescent="0.45">
      <c r="C5" s="226" t="s">
        <v>1031</v>
      </c>
    </row>
    <row r="6" spans="1:17" s="102" customFormat="1" ht="23.4" customHeight="1" x14ac:dyDescent="0.45">
      <c r="C6" s="268" t="s">
        <v>1032</v>
      </c>
    </row>
    <row r="7" spans="1:17" s="102" customFormat="1" ht="21.6" customHeight="1" x14ac:dyDescent="0.45">
      <c r="C7" s="267" t="s">
        <v>1196</v>
      </c>
    </row>
    <row r="8" spans="1:17" s="102" customFormat="1" ht="7.5" customHeight="1" thickBot="1" x14ac:dyDescent="0.5"/>
    <row r="9" spans="1:17" s="51" customFormat="1" ht="34.5" customHeight="1" x14ac:dyDescent="0.45">
      <c r="B9" s="100">
        <f>+SUM(B10:B60)</f>
        <v>0</v>
      </c>
      <c r="C9" s="677" t="s">
        <v>1091</v>
      </c>
      <c r="D9" s="678"/>
      <c r="E9" s="678"/>
      <c r="F9" s="678"/>
      <c r="G9" s="678"/>
      <c r="H9" s="678"/>
      <c r="I9" s="678"/>
      <c r="J9" s="679"/>
      <c r="K9" s="490" t="s">
        <v>1194</v>
      </c>
      <c r="L9" s="516"/>
      <c r="M9" s="516"/>
      <c r="N9" s="516"/>
      <c r="O9" s="516"/>
      <c r="P9" s="516"/>
      <c r="Q9" s="491"/>
    </row>
    <row r="10" spans="1:17" s="51" customFormat="1" ht="63.6" customHeight="1" x14ac:dyDescent="0.45">
      <c r="B10" s="100">
        <f>+IF(COUNT(J11:J60)=COUNT(Q11:Q60),0,1)</f>
        <v>0</v>
      </c>
      <c r="C10" s="222" t="s">
        <v>946</v>
      </c>
      <c r="D10" s="103" t="s">
        <v>865</v>
      </c>
      <c r="E10" s="103" t="s">
        <v>1022</v>
      </c>
      <c r="F10" s="225" t="s">
        <v>783</v>
      </c>
      <c r="G10" s="680" t="s">
        <v>1024</v>
      </c>
      <c r="H10" s="662"/>
      <c r="I10" s="662"/>
      <c r="J10" s="104" t="s">
        <v>1023</v>
      </c>
      <c r="K10" s="302" t="s">
        <v>561</v>
      </c>
      <c r="L10" s="103" t="s">
        <v>865</v>
      </c>
      <c r="M10" s="103" t="s">
        <v>866</v>
      </c>
      <c r="N10" s="680" t="s">
        <v>1024</v>
      </c>
      <c r="O10" s="662"/>
      <c r="P10" s="662"/>
      <c r="Q10" s="104" t="s">
        <v>1023</v>
      </c>
    </row>
    <row r="11" spans="1:17" s="51" customFormat="1" ht="27.75" customHeight="1" x14ac:dyDescent="0.45">
      <c r="A11" s="210">
        <v>1</v>
      </c>
      <c r="B11" s="100">
        <f>+IF(J11=Q11,0,1)</f>
        <v>0</v>
      </c>
      <c r="C11" s="233" t="str">
        <f>+IF(様式２!B14="","",様式２!B14)</f>
        <v/>
      </c>
      <c r="D11" s="105"/>
      <c r="E11" s="300"/>
      <c r="F11" s="106" t="str">
        <f>+IF(様式１!$F$48="○",IF(病棟機能確認票!N10="","",病棟機能確認票!N10),"")</f>
        <v/>
      </c>
      <c r="G11" s="666"/>
      <c r="H11" s="666"/>
      <c r="I11" s="666"/>
      <c r="J11" s="107"/>
      <c r="K11" s="108"/>
      <c r="L11" s="105"/>
      <c r="M11" s="300"/>
      <c r="N11" s="666"/>
      <c r="O11" s="666"/>
      <c r="P11" s="666"/>
      <c r="Q11" s="107"/>
    </row>
    <row r="12" spans="1:17" s="51" customFormat="1" ht="27.75" customHeight="1" x14ac:dyDescent="0.45">
      <c r="A12" s="210">
        <v>2</v>
      </c>
      <c r="B12" s="100">
        <f t="shared" ref="B12:B60" si="0">+IF(J12=Q12,0,1)</f>
        <v>0</v>
      </c>
      <c r="C12" s="233" t="str">
        <f>+IF(様式２!B15="","",様式２!B15)</f>
        <v/>
      </c>
      <c r="D12" s="105"/>
      <c r="E12" s="300"/>
      <c r="F12" s="106" t="str">
        <f>+IF(様式１!$F$48="○",IF(病棟機能確認票!N11="","",病棟機能確認票!N11),"")</f>
        <v/>
      </c>
      <c r="G12" s="666"/>
      <c r="H12" s="666"/>
      <c r="I12" s="666"/>
      <c r="J12" s="107"/>
      <c r="K12" s="109"/>
      <c r="L12" s="110"/>
      <c r="M12" s="131"/>
      <c r="N12" s="665"/>
      <c r="O12" s="665"/>
      <c r="P12" s="665"/>
      <c r="Q12" s="111"/>
    </row>
    <row r="13" spans="1:17" s="51" customFormat="1" ht="27.75" customHeight="1" x14ac:dyDescent="0.45">
      <c r="A13" s="210">
        <v>3</v>
      </c>
      <c r="B13" s="100">
        <f t="shared" si="0"/>
        <v>0</v>
      </c>
      <c r="C13" s="233" t="str">
        <f>+IF(様式２!B16="","",様式２!B16)</f>
        <v/>
      </c>
      <c r="D13" s="105"/>
      <c r="E13" s="300"/>
      <c r="F13" s="106" t="str">
        <f>+IF(様式１!$F$48="○",IF(病棟機能確認票!N12="","",病棟機能確認票!N12),"")</f>
        <v/>
      </c>
      <c r="G13" s="666"/>
      <c r="H13" s="666"/>
      <c r="I13" s="666"/>
      <c r="J13" s="107"/>
      <c r="K13" s="109"/>
      <c r="L13" s="110"/>
      <c r="M13" s="131"/>
      <c r="N13" s="665"/>
      <c r="O13" s="665"/>
      <c r="P13" s="665"/>
      <c r="Q13" s="111"/>
    </row>
    <row r="14" spans="1:17" s="51" customFormat="1" ht="27.75" customHeight="1" x14ac:dyDescent="0.45">
      <c r="A14" s="210">
        <v>4</v>
      </c>
      <c r="B14" s="100">
        <f t="shared" si="0"/>
        <v>0</v>
      </c>
      <c r="C14" s="233" t="str">
        <f>+IF(様式２!B17="","",様式２!B17)</f>
        <v/>
      </c>
      <c r="D14" s="105"/>
      <c r="E14" s="300"/>
      <c r="F14" s="106" t="str">
        <f>+IF(様式１!$F$48="○",IF(病棟機能確認票!N13="","",病棟機能確認票!N13),"")</f>
        <v/>
      </c>
      <c r="G14" s="666"/>
      <c r="H14" s="666"/>
      <c r="I14" s="666"/>
      <c r="J14" s="107"/>
      <c r="K14" s="109"/>
      <c r="L14" s="110"/>
      <c r="M14" s="131"/>
      <c r="N14" s="665"/>
      <c r="O14" s="665"/>
      <c r="P14" s="665"/>
      <c r="Q14" s="111"/>
    </row>
    <row r="15" spans="1:17" s="51" customFormat="1" ht="27.75" customHeight="1" x14ac:dyDescent="0.45">
      <c r="A15" s="210">
        <v>5</v>
      </c>
      <c r="B15" s="100">
        <f t="shared" si="0"/>
        <v>0</v>
      </c>
      <c r="C15" s="233" t="str">
        <f>+IF(様式２!B18="","",様式２!B18)</f>
        <v/>
      </c>
      <c r="D15" s="105"/>
      <c r="E15" s="300"/>
      <c r="F15" s="106" t="str">
        <f>+IF(様式１!$F$48="○",IF(病棟機能確認票!N14="","",病棟機能確認票!N14),"")</f>
        <v/>
      </c>
      <c r="G15" s="666"/>
      <c r="H15" s="666"/>
      <c r="I15" s="666"/>
      <c r="J15" s="107"/>
      <c r="K15" s="109"/>
      <c r="L15" s="110"/>
      <c r="M15" s="131"/>
      <c r="N15" s="665"/>
      <c r="O15" s="665"/>
      <c r="P15" s="665"/>
      <c r="Q15" s="111"/>
    </row>
    <row r="16" spans="1:17" s="51" customFormat="1" ht="27.75" customHeight="1" x14ac:dyDescent="0.45">
      <c r="A16" s="210">
        <v>6</v>
      </c>
      <c r="B16" s="100">
        <f t="shared" si="0"/>
        <v>0</v>
      </c>
      <c r="C16" s="233" t="str">
        <f>+IF(様式２!B19="","",様式２!B19)</f>
        <v/>
      </c>
      <c r="D16" s="105"/>
      <c r="E16" s="300"/>
      <c r="F16" s="106" t="str">
        <f>+IF(様式１!$F$48="○",IF(病棟機能確認票!N15="","",病棟機能確認票!N15),"")</f>
        <v/>
      </c>
      <c r="G16" s="666"/>
      <c r="H16" s="666"/>
      <c r="I16" s="666"/>
      <c r="J16" s="107"/>
      <c r="K16" s="109"/>
      <c r="L16" s="110"/>
      <c r="M16" s="131"/>
      <c r="N16" s="665"/>
      <c r="O16" s="665"/>
      <c r="P16" s="665"/>
      <c r="Q16" s="111"/>
    </row>
    <row r="17" spans="1:17" s="51" customFormat="1" ht="27.75" customHeight="1" x14ac:dyDescent="0.45">
      <c r="A17" s="210">
        <v>7</v>
      </c>
      <c r="B17" s="100">
        <f t="shared" si="0"/>
        <v>0</v>
      </c>
      <c r="C17" s="233" t="str">
        <f>+IF(様式２!B20="","",様式２!B20)</f>
        <v/>
      </c>
      <c r="D17" s="105"/>
      <c r="E17" s="300"/>
      <c r="F17" s="106" t="str">
        <f>+IF(様式１!$F$48="○",IF(病棟機能確認票!N16="","",病棟機能確認票!N16),"")</f>
        <v/>
      </c>
      <c r="G17" s="666"/>
      <c r="H17" s="666"/>
      <c r="I17" s="666"/>
      <c r="J17" s="107"/>
      <c r="K17" s="109"/>
      <c r="L17" s="110"/>
      <c r="M17" s="131"/>
      <c r="N17" s="665"/>
      <c r="O17" s="665"/>
      <c r="P17" s="665"/>
      <c r="Q17" s="111"/>
    </row>
    <row r="18" spans="1:17" s="51" customFormat="1" ht="27.75" customHeight="1" x14ac:dyDescent="0.45">
      <c r="A18" s="210">
        <v>8</v>
      </c>
      <c r="B18" s="100">
        <f t="shared" si="0"/>
        <v>0</v>
      </c>
      <c r="C18" s="233" t="str">
        <f>+IF(様式２!B21="","",様式２!B21)</f>
        <v/>
      </c>
      <c r="D18" s="105"/>
      <c r="E18" s="300"/>
      <c r="F18" s="106" t="str">
        <f>+IF(様式１!$F$48="○",IF(病棟機能確認票!N17="","",病棟機能確認票!N17),"")</f>
        <v/>
      </c>
      <c r="G18" s="666"/>
      <c r="H18" s="666"/>
      <c r="I18" s="666"/>
      <c r="J18" s="107"/>
      <c r="K18" s="109"/>
      <c r="L18" s="110"/>
      <c r="M18" s="131"/>
      <c r="N18" s="665"/>
      <c r="O18" s="665"/>
      <c r="P18" s="665"/>
      <c r="Q18" s="111"/>
    </row>
    <row r="19" spans="1:17" s="51" customFormat="1" ht="27.75" customHeight="1" x14ac:dyDescent="0.45">
      <c r="A19" s="210">
        <v>9</v>
      </c>
      <c r="B19" s="100">
        <f t="shared" si="0"/>
        <v>0</v>
      </c>
      <c r="C19" s="233" t="str">
        <f>+IF(様式２!B22="","",様式２!B22)</f>
        <v/>
      </c>
      <c r="D19" s="105"/>
      <c r="E19" s="300"/>
      <c r="F19" s="106" t="str">
        <f>+IF(様式１!$F$48="○",IF(病棟機能確認票!N18="","",病棟機能確認票!N18),"")</f>
        <v/>
      </c>
      <c r="G19" s="666"/>
      <c r="H19" s="666"/>
      <c r="I19" s="666"/>
      <c r="J19" s="107"/>
      <c r="K19" s="109"/>
      <c r="L19" s="110"/>
      <c r="M19" s="131"/>
      <c r="N19" s="665"/>
      <c r="O19" s="665"/>
      <c r="P19" s="665"/>
      <c r="Q19" s="111"/>
    </row>
    <row r="20" spans="1:17" s="51" customFormat="1" ht="27.75" customHeight="1" x14ac:dyDescent="0.45">
      <c r="A20" s="210">
        <v>10</v>
      </c>
      <c r="B20" s="100">
        <f t="shared" si="0"/>
        <v>0</v>
      </c>
      <c r="C20" s="233" t="str">
        <f>+IF(様式２!B23="","",様式２!B23)</f>
        <v/>
      </c>
      <c r="D20" s="105"/>
      <c r="E20" s="300"/>
      <c r="F20" s="106" t="str">
        <f>+IF(様式１!$F$48="○",IF(病棟機能確認票!N19="","",病棟機能確認票!N19),"")</f>
        <v/>
      </c>
      <c r="G20" s="666"/>
      <c r="H20" s="666"/>
      <c r="I20" s="666"/>
      <c r="J20" s="107"/>
      <c r="K20" s="109"/>
      <c r="L20" s="110"/>
      <c r="M20" s="131"/>
      <c r="N20" s="665"/>
      <c r="O20" s="665"/>
      <c r="P20" s="665"/>
      <c r="Q20" s="111"/>
    </row>
    <row r="21" spans="1:17" s="51" customFormat="1" ht="27.75" customHeight="1" x14ac:dyDescent="0.45">
      <c r="A21" s="210">
        <v>11</v>
      </c>
      <c r="B21" s="100">
        <f t="shared" si="0"/>
        <v>0</v>
      </c>
      <c r="C21" s="233" t="str">
        <f>+IF(様式２!B24="","",様式２!B24)</f>
        <v/>
      </c>
      <c r="D21" s="105"/>
      <c r="E21" s="300"/>
      <c r="F21" s="106" t="str">
        <f>+IF(様式１!$F$48="○",IF(病棟機能確認票!N20="","",病棟機能確認票!N20),"")</f>
        <v/>
      </c>
      <c r="G21" s="666"/>
      <c r="H21" s="666"/>
      <c r="I21" s="666"/>
      <c r="J21" s="107"/>
      <c r="K21" s="109"/>
      <c r="L21" s="110"/>
      <c r="M21" s="131"/>
      <c r="N21" s="665"/>
      <c r="O21" s="665"/>
      <c r="P21" s="665"/>
      <c r="Q21" s="111"/>
    </row>
    <row r="22" spans="1:17" s="51" customFormat="1" ht="27.75" customHeight="1" x14ac:dyDescent="0.45">
      <c r="A22" s="210">
        <v>12</v>
      </c>
      <c r="B22" s="100">
        <f t="shared" si="0"/>
        <v>0</v>
      </c>
      <c r="C22" s="233" t="str">
        <f>+IF(様式２!B25="","",様式２!B25)</f>
        <v/>
      </c>
      <c r="D22" s="105"/>
      <c r="E22" s="300"/>
      <c r="F22" s="106" t="str">
        <f>+IF(様式１!$F$48="○",IF(病棟機能確認票!N21="","",病棟機能確認票!N21),"")</f>
        <v/>
      </c>
      <c r="G22" s="666"/>
      <c r="H22" s="666"/>
      <c r="I22" s="666"/>
      <c r="J22" s="107"/>
      <c r="K22" s="109"/>
      <c r="L22" s="110"/>
      <c r="M22" s="131"/>
      <c r="N22" s="665"/>
      <c r="O22" s="665"/>
      <c r="P22" s="665"/>
      <c r="Q22" s="111"/>
    </row>
    <row r="23" spans="1:17" s="51" customFormat="1" ht="27.75" customHeight="1" x14ac:dyDescent="0.45">
      <c r="A23" s="210">
        <v>13</v>
      </c>
      <c r="B23" s="100">
        <f t="shared" si="0"/>
        <v>0</v>
      </c>
      <c r="C23" s="233" t="str">
        <f>+IF(様式２!B26="","",様式２!B26)</f>
        <v/>
      </c>
      <c r="D23" s="105"/>
      <c r="E23" s="300"/>
      <c r="F23" s="106" t="str">
        <f>+IF(様式１!$F$48="○",IF(病棟機能確認票!N22="","",病棟機能確認票!N22),"")</f>
        <v/>
      </c>
      <c r="G23" s="666"/>
      <c r="H23" s="666"/>
      <c r="I23" s="666"/>
      <c r="J23" s="107"/>
      <c r="K23" s="109"/>
      <c r="L23" s="110"/>
      <c r="M23" s="131"/>
      <c r="N23" s="665"/>
      <c r="O23" s="665"/>
      <c r="P23" s="665"/>
      <c r="Q23" s="111"/>
    </row>
    <row r="24" spans="1:17" s="51" customFormat="1" ht="27.75" customHeight="1" x14ac:dyDescent="0.45">
      <c r="A24" s="210">
        <v>14</v>
      </c>
      <c r="B24" s="100">
        <f t="shared" si="0"/>
        <v>0</v>
      </c>
      <c r="C24" s="233" t="str">
        <f>+IF(様式２!B27="","",様式２!B27)</f>
        <v/>
      </c>
      <c r="D24" s="105"/>
      <c r="E24" s="300"/>
      <c r="F24" s="106" t="str">
        <f>+IF(様式１!$F$48="○",IF(病棟機能確認票!N23="","",病棟機能確認票!N23),"")</f>
        <v/>
      </c>
      <c r="G24" s="666"/>
      <c r="H24" s="666"/>
      <c r="I24" s="666"/>
      <c r="J24" s="107"/>
      <c r="K24" s="109"/>
      <c r="L24" s="110"/>
      <c r="M24" s="131"/>
      <c r="N24" s="665"/>
      <c r="O24" s="665"/>
      <c r="P24" s="665"/>
      <c r="Q24" s="111"/>
    </row>
    <row r="25" spans="1:17" s="51" customFormat="1" ht="27.75" customHeight="1" x14ac:dyDescent="0.45">
      <c r="A25" s="210">
        <v>15</v>
      </c>
      <c r="B25" s="100">
        <f t="shared" si="0"/>
        <v>0</v>
      </c>
      <c r="C25" s="233" t="str">
        <f>+IF(様式２!B28="","",様式２!B28)</f>
        <v/>
      </c>
      <c r="D25" s="105"/>
      <c r="E25" s="300"/>
      <c r="F25" s="106" t="str">
        <f>+IF(様式１!$F$48="○",IF(病棟機能確認票!N24="","",病棟機能確認票!N24),"")</f>
        <v/>
      </c>
      <c r="G25" s="666"/>
      <c r="H25" s="666"/>
      <c r="I25" s="666"/>
      <c r="J25" s="107"/>
      <c r="K25" s="109"/>
      <c r="L25" s="110"/>
      <c r="M25" s="131"/>
      <c r="N25" s="665"/>
      <c r="O25" s="665"/>
      <c r="P25" s="665"/>
      <c r="Q25" s="111"/>
    </row>
    <row r="26" spans="1:17" s="51" customFormat="1" ht="27.75" customHeight="1" x14ac:dyDescent="0.45">
      <c r="A26" s="210">
        <v>16</v>
      </c>
      <c r="B26" s="100">
        <f t="shared" si="0"/>
        <v>0</v>
      </c>
      <c r="C26" s="233" t="str">
        <f>+IF(様式２!B29="","",様式２!B29)</f>
        <v/>
      </c>
      <c r="D26" s="105"/>
      <c r="E26" s="300"/>
      <c r="F26" s="106" t="str">
        <f>+IF(様式１!$F$48="○",IF(病棟機能確認票!N25="","",病棟機能確認票!N25),"")</f>
        <v/>
      </c>
      <c r="G26" s="666"/>
      <c r="H26" s="666"/>
      <c r="I26" s="666"/>
      <c r="J26" s="107"/>
      <c r="K26" s="109"/>
      <c r="L26" s="110"/>
      <c r="M26" s="131"/>
      <c r="N26" s="665"/>
      <c r="O26" s="665"/>
      <c r="P26" s="665"/>
      <c r="Q26" s="111"/>
    </row>
    <row r="27" spans="1:17" s="51" customFormat="1" ht="27.75" customHeight="1" x14ac:dyDescent="0.45">
      <c r="A27" s="210">
        <v>17</v>
      </c>
      <c r="B27" s="100">
        <f t="shared" si="0"/>
        <v>0</v>
      </c>
      <c r="C27" s="233" t="str">
        <f>+IF(様式２!B30="","",様式２!B30)</f>
        <v/>
      </c>
      <c r="D27" s="105"/>
      <c r="E27" s="300"/>
      <c r="F27" s="106" t="str">
        <f>+IF(様式１!$F$48="○",IF(病棟機能確認票!N26="","",病棟機能確認票!N26),"")</f>
        <v/>
      </c>
      <c r="G27" s="666"/>
      <c r="H27" s="666"/>
      <c r="I27" s="666"/>
      <c r="J27" s="107"/>
      <c r="K27" s="109"/>
      <c r="L27" s="110"/>
      <c r="M27" s="131"/>
      <c r="N27" s="665"/>
      <c r="O27" s="665"/>
      <c r="P27" s="665"/>
      <c r="Q27" s="111"/>
    </row>
    <row r="28" spans="1:17" s="51" customFormat="1" ht="27.75" customHeight="1" x14ac:dyDescent="0.45">
      <c r="A28" s="210">
        <v>18</v>
      </c>
      <c r="B28" s="100">
        <f t="shared" si="0"/>
        <v>0</v>
      </c>
      <c r="C28" s="233" t="str">
        <f>+IF(様式２!B31="","",様式２!B31)</f>
        <v/>
      </c>
      <c r="D28" s="105"/>
      <c r="E28" s="300"/>
      <c r="F28" s="106" t="str">
        <f>+IF(様式１!$F$48="○",IF(病棟機能確認票!N27="","",病棟機能確認票!N27),"")</f>
        <v/>
      </c>
      <c r="G28" s="666"/>
      <c r="H28" s="666"/>
      <c r="I28" s="666"/>
      <c r="J28" s="107"/>
      <c r="K28" s="109"/>
      <c r="L28" s="110"/>
      <c r="M28" s="131"/>
      <c r="N28" s="665"/>
      <c r="O28" s="665"/>
      <c r="P28" s="665"/>
      <c r="Q28" s="111"/>
    </row>
    <row r="29" spans="1:17" s="51" customFormat="1" ht="27.75" customHeight="1" x14ac:dyDescent="0.45">
      <c r="A29" s="210">
        <v>19</v>
      </c>
      <c r="B29" s="100">
        <f t="shared" si="0"/>
        <v>0</v>
      </c>
      <c r="C29" s="233" t="str">
        <f>+IF(様式２!B32="","",様式２!B32)</f>
        <v/>
      </c>
      <c r="D29" s="105"/>
      <c r="E29" s="300"/>
      <c r="F29" s="106" t="str">
        <f>+IF(様式１!$F$48="○",IF(病棟機能確認票!N28="","",病棟機能確認票!N28),"")</f>
        <v/>
      </c>
      <c r="G29" s="666"/>
      <c r="H29" s="666"/>
      <c r="I29" s="666"/>
      <c r="J29" s="107"/>
      <c r="K29" s="109"/>
      <c r="L29" s="110"/>
      <c r="M29" s="131"/>
      <c r="N29" s="665"/>
      <c r="O29" s="665"/>
      <c r="P29" s="665"/>
      <c r="Q29" s="111"/>
    </row>
    <row r="30" spans="1:17" s="51" customFormat="1" ht="27.75" customHeight="1" x14ac:dyDescent="0.45">
      <c r="A30" s="210">
        <v>20</v>
      </c>
      <c r="B30" s="100">
        <f t="shared" si="0"/>
        <v>0</v>
      </c>
      <c r="C30" s="233" t="str">
        <f>+IF(様式２!B33="","",様式２!B33)</f>
        <v/>
      </c>
      <c r="D30" s="105"/>
      <c r="E30" s="300"/>
      <c r="F30" s="106" t="str">
        <f>+IF(様式１!$F$48="○",IF(病棟機能確認票!N29="","",病棟機能確認票!N29),"")</f>
        <v/>
      </c>
      <c r="G30" s="666"/>
      <c r="H30" s="666"/>
      <c r="I30" s="666"/>
      <c r="J30" s="107"/>
      <c r="K30" s="109"/>
      <c r="L30" s="110"/>
      <c r="M30" s="131"/>
      <c r="N30" s="665"/>
      <c r="O30" s="665"/>
      <c r="P30" s="665"/>
      <c r="Q30" s="111"/>
    </row>
    <row r="31" spans="1:17" s="51" customFormat="1" ht="27.75" customHeight="1" x14ac:dyDescent="0.45">
      <c r="A31" s="210">
        <v>21</v>
      </c>
      <c r="B31" s="100">
        <f t="shared" si="0"/>
        <v>0</v>
      </c>
      <c r="C31" s="233" t="str">
        <f>+IF(様式２!B34="","",様式２!B34)</f>
        <v/>
      </c>
      <c r="D31" s="105"/>
      <c r="E31" s="300"/>
      <c r="F31" s="106" t="str">
        <f>+IF(様式１!$F$48="○",IF(病棟機能確認票!N30="","",病棟機能確認票!N30),"")</f>
        <v/>
      </c>
      <c r="G31" s="666"/>
      <c r="H31" s="666"/>
      <c r="I31" s="666"/>
      <c r="J31" s="107"/>
      <c r="K31" s="109"/>
      <c r="L31" s="110"/>
      <c r="M31" s="131"/>
      <c r="N31" s="665"/>
      <c r="O31" s="665"/>
      <c r="P31" s="665"/>
      <c r="Q31" s="111"/>
    </row>
    <row r="32" spans="1:17" s="51" customFormat="1" ht="27.75" customHeight="1" x14ac:dyDescent="0.45">
      <c r="A32" s="210">
        <v>22</v>
      </c>
      <c r="B32" s="100">
        <f t="shared" si="0"/>
        <v>0</v>
      </c>
      <c r="C32" s="233" t="str">
        <f>+IF(様式２!B35="","",様式２!B35)</f>
        <v/>
      </c>
      <c r="D32" s="105"/>
      <c r="E32" s="300"/>
      <c r="F32" s="106" t="str">
        <f>+IF(様式１!$F$48="○",IF(病棟機能確認票!N31="","",病棟機能確認票!N31),"")</f>
        <v/>
      </c>
      <c r="G32" s="666"/>
      <c r="H32" s="666"/>
      <c r="I32" s="666"/>
      <c r="J32" s="107"/>
      <c r="K32" s="109"/>
      <c r="L32" s="110"/>
      <c r="M32" s="131"/>
      <c r="N32" s="665"/>
      <c r="O32" s="665"/>
      <c r="P32" s="665"/>
      <c r="Q32" s="111"/>
    </row>
    <row r="33" spans="1:17" s="51" customFormat="1" ht="27.75" customHeight="1" x14ac:dyDescent="0.45">
      <c r="A33" s="210">
        <v>23</v>
      </c>
      <c r="B33" s="100">
        <f t="shared" si="0"/>
        <v>0</v>
      </c>
      <c r="C33" s="233" t="str">
        <f>+IF(様式２!B36="","",様式２!B36)</f>
        <v/>
      </c>
      <c r="D33" s="105"/>
      <c r="E33" s="300"/>
      <c r="F33" s="106" t="str">
        <f>+IF(様式１!$F$48="○",IF(病棟機能確認票!N32="","",病棟機能確認票!N32),"")</f>
        <v/>
      </c>
      <c r="G33" s="666"/>
      <c r="H33" s="666"/>
      <c r="I33" s="666"/>
      <c r="J33" s="107"/>
      <c r="K33" s="109"/>
      <c r="L33" s="110"/>
      <c r="M33" s="131"/>
      <c r="N33" s="665"/>
      <c r="O33" s="665"/>
      <c r="P33" s="665"/>
      <c r="Q33" s="111"/>
    </row>
    <row r="34" spans="1:17" s="51" customFormat="1" ht="27.75" customHeight="1" x14ac:dyDescent="0.45">
      <c r="A34" s="210">
        <v>24</v>
      </c>
      <c r="B34" s="100">
        <f t="shared" si="0"/>
        <v>0</v>
      </c>
      <c r="C34" s="233" t="str">
        <f>+IF(様式２!B37="","",様式２!B37)</f>
        <v/>
      </c>
      <c r="D34" s="105"/>
      <c r="E34" s="300"/>
      <c r="F34" s="106" t="str">
        <f>+IF(様式１!$F$48="○",IF(病棟機能確認票!N33="","",病棟機能確認票!N33),"")</f>
        <v/>
      </c>
      <c r="G34" s="666"/>
      <c r="H34" s="666"/>
      <c r="I34" s="666"/>
      <c r="J34" s="107"/>
      <c r="K34" s="109"/>
      <c r="L34" s="110"/>
      <c r="M34" s="131"/>
      <c r="N34" s="665"/>
      <c r="O34" s="665"/>
      <c r="P34" s="665"/>
      <c r="Q34" s="111"/>
    </row>
    <row r="35" spans="1:17" s="51" customFormat="1" ht="27.75" customHeight="1" x14ac:dyDescent="0.45">
      <c r="A35" s="210">
        <v>25</v>
      </c>
      <c r="B35" s="100">
        <f t="shared" si="0"/>
        <v>0</v>
      </c>
      <c r="C35" s="233" t="str">
        <f>+IF(様式２!B38="","",様式２!B38)</f>
        <v/>
      </c>
      <c r="D35" s="105"/>
      <c r="E35" s="300"/>
      <c r="F35" s="106" t="str">
        <f>+IF(様式１!$F$48="○",IF(病棟機能確認票!N34="","",病棟機能確認票!N34),"")</f>
        <v/>
      </c>
      <c r="G35" s="666"/>
      <c r="H35" s="666"/>
      <c r="I35" s="666"/>
      <c r="J35" s="107"/>
      <c r="K35" s="109"/>
      <c r="L35" s="110"/>
      <c r="M35" s="131"/>
      <c r="N35" s="665"/>
      <c r="O35" s="665"/>
      <c r="P35" s="665"/>
      <c r="Q35" s="111"/>
    </row>
    <row r="36" spans="1:17" s="51" customFormat="1" ht="27.75" customHeight="1" x14ac:dyDescent="0.45">
      <c r="A36" s="210">
        <v>26</v>
      </c>
      <c r="B36" s="100">
        <f t="shared" si="0"/>
        <v>0</v>
      </c>
      <c r="C36" s="233" t="str">
        <f>+IF(様式２!B39="","",様式２!B39)</f>
        <v/>
      </c>
      <c r="D36" s="105"/>
      <c r="E36" s="300"/>
      <c r="F36" s="106" t="str">
        <f>+IF(様式１!$F$48="○",IF(病棟機能確認票!N35="","",病棟機能確認票!N35),"")</f>
        <v/>
      </c>
      <c r="G36" s="666"/>
      <c r="H36" s="666"/>
      <c r="I36" s="666"/>
      <c r="J36" s="107"/>
      <c r="K36" s="109"/>
      <c r="L36" s="110"/>
      <c r="M36" s="131"/>
      <c r="N36" s="665"/>
      <c r="O36" s="665"/>
      <c r="P36" s="665"/>
      <c r="Q36" s="111"/>
    </row>
    <row r="37" spans="1:17" s="51" customFormat="1" ht="27.75" customHeight="1" x14ac:dyDescent="0.45">
      <c r="A37" s="210">
        <v>27</v>
      </c>
      <c r="B37" s="100">
        <f t="shared" si="0"/>
        <v>0</v>
      </c>
      <c r="C37" s="233" t="str">
        <f>+IF(様式２!B40="","",様式２!B40)</f>
        <v/>
      </c>
      <c r="D37" s="105"/>
      <c r="E37" s="300"/>
      <c r="F37" s="106" t="str">
        <f>+IF(様式１!$F$48="○",IF(病棟機能確認票!N36="","",病棟機能確認票!N36),"")</f>
        <v/>
      </c>
      <c r="G37" s="666"/>
      <c r="H37" s="666"/>
      <c r="I37" s="666"/>
      <c r="J37" s="107"/>
      <c r="K37" s="109"/>
      <c r="L37" s="110"/>
      <c r="M37" s="131"/>
      <c r="N37" s="665"/>
      <c r="O37" s="665"/>
      <c r="P37" s="665"/>
      <c r="Q37" s="111"/>
    </row>
    <row r="38" spans="1:17" s="51" customFormat="1" ht="27.75" customHeight="1" x14ac:dyDescent="0.45">
      <c r="A38" s="210">
        <v>28</v>
      </c>
      <c r="B38" s="100">
        <f t="shared" si="0"/>
        <v>0</v>
      </c>
      <c r="C38" s="233" t="str">
        <f>+IF(様式２!B41="","",様式２!B41)</f>
        <v/>
      </c>
      <c r="D38" s="105"/>
      <c r="E38" s="300"/>
      <c r="F38" s="106" t="str">
        <f>+IF(様式１!$F$48="○",IF(病棟機能確認票!N37="","",病棟機能確認票!N37),"")</f>
        <v/>
      </c>
      <c r="G38" s="666"/>
      <c r="H38" s="666"/>
      <c r="I38" s="666"/>
      <c r="J38" s="107"/>
      <c r="K38" s="109"/>
      <c r="L38" s="110"/>
      <c r="M38" s="131"/>
      <c r="N38" s="665"/>
      <c r="O38" s="665"/>
      <c r="P38" s="665"/>
      <c r="Q38" s="111"/>
    </row>
    <row r="39" spans="1:17" s="51" customFormat="1" ht="27.75" customHeight="1" x14ac:dyDescent="0.45">
      <c r="A39" s="210">
        <v>29</v>
      </c>
      <c r="B39" s="100">
        <f t="shared" si="0"/>
        <v>0</v>
      </c>
      <c r="C39" s="233" t="str">
        <f>+IF(様式２!B42="","",様式２!B42)</f>
        <v/>
      </c>
      <c r="D39" s="105"/>
      <c r="E39" s="300"/>
      <c r="F39" s="106" t="str">
        <f>+IF(様式１!$F$48="○",IF(病棟機能確認票!N38="","",病棟機能確認票!N38),"")</f>
        <v/>
      </c>
      <c r="G39" s="666"/>
      <c r="H39" s="666"/>
      <c r="I39" s="666"/>
      <c r="J39" s="107"/>
      <c r="K39" s="109"/>
      <c r="L39" s="110"/>
      <c r="M39" s="131"/>
      <c r="N39" s="665"/>
      <c r="O39" s="665"/>
      <c r="P39" s="665"/>
      <c r="Q39" s="111"/>
    </row>
    <row r="40" spans="1:17" s="51" customFormat="1" ht="27.75" customHeight="1" x14ac:dyDescent="0.45">
      <c r="A40" s="210">
        <v>30</v>
      </c>
      <c r="B40" s="100">
        <f t="shared" si="0"/>
        <v>0</v>
      </c>
      <c r="C40" s="233" t="str">
        <f>+IF(様式２!B43="","",様式２!B43)</f>
        <v/>
      </c>
      <c r="D40" s="105"/>
      <c r="E40" s="300"/>
      <c r="F40" s="106" t="str">
        <f>+IF(様式１!$F$48="○",IF(病棟機能確認票!N39="","",病棟機能確認票!N39),"")</f>
        <v/>
      </c>
      <c r="G40" s="666"/>
      <c r="H40" s="666"/>
      <c r="I40" s="666"/>
      <c r="J40" s="107"/>
      <c r="K40" s="173"/>
      <c r="L40" s="139"/>
      <c r="M40" s="174"/>
      <c r="N40" s="665"/>
      <c r="O40" s="665"/>
      <c r="P40" s="665"/>
      <c r="Q40" s="140"/>
    </row>
    <row r="41" spans="1:17" s="51" customFormat="1" ht="27.75" customHeight="1" x14ac:dyDescent="0.45">
      <c r="A41" s="210">
        <v>31</v>
      </c>
      <c r="B41" s="100">
        <f t="shared" si="0"/>
        <v>0</v>
      </c>
      <c r="C41" s="233" t="str">
        <f>+IF(様式２!B44="","",様式２!B44)</f>
        <v/>
      </c>
      <c r="D41" s="105"/>
      <c r="E41" s="300"/>
      <c r="F41" s="106" t="str">
        <f>+IF(様式１!$F$48="○",IF(病棟機能確認票!N40="","",病棟機能確認票!N40),"")</f>
        <v/>
      </c>
      <c r="G41" s="666"/>
      <c r="H41" s="666"/>
      <c r="I41" s="666"/>
      <c r="J41" s="107"/>
      <c r="K41" s="173"/>
      <c r="L41" s="139"/>
      <c r="M41" s="174"/>
      <c r="N41" s="665"/>
      <c r="O41" s="665"/>
      <c r="P41" s="665"/>
      <c r="Q41" s="140"/>
    </row>
    <row r="42" spans="1:17" s="51" customFormat="1" ht="27.75" customHeight="1" x14ac:dyDescent="0.45">
      <c r="A42" s="210">
        <v>32</v>
      </c>
      <c r="B42" s="100">
        <f t="shared" si="0"/>
        <v>0</v>
      </c>
      <c r="C42" s="233" t="str">
        <f>+IF(様式２!B45="","",様式２!B45)</f>
        <v/>
      </c>
      <c r="D42" s="105"/>
      <c r="E42" s="300"/>
      <c r="F42" s="106" t="str">
        <f>+IF(様式１!$F$48="○",IF(病棟機能確認票!N41="","",病棟機能確認票!N41),"")</f>
        <v/>
      </c>
      <c r="G42" s="666"/>
      <c r="H42" s="666"/>
      <c r="I42" s="666"/>
      <c r="J42" s="107"/>
      <c r="K42" s="173"/>
      <c r="L42" s="139"/>
      <c r="M42" s="174"/>
      <c r="N42" s="665"/>
      <c r="O42" s="665"/>
      <c r="P42" s="665"/>
      <c r="Q42" s="140"/>
    </row>
    <row r="43" spans="1:17" s="51" customFormat="1" ht="27.75" customHeight="1" x14ac:dyDescent="0.45">
      <c r="A43" s="210">
        <v>33</v>
      </c>
      <c r="B43" s="100">
        <f t="shared" si="0"/>
        <v>0</v>
      </c>
      <c r="C43" s="233" t="str">
        <f>+IF(様式２!B46="","",様式２!B46)</f>
        <v/>
      </c>
      <c r="D43" s="105"/>
      <c r="E43" s="300"/>
      <c r="F43" s="106" t="str">
        <f>+IF(様式１!$F$48="○",IF(病棟機能確認票!N42="","",病棟機能確認票!N42),"")</f>
        <v/>
      </c>
      <c r="G43" s="666"/>
      <c r="H43" s="666"/>
      <c r="I43" s="666"/>
      <c r="J43" s="107"/>
      <c r="K43" s="173"/>
      <c r="L43" s="139"/>
      <c r="M43" s="174"/>
      <c r="N43" s="665"/>
      <c r="O43" s="665"/>
      <c r="P43" s="665"/>
      <c r="Q43" s="140"/>
    </row>
    <row r="44" spans="1:17" s="51" customFormat="1" ht="27.75" customHeight="1" x14ac:dyDescent="0.45">
      <c r="A44" s="210">
        <v>34</v>
      </c>
      <c r="B44" s="100">
        <f t="shared" si="0"/>
        <v>0</v>
      </c>
      <c r="C44" s="233" t="str">
        <f>+IF(様式２!B47="","",様式２!B47)</f>
        <v/>
      </c>
      <c r="D44" s="105"/>
      <c r="E44" s="300"/>
      <c r="F44" s="106" t="str">
        <f>+IF(様式１!$F$48="○",IF(病棟機能確認票!N43="","",病棟機能確認票!N43),"")</f>
        <v/>
      </c>
      <c r="G44" s="666"/>
      <c r="H44" s="666"/>
      <c r="I44" s="666"/>
      <c r="J44" s="107"/>
      <c r="K44" s="173"/>
      <c r="L44" s="139"/>
      <c r="M44" s="174"/>
      <c r="N44" s="665"/>
      <c r="O44" s="665"/>
      <c r="P44" s="665"/>
      <c r="Q44" s="140"/>
    </row>
    <row r="45" spans="1:17" s="51" customFormat="1" ht="27.75" customHeight="1" x14ac:dyDescent="0.45">
      <c r="A45" s="210">
        <v>35</v>
      </c>
      <c r="B45" s="100">
        <f t="shared" si="0"/>
        <v>0</v>
      </c>
      <c r="C45" s="233" t="str">
        <f>+IF(様式２!B48="","",様式２!B48)</f>
        <v/>
      </c>
      <c r="D45" s="105"/>
      <c r="E45" s="300"/>
      <c r="F45" s="106" t="str">
        <f>+IF(様式１!$F$48="○",IF(病棟機能確認票!N44="","",病棟機能確認票!N44),"")</f>
        <v/>
      </c>
      <c r="G45" s="666"/>
      <c r="H45" s="666"/>
      <c r="I45" s="666"/>
      <c r="J45" s="107"/>
      <c r="K45" s="173"/>
      <c r="L45" s="139"/>
      <c r="M45" s="174"/>
      <c r="N45" s="665"/>
      <c r="O45" s="665"/>
      <c r="P45" s="665"/>
      <c r="Q45" s="140"/>
    </row>
    <row r="46" spans="1:17" s="51" customFormat="1" ht="27.75" customHeight="1" x14ac:dyDescent="0.45">
      <c r="A46" s="210">
        <v>36</v>
      </c>
      <c r="B46" s="100">
        <f t="shared" si="0"/>
        <v>0</v>
      </c>
      <c r="C46" s="233" t="str">
        <f>+IF(様式２!B49="","",様式２!B49)</f>
        <v/>
      </c>
      <c r="D46" s="105"/>
      <c r="E46" s="300"/>
      <c r="F46" s="106" t="str">
        <f>+IF(様式１!$F$48="○",IF(病棟機能確認票!N45="","",病棟機能確認票!N45),"")</f>
        <v/>
      </c>
      <c r="G46" s="666"/>
      <c r="H46" s="666"/>
      <c r="I46" s="666"/>
      <c r="J46" s="107"/>
      <c r="K46" s="173"/>
      <c r="L46" s="139"/>
      <c r="M46" s="174"/>
      <c r="N46" s="665"/>
      <c r="O46" s="665"/>
      <c r="P46" s="665"/>
      <c r="Q46" s="140"/>
    </row>
    <row r="47" spans="1:17" s="51" customFormat="1" ht="27.75" customHeight="1" x14ac:dyDescent="0.45">
      <c r="A47" s="210">
        <v>37</v>
      </c>
      <c r="B47" s="100">
        <f t="shared" si="0"/>
        <v>0</v>
      </c>
      <c r="C47" s="233" t="str">
        <f>+IF(様式２!B50="","",様式２!B50)</f>
        <v/>
      </c>
      <c r="D47" s="105"/>
      <c r="E47" s="300"/>
      <c r="F47" s="106" t="str">
        <f>+IF(様式１!$F$48="○",IF(病棟機能確認票!N46="","",病棟機能確認票!N46),"")</f>
        <v/>
      </c>
      <c r="G47" s="666"/>
      <c r="H47" s="666"/>
      <c r="I47" s="666"/>
      <c r="J47" s="107"/>
      <c r="K47" s="173"/>
      <c r="L47" s="139"/>
      <c r="M47" s="174"/>
      <c r="N47" s="665"/>
      <c r="O47" s="665"/>
      <c r="P47" s="665"/>
      <c r="Q47" s="140"/>
    </row>
    <row r="48" spans="1:17" s="51" customFormat="1" ht="27.75" customHeight="1" x14ac:dyDescent="0.45">
      <c r="A48" s="210">
        <v>38</v>
      </c>
      <c r="B48" s="100">
        <f t="shared" si="0"/>
        <v>0</v>
      </c>
      <c r="C48" s="233" t="str">
        <f>+IF(様式２!B51="","",様式２!B51)</f>
        <v/>
      </c>
      <c r="D48" s="105"/>
      <c r="E48" s="300"/>
      <c r="F48" s="106" t="str">
        <f>+IF(様式１!$F$48="○",IF(病棟機能確認票!N47="","",病棟機能確認票!N47),"")</f>
        <v/>
      </c>
      <c r="G48" s="666"/>
      <c r="H48" s="666"/>
      <c r="I48" s="666"/>
      <c r="J48" s="107"/>
      <c r="K48" s="173"/>
      <c r="L48" s="139"/>
      <c r="M48" s="174"/>
      <c r="N48" s="665"/>
      <c r="O48" s="665"/>
      <c r="P48" s="665"/>
      <c r="Q48" s="140"/>
    </row>
    <row r="49" spans="1:17" s="51" customFormat="1" ht="27.75" customHeight="1" x14ac:dyDescent="0.45">
      <c r="A49" s="210">
        <v>39</v>
      </c>
      <c r="B49" s="100">
        <f t="shared" si="0"/>
        <v>0</v>
      </c>
      <c r="C49" s="233" t="str">
        <f>+IF(様式２!B52="","",様式２!B52)</f>
        <v/>
      </c>
      <c r="D49" s="105"/>
      <c r="E49" s="300"/>
      <c r="F49" s="106" t="str">
        <f>+IF(様式１!$F$48="○",IF(病棟機能確認票!N48="","",病棟機能確認票!N48),"")</f>
        <v/>
      </c>
      <c r="G49" s="666"/>
      <c r="H49" s="666"/>
      <c r="I49" s="666"/>
      <c r="J49" s="107"/>
      <c r="K49" s="173"/>
      <c r="L49" s="139"/>
      <c r="M49" s="174"/>
      <c r="N49" s="665"/>
      <c r="O49" s="665"/>
      <c r="P49" s="665"/>
      <c r="Q49" s="140"/>
    </row>
    <row r="50" spans="1:17" s="51" customFormat="1" ht="27.75" customHeight="1" x14ac:dyDescent="0.45">
      <c r="A50" s="210">
        <v>40</v>
      </c>
      <c r="B50" s="100">
        <f t="shared" si="0"/>
        <v>0</v>
      </c>
      <c r="C50" s="233" t="str">
        <f>+IF(様式２!B53="","",様式２!B53)</f>
        <v/>
      </c>
      <c r="D50" s="105"/>
      <c r="E50" s="300"/>
      <c r="F50" s="106" t="str">
        <f>+IF(様式１!$F$48="○",IF(病棟機能確認票!N49="","",病棟機能確認票!N49),"")</f>
        <v/>
      </c>
      <c r="G50" s="666"/>
      <c r="H50" s="666"/>
      <c r="I50" s="666"/>
      <c r="J50" s="107"/>
      <c r="K50" s="173"/>
      <c r="L50" s="139"/>
      <c r="M50" s="174"/>
      <c r="N50" s="665"/>
      <c r="O50" s="665"/>
      <c r="P50" s="665"/>
      <c r="Q50" s="140"/>
    </row>
    <row r="51" spans="1:17" s="51" customFormat="1" ht="27.75" customHeight="1" x14ac:dyDescent="0.45">
      <c r="A51" s="210">
        <v>41</v>
      </c>
      <c r="B51" s="100">
        <f t="shared" si="0"/>
        <v>0</v>
      </c>
      <c r="C51" s="233" t="str">
        <f>+IF(様式２!B54="","",様式２!B54)</f>
        <v/>
      </c>
      <c r="D51" s="105"/>
      <c r="E51" s="300"/>
      <c r="F51" s="106" t="str">
        <f>+IF(様式１!$F$48="○",IF(病棟機能確認票!N50="","",病棟機能確認票!N50),"")</f>
        <v/>
      </c>
      <c r="G51" s="666"/>
      <c r="H51" s="666"/>
      <c r="I51" s="666"/>
      <c r="J51" s="107"/>
      <c r="K51" s="173"/>
      <c r="L51" s="139"/>
      <c r="M51" s="174"/>
      <c r="N51" s="665"/>
      <c r="O51" s="665"/>
      <c r="P51" s="665"/>
      <c r="Q51" s="140"/>
    </row>
    <row r="52" spans="1:17" s="51" customFormat="1" ht="27.75" customHeight="1" x14ac:dyDescent="0.45">
      <c r="A52" s="210">
        <v>42</v>
      </c>
      <c r="B52" s="100">
        <f t="shared" si="0"/>
        <v>0</v>
      </c>
      <c r="C52" s="233" t="str">
        <f>+IF(様式２!B55="","",様式２!B55)</f>
        <v/>
      </c>
      <c r="D52" s="105"/>
      <c r="E52" s="300"/>
      <c r="F52" s="106" t="str">
        <f>+IF(様式１!$F$48="○",IF(病棟機能確認票!N51="","",病棟機能確認票!N51),"")</f>
        <v/>
      </c>
      <c r="G52" s="666"/>
      <c r="H52" s="666"/>
      <c r="I52" s="666"/>
      <c r="J52" s="107"/>
      <c r="K52" s="173"/>
      <c r="L52" s="139"/>
      <c r="M52" s="174"/>
      <c r="N52" s="665"/>
      <c r="O52" s="665"/>
      <c r="P52" s="665"/>
      <c r="Q52" s="140"/>
    </row>
    <row r="53" spans="1:17" s="51" customFormat="1" ht="27.75" customHeight="1" x14ac:dyDescent="0.45">
      <c r="A53" s="210">
        <v>43</v>
      </c>
      <c r="B53" s="100">
        <f t="shared" si="0"/>
        <v>0</v>
      </c>
      <c r="C53" s="233" t="str">
        <f>+IF(様式２!B56="","",様式２!B56)</f>
        <v/>
      </c>
      <c r="D53" s="105"/>
      <c r="E53" s="300"/>
      <c r="F53" s="106" t="str">
        <f>+IF(様式１!$F$48="○",IF(病棟機能確認票!N52="","",病棟機能確認票!N52),"")</f>
        <v/>
      </c>
      <c r="G53" s="666"/>
      <c r="H53" s="666"/>
      <c r="I53" s="666"/>
      <c r="J53" s="107"/>
      <c r="K53" s="173"/>
      <c r="L53" s="139"/>
      <c r="M53" s="174"/>
      <c r="N53" s="665"/>
      <c r="O53" s="665"/>
      <c r="P53" s="665"/>
      <c r="Q53" s="140"/>
    </row>
    <row r="54" spans="1:17" s="51" customFormat="1" ht="27.75" customHeight="1" x14ac:dyDescent="0.45">
      <c r="A54" s="210">
        <v>44</v>
      </c>
      <c r="B54" s="100">
        <f t="shared" si="0"/>
        <v>0</v>
      </c>
      <c r="C54" s="233" t="str">
        <f>+IF(様式２!B57="","",様式２!B57)</f>
        <v/>
      </c>
      <c r="D54" s="105"/>
      <c r="E54" s="300"/>
      <c r="F54" s="106" t="str">
        <f>+IF(様式１!$F$48="○",IF(病棟機能確認票!N53="","",病棟機能確認票!N53),"")</f>
        <v/>
      </c>
      <c r="G54" s="666"/>
      <c r="H54" s="666"/>
      <c r="I54" s="666"/>
      <c r="J54" s="107"/>
      <c r="K54" s="173"/>
      <c r="L54" s="139"/>
      <c r="M54" s="174"/>
      <c r="N54" s="665"/>
      <c r="O54" s="665"/>
      <c r="P54" s="665"/>
      <c r="Q54" s="140"/>
    </row>
    <row r="55" spans="1:17" s="51" customFormat="1" ht="27.75" customHeight="1" x14ac:dyDescent="0.45">
      <c r="A55" s="210">
        <v>45</v>
      </c>
      <c r="B55" s="100">
        <f t="shared" si="0"/>
        <v>0</v>
      </c>
      <c r="C55" s="233" t="str">
        <f>+IF(様式２!B58="","",様式２!B58)</f>
        <v/>
      </c>
      <c r="D55" s="105"/>
      <c r="E55" s="300"/>
      <c r="F55" s="106" t="str">
        <f>+IF(様式１!$F$48="○",IF(病棟機能確認票!N54="","",病棟機能確認票!N54),"")</f>
        <v/>
      </c>
      <c r="G55" s="666"/>
      <c r="H55" s="666"/>
      <c r="I55" s="666"/>
      <c r="J55" s="107"/>
      <c r="K55" s="173"/>
      <c r="L55" s="139"/>
      <c r="M55" s="174"/>
      <c r="N55" s="665"/>
      <c r="O55" s="665"/>
      <c r="P55" s="665"/>
      <c r="Q55" s="140"/>
    </row>
    <row r="56" spans="1:17" s="51" customFormat="1" ht="27.75" customHeight="1" x14ac:dyDescent="0.45">
      <c r="A56" s="210">
        <v>46</v>
      </c>
      <c r="B56" s="100">
        <f t="shared" si="0"/>
        <v>0</v>
      </c>
      <c r="C56" s="233" t="str">
        <f>+IF(様式２!B59="","",様式２!B59)</f>
        <v/>
      </c>
      <c r="D56" s="105"/>
      <c r="E56" s="300"/>
      <c r="F56" s="106" t="str">
        <f>+IF(様式１!$F$48="○",IF(病棟機能確認票!N55="","",病棟機能確認票!N55),"")</f>
        <v/>
      </c>
      <c r="G56" s="666"/>
      <c r="H56" s="666"/>
      <c r="I56" s="666"/>
      <c r="J56" s="107"/>
      <c r="K56" s="109"/>
      <c r="L56" s="110"/>
      <c r="M56" s="131"/>
      <c r="N56" s="665"/>
      <c r="O56" s="665"/>
      <c r="P56" s="665"/>
      <c r="Q56" s="111"/>
    </row>
    <row r="57" spans="1:17" s="51" customFormat="1" ht="27.75" customHeight="1" x14ac:dyDescent="0.45">
      <c r="A57" s="210">
        <v>47</v>
      </c>
      <c r="B57" s="100">
        <f t="shared" si="0"/>
        <v>0</v>
      </c>
      <c r="C57" s="233" t="str">
        <f>+IF(様式２!B60="","",様式２!B60)</f>
        <v/>
      </c>
      <c r="D57" s="105"/>
      <c r="E57" s="300"/>
      <c r="F57" s="106" t="str">
        <f>+IF(様式１!$F$48="○",IF(病棟機能確認票!N56="","",病棟機能確認票!N56),"")</f>
        <v/>
      </c>
      <c r="G57" s="666"/>
      <c r="H57" s="666"/>
      <c r="I57" s="666"/>
      <c r="J57" s="107"/>
      <c r="K57" s="109"/>
      <c r="L57" s="110"/>
      <c r="M57" s="131"/>
      <c r="N57" s="665"/>
      <c r="O57" s="665"/>
      <c r="P57" s="665"/>
      <c r="Q57" s="111"/>
    </row>
    <row r="58" spans="1:17" s="51" customFormat="1" ht="27.75" customHeight="1" x14ac:dyDescent="0.45">
      <c r="A58" s="210">
        <v>48</v>
      </c>
      <c r="B58" s="100">
        <f t="shared" si="0"/>
        <v>0</v>
      </c>
      <c r="C58" s="233" t="str">
        <f>+IF(様式２!B61="","",様式２!B61)</f>
        <v/>
      </c>
      <c r="D58" s="105"/>
      <c r="E58" s="300"/>
      <c r="F58" s="106" t="str">
        <f>+IF(様式１!$F$48="○",IF(病棟機能確認票!N57="","",病棟機能確認票!N57),"")</f>
        <v/>
      </c>
      <c r="G58" s="666"/>
      <c r="H58" s="666"/>
      <c r="I58" s="666"/>
      <c r="J58" s="107"/>
      <c r="K58" s="109"/>
      <c r="L58" s="110"/>
      <c r="M58" s="131"/>
      <c r="N58" s="665"/>
      <c r="O58" s="665"/>
      <c r="P58" s="665"/>
      <c r="Q58" s="111"/>
    </row>
    <row r="59" spans="1:17" s="51" customFormat="1" ht="27.75" customHeight="1" x14ac:dyDescent="0.45">
      <c r="A59" s="210">
        <v>49</v>
      </c>
      <c r="B59" s="100">
        <f t="shared" si="0"/>
        <v>0</v>
      </c>
      <c r="C59" s="233" t="str">
        <f>+IF(様式２!B62="","",様式２!B62)</f>
        <v/>
      </c>
      <c r="D59" s="105"/>
      <c r="E59" s="300"/>
      <c r="F59" s="106" t="str">
        <f>+IF(様式１!$F$48="○",IF(病棟機能確認票!N58="","",病棟機能確認票!N58),"")</f>
        <v/>
      </c>
      <c r="G59" s="666"/>
      <c r="H59" s="666"/>
      <c r="I59" s="666"/>
      <c r="J59" s="107"/>
      <c r="K59" s="109"/>
      <c r="L59" s="110"/>
      <c r="M59" s="131"/>
      <c r="N59" s="665"/>
      <c r="O59" s="665"/>
      <c r="P59" s="665"/>
      <c r="Q59" s="111"/>
    </row>
    <row r="60" spans="1:17" s="51" customFormat="1" ht="27.75" customHeight="1" thickBot="1" x14ac:dyDescent="0.5">
      <c r="A60" s="210">
        <v>50</v>
      </c>
      <c r="B60" s="100">
        <f t="shared" si="0"/>
        <v>0</v>
      </c>
      <c r="C60" s="234" t="str">
        <f>+IF(様式２!B63="","",様式２!B63)</f>
        <v/>
      </c>
      <c r="D60" s="105"/>
      <c r="E60" s="300"/>
      <c r="F60" s="106" t="str">
        <f>+IF(様式１!$F$48="○",IF(病棟機能確認票!N59="","",病棟機能確認票!N59),"")</f>
        <v/>
      </c>
      <c r="G60" s="666"/>
      <c r="H60" s="666"/>
      <c r="I60" s="666"/>
      <c r="J60" s="107"/>
      <c r="K60" s="112"/>
      <c r="L60" s="303"/>
      <c r="M60" s="134"/>
      <c r="N60" s="665"/>
      <c r="O60" s="665"/>
      <c r="P60" s="665"/>
      <c r="Q60" s="113"/>
    </row>
    <row r="61" spans="1:17" s="51" customFormat="1" ht="46.95" customHeight="1" thickBot="1" x14ac:dyDescent="0.5">
      <c r="B61" s="100"/>
      <c r="C61" s="671" t="s">
        <v>607</v>
      </c>
      <c r="D61" s="672"/>
      <c r="E61" s="672"/>
      <c r="F61" s="672"/>
      <c r="G61" s="672"/>
      <c r="H61" s="672"/>
      <c r="I61" s="672"/>
      <c r="J61" s="304">
        <f>+SUM(J11:J60)</f>
        <v>0</v>
      </c>
      <c r="K61" s="673" t="s">
        <v>1054</v>
      </c>
      <c r="L61" s="674"/>
      <c r="M61" s="674"/>
      <c r="N61" s="674"/>
      <c r="O61" s="674"/>
      <c r="P61" s="675"/>
      <c r="Q61" s="304">
        <f>+SUM(Q11:Q60)</f>
        <v>0</v>
      </c>
    </row>
    <row r="62" spans="1:17" s="51" customFormat="1" ht="45.75" customHeight="1" x14ac:dyDescent="0.45"/>
    <row r="63" spans="1:17" s="51" customFormat="1" ht="24" customHeight="1" x14ac:dyDescent="0.45">
      <c r="C63" s="143" t="s">
        <v>960</v>
      </c>
    </row>
    <row r="64" spans="1:17" s="102" customFormat="1" ht="24" customHeight="1" thickBot="1" x14ac:dyDescent="0.5">
      <c r="C64" s="102" t="s">
        <v>948</v>
      </c>
    </row>
    <row r="65" spans="3:17" s="51" customFormat="1" ht="22.2" customHeight="1" x14ac:dyDescent="0.45">
      <c r="C65" s="641"/>
      <c r="D65" s="642"/>
      <c r="E65" s="642"/>
      <c r="F65" s="642"/>
      <c r="G65" s="642"/>
      <c r="H65" s="642"/>
      <c r="I65" s="642"/>
      <c r="J65" s="642"/>
      <c r="K65" s="642"/>
      <c r="L65" s="642"/>
      <c r="M65" s="642"/>
      <c r="N65" s="642"/>
      <c r="O65" s="642"/>
      <c r="P65" s="642"/>
      <c r="Q65" s="643"/>
    </row>
    <row r="66" spans="3:17" s="51" customFormat="1" ht="22.2" customHeight="1" x14ac:dyDescent="0.45">
      <c r="C66" s="644"/>
      <c r="D66" s="645"/>
      <c r="E66" s="645"/>
      <c r="F66" s="645"/>
      <c r="G66" s="645"/>
      <c r="H66" s="645"/>
      <c r="I66" s="645"/>
      <c r="J66" s="645"/>
      <c r="K66" s="645"/>
      <c r="L66" s="645"/>
      <c r="M66" s="645"/>
      <c r="N66" s="645"/>
      <c r="O66" s="645"/>
      <c r="P66" s="645"/>
      <c r="Q66" s="646"/>
    </row>
    <row r="67" spans="3:17" s="51" customFormat="1" ht="22.2" customHeight="1" x14ac:dyDescent="0.45">
      <c r="C67" s="644"/>
      <c r="D67" s="645"/>
      <c r="E67" s="645"/>
      <c r="F67" s="645"/>
      <c r="G67" s="645"/>
      <c r="H67" s="645"/>
      <c r="I67" s="645"/>
      <c r="J67" s="645"/>
      <c r="K67" s="645"/>
      <c r="L67" s="645"/>
      <c r="M67" s="645"/>
      <c r="N67" s="645"/>
      <c r="O67" s="645"/>
      <c r="P67" s="645"/>
      <c r="Q67" s="646"/>
    </row>
    <row r="68" spans="3:17" s="51" customFormat="1" ht="22.2" customHeight="1" thickBot="1" x14ac:dyDescent="0.5">
      <c r="C68" s="647"/>
      <c r="D68" s="648"/>
      <c r="E68" s="648"/>
      <c r="F68" s="648"/>
      <c r="G68" s="648"/>
      <c r="H68" s="648"/>
      <c r="I68" s="648"/>
      <c r="J68" s="648"/>
      <c r="K68" s="648"/>
      <c r="L68" s="648"/>
      <c r="M68" s="648"/>
      <c r="N68" s="648"/>
      <c r="O68" s="648"/>
      <c r="P68" s="648"/>
      <c r="Q68" s="649"/>
    </row>
    <row r="69" spans="3:17" s="51" customFormat="1" ht="46.5" customHeight="1" x14ac:dyDescent="0.45"/>
    <row r="70" spans="3:17" s="51" customFormat="1" ht="24" customHeight="1" thickBot="1" x14ac:dyDescent="0.5">
      <c r="C70" s="143" t="s">
        <v>914</v>
      </c>
    </row>
    <row r="71" spans="3:17" s="51" customFormat="1" ht="22.2" customHeight="1" x14ac:dyDescent="0.45">
      <c r="C71" s="581" t="s">
        <v>34</v>
      </c>
      <c r="D71" s="582"/>
      <c r="E71" s="659" t="s">
        <v>35</v>
      </c>
      <c r="F71" s="582"/>
      <c r="G71" s="659" t="s">
        <v>36</v>
      </c>
      <c r="H71" s="661"/>
      <c r="I71" s="661"/>
      <c r="J71" s="661"/>
      <c r="K71" s="661"/>
      <c r="L71" s="582"/>
      <c r="M71" s="659" t="s">
        <v>37</v>
      </c>
      <c r="N71" s="663"/>
    </row>
    <row r="72" spans="3:17" s="51" customFormat="1" ht="22.2" customHeight="1" x14ac:dyDescent="0.45">
      <c r="C72" s="657"/>
      <c r="D72" s="658"/>
      <c r="E72" s="660"/>
      <c r="F72" s="658"/>
      <c r="G72" s="660"/>
      <c r="H72" s="658"/>
      <c r="I72" s="662" t="s">
        <v>859</v>
      </c>
      <c r="J72" s="662"/>
      <c r="K72" s="662" t="s">
        <v>860</v>
      </c>
      <c r="L72" s="662"/>
      <c r="M72" s="660"/>
      <c r="N72" s="664"/>
    </row>
    <row r="73" spans="3:17" s="51" customFormat="1" ht="22.2" customHeight="1" x14ac:dyDescent="0.45">
      <c r="C73" s="650">
        <f>SUMIFS($Q$11:$Q$60,$M$11:$M$60,"高度急性期")-SUMIFS($J$11:$J$60,$E$11:$E$60,"高度急性期")</f>
        <v>0</v>
      </c>
      <c r="D73" s="654"/>
      <c r="E73" s="654">
        <f>SUMIFS($Q$11:$Q$60,$M$11:$M$60,"急性期")-SUMIFS($J$11:$J$60,$E$11:$E$60,"急性期")</f>
        <v>0</v>
      </c>
      <c r="F73" s="654"/>
      <c r="G73" s="654">
        <f>(SUMIFS($Q$11:$Q$60,$M$11:$M$60,"回復期_地域")+SUMIFS($Q$11:$Q$60,$M$11:$M$60,"回復期_リハ"))-(SUMIFS($J$11:$J$60,$E$11:$E$60,"回復期_地域")+SUMIFS($J$11:$J$60,$E$11:$E$60,"回復期_リハ"))</f>
        <v>0</v>
      </c>
      <c r="H73" s="654"/>
      <c r="I73" s="654">
        <f>SUMIFS($Q$11:$Q$60,$M$11:$M$60,"回復期_地域")-SUMIFS($J$11:$J$60,$E$11:$E$60,"回復期_地域")</f>
        <v>0</v>
      </c>
      <c r="J73" s="654"/>
      <c r="K73" s="654">
        <f>SUMIFS($Q$11:$Q$60,$M$11:$M$60,"回復期_リハ")-SUMIFS($J$11:$J$60,$E$11:$E$60,"回復期_リハ")</f>
        <v>0</v>
      </c>
      <c r="L73" s="654"/>
      <c r="M73" s="654">
        <f>SUMIFS($Q$11:$Q$60,$M$11:$M$60,"慢性期")-SUMIFS($J$11:$J$60,$E$11:$E$60,"慢性期")</f>
        <v>0</v>
      </c>
      <c r="N73" s="655"/>
    </row>
    <row r="74" spans="3:17" s="51" customFormat="1" ht="22.2" customHeight="1" thickBot="1" x14ac:dyDescent="0.5">
      <c r="C74" s="669"/>
      <c r="D74" s="670"/>
      <c r="E74" s="670"/>
      <c r="F74" s="670"/>
      <c r="G74" s="670"/>
      <c r="H74" s="670"/>
      <c r="I74" s="670"/>
      <c r="J74" s="670"/>
      <c r="K74" s="670"/>
      <c r="L74" s="670"/>
      <c r="M74" s="653"/>
      <c r="N74" s="656"/>
    </row>
    <row r="75" spans="3:17" s="51" customFormat="1" ht="22.2" customHeight="1" x14ac:dyDescent="0.45">
      <c r="C75" s="581" t="s">
        <v>857</v>
      </c>
      <c r="D75" s="582"/>
      <c r="E75" s="659" t="s">
        <v>858</v>
      </c>
      <c r="F75" s="582"/>
      <c r="G75" s="659" t="s">
        <v>794</v>
      </c>
      <c r="H75" s="663"/>
      <c r="P75" s="581" t="s">
        <v>38</v>
      </c>
      <c r="Q75" s="663"/>
    </row>
    <row r="76" spans="3:17" s="51" customFormat="1" ht="22.2" customHeight="1" x14ac:dyDescent="0.45">
      <c r="C76" s="657"/>
      <c r="D76" s="658"/>
      <c r="E76" s="660"/>
      <c r="F76" s="658"/>
      <c r="G76" s="660"/>
      <c r="H76" s="664"/>
      <c r="P76" s="657"/>
      <c r="Q76" s="664"/>
    </row>
    <row r="77" spans="3:17" s="51" customFormat="1" ht="22.2" customHeight="1" x14ac:dyDescent="0.45">
      <c r="C77" s="650">
        <f>SUMIFS($Q$11:$Q$60,$M$11:$M$60,"休棟予定")-SUMIFS($J$11:$J$60,$E$11:$E$60,"休棟中")</f>
        <v>0</v>
      </c>
      <c r="D77" s="651"/>
      <c r="E77" s="654">
        <f>SUMIFS($Q$11:$Q$60,$M$11:$M$60,"介護施設等")</f>
        <v>0</v>
      </c>
      <c r="F77" s="651"/>
      <c r="G77" s="654">
        <f>SUMIFS($Q$11:$Q$60,$M$11:$M$60,"廃止予定")</f>
        <v>0</v>
      </c>
      <c r="H77" s="655"/>
      <c r="P77" s="650">
        <f>+C73+E73+G73+M73+C77+E77+G77</f>
        <v>0</v>
      </c>
      <c r="Q77" s="655"/>
    </row>
    <row r="78" spans="3:17" s="51" customFormat="1" ht="22.2" customHeight="1" thickBot="1" x14ac:dyDescent="0.5">
      <c r="C78" s="652"/>
      <c r="D78" s="653"/>
      <c r="E78" s="653"/>
      <c r="F78" s="653"/>
      <c r="G78" s="653"/>
      <c r="H78" s="656"/>
      <c r="P78" s="652"/>
      <c r="Q78" s="656"/>
    </row>
    <row r="79" spans="3:17" s="51" customFormat="1" ht="46.5" customHeight="1" x14ac:dyDescent="0.45"/>
    <row r="80" spans="3:17" s="51" customFormat="1" ht="26.25" customHeight="1" x14ac:dyDescent="0.45">
      <c r="C80" s="186" t="s">
        <v>912</v>
      </c>
      <c r="D80" s="114"/>
    </row>
    <row r="81" spans="3:18" s="101" customFormat="1" ht="24.75" customHeight="1" x14ac:dyDescent="0.45">
      <c r="C81" s="223" t="s">
        <v>1167</v>
      </c>
      <c r="D81" s="223"/>
    </row>
    <row r="82" spans="3:18" s="51" customFormat="1" ht="8.25" customHeight="1" thickBot="1" x14ac:dyDescent="0.5">
      <c r="C82" s="181"/>
      <c r="D82" s="114"/>
    </row>
    <row r="83" spans="3:18" s="51" customFormat="1" ht="22.2" customHeight="1" x14ac:dyDescent="0.45">
      <c r="C83" s="486" t="s">
        <v>568</v>
      </c>
      <c r="D83" s="515"/>
      <c r="E83" s="291" t="s">
        <v>567</v>
      </c>
    </row>
    <row r="84" spans="3:18" s="51" customFormat="1" ht="22.2" customHeight="1" thickBot="1" x14ac:dyDescent="0.5">
      <c r="C84" s="667"/>
      <c r="D84" s="668"/>
      <c r="E84" s="212"/>
    </row>
    <row r="85" spans="3:18" s="51" customFormat="1" ht="46.5" customHeight="1" x14ac:dyDescent="0.45">
      <c r="C85" s="68"/>
      <c r="D85" s="68"/>
      <c r="E85" s="68"/>
      <c r="F85" s="116"/>
    </row>
    <row r="86" spans="3:18" s="51" customFormat="1" ht="24" customHeight="1" thickBot="1" x14ac:dyDescent="0.5">
      <c r="C86" s="143" t="s">
        <v>1055</v>
      </c>
    </row>
    <row r="87" spans="3:18" s="51" customFormat="1" ht="22.2" customHeight="1" x14ac:dyDescent="0.45">
      <c r="C87" s="641"/>
      <c r="D87" s="642"/>
      <c r="E87" s="642"/>
      <c r="F87" s="642"/>
      <c r="G87" s="642"/>
      <c r="H87" s="642"/>
      <c r="I87" s="642"/>
      <c r="J87" s="642"/>
      <c r="K87" s="642"/>
      <c r="L87" s="642"/>
      <c r="M87" s="642"/>
      <c r="N87" s="642"/>
      <c r="O87" s="642"/>
      <c r="P87" s="642"/>
      <c r="Q87" s="643"/>
    </row>
    <row r="88" spans="3:18" s="51" customFormat="1" ht="22.2" customHeight="1" x14ac:dyDescent="0.45">
      <c r="C88" s="644"/>
      <c r="D88" s="645"/>
      <c r="E88" s="645"/>
      <c r="F88" s="645"/>
      <c r="G88" s="645"/>
      <c r="H88" s="645"/>
      <c r="I88" s="645"/>
      <c r="J88" s="645"/>
      <c r="K88" s="645"/>
      <c r="L88" s="645"/>
      <c r="M88" s="645"/>
      <c r="N88" s="645"/>
      <c r="O88" s="645"/>
      <c r="P88" s="645"/>
      <c r="Q88" s="646"/>
    </row>
    <row r="89" spans="3:18" s="51" customFormat="1" ht="22.2" customHeight="1" x14ac:dyDescent="0.45">
      <c r="C89" s="644"/>
      <c r="D89" s="645"/>
      <c r="E89" s="645"/>
      <c r="F89" s="645"/>
      <c r="G89" s="645"/>
      <c r="H89" s="645"/>
      <c r="I89" s="645"/>
      <c r="J89" s="645"/>
      <c r="K89" s="645"/>
      <c r="L89" s="645"/>
      <c r="M89" s="645"/>
      <c r="N89" s="645"/>
      <c r="O89" s="645"/>
      <c r="P89" s="645"/>
      <c r="Q89" s="646"/>
    </row>
    <row r="90" spans="3:18" s="51" customFormat="1" ht="22.2" customHeight="1" thickBot="1" x14ac:dyDescent="0.5">
      <c r="C90" s="647"/>
      <c r="D90" s="648"/>
      <c r="E90" s="648"/>
      <c r="F90" s="648"/>
      <c r="G90" s="648"/>
      <c r="H90" s="648"/>
      <c r="I90" s="648"/>
      <c r="J90" s="648"/>
      <c r="K90" s="648"/>
      <c r="L90" s="648"/>
      <c r="M90" s="648"/>
      <c r="N90" s="648"/>
      <c r="O90" s="648"/>
      <c r="P90" s="648"/>
      <c r="Q90" s="649"/>
    </row>
    <row r="91" spans="3:18" ht="20.25" customHeight="1" x14ac:dyDescent="0.45">
      <c r="R91" s="117"/>
    </row>
  </sheetData>
  <sheetProtection algorithmName="SHA-512" hashValue="dKGtp0nGQA8kINuIgyig2UYTJyOBBsdBWe5NH6S9yWsXF6QSRV72C8oKz7qFt0DFoRx2xnEDylTLRQHc2+3KWw==" saltValue="OnArUzaHGgarhvfWQHHu1w==" spinCount="100000" sheet="1" selectLockedCells="1"/>
  <mergeCells count="133">
    <mergeCell ref="C4:Q4"/>
    <mergeCell ref="G12:I12"/>
    <mergeCell ref="N12:P12"/>
    <mergeCell ref="G13:I13"/>
    <mergeCell ref="N13:P13"/>
    <mergeCell ref="G14:I14"/>
    <mergeCell ref="N14:P14"/>
    <mergeCell ref="C9:J9"/>
    <mergeCell ref="K9:Q9"/>
    <mergeCell ref="G10:I10"/>
    <mergeCell ref="N10:P10"/>
    <mergeCell ref="G11:I11"/>
    <mergeCell ref="N11:P11"/>
    <mergeCell ref="G18:I18"/>
    <mergeCell ref="N18:P18"/>
    <mergeCell ref="G19:I19"/>
    <mergeCell ref="N19:P19"/>
    <mergeCell ref="G20:I20"/>
    <mergeCell ref="N20:P20"/>
    <mergeCell ref="G15:I15"/>
    <mergeCell ref="N15:P15"/>
    <mergeCell ref="G16:I16"/>
    <mergeCell ref="N16:P16"/>
    <mergeCell ref="G17:I17"/>
    <mergeCell ref="N17:P17"/>
    <mergeCell ref="G24:I24"/>
    <mergeCell ref="N24:P24"/>
    <mergeCell ref="G25:I25"/>
    <mergeCell ref="N25:P25"/>
    <mergeCell ref="G26:I26"/>
    <mergeCell ref="N26:P26"/>
    <mergeCell ref="G21:I21"/>
    <mergeCell ref="N21:P21"/>
    <mergeCell ref="G22:I22"/>
    <mergeCell ref="N22:P22"/>
    <mergeCell ref="G23:I23"/>
    <mergeCell ref="N23:P23"/>
    <mergeCell ref="G30:I30"/>
    <mergeCell ref="N30:P30"/>
    <mergeCell ref="G31:I31"/>
    <mergeCell ref="N31:P31"/>
    <mergeCell ref="G32:I32"/>
    <mergeCell ref="N32:P32"/>
    <mergeCell ref="G27:I27"/>
    <mergeCell ref="N27:P27"/>
    <mergeCell ref="G28:I28"/>
    <mergeCell ref="N28:P28"/>
    <mergeCell ref="G29:I29"/>
    <mergeCell ref="N29:P29"/>
    <mergeCell ref="G36:I36"/>
    <mergeCell ref="N36:P36"/>
    <mergeCell ref="G37:I37"/>
    <mergeCell ref="N37:P37"/>
    <mergeCell ref="G38:I38"/>
    <mergeCell ref="N38:P38"/>
    <mergeCell ref="G33:I33"/>
    <mergeCell ref="N33:P33"/>
    <mergeCell ref="G34:I34"/>
    <mergeCell ref="N34:P34"/>
    <mergeCell ref="G35:I35"/>
    <mergeCell ref="N35:P35"/>
    <mergeCell ref="G39:I39"/>
    <mergeCell ref="N39:P39"/>
    <mergeCell ref="G60:I60"/>
    <mergeCell ref="N60:P60"/>
    <mergeCell ref="C61:I61"/>
    <mergeCell ref="K61:P61"/>
    <mergeCell ref="G40:I40"/>
    <mergeCell ref="G41:I41"/>
    <mergeCell ref="G42:I42"/>
    <mergeCell ref="G43:I43"/>
    <mergeCell ref="G44:I44"/>
    <mergeCell ref="G45:I45"/>
    <mergeCell ref="G46:I46"/>
    <mergeCell ref="G47:I47"/>
    <mergeCell ref="G48:I48"/>
    <mergeCell ref="G49:I49"/>
    <mergeCell ref="G55:I55"/>
    <mergeCell ref="G56:I56"/>
    <mergeCell ref="G57:I57"/>
    <mergeCell ref="G58:I58"/>
    <mergeCell ref="G59:I59"/>
    <mergeCell ref="G50:I50"/>
    <mergeCell ref="G51:I51"/>
    <mergeCell ref="G52:I52"/>
    <mergeCell ref="C83:D83"/>
    <mergeCell ref="C84:D84"/>
    <mergeCell ref="C87:Q90"/>
    <mergeCell ref="C73:D74"/>
    <mergeCell ref="E73:F74"/>
    <mergeCell ref="G73:H74"/>
    <mergeCell ref="I73:J74"/>
    <mergeCell ref="K73:L74"/>
    <mergeCell ref="M73:N74"/>
    <mergeCell ref="G53:I53"/>
    <mergeCell ref="G54:I54"/>
    <mergeCell ref="N45:P45"/>
    <mergeCell ref="N46:P46"/>
    <mergeCell ref="N47:P47"/>
    <mergeCell ref="N48:P48"/>
    <mergeCell ref="N49:P49"/>
    <mergeCell ref="N40:P40"/>
    <mergeCell ref="N41:P41"/>
    <mergeCell ref="N42:P42"/>
    <mergeCell ref="N43:P43"/>
    <mergeCell ref="N44:P44"/>
    <mergeCell ref="N55:P55"/>
    <mergeCell ref="N56:P56"/>
    <mergeCell ref="N57:P57"/>
    <mergeCell ref="N58:P58"/>
    <mergeCell ref="N59:P59"/>
    <mergeCell ref="N50:P50"/>
    <mergeCell ref="N51:P51"/>
    <mergeCell ref="N52:P52"/>
    <mergeCell ref="N53:P53"/>
    <mergeCell ref="N54:P54"/>
    <mergeCell ref="C65:Q68"/>
    <mergeCell ref="C77:D78"/>
    <mergeCell ref="E77:F78"/>
    <mergeCell ref="G77:H78"/>
    <mergeCell ref="P77:Q78"/>
    <mergeCell ref="C71:D72"/>
    <mergeCell ref="E71:F72"/>
    <mergeCell ref="G71:H72"/>
    <mergeCell ref="I72:J72"/>
    <mergeCell ref="K72:L72"/>
    <mergeCell ref="M71:N72"/>
    <mergeCell ref="C75:D76"/>
    <mergeCell ref="E75:F76"/>
    <mergeCell ref="G75:H76"/>
    <mergeCell ref="P75:Q76"/>
    <mergeCell ref="I71:J71"/>
    <mergeCell ref="K71:L71"/>
  </mergeCells>
  <phoneticPr fontId="14"/>
  <conditionalFormatting sqref="C84 E84">
    <cfRule type="expression" dxfId="48" priority="9">
      <formula>$B$9=0</formula>
    </cfRule>
  </conditionalFormatting>
  <conditionalFormatting sqref="D12:E60">
    <cfRule type="expression" dxfId="47" priority="6">
      <formula>$C12=""</formula>
    </cfRule>
  </conditionalFormatting>
  <conditionalFormatting sqref="G12:J60">
    <cfRule type="expression" dxfId="46" priority="5">
      <formula>$C12=""</formula>
    </cfRule>
  </conditionalFormatting>
  <conditionalFormatting sqref="D11:E60 C87:Q90 G11:Q60">
    <cfRule type="expression" dxfId="45" priority="4">
      <formula>$Q$1=1</formula>
    </cfRule>
  </conditionalFormatting>
  <dataValidations count="8">
    <dataValidation type="list" allowBlank="1" showInputMessage="1" showErrorMessage="1" sqref="E11:E60" xr:uid="{00000000-0002-0000-0400-000000000000}">
      <formula1>病床機能</formula1>
    </dataValidation>
    <dataValidation type="list" allowBlank="1" showInputMessage="1" showErrorMessage="1" sqref="E84" xr:uid="{00000000-0002-0000-0400-000001000000}">
      <formula1>"１月,２月,３月,４月,５月,６月,７月,８月,９月,10月,11月,12月,未定"</formula1>
    </dataValidation>
    <dataValidation type="whole" operator="greaterThanOrEqual" allowBlank="1" showInputMessage="1" showErrorMessage="1" sqref="Q11:Q61 J11:J61" xr:uid="{00000000-0002-0000-0400-000002000000}">
      <formula1>0</formula1>
    </dataValidation>
    <dataValidation type="list" allowBlank="1" showInputMessage="1" showErrorMessage="1" sqref="D11:D60 L11:L60" xr:uid="{00000000-0002-0000-0400-000003000000}">
      <formula1>"一般,療養"</formula1>
    </dataValidation>
    <dataValidation type="list" allowBlank="1" showInputMessage="1" showErrorMessage="1" sqref="M11:M60" xr:uid="{00000000-0002-0000-0400-000004000000}">
      <formula1>病床機能2</formula1>
    </dataValidation>
    <dataValidation type="list" allowBlank="1" showInputMessage="1" showErrorMessage="1" sqref="C84:D84" xr:uid="{00000000-0002-0000-0400-000005000000}">
      <formula1>"2024（令和６）年,2025（令和７）年,2026（令和８）年,2027（令和９）年,2028（令和10）年,2029（令和11）年,2030（令和12）年,2031（令和13）年,2032（令和14）年,2033（令和15）年以降,未定"</formula1>
    </dataValidation>
    <dataValidation type="list" allowBlank="1" showInputMessage="1" showErrorMessage="1" sqref="G11:I60" xr:uid="{00000000-0002-0000-0400-000006000000}">
      <formula1>INDIRECT(E11)</formula1>
    </dataValidation>
    <dataValidation type="list" allowBlank="1" showInputMessage="1" showErrorMessage="1" sqref="N11:P60" xr:uid="{00000000-0002-0000-0400-000007000000}">
      <formula1>INDIRECT(M11)</formula1>
    </dataValidation>
  </dataValidations>
  <pageMargins left="0.70866141732283472" right="0.70866141732283472" top="0.74803149606299213" bottom="0.74803149606299213" header="0.31496062992125984" footer="0.31496062992125984"/>
  <pageSetup paperSize="9" scale="48" firstPageNumber="8" orientation="portrait" useFirstPageNumber="1" r:id="rId1"/>
  <headerFooter differentFirst="1">
    <oddFooter>&amp;C&amp;22&amp;P ページ</oddFooter>
    <firstFooter>&amp;C&amp;22&amp;P ページ</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3" id="{1BA6E93E-C1B0-4C14-922B-C814D334F7EE}">
            <xm:f>様式１!F49="○"</xm:f>
            <x14:dxf>
              <fill>
                <patternFill>
                  <bgColor theme="0"/>
                </patternFill>
              </fill>
            </x14:dxf>
          </x14:cfRule>
          <xm:sqref>C65:Q68</xm:sqref>
        </x14:conditionalFormatting>
        <x14:conditionalFormatting xmlns:xm="http://schemas.microsoft.com/office/excel/2006/main">
          <x14:cfRule type="expression" priority="2" id="{F4A0AFCC-BECE-4B36-A7BD-198D83564764}">
            <xm:f>様式１!F49="○"</xm:f>
            <x14:dxf>
              <fill>
                <patternFill>
                  <bgColor theme="0"/>
                </patternFill>
              </fill>
            </x14:dxf>
          </x14:cfRule>
          <xm:sqref>C84:E84</xm:sqref>
        </x14:conditionalFormatting>
        <x14:conditionalFormatting xmlns:xm="http://schemas.microsoft.com/office/excel/2006/main">
          <x14:cfRule type="expression" priority="1" id="{59FF129A-CF16-4B71-B99C-43CB64612E8C}">
            <xm:f>様式１!F49="○"</xm:f>
            <x14:dxf>
              <fill>
                <patternFill>
                  <bgColor theme="0"/>
                </patternFill>
              </fill>
            </x14:dxf>
          </x14:cfRule>
          <xm:sqref>E84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pageSetUpPr fitToPage="1"/>
  </sheetPr>
  <dimension ref="A1:R584"/>
  <sheetViews>
    <sheetView showGridLines="0" view="pageBreakPreview" topLeftCell="A31" zoomScale="60" zoomScaleNormal="60" zoomScalePageLayoutView="40" workbookViewId="0">
      <selection activeCell="D8" sqref="D8"/>
    </sheetView>
  </sheetViews>
  <sheetFormatPr defaultColWidth="9" defaultRowHeight="15" x14ac:dyDescent="0.45"/>
  <cols>
    <col min="1" max="1" width="5.69921875" style="47" customWidth="1"/>
    <col min="2" max="2" width="1.5" style="149" hidden="1" customWidth="1"/>
    <col min="3" max="17" width="10.8984375" style="47" customWidth="1"/>
    <col min="18" max="18" width="2.09765625" style="47" customWidth="1"/>
    <col min="19" max="16384" width="9" style="47"/>
  </cols>
  <sheetData>
    <row r="1" spans="2:18" s="51" customFormat="1" ht="46.2" customHeight="1" x14ac:dyDescent="0.45">
      <c r="B1" s="118"/>
      <c r="C1" s="227" t="s">
        <v>1264</v>
      </c>
      <c r="D1" s="118"/>
      <c r="E1" s="118"/>
      <c r="F1" s="119"/>
      <c r="G1" s="118"/>
      <c r="H1" s="118"/>
      <c r="I1" s="118"/>
      <c r="J1" s="118"/>
      <c r="K1" s="118"/>
      <c r="L1" s="118"/>
      <c r="M1" s="118"/>
      <c r="N1" s="118"/>
      <c r="O1" s="118"/>
      <c r="P1" s="118"/>
      <c r="Q1" s="120" t="str">
        <f>IF(様式１!F48="",IF(様式１!F49="","",IF(様式１!F49="○",1,IF(様式１!F48="○",2,""))),2)</f>
        <v/>
      </c>
    </row>
    <row r="2" spans="2:18" s="51" customFormat="1" ht="16.8" hidden="1" customHeight="1" x14ac:dyDescent="0.45">
      <c r="B2" s="118"/>
      <c r="C2" s="121"/>
      <c r="D2" s="187" t="str">
        <f>+IF(Q1="","",IF(Q1=1,"※様式１で「今後、再編統合を予定している」を選択されていますので、作成をお願いいたします。","※様式１で「再編統合の予定はない」を選択されていますので、作成不要です。"))</f>
        <v/>
      </c>
      <c r="E2" s="118"/>
      <c r="F2" s="118"/>
      <c r="G2" s="118"/>
      <c r="H2" s="118"/>
      <c r="I2" s="118"/>
      <c r="J2" s="118"/>
      <c r="K2" s="118"/>
      <c r="L2" s="118"/>
      <c r="M2" s="118"/>
      <c r="N2" s="118"/>
      <c r="O2" s="118"/>
      <c r="P2" s="118"/>
      <c r="Q2" s="118"/>
      <c r="R2" s="118"/>
    </row>
    <row r="3" spans="2:18" s="121" customFormat="1" ht="38.4" customHeight="1" x14ac:dyDescent="0.45">
      <c r="B3" s="122"/>
      <c r="D3" s="188" t="s">
        <v>916</v>
      </c>
      <c r="E3" s="122"/>
      <c r="F3" s="122"/>
      <c r="G3" s="122"/>
      <c r="H3" s="122"/>
      <c r="I3" s="122"/>
      <c r="J3" s="122"/>
      <c r="K3" s="122"/>
    </row>
    <row r="4" spans="2:18" s="121" customFormat="1" ht="24.75" customHeight="1" x14ac:dyDescent="0.45">
      <c r="B4" s="122"/>
      <c r="C4" s="189" t="s">
        <v>915</v>
      </c>
      <c r="D4" s="189"/>
      <c r="E4" s="122"/>
      <c r="F4" s="122"/>
      <c r="G4" s="122"/>
      <c r="H4" s="122"/>
      <c r="I4" s="122"/>
      <c r="J4" s="122"/>
    </row>
    <row r="5" spans="2:18" s="121" customFormat="1" ht="9" customHeight="1" x14ac:dyDescent="0.45">
      <c r="B5" s="122"/>
      <c r="C5" s="123"/>
      <c r="D5" s="122"/>
      <c r="E5" s="122"/>
      <c r="F5" s="122"/>
      <c r="G5" s="122"/>
      <c r="H5" s="122"/>
      <c r="I5" s="122"/>
      <c r="J5" s="122"/>
    </row>
    <row r="6" spans="2:18" s="51" customFormat="1" ht="27.75" customHeight="1" x14ac:dyDescent="0.45">
      <c r="B6" s="118"/>
      <c r="C6" s="189" t="s">
        <v>926</v>
      </c>
      <c r="D6" s="118"/>
      <c r="E6" s="118"/>
      <c r="F6" s="118"/>
      <c r="G6" s="118"/>
      <c r="H6" s="118"/>
      <c r="I6" s="118"/>
      <c r="J6" s="118"/>
      <c r="K6" s="118"/>
      <c r="L6" s="118"/>
      <c r="M6" s="118"/>
      <c r="N6" s="118"/>
      <c r="O6" s="118"/>
      <c r="P6" s="118"/>
      <c r="Q6" s="118"/>
    </row>
    <row r="7" spans="2:18" s="51" customFormat="1" ht="6.75" customHeight="1" thickBot="1" x14ac:dyDescent="0.5">
      <c r="B7" s="118"/>
      <c r="C7" s="118"/>
      <c r="D7" s="118"/>
      <c r="E7" s="118"/>
      <c r="F7" s="118"/>
      <c r="G7" s="118"/>
      <c r="H7" s="118"/>
      <c r="I7" s="118"/>
      <c r="J7" s="118"/>
      <c r="K7" s="118"/>
      <c r="L7" s="118"/>
      <c r="M7" s="118"/>
      <c r="N7" s="118"/>
      <c r="O7" s="118"/>
      <c r="P7" s="118"/>
      <c r="Q7" s="118"/>
    </row>
    <row r="8" spans="2:18" s="51" customFormat="1" ht="30.75" customHeight="1" x14ac:dyDescent="0.45">
      <c r="B8" s="118"/>
      <c r="C8" s="293" t="s">
        <v>570</v>
      </c>
      <c r="D8" s="124"/>
      <c r="E8" s="118"/>
      <c r="F8" s="118"/>
      <c r="G8" s="118"/>
      <c r="H8" s="118"/>
      <c r="I8" s="118"/>
      <c r="J8" s="118"/>
      <c r="K8" s="118"/>
      <c r="L8" s="118"/>
      <c r="M8" s="118"/>
      <c r="N8" s="118"/>
      <c r="O8" s="118"/>
      <c r="P8" s="118"/>
      <c r="Q8" s="118"/>
    </row>
    <row r="9" spans="2:18" s="51" customFormat="1" ht="30.75" customHeight="1" thickBot="1" x14ac:dyDescent="0.5">
      <c r="B9" s="118"/>
      <c r="C9" s="296" t="s">
        <v>571</v>
      </c>
      <c r="D9" s="115"/>
      <c r="E9" s="118"/>
      <c r="F9" s="118"/>
      <c r="G9" s="118"/>
      <c r="H9" s="118"/>
      <c r="I9" s="118"/>
      <c r="J9" s="118"/>
      <c r="K9" s="118"/>
      <c r="L9" s="118"/>
      <c r="M9" s="118"/>
      <c r="N9" s="118"/>
      <c r="O9" s="118"/>
      <c r="P9" s="118"/>
      <c r="Q9" s="118"/>
    </row>
    <row r="10" spans="2:18" s="51" customFormat="1" ht="21.9" customHeight="1" x14ac:dyDescent="0.45">
      <c r="B10" s="118"/>
      <c r="C10" s="118"/>
      <c r="D10" s="118"/>
      <c r="E10" s="118"/>
      <c r="F10" s="118"/>
      <c r="G10" s="118"/>
      <c r="H10" s="118"/>
      <c r="I10" s="118"/>
      <c r="J10" s="118"/>
      <c r="K10" s="118"/>
      <c r="L10" s="118"/>
      <c r="M10" s="118"/>
      <c r="N10" s="118"/>
      <c r="O10" s="118"/>
      <c r="P10" s="118"/>
      <c r="Q10" s="118"/>
    </row>
    <row r="11" spans="2:18" s="51" customFormat="1" ht="23.4" customHeight="1" x14ac:dyDescent="0.45">
      <c r="B11" s="118"/>
      <c r="C11" s="189" t="s">
        <v>927</v>
      </c>
      <c r="D11" s="125"/>
      <c r="E11" s="118"/>
      <c r="F11" s="118"/>
      <c r="G11" s="118"/>
      <c r="H11" s="118"/>
      <c r="I11" s="118"/>
      <c r="J11" s="118"/>
      <c r="K11" s="118"/>
      <c r="L11" s="118"/>
      <c r="M11" s="118"/>
      <c r="N11" s="118"/>
      <c r="O11" s="118"/>
      <c r="P11" s="118"/>
      <c r="Q11" s="118"/>
    </row>
    <row r="12" spans="2:18" s="51" customFormat="1" ht="9.75" customHeight="1" thickBot="1" x14ac:dyDescent="0.5">
      <c r="B12" s="118"/>
      <c r="C12" s="118"/>
      <c r="D12" s="118"/>
      <c r="E12" s="118"/>
      <c r="F12" s="118"/>
      <c r="G12" s="118"/>
      <c r="H12" s="118"/>
      <c r="I12" s="118"/>
      <c r="J12" s="118"/>
      <c r="K12" s="118"/>
      <c r="L12" s="118"/>
      <c r="M12" s="118"/>
      <c r="N12" s="118"/>
      <c r="O12" s="118"/>
      <c r="P12" s="118"/>
      <c r="Q12" s="118"/>
    </row>
    <row r="13" spans="2:18" s="51" customFormat="1" ht="30.75" customHeight="1" x14ac:dyDescent="0.45">
      <c r="B13" s="118"/>
      <c r="C13" s="486" t="s">
        <v>568</v>
      </c>
      <c r="D13" s="515"/>
      <c r="E13" s="291" t="s">
        <v>567</v>
      </c>
      <c r="F13" s="118"/>
      <c r="G13" s="118"/>
      <c r="H13" s="118"/>
      <c r="I13" s="118"/>
      <c r="J13" s="118"/>
      <c r="K13" s="118"/>
      <c r="L13" s="118"/>
      <c r="M13" s="118"/>
      <c r="N13" s="118"/>
      <c r="O13" s="118"/>
      <c r="P13" s="118"/>
      <c r="Q13" s="118"/>
    </row>
    <row r="14" spans="2:18" s="51" customFormat="1" ht="31.5" customHeight="1" thickBot="1" x14ac:dyDescent="0.5">
      <c r="B14" s="118"/>
      <c r="C14" s="732"/>
      <c r="D14" s="733"/>
      <c r="E14" s="301"/>
      <c r="F14" s="118"/>
      <c r="G14" s="118"/>
      <c r="H14" s="118"/>
      <c r="I14" s="118"/>
      <c r="J14" s="118"/>
      <c r="K14" s="118"/>
      <c r="L14" s="118"/>
      <c r="M14" s="118"/>
      <c r="N14" s="118"/>
      <c r="O14" s="118"/>
      <c r="P14" s="118"/>
      <c r="Q14" s="118"/>
    </row>
    <row r="15" spans="2:18" s="51" customFormat="1" ht="15.6" customHeight="1" x14ac:dyDescent="0.45">
      <c r="B15" s="118"/>
      <c r="C15" s="68"/>
      <c r="D15" s="68"/>
      <c r="E15" s="126"/>
      <c r="F15" s="118"/>
      <c r="G15" s="118"/>
      <c r="H15" s="118"/>
      <c r="I15" s="118"/>
      <c r="J15" s="118"/>
      <c r="K15" s="118"/>
      <c r="L15" s="118"/>
      <c r="M15" s="118"/>
      <c r="N15" s="118"/>
      <c r="O15" s="118"/>
      <c r="P15" s="118"/>
      <c r="Q15" s="118"/>
    </row>
    <row r="16" spans="2:18" s="51" customFormat="1" ht="27.75" customHeight="1" x14ac:dyDescent="0.45">
      <c r="B16" s="118"/>
      <c r="C16" s="209" t="s">
        <v>1056</v>
      </c>
      <c r="D16" s="127"/>
      <c r="E16" s="118"/>
      <c r="F16" s="118"/>
      <c r="G16" s="118"/>
      <c r="H16" s="118"/>
      <c r="I16" s="118"/>
      <c r="J16" s="118"/>
      <c r="K16" s="118"/>
      <c r="L16" s="118"/>
      <c r="M16" s="118"/>
      <c r="N16" s="118"/>
      <c r="O16" s="118"/>
      <c r="P16" s="118"/>
      <c r="Q16" s="118"/>
    </row>
    <row r="17" spans="1:17" s="51" customFormat="1" ht="22.8" customHeight="1" x14ac:dyDescent="0.45">
      <c r="B17" s="118"/>
      <c r="C17" s="262" t="s">
        <v>1195</v>
      </c>
      <c r="D17" s="127"/>
      <c r="E17" s="118"/>
      <c r="F17" s="118"/>
      <c r="G17" s="118"/>
      <c r="H17" s="118"/>
      <c r="I17" s="118"/>
      <c r="J17" s="118"/>
      <c r="K17" s="118"/>
      <c r="L17" s="118"/>
      <c r="M17" s="118"/>
      <c r="N17" s="118"/>
      <c r="O17" s="118"/>
      <c r="P17" s="118"/>
      <c r="Q17" s="118"/>
    </row>
    <row r="18" spans="1:17" s="51" customFormat="1" ht="24" customHeight="1" x14ac:dyDescent="0.45">
      <c r="B18" s="118" t="s">
        <v>33</v>
      </c>
      <c r="C18" s="226" t="s">
        <v>1031</v>
      </c>
      <c r="D18" s="118"/>
      <c r="E18" s="118"/>
      <c r="F18" s="118"/>
      <c r="G18" s="118"/>
      <c r="H18" s="118"/>
      <c r="I18" s="118"/>
      <c r="J18" s="118"/>
      <c r="K18" s="118"/>
      <c r="L18" s="118"/>
      <c r="M18" s="118"/>
      <c r="N18" s="118"/>
      <c r="O18" s="118"/>
      <c r="P18" s="118"/>
      <c r="Q18" s="118"/>
    </row>
    <row r="19" spans="1:17" s="51" customFormat="1" ht="24" customHeight="1" x14ac:dyDescent="0.45">
      <c r="C19" s="268" t="s">
        <v>1032</v>
      </c>
      <c r="D19" s="65"/>
    </row>
    <row r="20" spans="1:17" s="359" customFormat="1" ht="24" customHeight="1" x14ac:dyDescent="0.45">
      <c r="C20" s="360" t="s">
        <v>1096</v>
      </c>
      <c r="D20" s="361"/>
    </row>
    <row r="21" spans="1:17" s="51" customFormat="1" ht="8.25" customHeight="1" thickBot="1" x14ac:dyDescent="0.5">
      <c r="B21" s="118"/>
      <c r="C21" s="118"/>
      <c r="D21" s="118"/>
      <c r="E21" s="118"/>
      <c r="F21" s="118"/>
      <c r="G21" s="118"/>
      <c r="H21" s="118"/>
      <c r="I21" s="118"/>
      <c r="J21" s="118"/>
      <c r="K21" s="118"/>
      <c r="L21" s="118"/>
      <c r="M21" s="118"/>
      <c r="N21" s="118"/>
      <c r="O21" s="118"/>
      <c r="P21" s="118"/>
      <c r="Q21" s="118"/>
    </row>
    <row r="22" spans="1:17" s="51" customFormat="1" ht="30.75" customHeight="1" x14ac:dyDescent="0.45">
      <c r="B22" s="120">
        <f>+SUM(B23:B416)</f>
        <v>1</v>
      </c>
      <c r="C22" s="700" t="s">
        <v>1057</v>
      </c>
      <c r="D22" s="701"/>
      <c r="E22" s="701"/>
      <c r="F22" s="701"/>
      <c r="G22" s="701"/>
      <c r="H22" s="701"/>
      <c r="I22" s="701"/>
      <c r="J22" s="702"/>
      <c r="K22" s="486" t="s">
        <v>1025</v>
      </c>
      <c r="L22" s="487"/>
      <c r="M22" s="487"/>
      <c r="N22" s="487"/>
      <c r="O22" s="487"/>
      <c r="P22" s="487"/>
      <c r="Q22" s="513"/>
    </row>
    <row r="23" spans="1:17" s="51" customFormat="1" ht="68.7" customHeight="1" x14ac:dyDescent="0.45">
      <c r="B23" s="120">
        <f>+IF(COUNT(I24:I222)=COUNT(P24:P416),0,1)</f>
        <v>1</v>
      </c>
      <c r="C23" s="222" t="s">
        <v>947</v>
      </c>
      <c r="D23" s="292" t="s">
        <v>811</v>
      </c>
      <c r="E23" s="292" t="s">
        <v>1026</v>
      </c>
      <c r="F23" s="225" t="s">
        <v>783</v>
      </c>
      <c r="G23" s="690" t="s">
        <v>1027</v>
      </c>
      <c r="H23" s="489"/>
      <c r="I23" s="686"/>
      <c r="J23" s="104" t="s">
        <v>1023</v>
      </c>
      <c r="K23" s="294" t="s">
        <v>561</v>
      </c>
      <c r="L23" s="292" t="s">
        <v>811</v>
      </c>
      <c r="M23" s="292" t="s">
        <v>812</v>
      </c>
      <c r="N23" s="690" t="s">
        <v>1027</v>
      </c>
      <c r="O23" s="489"/>
      <c r="P23" s="686"/>
      <c r="Q23" s="104" t="s">
        <v>1023</v>
      </c>
    </row>
    <row r="24" spans="1:17" s="51" customFormat="1" ht="31.5" customHeight="1" x14ac:dyDescent="0.45">
      <c r="A24" s="210">
        <v>1</v>
      </c>
      <c r="B24" s="120">
        <f t="shared" ref="B24:B72" si="0">+IF(J24=Q24,0,1)</f>
        <v>0</v>
      </c>
      <c r="C24" s="128" t="str">
        <f>+IF($Q$1=2,"",IF(様式２!B14="","",様式２!B14))</f>
        <v/>
      </c>
      <c r="D24" s="105"/>
      <c r="E24" s="300"/>
      <c r="F24" s="106" t="str">
        <f>+IF(様式１!$F$49="○",IF(病棟機能確認票!N10="","",病棟機能確認票!N10),"")</f>
        <v/>
      </c>
      <c r="G24" s="694"/>
      <c r="H24" s="695"/>
      <c r="I24" s="696"/>
      <c r="J24" s="107"/>
      <c r="K24" s="129"/>
      <c r="L24" s="300"/>
      <c r="M24" s="300"/>
      <c r="N24" s="694"/>
      <c r="O24" s="695"/>
      <c r="P24" s="696"/>
      <c r="Q24" s="107"/>
    </row>
    <row r="25" spans="1:17" s="51" customFormat="1" ht="31.5" customHeight="1" x14ac:dyDescent="0.45">
      <c r="A25" s="210">
        <v>2</v>
      </c>
      <c r="B25" s="120">
        <f t="shared" si="0"/>
        <v>0</v>
      </c>
      <c r="C25" s="128" t="str">
        <f>+IF($Q$1=2,"",IF(様式２!B15="","",様式２!B15))</f>
        <v/>
      </c>
      <c r="D25" s="105"/>
      <c r="E25" s="300"/>
      <c r="F25" s="106" t="str">
        <f>+IF(様式１!$F$49="○",IF(病棟機能確認票!N11="","",病棟機能確認票!N11),"")</f>
        <v/>
      </c>
      <c r="G25" s="694"/>
      <c r="H25" s="695"/>
      <c r="I25" s="696"/>
      <c r="J25" s="107"/>
      <c r="K25" s="130"/>
      <c r="L25" s="131"/>
      <c r="M25" s="131"/>
      <c r="N25" s="691"/>
      <c r="O25" s="692"/>
      <c r="P25" s="693"/>
      <c r="Q25" s="111"/>
    </row>
    <row r="26" spans="1:17" s="51" customFormat="1" ht="31.5" customHeight="1" x14ac:dyDescent="0.45">
      <c r="A26" s="210">
        <v>3</v>
      </c>
      <c r="B26" s="120">
        <f t="shared" si="0"/>
        <v>0</v>
      </c>
      <c r="C26" s="128" t="str">
        <f>+IF($Q$1=2,"",IF(様式２!B16="","",様式２!B16))</f>
        <v/>
      </c>
      <c r="D26" s="105"/>
      <c r="E26" s="300"/>
      <c r="F26" s="106" t="str">
        <f>+IF(様式１!$F$49="○",IF(病棟機能確認票!N12="","",病棟機能確認票!N12),"")</f>
        <v/>
      </c>
      <c r="G26" s="694"/>
      <c r="H26" s="695"/>
      <c r="I26" s="696"/>
      <c r="J26" s="107"/>
      <c r="K26" s="130"/>
      <c r="L26" s="131"/>
      <c r="M26" s="131"/>
      <c r="N26" s="691"/>
      <c r="O26" s="692"/>
      <c r="P26" s="693"/>
      <c r="Q26" s="111"/>
    </row>
    <row r="27" spans="1:17" s="51" customFormat="1" ht="31.5" customHeight="1" x14ac:dyDescent="0.45">
      <c r="A27" s="210">
        <v>4</v>
      </c>
      <c r="B27" s="120">
        <f t="shared" si="0"/>
        <v>0</v>
      </c>
      <c r="C27" s="128" t="str">
        <f>+IF($Q$1=2,"",IF(様式２!B17="","",様式２!B17))</f>
        <v/>
      </c>
      <c r="D27" s="105"/>
      <c r="E27" s="300"/>
      <c r="F27" s="106" t="str">
        <f>+IF(様式１!$F$49="○",IF(病棟機能確認票!N13="","",病棟機能確認票!N13),"")</f>
        <v/>
      </c>
      <c r="G27" s="694"/>
      <c r="H27" s="695"/>
      <c r="I27" s="696"/>
      <c r="J27" s="107"/>
      <c r="K27" s="130"/>
      <c r="L27" s="131"/>
      <c r="M27" s="131"/>
      <c r="N27" s="691"/>
      <c r="O27" s="692"/>
      <c r="P27" s="693"/>
      <c r="Q27" s="111"/>
    </row>
    <row r="28" spans="1:17" s="51" customFormat="1" ht="31.5" customHeight="1" x14ac:dyDescent="0.45">
      <c r="A28" s="210">
        <v>5</v>
      </c>
      <c r="B28" s="120">
        <f t="shared" si="0"/>
        <v>0</v>
      </c>
      <c r="C28" s="128" t="str">
        <f>+IF($Q$1=2,"",IF(様式２!B18="","",様式２!B18))</f>
        <v/>
      </c>
      <c r="D28" s="105"/>
      <c r="E28" s="300"/>
      <c r="F28" s="106" t="str">
        <f>+IF(様式１!$F$49="○",IF(病棟機能確認票!N14="","",病棟機能確認票!N14),"")</f>
        <v/>
      </c>
      <c r="G28" s="694"/>
      <c r="H28" s="695"/>
      <c r="I28" s="696"/>
      <c r="J28" s="107"/>
      <c r="K28" s="130"/>
      <c r="L28" s="131"/>
      <c r="M28" s="131"/>
      <c r="N28" s="691"/>
      <c r="O28" s="692"/>
      <c r="P28" s="693"/>
      <c r="Q28" s="111"/>
    </row>
    <row r="29" spans="1:17" s="51" customFormat="1" ht="31.5" customHeight="1" x14ac:dyDescent="0.45">
      <c r="A29" s="210">
        <v>6</v>
      </c>
      <c r="B29" s="120">
        <f t="shared" si="0"/>
        <v>0</v>
      </c>
      <c r="C29" s="128" t="str">
        <f>+IF($Q$1=2,"",IF(様式２!B19="","",様式２!B19))</f>
        <v/>
      </c>
      <c r="D29" s="105"/>
      <c r="E29" s="300"/>
      <c r="F29" s="106" t="str">
        <f>+IF(様式１!$F$49="○",IF(病棟機能確認票!N15="","",病棟機能確認票!N15),"")</f>
        <v/>
      </c>
      <c r="G29" s="694"/>
      <c r="H29" s="695"/>
      <c r="I29" s="696"/>
      <c r="J29" s="107"/>
      <c r="K29" s="130"/>
      <c r="L29" s="131"/>
      <c r="M29" s="131"/>
      <c r="N29" s="691"/>
      <c r="O29" s="692"/>
      <c r="P29" s="693"/>
      <c r="Q29" s="111"/>
    </row>
    <row r="30" spans="1:17" s="51" customFormat="1" ht="31.5" customHeight="1" x14ac:dyDescent="0.45">
      <c r="A30" s="210">
        <v>7</v>
      </c>
      <c r="B30" s="120">
        <f t="shared" si="0"/>
        <v>0</v>
      </c>
      <c r="C30" s="128" t="str">
        <f>+IF($Q$1=2,"",IF(様式２!B20="","",様式２!B20))</f>
        <v/>
      </c>
      <c r="D30" s="105"/>
      <c r="E30" s="300"/>
      <c r="F30" s="106" t="str">
        <f>+IF(様式１!$F$49="○",IF(病棟機能確認票!N16="","",病棟機能確認票!N16),"")</f>
        <v/>
      </c>
      <c r="G30" s="694"/>
      <c r="H30" s="695"/>
      <c r="I30" s="696"/>
      <c r="J30" s="107"/>
      <c r="K30" s="130"/>
      <c r="L30" s="131"/>
      <c r="M30" s="131"/>
      <c r="N30" s="691"/>
      <c r="O30" s="692"/>
      <c r="P30" s="693"/>
      <c r="Q30" s="111"/>
    </row>
    <row r="31" spans="1:17" s="51" customFormat="1" ht="31.5" customHeight="1" x14ac:dyDescent="0.45">
      <c r="A31" s="210">
        <v>8</v>
      </c>
      <c r="B31" s="120">
        <f t="shared" si="0"/>
        <v>0</v>
      </c>
      <c r="C31" s="128" t="str">
        <f>+IF($Q$1=2,"",IF(様式２!B21="","",様式２!B21))</f>
        <v/>
      </c>
      <c r="D31" s="105"/>
      <c r="E31" s="300"/>
      <c r="F31" s="106" t="str">
        <f>+IF(様式１!$F$49="○",IF(病棟機能確認票!N17="","",病棟機能確認票!N17),"")</f>
        <v/>
      </c>
      <c r="G31" s="694"/>
      <c r="H31" s="695"/>
      <c r="I31" s="696"/>
      <c r="J31" s="107"/>
      <c r="K31" s="130"/>
      <c r="L31" s="131"/>
      <c r="M31" s="131"/>
      <c r="N31" s="691"/>
      <c r="O31" s="692"/>
      <c r="P31" s="693"/>
      <c r="Q31" s="111"/>
    </row>
    <row r="32" spans="1:17" s="51" customFormat="1" ht="31.5" customHeight="1" x14ac:dyDescent="0.45">
      <c r="A32" s="210">
        <v>9</v>
      </c>
      <c r="B32" s="120">
        <f t="shared" si="0"/>
        <v>0</v>
      </c>
      <c r="C32" s="128" t="str">
        <f>+IF($Q$1=2,"",IF(様式２!B22="","",様式２!B22))</f>
        <v/>
      </c>
      <c r="D32" s="105"/>
      <c r="E32" s="300"/>
      <c r="F32" s="106" t="str">
        <f>+IF(様式１!$F$49="○",IF(病棟機能確認票!N18="","",病棟機能確認票!N18),"")</f>
        <v/>
      </c>
      <c r="G32" s="694"/>
      <c r="H32" s="695"/>
      <c r="I32" s="696"/>
      <c r="J32" s="107"/>
      <c r="K32" s="130"/>
      <c r="L32" s="131"/>
      <c r="M32" s="131"/>
      <c r="N32" s="691"/>
      <c r="O32" s="692"/>
      <c r="P32" s="693"/>
      <c r="Q32" s="111"/>
    </row>
    <row r="33" spans="1:17" s="51" customFormat="1" ht="31.5" customHeight="1" x14ac:dyDescent="0.45">
      <c r="A33" s="210">
        <v>10</v>
      </c>
      <c r="B33" s="120">
        <f t="shared" si="0"/>
        <v>0</v>
      </c>
      <c r="C33" s="128" t="str">
        <f>+IF($Q$1=2,"",IF(様式２!B23="","",様式２!B23))</f>
        <v/>
      </c>
      <c r="D33" s="105"/>
      <c r="E33" s="300"/>
      <c r="F33" s="106" t="str">
        <f>+IF(様式１!$F$49="○",IF(病棟機能確認票!N19="","",病棟機能確認票!N19),"")</f>
        <v/>
      </c>
      <c r="G33" s="694"/>
      <c r="H33" s="695"/>
      <c r="I33" s="696"/>
      <c r="J33" s="107"/>
      <c r="K33" s="130"/>
      <c r="L33" s="131"/>
      <c r="M33" s="131"/>
      <c r="N33" s="691"/>
      <c r="O33" s="692"/>
      <c r="P33" s="693"/>
      <c r="Q33" s="111"/>
    </row>
    <row r="34" spans="1:17" s="51" customFormat="1" ht="31.5" customHeight="1" x14ac:dyDescent="0.45">
      <c r="A34" s="210">
        <v>11</v>
      </c>
      <c r="B34" s="120">
        <f t="shared" si="0"/>
        <v>0</v>
      </c>
      <c r="C34" s="128" t="str">
        <f>+IF($Q$1=2,"",IF(様式２!B24="","",様式２!B24))</f>
        <v/>
      </c>
      <c r="D34" s="105"/>
      <c r="E34" s="300"/>
      <c r="F34" s="106" t="str">
        <f>+IF(様式１!$F$49="○",IF(病棟機能確認票!N20="","",病棟機能確認票!N20),"")</f>
        <v/>
      </c>
      <c r="G34" s="694"/>
      <c r="H34" s="695"/>
      <c r="I34" s="696"/>
      <c r="J34" s="107"/>
      <c r="K34" s="130"/>
      <c r="L34" s="131"/>
      <c r="M34" s="131"/>
      <c r="N34" s="691"/>
      <c r="O34" s="692"/>
      <c r="P34" s="693"/>
      <c r="Q34" s="111"/>
    </row>
    <row r="35" spans="1:17" s="51" customFormat="1" ht="31.5" customHeight="1" x14ac:dyDescent="0.45">
      <c r="A35" s="210">
        <v>12</v>
      </c>
      <c r="B35" s="120">
        <f t="shared" si="0"/>
        <v>0</v>
      </c>
      <c r="C35" s="128" t="str">
        <f>+IF($Q$1=2,"",IF(様式２!B25="","",様式２!B25))</f>
        <v/>
      </c>
      <c r="D35" s="105"/>
      <c r="E35" s="300"/>
      <c r="F35" s="106" t="str">
        <f>+IF(様式１!$F$49="○",IF(病棟機能確認票!N21="","",病棟機能確認票!N21),"")</f>
        <v/>
      </c>
      <c r="G35" s="694"/>
      <c r="H35" s="695"/>
      <c r="I35" s="696"/>
      <c r="J35" s="107"/>
      <c r="K35" s="130"/>
      <c r="L35" s="131"/>
      <c r="M35" s="131"/>
      <c r="N35" s="691"/>
      <c r="O35" s="692"/>
      <c r="P35" s="693"/>
      <c r="Q35" s="111"/>
    </row>
    <row r="36" spans="1:17" s="51" customFormat="1" ht="31.5" customHeight="1" x14ac:dyDescent="0.45">
      <c r="A36" s="210">
        <v>13</v>
      </c>
      <c r="B36" s="120">
        <f t="shared" si="0"/>
        <v>0</v>
      </c>
      <c r="C36" s="128" t="str">
        <f>+IF($Q$1=2,"",IF(様式２!B26="","",様式２!B26))</f>
        <v/>
      </c>
      <c r="D36" s="105"/>
      <c r="E36" s="300"/>
      <c r="F36" s="106" t="str">
        <f>+IF(様式１!$F$49="○",IF(病棟機能確認票!N22="","",病棟機能確認票!N22),"")</f>
        <v/>
      </c>
      <c r="G36" s="694"/>
      <c r="H36" s="695"/>
      <c r="I36" s="696"/>
      <c r="J36" s="107"/>
      <c r="K36" s="130"/>
      <c r="L36" s="131"/>
      <c r="M36" s="131"/>
      <c r="N36" s="691"/>
      <c r="O36" s="692"/>
      <c r="P36" s="693"/>
      <c r="Q36" s="111"/>
    </row>
    <row r="37" spans="1:17" s="51" customFormat="1" ht="31.5" customHeight="1" x14ac:dyDescent="0.45">
      <c r="A37" s="210">
        <v>14</v>
      </c>
      <c r="B37" s="120">
        <f t="shared" si="0"/>
        <v>0</v>
      </c>
      <c r="C37" s="128" t="str">
        <f>+IF($Q$1=2,"",IF(様式２!B27="","",様式２!B27))</f>
        <v/>
      </c>
      <c r="D37" s="105"/>
      <c r="E37" s="300"/>
      <c r="F37" s="106" t="str">
        <f>+IF(様式１!$F$49="○",IF(病棟機能確認票!N23="","",病棟機能確認票!N23),"")</f>
        <v/>
      </c>
      <c r="G37" s="694"/>
      <c r="H37" s="695"/>
      <c r="I37" s="696"/>
      <c r="J37" s="107"/>
      <c r="K37" s="130"/>
      <c r="L37" s="131"/>
      <c r="M37" s="131"/>
      <c r="N37" s="691"/>
      <c r="O37" s="692"/>
      <c r="P37" s="693"/>
      <c r="Q37" s="111"/>
    </row>
    <row r="38" spans="1:17" s="51" customFormat="1" ht="31.5" customHeight="1" x14ac:dyDescent="0.45">
      <c r="A38" s="210">
        <v>15</v>
      </c>
      <c r="B38" s="120">
        <f t="shared" si="0"/>
        <v>0</v>
      </c>
      <c r="C38" s="128" t="str">
        <f>+IF($Q$1=2,"",IF(様式２!B28="","",様式２!B28))</f>
        <v/>
      </c>
      <c r="D38" s="105"/>
      <c r="E38" s="300"/>
      <c r="F38" s="106" t="str">
        <f>+IF(様式１!$F$49="○",IF(病棟機能確認票!N24="","",病棟機能確認票!N24),"")</f>
        <v/>
      </c>
      <c r="G38" s="694"/>
      <c r="H38" s="695"/>
      <c r="I38" s="696"/>
      <c r="J38" s="107"/>
      <c r="K38" s="130"/>
      <c r="L38" s="131"/>
      <c r="M38" s="131"/>
      <c r="N38" s="691"/>
      <c r="O38" s="692"/>
      <c r="P38" s="693"/>
      <c r="Q38" s="111"/>
    </row>
    <row r="39" spans="1:17" s="51" customFormat="1" ht="31.5" customHeight="1" x14ac:dyDescent="0.45">
      <c r="A39" s="210">
        <v>16</v>
      </c>
      <c r="B39" s="120">
        <f t="shared" si="0"/>
        <v>0</v>
      </c>
      <c r="C39" s="128" t="str">
        <f>+IF($Q$1=2,"",IF(様式２!B29="","",様式２!B29))</f>
        <v/>
      </c>
      <c r="D39" s="105"/>
      <c r="E39" s="300"/>
      <c r="F39" s="106" t="str">
        <f>+IF(様式１!$F$49="○",IF(病棟機能確認票!N25="","",病棟機能確認票!N25),"")</f>
        <v/>
      </c>
      <c r="G39" s="694"/>
      <c r="H39" s="695"/>
      <c r="I39" s="696"/>
      <c r="J39" s="107"/>
      <c r="K39" s="130"/>
      <c r="L39" s="131"/>
      <c r="M39" s="131"/>
      <c r="N39" s="691"/>
      <c r="O39" s="692"/>
      <c r="P39" s="693"/>
      <c r="Q39" s="111"/>
    </row>
    <row r="40" spans="1:17" s="51" customFormat="1" ht="31.5" customHeight="1" x14ac:dyDescent="0.45">
      <c r="A40" s="210">
        <v>17</v>
      </c>
      <c r="B40" s="120">
        <f t="shared" si="0"/>
        <v>0</v>
      </c>
      <c r="C40" s="128" t="str">
        <f>+IF($Q$1=2,"",IF(様式２!B30="","",様式２!B30))</f>
        <v/>
      </c>
      <c r="D40" s="105"/>
      <c r="E40" s="300"/>
      <c r="F40" s="106" t="str">
        <f>+IF(様式１!$F$49="○",IF(病棟機能確認票!N26="","",病棟機能確認票!N26),"")</f>
        <v/>
      </c>
      <c r="G40" s="694"/>
      <c r="H40" s="695"/>
      <c r="I40" s="696"/>
      <c r="J40" s="107"/>
      <c r="K40" s="130"/>
      <c r="L40" s="131"/>
      <c r="M40" s="131"/>
      <c r="N40" s="691"/>
      <c r="O40" s="692"/>
      <c r="P40" s="693"/>
      <c r="Q40" s="111"/>
    </row>
    <row r="41" spans="1:17" s="51" customFormat="1" ht="31.5" customHeight="1" x14ac:dyDescent="0.45">
      <c r="A41" s="210">
        <v>18</v>
      </c>
      <c r="B41" s="120">
        <f t="shared" si="0"/>
        <v>0</v>
      </c>
      <c r="C41" s="128" t="str">
        <f>+IF($Q$1=2,"",IF(様式２!B31="","",様式２!B31))</f>
        <v/>
      </c>
      <c r="D41" s="105"/>
      <c r="E41" s="300"/>
      <c r="F41" s="106" t="str">
        <f>+IF(様式１!$F$49="○",IF(病棟機能確認票!N27="","",病棟機能確認票!N27),"")</f>
        <v/>
      </c>
      <c r="G41" s="694"/>
      <c r="H41" s="695"/>
      <c r="I41" s="696"/>
      <c r="J41" s="107"/>
      <c r="K41" s="130"/>
      <c r="L41" s="131"/>
      <c r="M41" s="131"/>
      <c r="N41" s="691"/>
      <c r="O41" s="692"/>
      <c r="P41" s="693"/>
      <c r="Q41" s="111"/>
    </row>
    <row r="42" spans="1:17" s="51" customFormat="1" ht="31.5" customHeight="1" x14ac:dyDescent="0.45">
      <c r="A42" s="210">
        <v>19</v>
      </c>
      <c r="B42" s="120">
        <f t="shared" si="0"/>
        <v>0</v>
      </c>
      <c r="C42" s="128" t="str">
        <f>+IF($Q$1=2,"",IF(様式２!B32="","",様式２!B32))</f>
        <v/>
      </c>
      <c r="D42" s="105"/>
      <c r="E42" s="300"/>
      <c r="F42" s="106" t="str">
        <f>+IF(様式１!$F$49="○",IF(病棟機能確認票!N28="","",病棟機能確認票!N28),"")</f>
        <v/>
      </c>
      <c r="G42" s="694"/>
      <c r="H42" s="695"/>
      <c r="I42" s="696"/>
      <c r="J42" s="107"/>
      <c r="K42" s="130"/>
      <c r="L42" s="131"/>
      <c r="M42" s="131"/>
      <c r="N42" s="691"/>
      <c r="O42" s="692"/>
      <c r="P42" s="693"/>
      <c r="Q42" s="111"/>
    </row>
    <row r="43" spans="1:17" s="51" customFormat="1" ht="31.5" customHeight="1" x14ac:dyDescent="0.45">
      <c r="A43" s="210">
        <v>20</v>
      </c>
      <c r="B43" s="120">
        <f t="shared" si="0"/>
        <v>0</v>
      </c>
      <c r="C43" s="128" t="str">
        <f>+IF($Q$1=2,"",IF(様式２!B33="","",様式２!B33))</f>
        <v/>
      </c>
      <c r="D43" s="105"/>
      <c r="E43" s="300"/>
      <c r="F43" s="106" t="str">
        <f>+IF(様式１!$F$49="○",IF(病棟機能確認票!N29="","",病棟機能確認票!N29),"")</f>
        <v/>
      </c>
      <c r="G43" s="694"/>
      <c r="H43" s="695"/>
      <c r="I43" s="696"/>
      <c r="J43" s="107"/>
      <c r="K43" s="130"/>
      <c r="L43" s="131"/>
      <c r="M43" s="131"/>
      <c r="N43" s="691"/>
      <c r="O43" s="692"/>
      <c r="P43" s="693"/>
      <c r="Q43" s="111"/>
    </row>
    <row r="44" spans="1:17" s="51" customFormat="1" ht="31.5" customHeight="1" x14ac:dyDescent="0.45">
      <c r="A44" s="210">
        <v>21</v>
      </c>
      <c r="B44" s="120">
        <f t="shared" si="0"/>
        <v>0</v>
      </c>
      <c r="C44" s="128" t="str">
        <f>+IF($Q$1=2,"",IF(様式２!B34="","",様式２!B34))</f>
        <v/>
      </c>
      <c r="D44" s="105"/>
      <c r="E44" s="300"/>
      <c r="F44" s="106" t="str">
        <f>+IF(様式１!$F$49="○",IF(病棟機能確認票!N30="","",病棟機能確認票!N30),"")</f>
        <v/>
      </c>
      <c r="G44" s="694"/>
      <c r="H44" s="695"/>
      <c r="I44" s="696"/>
      <c r="J44" s="107"/>
      <c r="K44" s="130"/>
      <c r="L44" s="131"/>
      <c r="M44" s="131"/>
      <c r="N44" s="691"/>
      <c r="O44" s="692"/>
      <c r="P44" s="693"/>
      <c r="Q44" s="111"/>
    </row>
    <row r="45" spans="1:17" s="51" customFormat="1" ht="31.5" customHeight="1" x14ac:dyDescent="0.45">
      <c r="A45" s="210">
        <v>22</v>
      </c>
      <c r="B45" s="120">
        <f t="shared" si="0"/>
        <v>0</v>
      </c>
      <c r="C45" s="128" t="str">
        <f>+IF($Q$1=2,"",IF(様式２!B35="","",様式２!B35))</f>
        <v/>
      </c>
      <c r="D45" s="105"/>
      <c r="E45" s="300"/>
      <c r="F45" s="106" t="str">
        <f>+IF(様式１!$F$49="○",IF(病棟機能確認票!N31="","",病棟機能確認票!N31),"")</f>
        <v/>
      </c>
      <c r="G45" s="694"/>
      <c r="H45" s="695"/>
      <c r="I45" s="696"/>
      <c r="J45" s="107"/>
      <c r="K45" s="130"/>
      <c r="L45" s="131"/>
      <c r="M45" s="131"/>
      <c r="N45" s="691"/>
      <c r="O45" s="692"/>
      <c r="P45" s="693"/>
      <c r="Q45" s="111"/>
    </row>
    <row r="46" spans="1:17" s="51" customFormat="1" ht="31.5" customHeight="1" x14ac:dyDescent="0.45">
      <c r="A46" s="210">
        <v>23</v>
      </c>
      <c r="B46" s="120">
        <f t="shared" si="0"/>
        <v>0</v>
      </c>
      <c r="C46" s="128" t="str">
        <f>+IF($Q$1=2,"",IF(様式２!B36="","",様式２!B36))</f>
        <v/>
      </c>
      <c r="D46" s="105"/>
      <c r="E46" s="300"/>
      <c r="F46" s="106" t="str">
        <f>+IF(様式１!$F$49="○",IF(病棟機能確認票!N32="","",病棟機能確認票!N32),"")</f>
        <v/>
      </c>
      <c r="G46" s="694"/>
      <c r="H46" s="695"/>
      <c r="I46" s="696"/>
      <c r="J46" s="107"/>
      <c r="K46" s="130"/>
      <c r="L46" s="131"/>
      <c r="M46" s="131"/>
      <c r="N46" s="691"/>
      <c r="O46" s="692"/>
      <c r="P46" s="693"/>
      <c r="Q46" s="111"/>
    </row>
    <row r="47" spans="1:17" s="51" customFormat="1" ht="31.5" customHeight="1" x14ac:dyDescent="0.45">
      <c r="A47" s="210">
        <v>24</v>
      </c>
      <c r="B47" s="120">
        <f t="shared" si="0"/>
        <v>0</v>
      </c>
      <c r="C47" s="128" t="str">
        <f>+IF($Q$1=2,"",IF(様式２!B37="","",様式２!B37))</f>
        <v/>
      </c>
      <c r="D47" s="105"/>
      <c r="E47" s="300"/>
      <c r="F47" s="106" t="str">
        <f>+IF(様式１!$F$49="○",IF(病棟機能確認票!N33="","",病棟機能確認票!N33),"")</f>
        <v/>
      </c>
      <c r="G47" s="694"/>
      <c r="H47" s="695"/>
      <c r="I47" s="696"/>
      <c r="J47" s="107"/>
      <c r="K47" s="130"/>
      <c r="L47" s="131"/>
      <c r="M47" s="131"/>
      <c r="N47" s="691"/>
      <c r="O47" s="692"/>
      <c r="P47" s="693"/>
      <c r="Q47" s="111"/>
    </row>
    <row r="48" spans="1:17" s="51" customFormat="1" ht="31.5" customHeight="1" x14ac:dyDescent="0.45">
      <c r="A48" s="210">
        <v>25</v>
      </c>
      <c r="B48" s="120">
        <f t="shared" si="0"/>
        <v>0</v>
      </c>
      <c r="C48" s="128" t="str">
        <f>+IF($Q$1=2,"",IF(様式２!B38="","",様式２!B38))</f>
        <v/>
      </c>
      <c r="D48" s="105"/>
      <c r="E48" s="300"/>
      <c r="F48" s="106" t="str">
        <f>+IF(様式１!$F$49="○",IF(病棟機能確認票!N34="","",病棟機能確認票!N34),"")</f>
        <v/>
      </c>
      <c r="G48" s="694"/>
      <c r="H48" s="695"/>
      <c r="I48" s="696"/>
      <c r="J48" s="107"/>
      <c r="K48" s="130"/>
      <c r="L48" s="131"/>
      <c r="M48" s="131"/>
      <c r="N48" s="691"/>
      <c r="O48" s="692"/>
      <c r="P48" s="693"/>
      <c r="Q48" s="111"/>
    </row>
    <row r="49" spans="1:17" s="51" customFormat="1" ht="31.5" customHeight="1" x14ac:dyDescent="0.45">
      <c r="A49" s="210">
        <v>26</v>
      </c>
      <c r="B49" s="120">
        <f t="shared" si="0"/>
        <v>0</v>
      </c>
      <c r="C49" s="128" t="str">
        <f>+IF($Q$1=2,"",IF(様式２!B39="","",様式２!B39))</f>
        <v/>
      </c>
      <c r="D49" s="105"/>
      <c r="E49" s="300"/>
      <c r="F49" s="106" t="str">
        <f>+IF(様式１!$F$49="○",IF(病棟機能確認票!N35="","",病棟機能確認票!N35),"")</f>
        <v/>
      </c>
      <c r="G49" s="694"/>
      <c r="H49" s="695"/>
      <c r="I49" s="696"/>
      <c r="J49" s="107"/>
      <c r="K49" s="130"/>
      <c r="L49" s="131"/>
      <c r="M49" s="131"/>
      <c r="N49" s="691"/>
      <c r="O49" s="692"/>
      <c r="P49" s="693"/>
      <c r="Q49" s="111"/>
    </row>
    <row r="50" spans="1:17" s="51" customFormat="1" ht="31.5" customHeight="1" x14ac:dyDescent="0.45">
      <c r="A50" s="210">
        <v>27</v>
      </c>
      <c r="B50" s="120">
        <f t="shared" si="0"/>
        <v>0</v>
      </c>
      <c r="C50" s="128" t="str">
        <f>+IF($Q$1=2,"",IF(様式２!B40="","",様式２!B40))</f>
        <v/>
      </c>
      <c r="D50" s="105"/>
      <c r="E50" s="300"/>
      <c r="F50" s="106" t="str">
        <f>+IF(様式１!$F$49="○",IF(病棟機能確認票!N36="","",病棟機能確認票!N36),"")</f>
        <v/>
      </c>
      <c r="G50" s="694"/>
      <c r="H50" s="695"/>
      <c r="I50" s="696"/>
      <c r="J50" s="107"/>
      <c r="K50" s="130"/>
      <c r="L50" s="131"/>
      <c r="M50" s="131"/>
      <c r="N50" s="691"/>
      <c r="O50" s="692"/>
      <c r="P50" s="693"/>
      <c r="Q50" s="111"/>
    </row>
    <row r="51" spans="1:17" s="51" customFormat="1" ht="31.5" customHeight="1" x14ac:dyDescent="0.45">
      <c r="A51" s="210">
        <v>28</v>
      </c>
      <c r="B51" s="120">
        <f t="shared" si="0"/>
        <v>0</v>
      </c>
      <c r="C51" s="128" t="str">
        <f>+IF($Q$1=2,"",IF(様式２!B41="","",様式２!B41))</f>
        <v/>
      </c>
      <c r="D51" s="105"/>
      <c r="E51" s="300"/>
      <c r="F51" s="106" t="str">
        <f>+IF(様式１!$F$49="○",IF(病棟機能確認票!N37="","",病棟機能確認票!N37),"")</f>
        <v/>
      </c>
      <c r="G51" s="694"/>
      <c r="H51" s="695"/>
      <c r="I51" s="696"/>
      <c r="J51" s="107"/>
      <c r="K51" s="130"/>
      <c r="L51" s="131"/>
      <c r="M51" s="131"/>
      <c r="N51" s="691"/>
      <c r="O51" s="692"/>
      <c r="P51" s="693"/>
      <c r="Q51" s="111"/>
    </row>
    <row r="52" spans="1:17" s="51" customFormat="1" ht="31.5" customHeight="1" x14ac:dyDescent="0.45">
      <c r="A52" s="210">
        <v>29</v>
      </c>
      <c r="B52" s="120">
        <f t="shared" si="0"/>
        <v>0</v>
      </c>
      <c r="C52" s="128" t="str">
        <f>+IF($Q$1=2,"",IF(様式２!B42="","",様式２!B42))</f>
        <v/>
      </c>
      <c r="D52" s="105"/>
      <c r="E52" s="300"/>
      <c r="F52" s="106" t="str">
        <f>+IF(様式１!$F$49="○",IF(病棟機能確認票!N38="","",病棟機能確認票!N38),"")</f>
        <v/>
      </c>
      <c r="G52" s="694"/>
      <c r="H52" s="695"/>
      <c r="I52" s="696"/>
      <c r="J52" s="107"/>
      <c r="K52" s="130"/>
      <c r="L52" s="131"/>
      <c r="M52" s="131"/>
      <c r="N52" s="691"/>
      <c r="O52" s="692"/>
      <c r="P52" s="693"/>
      <c r="Q52" s="111"/>
    </row>
    <row r="53" spans="1:17" s="51" customFormat="1" ht="31.5" customHeight="1" x14ac:dyDescent="0.45">
      <c r="A53" s="210">
        <v>30</v>
      </c>
      <c r="B53" s="120">
        <f t="shared" si="0"/>
        <v>0</v>
      </c>
      <c r="C53" s="128" t="str">
        <f>+IF($Q$1=2,"",IF(様式２!B43="","",様式２!B43))</f>
        <v/>
      </c>
      <c r="D53" s="105"/>
      <c r="E53" s="300"/>
      <c r="F53" s="106" t="str">
        <f>+IF(様式１!$F$49="○",IF(病棟機能確認票!N39="","",病棟機能確認票!N39),"")</f>
        <v/>
      </c>
      <c r="G53" s="694"/>
      <c r="H53" s="695"/>
      <c r="I53" s="696"/>
      <c r="J53" s="107"/>
      <c r="K53" s="138"/>
      <c r="L53" s="174"/>
      <c r="M53" s="174"/>
      <c r="N53" s="691"/>
      <c r="O53" s="692"/>
      <c r="P53" s="693"/>
      <c r="Q53" s="140"/>
    </row>
    <row r="54" spans="1:17" s="51" customFormat="1" ht="31.5" customHeight="1" x14ac:dyDescent="0.45">
      <c r="A54" s="210">
        <v>31</v>
      </c>
      <c r="B54" s="120">
        <f t="shared" si="0"/>
        <v>0</v>
      </c>
      <c r="C54" s="128" t="str">
        <f>+IF($Q$1=2,"",IF(様式２!B44="","",様式２!B44))</f>
        <v/>
      </c>
      <c r="D54" s="105"/>
      <c r="E54" s="300"/>
      <c r="F54" s="106" t="str">
        <f>+IF(様式１!$F$49="○",IF(病棟機能確認票!N40="","",病棟機能確認票!N40),"")</f>
        <v/>
      </c>
      <c r="G54" s="694"/>
      <c r="H54" s="695"/>
      <c r="I54" s="696"/>
      <c r="J54" s="107"/>
      <c r="K54" s="138"/>
      <c r="L54" s="174"/>
      <c r="M54" s="174"/>
      <c r="N54" s="691"/>
      <c r="O54" s="692"/>
      <c r="P54" s="693"/>
      <c r="Q54" s="140"/>
    </row>
    <row r="55" spans="1:17" s="51" customFormat="1" ht="31.5" customHeight="1" x14ac:dyDescent="0.45">
      <c r="A55" s="210">
        <v>32</v>
      </c>
      <c r="B55" s="120">
        <f t="shared" si="0"/>
        <v>0</v>
      </c>
      <c r="C55" s="128" t="str">
        <f>+IF($Q$1=2,"",IF(様式２!B45="","",様式２!B45))</f>
        <v/>
      </c>
      <c r="D55" s="105"/>
      <c r="E55" s="300"/>
      <c r="F55" s="106" t="str">
        <f>+IF(様式１!$F$49="○",IF(病棟機能確認票!N41="","",病棟機能確認票!N41),"")</f>
        <v/>
      </c>
      <c r="G55" s="694"/>
      <c r="H55" s="695"/>
      <c r="I55" s="696"/>
      <c r="J55" s="107"/>
      <c r="K55" s="138"/>
      <c r="L55" s="174"/>
      <c r="M55" s="174"/>
      <c r="N55" s="691"/>
      <c r="O55" s="692"/>
      <c r="P55" s="693"/>
      <c r="Q55" s="140"/>
    </row>
    <row r="56" spans="1:17" s="51" customFormat="1" ht="31.5" customHeight="1" x14ac:dyDescent="0.45">
      <c r="A56" s="210">
        <v>33</v>
      </c>
      <c r="B56" s="120">
        <f t="shared" si="0"/>
        <v>0</v>
      </c>
      <c r="C56" s="128" t="str">
        <f>+IF($Q$1=2,"",IF(様式２!B46="","",様式２!B46))</f>
        <v/>
      </c>
      <c r="D56" s="105"/>
      <c r="E56" s="300"/>
      <c r="F56" s="106" t="str">
        <f>+IF(様式１!$F$49="○",IF(病棟機能確認票!N42="","",病棟機能確認票!N42),"")</f>
        <v/>
      </c>
      <c r="G56" s="694"/>
      <c r="H56" s="695"/>
      <c r="I56" s="696"/>
      <c r="J56" s="107"/>
      <c r="K56" s="138"/>
      <c r="L56" s="174"/>
      <c r="M56" s="174"/>
      <c r="N56" s="691"/>
      <c r="O56" s="692"/>
      <c r="P56" s="693"/>
      <c r="Q56" s="140"/>
    </row>
    <row r="57" spans="1:17" s="51" customFormat="1" ht="31.5" customHeight="1" x14ac:dyDescent="0.45">
      <c r="A57" s="210">
        <v>34</v>
      </c>
      <c r="B57" s="120">
        <f t="shared" si="0"/>
        <v>0</v>
      </c>
      <c r="C57" s="128" t="str">
        <f>+IF($Q$1=2,"",IF(様式２!B47="","",様式２!B47))</f>
        <v/>
      </c>
      <c r="D57" s="105"/>
      <c r="E57" s="300"/>
      <c r="F57" s="106" t="str">
        <f>+IF(様式１!$F$49="○",IF(病棟機能確認票!N43="","",病棟機能確認票!N43),"")</f>
        <v/>
      </c>
      <c r="G57" s="694"/>
      <c r="H57" s="695"/>
      <c r="I57" s="696"/>
      <c r="J57" s="107"/>
      <c r="K57" s="138"/>
      <c r="L57" s="174"/>
      <c r="M57" s="174"/>
      <c r="N57" s="691"/>
      <c r="O57" s="692"/>
      <c r="P57" s="693"/>
      <c r="Q57" s="140"/>
    </row>
    <row r="58" spans="1:17" s="51" customFormat="1" ht="31.5" customHeight="1" x14ac:dyDescent="0.45">
      <c r="A58" s="210">
        <v>35</v>
      </c>
      <c r="B58" s="120">
        <f t="shared" si="0"/>
        <v>0</v>
      </c>
      <c r="C58" s="128" t="str">
        <f>+IF($Q$1=2,"",IF(様式２!B48="","",様式２!B48))</f>
        <v/>
      </c>
      <c r="D58" s="105"/>
      <c r="E58" s="300"/>
      <c r="F58" s="106" t="str">
        <f>+IF(様式１!$F$49="○",IF(病棟機能確認票!N44="","",病棟機能確認票!N44),"")</f>
        <v/>
      </c>
      <c r="G58" s="694"/>
      <c r="H58" s="695"/>
      <c r="I58" s="696"/>
      <c r="J58" s="107"/>
      <c r="K58" s="130"/>
      <c r="L58" s="131"/>
      <c r="M58" s="131"/>
      <c r="N58" s="691"/>
      <c r="O58" s="692"/>
      <c r="P58" s="693"/>
      <c r="Q58" s="111"/>
    </row>
    <row r="59" spans="1:17" s="51" customFormat="1" ht="31.5" customHeight="1" x14ac:dyDescent="0.45">
      <c r="A59" s="210">
        <v>36</v>
      </c>
      <c r="B59" s="120">
        <f t="shared" si="0"/>
        <v>0</v>
      </c>
      <c r="C59" s="128" t="str">
        <f>+IF($Q$1=2,"",IF(様式２!B49="","",様式２!B49))</f>
        <v/>
      </c>
      <c r="D59" s="105"/>
      <c r="E59" s="300"/>
      <c r="F59" s="106" t="str">
        <f>+IF(様式１!$F$49="○",IF(病棟機能確認票!N45="","",病棟機能確認票!N45),"")</f>
        <v/>
      </c>
      <c r="G59" s="694"/>
      <c r="H59" s="695"/>
      <c r="I59" s="696"/>
      <c r="J59" s="107"/>
      <c r="K59" s="130"/>
      <c r="L59" s="131"/>
      <c r="M59" s="131"/>
      <c r="N59" s="691"/>
      <c r="O59" s="692"/>
      <c r="P59" s="693"/>
      <c r="Q59" s="111"/>
    </row>
    <row r="60" spans="1:17" s="51" customFormat="1" ht="31.5" customHeight="1" x14ac:dyDescent="0.45">
      <c r="A60" s="210">
        <v>37</v>
      </c>
      <c r="B60" s="120">
        <f t="shared" si="0"/>
        <v>0</v>
      </c>
      <c r="C60" s="128" t="str">
        <f>+IF($Q$1=2,"",IF(様式２!B50="","",様式２!B50))</f>
        <v/>
      </c>
      <c r="D60" s="105"/>
      <c r="E60" s="300"/>
      <c r="F60" s="106" t="str">
        <f>+IF(様式１!$F$49="○",IF(病棟機能確認票!N46="","",病棟機能確認票!N46),"")</f>
        <v/>
      </c>
      <c r="G60" s="694"/>
      <c r="H60" s="695"/>
      <c r="I60" s="696"/>
      <c r="J60" s="107"/>
      <c r="K60" s="130"/>
      <c r="L60" s="131"/>
      <c r="M60" s="131"/>
      <c r="N60" s="691"/>
      <c r="O60" s="692"/>
      <c r="P60" s="693"/>
      <c r="Q60" s="111"/>
    </row>
    <row r="61" spans="1:17" s="51" customFormat="1" ht="31.5" customHeight="1" x14ac:dyDescent="0.45">
      <c r="A61" s="210">
        <v>38</v>
      </c>
      <c r="B61" s="120">
        <f t="shared" si="0"/>
        <v>0</v>
      </c>
      <c r="C61" s="128" t="str">
        <f>+IF($Q$1=2,"",IF(様式２!B51="","",様式２!B51))</f>
        <v/>
      </c>
      <c r="D61" s="105"/>
      <c r="E61" s="300"/>
      <c r="F61" s="106" t="str">
        <f>+IF(様式１!$F$49="○",IF(病棟機能確認票!N47="","",病棟機能確認票!N47),"")</f>
        <v/>
      </c>
      <c r="G61" s="694"/>
      <c r="H61" s="695"/>
      <c r="I61" s="696"/>
      <c r="J61" s="107"/>
      <c r="K61" s="130"/>
      <c r="L61" s="131"/>
      <c r="M61" s="131"/>
      <c r="N61" s="691"/>
      <c r="O61" s="692"/>
      <c r="P61" s="693"/>
      <c r="Q61" s="111"/>
    </row>
    <row r="62" spans="1:17" s="51" customFormat="1" ht="31.5" customHeight="1" x14ac:dyDescent="0.45">
      <c r="A62" s="210">
        <v>39</v>
      </c>
      <c r="B62" s="120">
        <f t="shared" si="0"/>
        <v>0</v>
      </c>
      <c r="C62" s="128" t="str">
        <f>+IF($Q$1=2,"",IF(様式２!B52="","",様式２!B52))</f>
        <v/>
      </c>
      <c r="D62" s="105"/>
      <c r="E62" s="300"/>
      <c r="F62" s="106" t="str">
        <f>+IF(様式１!$F$49="○",IF(病棟機能確認票!N48="","",病棟機能確認票!N48),"")</f>
        <v/>
      </c>
      <c r="G62" s="694"/>
      <c r="H62" s="695"/>
      <c r="I62" s="696"/>
      <c r="J62" s="107"/>
      <c r="K62" s="138"/>
      <c r="L62" s="174"/>
      <c r="M62" s="174"/>
      <c r="N62" s="691"/>
      <c r="O62" s="692"/>
      <c r="P62" s="693"/>
      <c r="Q62" s="140"/>
    </row>
    <row r="63" spans="1:17" s="51" customFormat="1" ht="31.5" customHeight="1" x14ac:dyDescent="0.45">
      <c r="A63" s="210">
        <v>40</v>
      </c>
      <c r="B63" s="120">
        <f t="shared" si="0"/>
        <v>0</v>
      </c>
      <c r="C63" s="128" t="str">
        <f>+IF($Q$1=2,"",IF(様式２!B53="","",様式２!B53))</f>
        <v/>
      </c>
      <c r="D63" s="105"/>
      <c r="E63" s="300"/>
      <c r="F63" s="106" t="str">
        <f>+IF(様式１!$F$49="○",IF(病棟機能確認票!N49="","",病棟機能確認票!N49),"")</f>
        <v/>
      </c>
      <c r="G63" s="694"/>
      <c r="H63" s="695"/>
      <c r="I63" s="696"/>
      <c r="J63" s="107"/>
      <c r="K63" s="138"/>
      <c r="L63" s="174"/>
      <c r="M63" s="174"/>
      <c r="N63" s="691"/>
      <c r="O63" s="692"/>
      <c r="P63" s="693"/>
      <c r="Q63" s="140"/>
    </row>
    <row r="64" spans="1:17" s="51" customFormat="1" ht="31.5" customHeight="1" x14ac:dyDescent="0.45">
      <c r="A64" s="210">
        <v>41</v>
      </c>
      <c r="B64" s="120">
        <f t="shared" si="0"/>
        <v>0</v>
      </c>
      <c r="C64" s="128" t="str">
        <f>+IF($Q$1=2,"",IF(様式２!B54="","",様式２!B54))</f>
        <v/>
      </c>
      <c r="D64" s="105"/>
      <c r="E64" s="300"/>
      <c r="F64" s="106" t="str">
        <f>+IF(様式１!$F$49="○",IF(病棟機能確認票!N50="","",病棟機能確認票!N50),"")</f>
        <v/>
      </c>
      <c r="G64" s="694"/>
      <c r="H64" s="695"/>
      <c r="I64" s="696"/>
      <c r="J64" s="107"/>
      <c r="K64" s="138"/>
      <c r="L64" s="174"/>
      <c r="M64" s="174"/>
      <c r="N64" s="691"/>
      <c r="O64" s="692"/>
      <c r="P64" s="693"/>
      <c r="Q64" s="140"/>
    </row>
    <row r="65" spans="1:17" s="51" customFormat="1" ht="31.5" customHeight="1" x14ac:dyDescent="0.45">
      <c r="A65" s="210">
        <v>42</v>
      </c>
      <c r="B65" s="120">
        <f t="shared" si="0"/>
        <v>0</v>
      </c>
      <c r="C65" s="128" t="str">
        <f>+IF($Q$1=2,"",IF(様式２!B55="","",様式２!B55))</f>
        <v/>
      </c>
      <c r="D65" s="105"/>
      <c r="E65" s="300"/>
      <c r="F65" s="106" t="str">
        <f>+IF(様式１!$F$49="○",IF(病棟機能確認票!N51="","",病棟機能確認票!N51),"")</f>
        <v/>
      </c>
      <c r="G65" s="694"/>
      <c r="H65" s="695"/>
      <c r="I65" s="696"/>
      <c r="J65" s="107"/>
      <c r="K65" s="138"/>
      <c r="L65" s="174"/>
      <c r="M65" s="174"/>
      <c r="N65" s="691"/>
      <c r="O65" s="692"/>
      <c r="P65" s="693"/>
      <c r="Q65" s="140"/>
    </row>
    <row r="66" spans="1:17" s="51" customFormat="1" ht="31.5" customHeight="1" x14ac:dyDescent="0.45">
      <c r="A66" s="210">
        <v>43</v>
      </c>
      <c r="B66" s="120">
        <f t="shared" si="0"/>
        <v>0</v>
      </c>
      <c r="C66" s="128" t="str">
        <f>+IF($Q$1=2,"",IF(様式２!B56="","",様式２!B56))</f>
        <v/>
      </c>
      <c r="D66" s="105"/>
      <c r="E66" s="300"/>
      <c r="F66" s="106" t="str">
        <f>+IF(様式１!$F$49="○",IF(病棟機能確認票!N52="","",病棟機能確認票!N52),"")</f>
        <v/>
      </c>
      <c r="G66" s="694"/>
      <c r="H66" s="695"/>
      <c r="I66" s="696"/>
      <c r="J66" s="107"/>
      <c r="K66" s="138"/>
      <c r="L66" s="174"/>
      <c r="M66" s="174"/>
      <c r="N66" s="691"/>
      <c r="O66" s="692"/>
      <c r="P66" s="693"/>
      <c r="Q66" s="140"/>
    </row>
    <row r="67" spans="1:17" s="51" customFormat="1" ht="31.5" customHeight="1" x14ac:dyDescent="0.45">
      <c r="A67" s="210">
        <v>44</v>
      </c>
      <c r="B67" s="120">
        <f t="shared" si="0"/>
        <v>0</v>
      </c>
      <c r="C67" s="128" t="str">
        <f>+IF($Q$1=2,"",IF(様式２!B57="","",様式２!B57))</f>
        <v/>
      </c>
      <c r="D67" s="105"/>
      <c r="E67" s="300"/>
      <c r="F67" s="106" t="str">
        <f>+IF(様式１!$F$49="○",IF(病棟機能確認票!N53="","",病棟機能確認票!N53),"")</f>
        <v/>
      </c>
      <c r="G67" s="694"/>
      <c r="H67" s="695"/>
      <c r="I67" s="696"/>
      <c r="J67" s="107"/>
      <c r="K67" s="138"/>
      <c r="L67" s="174"/>
      <c r="M67" s="174"/>
      <c r="N67" s="691"/>
      <c r="O67" s="692"/>
      <c r="P67" s="693"/>
      <c r="Q67" s="140"/>
    </row>
    <row r="68" spans="1:17" s="51" customFormat="1" ht="31.5" customHeight="1" x14ac:dyDescent="0.45">
      <c r="A68" s="210">
        <v>45</v>
      </c>
      <c r="B68" s="120">
        <f t="shared" si="0"/>
        <v>0</v>
      </c>
      <c r="C68" s="128" t="str">
        <f>+IF($Q$1=2,"",IF(様式２!B58="","",様式２!B58))</f>
        <v/>
      </c>
      <c r="D68" s="105"/>
      <c r="E68" s="300"/>
      <c r="F68" s="106" t="str">
        <f>+IF(様式１!$F$49="○",IF(病棟機能確認票!N54="","",病棟機能確認票!N54),"")</f>
        <v/>
      </c>
      <c r="G68" s="694"/>
      <c r="H68" s="695"/>
      <c r="I68" s="696"/>
      <c r="J68" s="107"/>
      <c r="K68" s="138"/>
      <c r="L68" s="174"/>
      <c r="M68" s="174"/>
      <c r="N68" s="691"/>
      <c r="O68" s="692"/>
      <c r="P68" s="693"/>
      <c r="Q68" s="140"/>
    </row>
    <row r="69" spans="1:17" s="51" customFormat="1" ht="31.5" customHeight="1" x14ac:dyDescent="0.45">
      <c r="A69" s="210">
        <v>46</v>
      </c>
      <c r="B69" s="120">
        <f t="shared" si="0"/>
        <v>0</v>
      </c>
      <c r="C69" s="128" t="str">
        <f>+IF($Q$1=2,"",IF(様式２!B59="","",様式２!B59))</f>
        <v/>
      </c>
      <c r="D69" s="105"/>
      <c r="E69" s="300"/>
      <c r="F69" s="106" t="str">
        <f>+IF(様式１!$F$49="○",IF(病棟機能確認票!N55="","",病棟機能確認票!N55),"")</f>
        <v/>
      </c>
      <c r="G69" s="694"/>
      <c r="H69" s="695"/>
      <c r="I69" s="696"/>
      <c r="J69" s="107"/>
      <c r="K69" s="138"/>
      <c r="L69" s="174"/>
      <c r="M69" s="174"/>
      <c r="N69" s="691"/>
      <c r="O69" s="692"/>
      <c r="P69" s="693"/>
      <c r="Q69" s="140"/>
    </row>
    <row r="70" spans="1:17" s="51" customFormat="1" ht="31.5" customHeight="1" x14ac:dyDescent="0.45">
      <c r="A70" s="210">
        <v>47</v>
      </c>
      <c r="B70" s="120">
        <f t="shared" si="0"/>
        <v>0</v>
      </c>
      <c r="C70" s="128" t="str">
        <f>+IF($Q$1=2,"",IF(様式２!B60="","",様式２!B60))</f>
        <v/>
      </c>
      <c r="D70" s="105"/>
      <c r="E70" s="300"/>
      <c r="F70" s="106" t="str">
        <f>+IF(様式１!$F$49="○",IF(病棟機能確認票!N56="","",病棟機能確認票!N56),"")</f>
        <v/>
      </c>
      <c r="G70" s="694"/>
      <c r="H70" s="695"/>
      <c r="I70" s="696"/>
      <c r="J70" s="107"/>
      <c r="K70" s="138"/>
      <c r="L70" s="174"/>
      <c r="M70" s="174"/>
      <c r="N70" s="691"/>
      <c r="O70" s="692"/>
      <c r="P70" s="693"/>
      <c r="Q70" s="140"/>
    </row>
    <row r="71" spans="1:17" s="51" customFormat="1" ht="31.5" customHeight="1" x14ac:dyDescent="0.45">
      <c r="A71" s="210">
        <v>48</v>
      </c>
      <c r="B71" s="120">
        <f t="shared" si="0"/>
        <v>0</v>
      </c>
      <c r="C71" s="128" t="str">
        <f>+IF($Q$1=2,"",IF(様式２!B61="","",様式２!B61))</f>
        <v/>
      </c>
      <c r="D71" s="105"/>
      <c r="E71" s="300"/>
      <c r="F71" s="106" t="str">
        <f>+IF(様式１!$F$49="○",IF(病棟機能確認票!N57="","",病棟機能確認票!N57),"")</f>
        <v/>
      </c>
      <c r="G71" s="694"/>
      <c r="H71" s="695"/>
      <c r="I71" s="696"/>
      <c r="J71" s="107"/>
      <c r="K71" s="138"/>
      <c r="L71" s="174"/>
      <c r="M71" s="174"/>
      <c r="N71" s="691"/>
      <c r="O71" s="692"/>
      <c r="P71" s="693"/>
      <c r="Q71" s="140"/>
    </row>
    <row r="72" spans="1:17" s="51" customFormat="1" ht="31.5" customHeight="1" x14ac:dyDescent="0.45">
      <c r="A72" s="210">
        <v>49</v>
      </c>
      <c r="B72" s="120">
        <f t="shared" si="0"/>
        <v>0</v>
      </c>
      <c r="C72" s="128" t="str">
        <f>+IF($Q$1=2,"",IF(様式２!B62="","",様式２!B62))</f>
        <v/>
      </c>
      <c r="D72" s="105"/>
      <c r="E72" s="300"/>
      <c r="F72" s="106" t="str">
        <f>+IF(様式１!$F$49="○",IF(病棟機能確認票!N58="","",病棟機能確認票!N58),"")</f>
        <v/>
      </c>
      <c r="G72" s="694"/>
      <c r="H72" s="695"/>
      <c r="I72" s="696"/>
      <c r="J72" s="107"/>
      <c r="K72" s="138"/>
      <c r="L72" s="174"/>
      <c r="M72" s="174"/>
      <c r="N72" s="691"/>
      <c r="O72" s="692"/>
      <c r="P72" s="693"/>
      <c r="Q72" s="140"/>
    </row>
    <row r="73" spans="1:17" s="51" customFormat="1" ht="31.5" customHeight="1" thickBot="1" x14ac:dyDescent="0.5">
      <c r="A73" s="210">
        <v>50</v>
      </c>
      <c r="B73" s="120">
        <f>+IF(J73=Q73,0,1)</f>
        <v>0</v>
      </c>
      <c r="C73" s="132" t="str">
        <f>+IF($Q$1=2,"",IF(様式２!B63="","",様式２!B63))</f>
        <v/>
      </c>
      <c r="D73" s="105"/>
      <c r="E73" s="300"/>
      <c r="F73" s="106" t="str">
        <f>+IF(様式１!$F$49="○",IF(病棟機能確認票!N59="","",病棟機能確認票!N59),"")</f>
        <v/>
      </c>
      <c r="G73" s="694"/>
      <c r="H73" s="695"/>
      <c r="I73" s="696"/>
      <c r="J73" s="107"/>
      <c r="K73" s="133"/>
      <c r="L73" s="134"/>
      <c r="M73" s="134"/>
      <c r="N73" s="691"/>
      <c r="O73" s="692"/>
      <c r="P73" s="693"/>
      <c r="Q73" s="113"/>
    </row>
    <row r="74" spans="1:17" s="51" customFormat="1" ht="48.45" customHeight="1" thickBot="1" x14ac:dyDescent="0.5">
      <c r="B74" s="120"/>
      <c r="C74" s="697" t="s">
        <v>608</v>
      </c>
      <c r="D74" s="698"/>
      <c r="E74" s="698"/>
      <c r="F74" s="698"/>
      <c r="G74" s="698"/>
      <c r="H74" s="698"/>
      <c r="I74" s="699"/>
      <c r="J74" s="304">
        <f>+SUM(J24:J73)</f>
        <v>0</v>
      </c>
      <c r="K74" s="697" t="s">
        <v>609</v>
      </c>
      <c r="L74" s="698"/>
      <c r="M74" s="698"/>
      <c r="N74" s="698"/>
      <c r="O74" s="698"/>
      <c r="P74" s="699"/>
      <c r="Q74" s="304">
        <f>+SUM(Q24:Q73)</f>
        <v>0</v>
      </c>
    </row>
    <row r="75" spans="1:17" s="51" customFormat="1" ht="45.75" customHeight="1" x14ac:dyDescent="0.45">
      <c r="B75" s="118"/>
      <c r="C75" s="118"/>
      <c r="D75" s="118"/>
      <c r="E75" s="118"/>
      <c r="F75" s="118"/>
      <c r="G75" s="118"/>
      <c r="H75" s="118"/>
      <c r="I75" s="118"/>
      <c r="J75" s="118"/>
      <c r="K75" s="118"/>
      <c r="L75" s="118"/>
      <c r="M75" s="118"/>
      <c r="N75" s="118"/>
      <c r="O75" s="118"/>
      <c r="P75" s="118"/>
      <c r="Q75" s="118"/>
    </row>
    <row r="76" spans="1:17" s="51" customFormat="1" ht="27.75" customHeight="1" x14ac:dyDescent="0.45">
      <c r="C76" s="191" t="s">
        <v>962</v>
      </c>
    </row>
    <row r="77" spans="1:17" s="51" customFormat="1" ht="24.75" customHeight="1" thickBot="1" x14ac:dyDescent="0.5">
      <c r="C77" s="102" t="s">
        <v>948</v>
      </c>
    </row>
    <row r="78" spans="1:17" s="51" customFormat="1" ht="22.2" customHeight="1" x14ac:dyDescent="0.45">
      <c r="C78" s="641"/>
      <c r="D78" s="642"/>
      <c r="E78" s="642"/>
      <c r="F78" s="642"/>
      <c r="G78" s="642"/>
      <c r="H78" s="642"/>
      <c r="I78" s="642"/>
      <c r="J78" s="642"/>
      <c r="K78" s="642"/>
      <c r="L78" s="642"/>
      <c r="M78" s="642"/>
      <c r="N78" s="642"/>
      <c r="O78" s="642"/>
      <c r="P78" s="642"/>
      <c r="Q78" s="643"/>
    </row>
    <row r="79" spans="1:17" s="51" customFormat="1" ht="22.2" customHeight="1" x14ac:dyDescent="0.45">
      <c r="C79" s="644"/>
      <c r="D79" s="645"/>
      <c r="E79" s="645"/>
      <c r="F79" s="645"/>
      <c r="G79" s="645"/>
      <c r="H79" s="645"/>
      <c r="I79" s="645"/>
      <c r="J79" s="645"/>
      <c r="K79" s="645"/>
      <c r="L79" s="645"/>
      <c r="M79" s="645"/>
      <c r="N79" s="645"/>
      <c r="O79" s="645"/>
      <c r="P79" s="645"/>
      <c r="Q79" s="646"/>
    </row>
    <row r="80" spans="1:17" s="51" customFormat="1" ht="22.2" customHeight="1" x14ac:dyDescent="0.45">
      <c r="C80" s="644"/>
      <c r="D80" s="645"/>
      <c r="E80" s="645"/>
      <c r="F80" s="645"/>
      <c r="G80" s="645"/>
      <c r="H80" s="645"/>
      <c r="I80" s="645"/>
      <c r="J80" s="645"/>
      <c r="K80" s="645"/>
      <c r="L80" s="645"/>
      <c r="M80" s="645"/>
      <c r="N80" s="645"/>
      <c r="O80" s="645"/>
      <c r="P80" s="645"/>
      <c r="Q80" s="646"/>
    </row>
    <row r="81" spans="2:17" s="51" customFormat="1" ht="22.2" customHeight="1" thickBot="1" x14ac:dyDescent="0.5">
      <c r="C81" s="647"/>
      <c r="D81" s="648"/>
      <c r="E81" s="648"/>
      <c r="F81" s="648"/>
      <c r="G81" s="648"/>
      <c r="H81" s="648"/>
      <c r="I81" s="648"/>
      <c r="J81" s="648"/>
      <c r="K81" s="648"/>
      <c r="L81" s="648"/>
      <c r="M81" s="648"/>
      <c r="N81" s="648"/>
      <c r="O81" s="648"/>
      <c r="P81" s="648"/>
      <c r="Q81" s="649"/>
    </row>
    <row r="82" spans="2:17" s="51" customFormat="1" ht="45.75" customHeight="1" x14ac:dyDescent="0.45"/>
    <row r="83" spans="2:17" s="51" customFormat="1" ht="27.75" customHeight="1" thickBot="1" x14ac:dyDescent="0.5">
      <c r="B83" s="118"/>
      <c r="C83" s="189" t="s">
        <v>917</v>
      </c>
      <c r="D83" s="118"/>
      <c r="E83" s="118"/>
      <c r="F83" s="118"/>
      <c r="G83" s="118"/>
      <c r="H83" s="118"/>
      <c r="I83" s="118"/>
      <c r="J83" s="118"/>
      <c r="K83" s="118"/>
      <c r="L83" s="118"/>
      <c r="M83" s="118"/>
      <c r="N83" s="118"/>
      <c r="O83" s="118"/>
      <c r="P83" s="118"/>
      <c r="Q83" s="118"/>
    </row>
    <row r="84" spans="2:17" s="51" customFormat="1" ht="21.9" customHeight="1" x14ac:dyDescent="0.45">
      <c r="B84" s="118"/>
      <c r="C84" s="581" t="s">
        <v>34</v>
      </c>
      <c r="D84" s="582"/>
      <c r="E84" s="659" t="s">
        <v>35</v>
      </c>
      <c r="F84" s="582"/>
      <c r="G84" s="659" t="s">
        <v>36</v>
      </c>
      <c r="H84" s="661"/>
      <c r="I84" s="487"/>
      <c r="J84" s="487"/>
      <c r="K84" s="487"/>
      <c r="L84" s="515"/>
      <c r="M84" s="659" t="s">
        <v>37</v>
      </c>
      <c r="N84" s="663"/>
      <c r="O84" s="118"/>
      <c r="P84" s="118"/>
      <c r="Q84" s="118"/>
    </row>
    <row r="85" spans="2:17" s="51" customFormat="1" ht="21.9" customHeight="1" x14ac:dyDescent="0.45">
      <c r="B85" s="118"/>
      <c r="C85" s="657"/>
      <c r="D85" s="658"/>
      <c r="E85" s="660"/>
      <c r="F85" s="658"/>
      <c r="G85" s="660"/>
      <c r="H85" s="658"/>
      <c r="I85" s="685" t="s">
        <v>863</v>
      </c>
      <c r="J85" s="686"/>
      <c r="K85" s="685" t="s">
        <v>864</v>
      </c>
      <c r="L85" s="686"/>
      <c r="M85" s="660"/>
      <c r="N85" s="664"/>
      <c r="O85" s="118"/>
      <c r="P85" s="118"/>
      <c r="Q85" s="118"/>
    </row>
    <row r="86" spans="2:17" s="51" customFormat="1" ht="21.9" customHeight="1" x14ac:dyDescent="0.45">
      <c r="B86" s="118"/>
      <c r="C86" s="650">
        <f>SUMIFS($Q$24:$Q$73,$M$24:$M$73,"高度急性期")-SUMIFS($J$24:$J$73,$E$24:$E$73,"高度急性期")</f>
        <v>0</v>
      </c>
      <c r="D86" s="654"/>
      <c r="E86" s="654">
        <f>SUMIFS($Q$24:$Q$73,$M$24:$M$73,"急性期")-SUMIFS($J$24:$J$73,$E$24:$E$73,"急性期")</f>
        <v>0</v>
      </c>
      <c r="F86" s="654"/>
      <c r="G86" s="654">
        <f>(SUMIFS($Q$24:$Q$73,$M$24:$M$73,"回復期_地域")+SUMIFS($Q$24:$Q$73,$M$24:$M$73,"回復期_リハ"))-(SUMIFS($J$24:$J$73,$E$24:$E$73,"回復期_地域")+SUMIFS($J$24:$J$73,$E$24:$E$73,"回復期_リハ"))</f>
        <v>0</v>
      </c>
      <c r="H86" s="654"/>
      <c r="I86" s="654">
        <f>SUMIFS($Q$24:$Q$73,$M$24:$M$73,"回復期_地域")-SUMIFS($J$24:$J$73,$E$24:$E$73,"回復期_地域")</f>
        <v>0</v>
      </c>
      <c r="J86" s="654"/>
      <c r="K86" s="654">
        <f>SUMIFS($Q$24:$Q$73,$M$24:$M$73,"回復期_リハ")-SUMIFS($J$24:$J$73,$E$24:$E$73,"回復期_リハ")</f>
        <v>0</v>
      </c>
      <c r="L86" s="654"/>
      <c r="M86" s="654">
        <f>SUMIFS($Q$24:$Q$73,$M$24:$M$73,"慢性期")-SUMIFS($J$24:$J$73,$E$24:$E$73,"慢性期")</f>
        <v>0</v>
      </c>
      <c r="N86" s="655"/>
      <c r="O86" s="118"/>
      <c r="P86" s="118"/>
      <c r="Q86" s="118"/>
    </row>
    <row r="87" spans="2:17" s="51" customFormat="1" ht="21.75" customHeight="1" thickBot="1" x14ac:dyDescent="0.5">
      <c r="B87" s="118"/>
      <c r="C87" s="684"/>
      <c r="D87" s="683"/>
      <c r="E87" s="683"/>
      <c r="F87" s="683"/>
      <c r="G87" s="683"/>
      <c r="H87" s="683"/>
      <c r="I87" s="670"/>
      <c r="J87" s="670"/>
      <c r="K87" s="670"/>
      <c r="L87" s="670"/>
      <c r="M87" s="653"/>
      <c r="N87" s="656"/>
      <c r="O87" s="118"/>
      <c r="P87" s="118"/>
      <c r="Q87" s="118"/>
    </row>
    <row r="88" spans="2:17" s="51" customFormat="1" ht="21.75" customHeight="1" x14ac:dyDescent="0.45">
      <c r="B88" s="118"/>
      <c r="C88" s="490" t="s">
        <v>857</v>
      </c>
      <c r="D88" s="516"/>
      <c r="E88" s="516" t="s">
        <v>858</v>
      </c>
      <c r="F88" s="516"/>
      <c r="G88" s="516" t="s">
        <v>862</v>
      </c>
      <c r="H88" s="491"/>
      <c r="I88" s="135"/>
      <c r="J88" s="135"/>
      <c r="K88" s="135"/>
      <c r="L88" s="135"/>
      <c r="M88" s="126"/>
      <c r="N88" s="126"/>
      <c r="O88" s="118"/>
      <c r="P88" s="581" t="s">
        <v>38</v>
      </c>
      <c r="Q88" s="663"/>
    </row>
    <row r="89" spans="2:17" s="51" customFormat="1" ht="21.75" customHeight="1" x14ac:dyDescent="0.45">
      <c r="B89" s="118"/>
      <c r="C89" s="492"/>
      <c r="D89" s="662"/>
      <c r="E89" s="662"/>
      <c r="F89" s="662"/>
      <c r="G89" s="662"/>
      <c r="H89" s="493"/>
      <c r="I89" s="135"/>
      <c r="J89" s="135"/>
      <c r="K89" s="135"/>
      <c r="L89" s="135"/>
      <c r="M89" s="126"/>
      <c r="N89" s="126"/>
      <c r="O89" s="118"/>
      <c r="P89" s="657"/>
      <c r="Q89" s="664"/>
    </row>
    <row r="90" spans="2:17" s="51" customFormat="1" ht="21.75" customHeight="1" x14ac:dyDescent="0.45">
      <c r="B90" s="118"/>
      <c r="C90" s="650">
        <f>SUMIFS($Q$24:$Q$73,$M$24:$M$73,"休棟予定")-SUMIFS($J$24:$J$73,$E$24:$E$73,"休棟中")</f>
        <v>0</v>
      </c>
      <c r="D90" s="654"/>
      <c r="E90" s="654">
        <f>SUMIFS($Q$24:$Q$73,$M$24:$M$73,"介護施設等")</f>
        <v>0</v>
      </c>
      <c r="F90" s="654"/>
      <c r="G90" s="654">
        <f>SUMIFS($Q$24:$Q$73,$M$24:$M$73,"廃止予定")</f>
        <v>0</v>
      </c>
      <c r="H90" s="681"/>
      <c r="I90" s="135"/>
      <c r="J90" s="135"/>
      <c r="K90" s="135"/>
      <c r="L90" s="135"/>
      <c r="M90" s="126"/>
      <c r="N90" s="126"/>
      <c r="O90" s="118"/>
      <c r="P90" s="650">
        <f>+C86+E86+G86+M86+C90+E90+G90</f>
        <v>0</v>
      </c>
      <c r="Q90" s="655"/>
    </row>
    <row r="91" spans="2:17" s="51" customFormat="1" ht="21.75" customHeight="1" thickBot="1" x14ac:dyDescent="0.5">
      <c r="B91" s="118"/>
      <c r="C91" s="669"/>
      <c r="D91" s="670"/>
      <c r="E91" s="670"/>
      <c r="F91" s="670"/>
      <c r="G91" s="670"/>
      <c r="H91" s="682"/>
      <c r="I91" s="135"/>
      <c r="J91" s="135"/>
      <c r="K91" s="135"/>
      <c r="L91" s="135"/>
      <c r="M91" s="126"/>
      <c r="N91" s="126"/>
      <c r="O91" s="118"/>
      <c r="P91" s="652"/>
      <c r="Q91" s="656"/>
    </row>
    <row r="92" spans="2:17" s="51" customFormat="1" ht="21.9" customHeight="1" x14ac:dyDescent="0.45">
      <c r="B92" s="118"/>
      <c r="C92" s="135"/>
      <c r="D92" s="135"/>
      <c r="E92" s="135"/>
      <c r="F92" s="135"/>
      <c r="G92" s="135"/>
      <c r="H92" s="135"/>
      <c r="I92" s="135"/>
      <c r="J92" s="135"/>
      <c r="K92" s="135"/>
      <c r="L92" s="135"/>
      <c r="M92" s="126"/>
      <c r="N92" s="126"/>
      <c r="O92" s="118"/>
      <c r="P92" s="118"/>
      <c r="Q92" s="118"/>
    </row>
    <row r="93" spans="2:17" s="51" customFormat="1" ht="21.75" customHeight="1" x14ac:dyDescent="0.45">
      <c r="B93" s="118"/>
      <c r="C93" s="118"/>
      <c r="D93" s="118"/>
      <c r="E93" s="118"/>
      <c r="F93" s="118"/>
      <c r="G93" s="118"/>
      <c r="H93" s="118"/>
      <c r="I93" s="118"/>
      <c r="J93" s="118"/>
      <c r="K93" s="118"/>
      <c r="L93" s="118"/>
      <c r="M93" s="118"/>
      <c r="N93" s="118"/>
      <c r="O93" s="118"/>
      <c r="P93" s="118"/>
      <c r="Q93" s="118"/>
    </row>
    <row r="94" spans="2:17" s="51" customFormat="1" ht="31.2" customHeight="1" x14ac:dyDescent="0.45">
      <c r="B94" s="118"/>
      <c r="C94" s="189" t="s">
        <v>933</v>
      </c>
      <c r="D94" s="118"/>
      <c r="E94" s="118"/>
      <c r="F94" s="118"/>
      <c r="G94" s="118"/>
      <c r="H94" s="118"/>
      <c r="I94" s="118"/>
      <c r="J94" s="118"/>
      <c r="K94" s="118"/>
      <c r="L94" s="118"/>
      <c r="M94" s="118"/>
      <c r="N94" s="118"/>
      <c r="O94" s="118"/>
      <c r="P94" s="118"/>
      <c r="Q94" s="118"/>
    </row>
    <row r="95" spans="2:17" s="51" customFormat="1" ht="9.75" customHeight="1" thickBot="1" x14ac:dyDescent="0.5">
      <c r="B95" s="118"/>
      <c r="C95" s="118"/>
      <c r="D95" s="118"/>
      <c r="E95" s="118"/>
      <c r="F95" s="118"/>
      <c r="G95" s="118"/>
      <c r="H95" s="118"/>
      <c r="I95" s="118"/>
      <c r="J95" s="118"/>
      <c r="K95" s="118"/>
      <c r="L95" s="118"/>
      <c r="M95" s="118"/>
      <c r="N95" s="118"/>
      <c r="O95" s="118"/>
      <c r="P95" s="118"/>
      <c r="Q95" s="118"/>
    </row>
    <row r="96" spans="2:17" s="51" customFormat="1" ht="54.6" customHeight="1" thickBot="1" x14ac:dyDescent="0.5">
      <c r="B96" s="118"/>
      <c r="C96" s="736" t="s">
        <v>809</v>
      </c>
      <c r="D96" s="672"/>
      <c r="E96" s="299"/>
      <c r="F96" s="118"/>
      <c r="G96" s="118"/>
      <c r="H96" s="118"/>
      <c r="I96" s="118"/>
      <c r="J96" s="118"/>
      <c r="K96" s="118"/>
      <c r="L96" s="118"/>
      <c r="M96" s="118"/>
      <c r="N96" s="118"/>
      <c r="O96" s="118"/>
      <c r="P96" s="118"/>
      <c r="Q96" s="118"/>
    </row>
    <row r="97" spans="1:17" s="51" customFormat="1" ht="22.2" customHeight="1" thickBot="1" x14ac:dyDescent="0.5">
      <c r="B97" s="118"/>
      <c r="C97" s="118"/>
      <c r="D97" s="118"/>
      <c r="E97" s="118"/>
      <c r="F97" s="118"/>
      <c r="G97" s="118"/>
      <c r="H97" s="118"/>
      <c r="I97" s="118"/>
      <c r="J97" s="118"/>
      <c r="K97" s="118"/>
      <c r="L97" s="118"/>
      <c r="M97" s="118"/>
      <c r="N97" s="118"/>
      <c r="O97" s="118"/>
      <c r="P97" s="118"/>
      <c r="Q97" s="118"/>
    </row>
    <row r="98" spans="1:17" s="51" customFormat="1" ht="35.4" customHeight="1" thickBot="1" x14ac:dyDescent="0.5">
      <c r="B98" s="118"/>
      <c r="C98" s="755" t="s">
        <v>600</v>
      </c>
      <c r="D98" s="756"/>
      <c r="E98" s="756"/>
      <c r="F98" s="756"/>
      <c r="G98" s="756"/>
      <c r="H98" s="756"/>
      <c r="I98" s="756"/>
      <c r="J98" s="756"/>
      <c r="K98" s="756"/>
      <c r="L98" s="756"/>
      <c r="M98" s="756"/>
      <c r="N98" s="756"/>
      <c r="O98" s="756"/>
      <c r="P98" s="756"/>
      <c r="Q98" s="757"/>
    </row>
    <row r="99" spans="1:17" s="51" customFormat="1" ht="35.4" customHeight="1" x14ac:dyDescent="0.45">
      <c r="B99" s="118"/>
      <c r="C99" s="490" t="s">
        <v>601</v>
      </c>
      <c r="D99" s="516"/>
      <c r="E99" s="516"/>
      <c r="F99" s="516"/>
      <c r="G99" s="491"/>
      <c r="H99" s="490" t="s">
        <v>602</v>
      </c>
      <c r="I99" s="516"/>
      <c r="J99" s="516"/>
      <c r="K99" s="516"/>
      <c r="L99" s="491"/>
      <c r="M99" s="490" t="s">
        <v>603</v>
      </c>
      <c r="N99" s="516"/>
      <c r="O99" s="516"/>
      <c r="P99" s="516"/>
      <c r="Q99" s="491"/>
    </row>
    <row r="100" spans="1:17" s="51" customFormat="1" ht="45" customHeight="1" x14ac:dyDescent="0.45">
      <c r="B100" s="118"/>
      <c r="C100" s="750" t="s">
        <v>604</v>
      </c>
      <c r="D100" s="662"/>
      <c r="E100" s="751"/>
      <c r="F100" s="751"/>
      <c r="G100" s="752"/>
      <c r="H100" s="750" t="s">
        <v>604</v>
      </c>
      <c r="I100" s="662"/>
      <c r="J100" s="751"/>
      <c r="K100" s="751"/>
      <c r="L100" s="752"/>
      <c r="M100" s="750" t="s">
        <v>604</v>
      </c>
      <c r="N100" s="662"/>
      <c r="O100" s="751"/>
      <c r="P100" s="751"/>
      <c r="Q100" s="752"/>
    </row>
    <row r="101" spans="1:17" s="51" customFormat="1" ht="45" customHeight="1" x14ac:dyDescent="0.45">
      <c r="B101" s="118"/>
      <c r="C101" s="750" t="s">
        <v>605</v>
      </c>
      <c r="D101" s="662"/>
      <c r="E101" s="751"/>
      <c r="F101" s="751"/>
      <c r="G101" s="752"/>
      <c r="H101" s="750" t="s">
        <v>605</v>
      </c>
      <c r="I101" s="662"/>
      <c r="J101" s="751"/>
      <c r="K101" s="751"/>
      <c r="L101" s="752"/>
      <c r="M101" s="750" t="s">
        <v>605</v>
      </c>
      <c r="N101" s="662"/>
      <c r="O101" s="751"/>
      <c r="P101" s="751"/>
      <c r="Q101" s="752"/>
    </row>
    <row r="102" spans="1:17" s="51" customFormat="1" ht="45" customHeight="1" thickBot="1" x14ac:dyDescent="0.5">
      <c r="B102" s="118"/>
      <c r="C102" s="723" t="s">
        <v>572</v>
      </c>
      <c r="D102" s="575"/>
      <c r="E102" s="753"/>
      <c r="F102" s="753"/>
      <c r="G102" s="754"/>
      <c r="H102" s="723" t="s">
        <v>572</v>
      </c>
      <c r="I102" s="575"/>
      <c r="J102" s="753"/>
      <c r="K102" s="753"/>
      <c r="L102" s="754"/>
      <c r="M102" s="723" t="s">
        <v>572</v>
      </c>
      <c r="N102" s="575"/>
      <c r="O102" s="753"/>
      <c r="P102" s="753"/>
      <c r="Q102" s="754"/>
    </row>
    <row r="103" spans="1:17" s="51" customFormat="1" ht="22.2" customHeight="1" x14ac:dyDescent="0.45">
      <c r="B103" s="118"/>
      <c r="C103" s="118"/>
      <c r="D103" s="118"/>
      <c r="E103" s="118"/>
      <c r="F103" s="118"/>
      <c r="G103" s="118"/>
      <c r="H103" s="118"/>
      <c r="I103" s="118"/>
      <c r="J103" s="118"/>
      <c r="K103" s="118"/>
      <c r="L103" s="118"/>
      <c r="M103" s="118"/>
      <c r="N103" s="118"/>
      <c r="O103" s="118"/>
      <c r="P103" s="118"/>
      <c r="Q103" s="118"/>
    </row>
    <row r="104" spans="1:17" s="51" customFormat="1" ht="28.5" customHeight="1" x14ac:dyDescent="0.45">
      <c r="B104" s="118"/>
      <c r="C104" s="190" t="s">
        <v>929</v>
      </c>
      <c r="D104" s="127"/>
      <c r="E104" s="118"/>
      <c r="F104" s="118"/>
      <c r="G104" s="118"/>
      <c r="H104" s="118"/>
      <c r="I104" s="118"/>
      <c r="J104" s="118"/>
      <c r="K104" s="118"/>
      <c r="L104" s="118"/>
      <c r="M104" s="118"/>
      <c r="N104" s="118"/>
      <c r="O104" s="118"/>
      <c r="P104" s="118"/>
      <c r="Q104" s="118"/>
    </row>
    <row r="105" spans="1:17" s="51" customFormat="1" ht="24" customHeight="1" x14ac:dyDescent="0.45">
      <c r="B105" s="118"/>
      <c r="C105" s="123" t="s">
        <v>790</v>
      </c>
      <c r="D105" s="118"/>
      <c r="E105" s="118"/>
      <c r="F105" s="118"/>
      <c r="G105" s="118"/>
      <c r="H105" s="118"/>
      <c r="I105" s="118"/>
      <c r="J105" s="118"/>
      <c r="K105" s="118"/>
      <c r="L105" s="118"/>
      <c r="M105" s="118"/>
      <c r="N105" s="118"/>
      <c r="O105" s="118"/>
      <c r="P105" s="118"/>
      <c r="Q105" s="118"/>
    </row>
    <row r="106" spans="1:17" s="51" customFormat="1" ht="21.75" customHeight="1" x14ac:dyDescent="0.45">
      <c r="B106" s="118"/>
      <c r="C106" s="123"/>
      <c r="D106" s="118"/>
      <c r="E106" s="118"/>
      <c r="F106" s="118"/>
      <c r="G106" s="118"/>
      <c r="H106" s="118"/>
      <c r="I106" s="118"/>
      <c r="J106" s="118"/>
      <c r="K106" s="118"/>
      <c r="L106" s="118"/>
      <c r="M106" s="118"/>
      <c r="N106" s="118"/>
      <c r="O106" s="118"/>
      <c r="P106" s="118"/>
      <c r="Q106" s="118"/>
    </row>
    <row r="107" spans="1:17" s="51" customFormat="1" ht="24" customHeight="1" thickBot="1" x14ac:dyDescent="0.5">
      <c r="B107" s="118"/>
      <c r="C107" s="123" t="s">
        <v>606</v>
      </c>
      <c r="D107" s="118"/>
      <c r="E107" s="118"/>
      <c r="F107" s="118"/>
      <c r="G107" s="118"/>
      <c r="H107" s="118"/>
      <c r="I107" s="118"/>
      <c r="J107" s="118"/>
      <c r="K107" s="118"/>
      <c r="L107" s="118"/>
      <c r="M107" s="118"/>
      <c r="N107" s="118"/>
      <c r="O107" s="118"/>
      <c r="P107" s="118"/>
      <c r="Q107" s="118"/>
    </row>
    <row r="108" spans="1:17" s="51" customFormat="1" ht="42.6" customHeight="1" thickBot="1" x14ac:dyDescent="0.5">
      <c r="B108" s="118"/>
      <c r="C108" s="687" t="s">
        <v>810</v>
      </c>
      <c r="D108" s="504"/>
      <c r="E108" s="506"/>
      <c r="F108" s="688" t="str">
        <f>+IF(様式６!E102="","",様式６!E102)</f>
        <v/>
      </c>
      <c r="G108" s="688"/>
      <c r="H108" s="688"/>
      <c r="I108" s="689"/>
      <c r="J108" s="118"/>
      <c r="K108" s="118"/>
      <c r="L108" s="118"/>
      <c r="M108" s="118"/>
      <c r="N108" s="118"/>
      <c r="O108" s="118"/>
      <c r="P108" s="118"/>
      <c r="Q108" s="118"/>
    </row>
    <row r="109" spans="1:17" s="51" customFormat="1" ht="8.25" customHeight="1" thickBot="1" x14ac:dyDescent="0.5">
      <c r="B109" s="118"/>
      <c r="C109" s="118"/>
      <c r="D109" s="118"/>
      <c r="E109" s="118"/>
      <c r="F109" s="118"/>
      <c r="G109" s="118"/>
      <c r="H109" s="118"/>
      <c r="I109" s="118"/>
      <c r="J109" s="118"/>
      <c r="K109" s="118"/>
      <c r="L109" s="118"/>
      <c r="M109" s="118"/>
      <c r="N109" s="118"/>
      <c r="O109" s="118"/>
      <c r="P109" s="118"/>
      <c r="Q109" s="118"/>
    </row>
    <row r="110" spans="1:17" s="51" customFormat="1" ht="30.75" customHeight="1" x14ac:dyDescent="0.45">
      <c r="B110" s="120">
        <f>+SUM(B111:B161)</f>
        <v>0</v>
      </c>
      <c r="C110" s="677" t="s">
        <v>1057</v>
      </c>
      <c r="D110" s="678"/>
      <c r="E110" s="678"/>
      <c r="F110" s="678"/>
      <c r="G110" s="678"/>
      <c r="H110" s="678"/>
      <c r="I110" s="679"/>
      <c r="J110" s="118"/>
      <c r="K110" s="118"/>
      <c r="L110" s="118"/>
      <c r="M110" s="118"/>
      <c r="N110" s="118"/>
      <c r="O110" s="118"/>
      <c r="P110" s="118"/>
      <c r="Q110" s="118"/>
    </row>
    <row r="111" spans="1:17" s="51" customFormat="1" ht="69" customHeight="1" x14ac:dyDescent="0.45">
      <c r="B111" s="120">
        <f>+IF(COUNT(I112:I161)=COUNT(I308:I357),0,1)</f>
        <v>0</v>
      </c>
      <c r="C111" s="294" t="s">
        <v>561</v>
      </c>
      <c r="D111" s="292" t="s">
        <v>811</v>
      </c>
      <c r="E111" s="292" t="s">
        <v>812</v>
      </c>
      <c r="F111" s="690" t="s">
        <v>599</v>
      </c>
      <c r="G111" s="489"/>
      <c r="H111" s="686"/>
      <c r="I111" s="104" t="s">
        <v>928</v>
      </c>
      <c r="J111" s="118"/>
      <c r="K111" s="118"/>
      <c r="L111" s="118"/>
      <c r="M111" s="118"/>
      <c r="N111" s="118"/>
      <c r="O111" s="118"/>
      <c r="P111" s="118"/>
      <c r="Q111" s="118"/>
    </row>
    <row r="112" spans="1:17" s="51" customFormat="1" ht="31.5" customHeight="1" x14ac:dyDescent="0.45">
      <c r="A112" s="210">
        <v>1</v>
      </c>
      <c r="B112" s="120">
        <f t="shared" ref="B112:B143" si="1">+IF(I112=I308,0,1)</f>
        <v>0</v>
      </c>
      <c r="C112" s="129"/>
      <c r="D112" s="105"/>
      <c r="E112" s="300"/>
      <c r="F112" s="666"/>
      <c r="G112" s="666"/>
      <c r="H112" s="666"/>
      <c r="I112" s="203"/>
      <c r="J112" s="118"/>
      <c r="K112" s="118"/>
      <c r="L112" s="118"/>
      <c r="M112" s="118"/>
      <c r="N112" s="118"/>
      <c r="O112" s="118"/>
      <c r="P112" s="118"/>
      <c r="Q112" s="118"/>
    </row>
    <row r="113" spans="1:17" s="51" customFormat="1" ht="31.5" customHeight="1" x14ac:dyDescent="0.45">
      <c r="A113" s="210">
        <v>2</v>
      </c>
      <c r="B113" s="120">
        <f t="shared" si="1"/>
        <v>0</v>
      </c>
      <c r="C113" s="130"/>
      <c r="D113" s="110"/>
      <c r="E113" s="131"/>
      <c r="F113" s="665"/>
      <c r="G113" s="665"/>
      <c r="H113" s="665"/>
      <c r="I113" s="204"/>
      <c r="J113" s="118"/>
      <c r="K113" s="118"/>
      <c r="L113" s="118"/>
      <c r="M113" s="118"/>
      <c r="N113" s="118"/>
      <c r="O113" s="118"/>
      <c r="P113" s="118"/>
      <c r="Q113" s="118"/>
    </row>
    <row r="114" spans="1:17" s="51" customFormat="1" ht="31.5" customHeight="1" x14ac:dyDescent="0.45">
      <c r="A114" s="210">
        <v>3</v>
      </c>
      <c r="B114" s="120">
        <f t="shared" si="1"/>
        <v>0</v>
      </c>
      <c r="C114" s="130"/>
      <c r="D114" s="110"/>
      <c r="E114" s="131"/>
      <c r="F114" s="665"/>
      <c r="G114" s="665"/>
      <c r="H114" s="665"/>
      <c r="I114" s="204"/>
      <c r="J114" s="118"/>
      <c r="K114" s="118"/>
      <c r="L114" s="118"/>
      <c r="M114" s="118"/>
      <c r="N114" s="118"/>
      <c r="O114" s="118"/>
      <c r="P114" s="118"/>
      <c r="Q114" s="118"/>
    </row>
    <row r="115" spans="1:17" s="51" customFormat="1" ht="31.5" customHeight="1" x14ac:dyDescent="0.45">
      <c r="A115" s="210">
        <v>4</v>
      </c>
      <c r="B115" s="120">
        <f t="shared" si="1"/>
        <v>0</v>
      </c>
      <c r="C115" s="130"/>
      <c r="D115" s="110"/>
      <c r="E115" s="131"/>
      <c r="F115" s="665"/>
      <c r="G115" s="665"/>
      <c r="H115" s="665"/>
      <c r="I115" s="204"/>
      <c r="J115" s="118"/>
      <c r="K115" s="118"/>
      <c r="L115" s="118"/>
      <c r="M115" s="118"/>
      <c r="N115" s="118"/>
      <c r="O115" s="118"/>
      <c r="P115" s="118"/>
      <c r="Q115" s="118"/>
    </row>
    <row r="116" spans="1:17" s="51" customFormat="1" ht="31.5" customHeight="1" x14ac:dyDescent="0.45">
      <c r="A116" s="210">
        <v>5</v>
      </c>
      <c r="B116" s="120">
        <f t="shared" si="1"/>
        <v>0</v>
      </c>
      <c r="C116" s="130"/>
      <c r="D116" s="110"/>
      <c r="E116" s="131"/>
      <c r="F116" s="665"/>
      <c r="G116" s="665"/>
      <c r="H116" s="665"/>
      <c r="I116" s="204"/>
      <c r="J116" s="118"/>
      <c r="K116" s="118"/>
      <c r="L116" s="118"/>
      <c r="M116" s="118"/>
      <c r="N116" s="118"/>
      <c r="O116" s="118"/>
      <c r="P116" s="118"/>
      <c r="Q116" s="118"/>
    </row>
    <row r="117" spans="1:17" s="51" customFormat="1" ht="31.5" customHeight="1" x14ac:dyDescent="0.45">
      <c r="A117" s="210">
        <v>6</v>
      </c>
      <c r="B117" s="120">
        <f t="shared" si="1"/>
        <v>0</v>
      </c>
      <c r="C117" s="130"/>
      <c r="D117" s="110"/>
      <c r="E117" s="131"/>
      <c r="F117" s="665"/>
      <c r="G117" s="665"/>
      <c r="H117" s="665"/>
      <c r="I117" s="204"/>
      <c r="J117" s="118"/>
      <c r="K117" s="118"/>
      <c r="L117" s="118"/>
      <c r="M117" s="118"/>
      <c r="N117" s="118"/>
      <c r="O117" s="118"/>
      <c r="P117" s="118"/>
      <c r="Q117" s="118"/>
    </row>
    <row r="118" spans="1:17" s="51" customFormat="1" ht="31.5" customHeight="1" x14ac:dyDescent="0.45">
      <c r="A118" s="210">
        <v>7</v>
      </c>
      <c r="B118" s="120">
        <f t="shared" si="1"/>
        <v>0</v>
      </c>
      <c r="C118" s="130"/>
      <c r="D118" s="110"/>
      <c r="E118" s="131"/>
      <c r="F118" s="665"/>
      <c r="G118" s="665"/>
      <c r="H118" s="665"/>
      <c r="I118" s="204"/>
      <c r="J118" s="118"/>
      <c r="K118" s="118"/>
      <c r="L118" s="118"/>
      <c r="M118" s="118"/>
      <c r="N118" s="118"/>
      <c r="O118" s="118"/>
      <c r="P118" s="118"/>
      <c r="Q118" s="118"/>
    </row>
    <row r="119" spans="1:17" s="51" customFormat="1" ht="31.5" customHeight="1" x14ac:dyDescent="0.45">
      <c r="A119" s="210">
        <v>8</v>
      </c>
      <c r="B119" s="120">
        <f t="shared" si="1"/>
        <v>0</v>
      </c>
      <c r="C119" s="130"/>
      <c r="D119" s="110"/>
      <c r="E119" s="131"/>
      <c r="F119" s="665"/>
      <c r="G119" s="665"/>
      <c r="H119" s="665"/>
      <c r="I119" s="204"/>
      <c r="J119" s="118"/>
      <c r="K119" s="118"/>
      <c r="L119" s="118"/>
      <c r="M119" s="118"/>
      <c r="N119" s="118"/>
      <c r="O119" s="118"/>
      <c r="P119" s="118"/>
      <c r="Q119" s="118"/>
    </row>
    <row r="120" spans="1:17" s="51" customFormat="1" ht="31.5" customHeight="1" x14ac:dyDescent="0.45">
      <c r="A120" s="210">
        <v>9</v>
      </c>
      <c r="B120" s="120">
        <f t="shared" si="1"/>
        <v>0</v>
      </c>
      <c r="C120" s="130"/>
      <c r="D120" s="110"/>
      <c r="E120" s="131"/>
      <c r="F120" s="665"/>
      <c r="G120" s="665"/>
      <c r="H120" s="665"/>
      <c r="I120" s="204"/>
      <c r="J120" s="118"/>
      <c r="K120" s="118"/>
      <c r="L120" s="118"/>
      <c r="M120" s="118"/>
      <c r="N120" s="118"/>
      <c r="O120" s="118"/>
      <c r="P120" s="118"/>
      <c r="Q120" s="118"/>
    </row>
    <row r="121" spans="1:17" s="51" customFormat="1" ht="31.5" customHeight="1" x14ac:dyDescent="0.45">
      <c r="A121" s="210">
        <v>10</v>
      </c>
      <c r="B121" s="120">
        <f t="shared" si="1"/>
        <v>0</v>
      </c>
      <c r="C121" s="130"/>
      <c r="D121" s="110"/>
      <c r="E121" s="131"/>
      <c r="F121" s="665"/>
      <c r="G121" s="665"/>
      <c r="H121" s="665"/>
      <c r="I121" s="204"/>
      <c r="J121" s="118"/>
      <c r="K121" s="118"/>
      <c r="L121" s="118"/>
      <c r="M121" s="118"/>
      <c r="N121" s="118"/>
      <c r="O121" s="118"/>
      <c r="P121" s="118"/>
      <c r="Q121" s="118"/>
    </row>
    <row r="122" spans="1:17" s="51" customFormat="1" ht="31.5" customHeight="1" x14ac:dyDescent="0.45">
      <c r="A122" s="210">
        <v>11</v>
      </c>
      <c r="B122" s="120">
        <f t="shared" si="1"/>
        <v>0</v>
      </c>
      <c r="C122" s="130"/>
      <c r="D122" s="110"/>
      <c r="E122" s="131"/>
      <c r="F122" s="665"/>
      <c r="G122" s="665"/>
      <c r="H122" s="665"/>
      <c r="I122" s="204"/>
      <c r="J122" s="118"/>
      <c r="K122" s="118"/>
      <c r="L122" s="118"/>
      <c r="M122" s="118"/>
      <c r="N122" s="118"/>
      <c r="O122" s="118"/>
      <c r="P122" s="118"/>
      <c r="Q122" s="118"/>
    </row>
    <row r="123" spans="1:17" s="51" customFormat="1" ht="31.5" customHeight="1" x14ac:dyDescent="0.45">
      <c r="A123" s="210">
        <v>12</v>
      </c>
      <c r="B123" s="120">
        <f t="shared" si="1"/>
        <v>0</v>
      </c>
      <c r="C123" s="130"/>
      <c r="D123" s="110"/>
      <c r="E123" s="131"/>
      <c r="F123" s="665"/>
      <c r="G123" s="665"/>
      <c r="H123" s="665"/>
      <c r="I123" s="204"/>
      <c r="J123" s="118"/>
      <c r="K123" s="118"/>
      <c r="L123" s="118"/>
      <c r="M123" s="118"/>
      <c r="N123" s="118"/>
      <c r="O123" s="118"/>
      <c r="P123" s="118"/>
      <c r="Q123" s="118"/>
    </row>
    <row r="124" spans="1:17" s="51" customFormat="1" ht="31.5" customHeight="1" x14ac:dyDescent="0.45">
      <c r="A124" s="210">
        <v>13</v>
      </c>
      <c r="B124" s="120">
        <f t="shared" si="1"/>
        <v>0</v>
      </c>
      <c r="C124" s="130"/>
      <c r="D124" s="110"/>
      <c r="E124" s="131"/>
      <c r="F124" s="665"/>
      <c r="G124" s="665"/>
      <c r="H124" s="665"/>
      <c r="I124" s="204"/>
      <c r="J124" s="118"/>
      <c r="K124" s="118"/>
      <c r="L124" s="118"/>
      <c r="M124" s="118"/>
      <c r="N124" s="118"/>
      <c r="O124" s="118"/>
      <c r="P124" s="118"/>
      <c r="Q124" s="118"/>
    </row>
    <row r="125" spans="1:17" s="51" customFormat="1" ht="31.5" customHeight="1" x14ac:dyDescent="0.45">
      <c r="A125" s="210">
        <v>14</v>
      </c>
      <c r="B125" s="120">
        <f t="shared" si="1"/>
        <v>0</v>
      </c>
      <c r="C125" s="130"/>
      <c r="D125" s="110"/>
      <c r="E125" s="131"/>
      <c r="F125" s="665"/>
      <c r="G125" s="665"/>
      <c r="H125" s="665"/>
      <c r="I125" s="204"/>
      <c r="J125" s="118"/>
      <c r="K125" s="118"/>
      <c r="L125" s="118"/>
      <c r="M125" s="118"/>
      <c r="N125" s="118"/>
      <c r="O125" s="118"/>
      <c r="P125" s="118"/>
      <c r="Q125" s="118"/>
    </row>
    <row r="126" spans="1:17" s="51" customFormat="1" ht="31.5" customHeight="1" x14ac:dyDescent="0.45">
      <c r="A126" s="210">
        <v>15</v>
      </c>
      <c r="B126" s="120">
        <f t="shared" si="1"/>
        <v>0</v>
      </c>
      <c r="C126" s="130"/>
      <c r="D126" s="110"/>
      <c r="E126" s="131"/>
      <c r="F126" s="665"/>
      <c r="G126" s="665"/>
      <c r="H126" s="665"/>
      <c r="I126" s="204"/>
      <c r="J126" s="118"/>
      <c r="K126" s="118"/>
      <c r="L126" s="118"/>
      <c r="M126" s="118"/>
      <c r="N126" s="118"/>
      <c r="O126" s="118"/>
      <c r="P126" s="118"/>
      <c r="Q126" s="118"/>
    </row>
    <row r="127" spans="1:17" s="51" customFormat="1" ht="31.5" customHeight="1" x14ac:dyDescent="0.45">
      <c r="A127" s="210">
        <v>16</v>
      </c>
      <c r="B127" s="120">
        <f t="shared" si="1"/>
        <v>0</v>
      </c>
      <c r="C127" s="130"/>
      <c r="D127" s="110"/>
      <c r="E127" s="131"/>
      <c r="F127" s="665"/>
      <c r="G127" s="665"/>
      <c r="H127" s="665"/>
      <c r="I127" s="204"/>
      <c r="J127" s="118"/>
      <c r="K127" s="118"/>
      <c r="L127" s="118"/>
      <c r="M127" s="118"/>
      <c r="N127" s="118"/>
      <c r="O127" s="118"/>
      <c r="P127" s="118"/>
      <c r="Q127" s="118"/>
    </row>
    <row r="128" spans="1:17" s="51" customFormat="1" ht="31.5" customHeight="1" x14ac:dyDescent="0.45">
      <c r="A128" s="210">
        <v>17</v>
      </c>
      <c r="B128" s="120">
        <f t="shared" si="1"/>
        <v>0</v>
      </c>
      <c r="C128" s="130"/>
      <c r="D128" s="110"/>
      <c r="E128" s="131"/>
      <c r="F128" s="665"/>
      <c r="G128" s="665"/>
      <c r="H128" s="665"/>
      <c r="I128" s="204"/>
      <c r="J128" s="118"/>
      <c r="K128" s="118"/>
      <c r="L128" s="118"/>
      <c r="M128" s="118"/>
      <c r="N128" s="118"/>
      <c r="O128" s="118"/>
      <c r="P128" s="118"/>
      <c r="Q128" s="118"/>
    </row>
    <row r="129" spans="1:17" s="51" customFormat="1" ht="31.5" customHeight="1" x14ac:dyDescent="0.45">
      <c r="A129" s="210">
        <v>18</v>
      </c>
      <c r="B129" s="120">
        <f t="shared" si="1"/>
        <v>0</v>
      </c>
      <c r="C129" s="130"/>
      <c r="D129" s="110"/>
      <c r="E129" s="131"/>
      <c r="F129" s="665"/>
      <c r="G129" s="665"/>
      <c r="H129" s="665"/>
      <c r="I129" s="204"/>
      <c r="J129" s="118"/>
      <c r="K129" s="118"/>
      <c r="L129" s="118"/>
      <c r="M129" s="118"/>
      <c r="N129" s="118"/>
      <c r="O129" s="118"/>
      <c r="P129" s="118"/>
      <c r="Q129" s="118"/>
    </row>
    <row r="130" spans="1:17" s="51" customFormat="1" ht="31.5" customHeight="1" x14ac:dyDescent="0.45">
      <c r="A130" s="210">
        <v>19</v>
      </c>
      <c r="B130" s="120">
        <f t="shared" si="1"/>
        <v>0</v>
      </c>
      <c r="C130" s="130"/>
      <c r="D130" s="110"/>
      <c r="E130" s="131"/>
      <c r="F130" s="665"/>
      <c r="G130" s="665"/>
      <c r="H130" s="665"/>
      <c r="I130" s="204"/>
      <c r="J130" s="118"/>
      <c r="K130" s="118"/>
      <c r="L130" s="118"/>
      <c r="M130" s="118"/>
      <c r="N130" s="118"/>
      <c r="O130" s="118"/>
      <c r="P130" s="118"/>
      <c r="Q130" s="118"/>
    </row>
    <row r="131" spans="1:17" s="51" customFormat="1" ht="31.5" customHeight="1" x14ac:dyDescent="0.45">
      <c r="A131" s="210">
        <v>20</v>
      </c>
      <c r="B131" s="120">
        <f t="shared" si="1"/>
        <v>0</v>
      </c>
      <c r="C131" s="130"/>
      <c r="D131" s="110"/>
      <c r="E131" s="131"/>
      <c r="F131" s="665"/>
      <c r="G131" s="665"/>
      <c r="H131" s="665"/>
      <c r="I131" s="204"/>
      <c r="J131" s="118"/>
      <c r="K131" s="118"/>
      <c r="L131" s="118"/>
      <c r="M131" s="118"/>
      <c r="N131" s="118"/>
      <c r="O131" s="118"/>
      <c r="P131" s="118"/>
      <c r="Q131" s="118"/>
    </row>
    <row r="132" spans="1:17" s="51" customFormat="1" ht="31.5" customHeight="1" x14ac:dyDescent="0.45">
      <c r="A132" s="210">
        <v>21</v>
      </c>
      <c r="B132" s="120">
        <f t="shared" si="1"/>
        <v>0</v>
      </c>
      <c r="C132" s="130"/>
      <c r="D132" s="110"/>
      <c r="E132" s="131"/>
      <c r="F132" s="665"/>
      <c r="G132" s="665"/>
      <c r="H132" s="665"/>
      <c r="I132" s="204"/>
      <c r="J132" s="118"/>
      <c r="K132" s="118"/>
      <c r="L132" s="118"/>
      <c r="M132" s="118"/>
      <c r="N132" s="118"/>
      <c r="O132" s="118"/>
      <c r="P132" s="118"/>
      <c r="Q132" s="118"/>
    </row>
    <row r="133" spans="1:17" s="51" customFormat="1" ht="31.5" customHeight="1" x14ac:dyDescent="0.45">
      <c r="A133" s="210">
        <v>22</v>
      </c>
      <c r="B133" s="120">
        <f t="shared" si="1"/>
        <v>0</v>
      </c>
      <c r="C133" s="130"/>
      <c r="D133" s="110"/>
      <c r="E133" s="131"/>
      <c r="F133" s="665"/>
      <c r="G133" s="665"/>
      <c r="H133" s="665"/>
      <c r="I133" s="204"/>
      <c r="J133" s="118"/>
      <c r="K133" s="118"/>
      <c r="L133" s="118"/>
      <c r="M133" s="118"/>
      <c r="N133" s="118"/>
      <c r="O133" s="118"/>
      <c r="P133" s="118"/>
      <c r="Q133" s="118"/>
    </row>
    <row r="134" spans="1:17" s="51" customFormat="1" ht="31.5" customHeight="1" x14ac:dyDescent="0.45">
      <c r="A134" s="210">
        <v>23</v>
      </c>
      <c r="B134" s="120">
        <f t="shared" si="1"/>
        <v>0</v>
      </c>
      <c r="C134" s="130"/>
      <c r="D134" s="110"/>
      <c r="E134" s="131"/>
      <c r="F134" s="665"/>
      <c r="G134" s="665"/>
      <c r="H134" s="665"/>
      <c r="I134" s="204"/>
      <c r="J134" s="118"/>
      <c r="K134" s="118"/>
      <c r="L134" s="118"/>
      <c r="M134" s="118"/>
      <c r="N134" s="118"/>
      <c r="O134" s="118"/>
      <c r="P134" s="118"/>
      <c r="Q134" s="118"/>
    </row>
    <row r="135" spans="1:17" s="51" customFormat="1" ht="31.5" customHeight="1" x14ac:dyDescent="0.45">
      <c r="A135" s="210">
        <v>24</v>
      </c>
      <c r="B135" s="120">
        <f t="shared" si="1"/>
        <v>0</v>
      </c>
      <c r="C135" s="130"/>
      <c r="D135" s="110"/>
      <c r="E135" s="131"/>
      <c r="F135" s="665"/>
      <c r="G135" s="665"/>
      <c r="H135" s="665"/>
      <c r="I135" s="204"/>
      <c r="J135" s="118"/>
      <c r="K135" s="118"/>
      <c r="L135" s="118"/>
      <c r="M135" s="118"/>
      <c r="N135" s="118"/>
      <c r="O135" s="118"/>
      <c r="P135" s="118"/>
      <c r="Q135" s="118"/>
    </row>
    <row r="136" spans="1:17" s="51" customFormat="1" ht="31.5" customHeight="1" x14ac:dyDescent="0.45">
      <c r="A136" s="210">
        <v>25</v>
      </c>
      <c r="B136" s="120">
        <f t="shared" si="1"/>
        <v>0</v>
      </c>
      <c r="C136" s="130"/>
      <c r="D136" s="110"/>
      <c r="E136" s="131"/>
      <c r="F136" s="665"/>
      <c r="G136" s="665"/>
      <c r="H136" s="665"/>
      <c r="I136" s="204"/>
      <c r="J136" s="118"/>
      <c r="K136" s="118"/>
      <c r="L136" s="118"/>
      <c r="M136" s="118"/>
      <c r="N136" s="118"/>
      <c r="O136" s="118"/>
      <c r="P136" s="118"/>
      <c r="Q136" s="118"/>
    </row>
    <row r="137" spans="1:17" s="51" customFormat="1" ht="31.5" customHeight="1" x14ac:dyDescent="0.45">
      <c r="A137" s="210">
        <v>26</v>
      </c>
      <c r="B137" s="120">
        <f t="shared" si="1"/>
        <v>0</v>
      </c>
      <c r="C137" s="130"/>
      <c r="D137" s="110"/>
      <c r="E137" s="131"/>
      <c r="F137" s="665"/>
      <c r="G137" s="665"/>
      <c r="H137" s="665"/>
      <c r="I137" s="204"/>
      <c r="J137" s="118"/>
      <c r="K137" s="118"/>
      <c r="L137" s="118"/>
      <c r="M137" s="118"/>
      <c r="N137" s="118"/>
      <c r="O137" s="118"/>
      <c r="P137" s="118"/>
      <c r="Q137" s="118"/>
    </row>
    <row r="138" spans="1:17" s="51" customFormat="1" ht="31.5" customHeight="1" x14ac:dyDescent="0.45">
      <c r="A138" s="210">
        <v>27</v>
      </c>
      <c r="B138" s="120">
        <f t="shared" si="1"/>
        <v>0</v>
      </c>
      <c r="C138" s="130"/>
      <c r="D138" s="110"/>
      <c r="E138" s="131"/>
      <c r="F138" s="665"/>
      <c r="G138" s="665"/>
      <c r="H138" s="665"/>
      <c r="I138" s="204"/>
      <c r="J138" s="118"/>
      <c r="K138" s="118"/>
      <c r="L138" s="118"/>
      <c r="M138" s="118"/>
      <c r="N138" s="118"/>
      <c r="O138" s="118"/>
      <c r="P138" s="118"/>
      <c r="Q138" s="118"/>
    </row>
    <row r="139" spans="1:17" s="51" customFormat="1" ht="31.5" customHeight="1" x14ac:dyDescent="0.45">
      <c r="A139" s="210">
        <v>28</v>
      </c>
      <c r="B139" s="120">
        <f t="shared" si="1"/>
        <v>0</v>
      </c>
      <c r="C139" s="130"/>
      <c r="D139" s="110"/>
      <c r="E139" s="131"/>
      <c r="F139" s="665"/>
      <c r="G139" s="665"/>
      <c r="H139" s="665"/>
      <c r="I139" s="204"/>
      <c r="J139" s="118"/>
      <c r="K139" s="118"/>
      <c r="L139" s="118"/>
      <c r="M139" s="118"/>
      <c r="N139" s="118"/>
      <c r="O139" s="118"/>
      <c r="P139" s="118"/>
      <c r="Q139" s="118"/>
    </row>
    <row r="140" spans="1:17" s="51" customFormat="1" ht="31.5" customHeight="1" x14ac:dyDescent="0.45">
      <c r="A140" s="210">
        <v>29</v>
      </c>
      <c r="B140" s="120">
        <f t="shared" si="1"/>
        <v>0</v>
      </c>
      <c r="C140" s="130"/>
      <c r="D140" s="110"/>
      <c r="E140" s="131"/>
      <c r="F140" s="665"/>
      <c r="G140" s="665"/>
      <c r="H140" s="665"/>
      <c r="I140" s="204"/>
      <c r="J140" s="118"/>
      <c r="K140" s="118"/>
      <c r="L140" s="118"/>
      <c r="M140" s="118"/>
      <c r="N140" s="118"/>
      <c r="O140" s="118"/>
      <c r="P140" s="118"/>
      <c r="Q140" s="118"/>
    </row>
    <row r="141" spans="1:17" s="51" customFormat="1" ht="31.5" customHeight="1" x14ac:dyDescent="0.45">
      <c r="A141" s="210">
        <v>30</v>
      </c>
      <c r="B141" s="120">
        <f t="shared" si="1"/>
        <v>0</v>
      </c>
      <c r="C141" s="138"/>
      <c r="D141" s="139"/>
      <c r="E141" s="174"/>
      <c r="F141" s="665"/>
      <c r="G141" s="665"/>
      <c r="H141" s="665"/>
      <c r="I141" s="205"/>
      <c r="J141" s="118"/>
      <c r="K141" s="118"/>
      <c r="L141" s="118"/>
      <c r="M141" s="118"/>
      <c r="N141" s="118"/>
      <c r="O141" s="118"/>
      <c r="P141" s="118"/>
      <c r="Q141" s="118"/>
    </row>
    <row r="142" spans="1:17" s="51" customFormat="1" ht="31.5" customHeight="1" x14ac:dyDescent="0.45">
      <c r="A142" s="210">
        <v>31</v>
      </c>
      <c r="B142" s="120">
        <f t="shared" si="1"/>
        <v>0</v>
      </c>
      <c r="C142" s="130"/>
      <c r="D142" s="110"/>
      <c r="E142" s="131"/>
      <c r="F142" s="665"/>
      <c r="G142" s="665"/>
      <c r="H142" s="665"/>
      <c r="I142" s="204"/>
      <c r="J142" s="118"/>
      <c r="K142" s="118"/>
      <c r="L142" s="118"/>
      <c r="M142" s="118"/>
      <c r="N142" s="118"/>
      <c r="O142" s="118"/>
      <c r="P142" s="118"/>
      <c r="Q142" s="118"/>
    </row>
    <row r="143" spans="1:17" s="51" customFormat="1" ht="31.5" customHeight="1" x14ac:dyDescent="0.45">
      <c r="A143" s="210">
        <v>32</v>
      </c>
      <c r="B143" s="120">
        <f t="shared" si="1"/>
        <v>0</v>
      </c>
      <c r="C143" s="130"/>
      <c r="D143" s="110"/>
      <c r="E143" s="131"/>
      <c r="F143" s="665"/>
      <c r="G143" s="665"/>
      <c r="H143" s="665"/>
      <c r="I143" s="204"/>
      <c r="J143" s="118"/>
      <c r="K143" s="118"/>
      <c r="L143" s="118"/>
      <c r="M143" s="118"/>
      <c r="N143" s="118"/>
      <c r="O143" s="118"/>
      <c r="P143" s="118"/>
      <c r="Q143" s="118"/>
    </row>
    <row r="144" spans="1:17" s="51" customFormat="1" ht="31.5" customHeight="1" x14ac:dyDescent="0.45">
      <c r="A144" s="210">
        <v>33</v>
      </c>
      <c r="B144" s="120">
        <f t="shared" ref="B144:B161" si="2">+IF(I144=I340,0,1)</f>
        <v>0</v>
      </c>
      <c r="C144" s="130"/>
      <c r="D144" s="110"/>
      <c r="E144" s="131"/>
      <c r="F144" s="665"/>
      <c r="G144" s="665"/>
      <c r="H144" s="665"/>
      <c r="I144" s="204"/>
      <c r="J144" s="118"/>
      <c r="K144" s="118"/>
      <c r="L144" s="118"/>
      <c r="M144" s="118"/>
      <c r="N144" s="118"/>
      <c r="O144" s="118"/>
      <c r="P144" s="118"/>
      <c r="Q144" s="118"/>
    </row>
    <row r="145" spans="1:17" s="51" customFormat="1" ht="31.5" customHeight="1" x14ac:dyDescent="0.45">
      <c r="A145" s="210">
        <v>34</v>
      </c>
      <c r="B145" s="120">
        <f t="shared" si="2"/>
        <v>0</v>
      </c>
      <c r="C145" s="130"/>
      <c r="D145" s="110"/>
      <c r="E145" s="131"/>
      <c r="F145" s="665"/>
      <c r="G145" s="665"/>
      <c r="H145" s="665"/>
      <c r="I145" s="204"/>
      <c r="J145" s="118"/>
      <c r="K145" s="118"/>
      <c r="L145" s="118"/>
      <c r="M145" s="118"/>
      <c r="N145" s="118"/>
      <c r="O145" s="118"/>
      <c r="P145" s="118"/>
      <c r="Q145" s="118"/>
    </row>
    <row r="146" spans="1:17" s="51" customFormat="1" ht="31.5" customHeight="1" x14ac:dyDescent="0.45">
      <c r="A146" s="210">
        <v>35</v>
      </c>
      <c r="B146" s="120">
        <f t="shared" si="2"/>
        <v>0</v>
      </c>
      <c r="C146" s="138"/>
      <c r="D146" s="139"/>
      <c r="E146" s="174"/>
      <c r="F146" s="665"/>
      <c r="G146" s="665"/>
      <c r="H146" s="665"/>
      <c r="I146" s="205"/>
      <c r="J146" s="118"/>
      <c r="K146" s="118"/>
      <c r="L146" s="118"/>
      <c r="M146" s="118"/>
      <c r="N146" s="118"/>
      <c r="O146" s="118"/>
      <c r="P146" s="118"/>
      <c r="Q146" s="118"/>
    </row>
    <row r="147" spans="1:17" s="51" customFormat="1" ht="31.5" customHeight="1" x14ac:dyDescent="0.45">
      <c r="A147" s="210">
        <v>36</v>
      </c>
      <c r="B147" s="120">
        <f t="shared" si="2"/>
        <v>0</v>
      </c>
      <c r="C147" s="138"/>
      <c r="D147" s="139"/>
      <c r="E147" s="174"/>
      <c r="F147" s="665"/>
      <c r="G147" s="665"/>
      <c r="H147" s="665"/>
      <c r="I147" s="205"/>
      <c r="J147" s="118"/>
      <c r="K147" s="118"/>
      <c r="L147" s="118"/>
      <c r="M147" s="118"/>
      <c r="N147" s="118"/>
      <c r="O147" s="118"/>
      <c r="P147" s="118"/>
      <c r="Q147" s="118"/>
    </row>
    <row r="148" spans="1:17" s="51" customFormat="1" ht="31.5" customHeight="1" x14ac:dyDescent="0.45">
      <c r="A148" s="210">
        <v>37</v>
      </c>
      <c r="B148" s="120">
        <f t="shared" si="2"/>
        <v>0</v>
      </c>
      <c r="C148" s="138"/>
      <c r="D148" s="139"/>
      <c r="E148" s="174"/>
      <c r="F148" s="665"/>
      <c r="G148" s="665"/>
      <c r="H148" s="665"/>
      <c r="I148" s="205"/>
      <c r="J148" s="118"/>
      <c r="K148" s="118"/>
      <c r="L148" s="118"/>
      <c r="M148" s="118"/>
      <c r="N148" s="118"/>
      <c r="O148" s="118"/>
      <c r="P148" s="118"/>
      <c r="Q148" s="118"/>
    </row>
    <row r="149" spans="1:17" s="51" customFormat="1" ht="31.5" customHeight="1" x14ac:dyDescent="0.45">
      <c r="A149" s="210">
        <v>38</v>
      </c>
      <c r="B149" s="120">
        <f t="shared" si="2"/>
        <v>0</v>
      </c>
      <c r="C149" s="138"/>
      <c r="D149" s="139"/>
      <c r="E149" s="174"/>
      <c r="F149" s="665"/>
      <c r="G149" s="665"/>
      <c r="H149" s="665"/>
      <c r="I149" s="205"/>
      <c r="J149" s="118"/>
      <c r="K149" s="118"/>
      <c r="L149" s="118"/>
      <c r="M149" s="118"/>
      <c r="N149" s="118"/>
      <c r="O149" s="118"/>
      <c r="P149" s="118"/>
      <c r="Q149" s="118"/>
    </row>
    <row r="150" spans="1:17" s="51" customFormat="1" ht="31.5" customHeight="1" x14ac:dyDescent="0.45">
      <c r="A150" s="210">
        <v>39</v>
      </c>
      <c r="B150" s="120">
        <f t="shared" si="2"/>
        <v>0</v>
      </c>
      <c r="C150" s="138"/>
      <c r="D150" s="139"/>
      <c r="E150" s="174"/>
      <c r="F150" s="665"/>
      <c r="G150" s="665"/>
      <c r="H150" s="665"/>
      <c r="I150" s="205"/>
      <c r="J150" s="118"/>
      <c r="K150" s="118"/>
      <c r="L150" s="118"/>
      <c r="M150" s="118"/>
      <c r="N150" s="118"/>
      <c r="O150" s="118"/>
      <c r="P150" s="118"/>
      <c r="Q150" s="118"/>
    </row>
    <row r="151" spans="1:17" s="51" customFormat="1" ht="31.5" customHeight="1" x14ac:dyDescent="0.45">
      <c r="A151" s="210">
        <v>40</v>
      </c>
      <c r="B151" s="120">
        <f t="shared" si="2"/>
        <v>0</v>
      </c>
      <c r="C151" s="138"/>
      <c r="D151" s="139"/>
      <c r="E151" s="174"/>
      <c r="F151" s="665"/>
      <c r="G151" s="665"/>
      <c r="H151" s="665"/>
      <c r="I151" s="205"/>
      <c r="J151" s="118"/>
      <c r="K151" s="118"/>
      <c r="L151" s="118"/>
      <c r="M151" s="118"/>
      <c r="N151" s="118"/>
      <c r="O151" s="118"/>
      <c r="P151" s="118"/>
      <c r="Q151" s="118"/>
    </row>
    <row r="152" spans="1:17" s="51" customFormat="1" ht="31.5" customHeight="1" x14ac:dyDescent="0.45">
      <c r="A152" s="210">
        <v>41</v>
      </c>
      <c r="B152" s="120">
        <f t="shared" si="2"/>
        <v>0</v>
      </c>
      <c r="C152" s="138"/>
      <c r="D152" s="139"/>
      <c r="E152" s="174"/>
      <c r="F152" s="665"/>
      <c r="G152" s="665"/>
      <c r="H152" s="665"/>
      <c r="I152" s="205"/>
      <c r="J152" s="118"/>
      <c r="K152" s="118"/>
      <c r="L152" s="118"/>
      <c r="M152" s="118"/>
      <c r="N152" s="118"/>
      <c r="O152" s="118"/>
      <c r="P152" s="118"/>
      <c r="Q152" s="118"/>
    </row>
    <row r="153" spans="1:17" s="51" customFormat="1" ht="31.5" customHeight="1" x14ac:dyDescent="0.45">
      <c r="A153" s="210">
        <v>42</v>
      </c>
      <c r="B153" s="120">
        <f t="shared" si="2"/>
        <v>0</v>
      </c>
      <c r="C153" s="138"/>
      <c r="D153" s="139"/>
      <c r="E153" s="174"/>
      <c r="F153" s="665"/>
      <c r="G153" s="665"/>
      <c r="H153" s="665"/>
      <c r="I153" s="205"/>
      <c r="J153" s="118"/>
      <c r="K153" s="118"/>
      <c r="L153" s="118"/>
      <c r="M153" s="118"/>
      <c r="N153" s="118"/>
      <c r="O153" s="118"/>
      <c r="P153" s="118"/>
      <c r="Q153" s="118"/>
    </row>
    <row r="154" spans="1:17" s="51" customFormat="1" ht="31.5" customHeight="1" x14ac:dyDescent="0.45">
      <c r="A154" s="210">
        <v>43</v>
      </c>
      <c r="B154" s="120">
        <f t="shared" si="2"/>
        <v>0</v>
      </c>
      <c r="C154" s="138"/>
      <c r="D154" s="139"/>
      <c r="E154" s="174"/>
      <c r="F154" s="665"/>
      <c r="G154" s="665"/>
      <c r="H154" s="665"/>
      <c r="I154" s="205"/>
      <c r="J154" s="118"/>
      <c r="K154" s="118"/>
      <c r="L154" s="118"/>
      <c r="M154" s="118"/>
      <c r="N154" s="118"/>
      <c r="O154" s="118"/>
      <c r="P154" s="118"/>
      <c r="Q154" s="118"/>
    </row>
    <row r="155" spans="1:17" s="51" customFormat="1" ht="31.5" customHeight="1" x14ac:dyDescent="0.45">
      <c r="A155" s="210">
        <v>44</v>
      </c>
      <c r="B155" s="120">
        <f t="shared" si="2"/>
        <v>0</v>
      </c>
      <c r="C155" s="138"/>
      <c r="D155" s="139"/>
      <c r="E155" s="174"/>
      <c r="F155" s="665"/>
      <c r="G155" s="665"/>
      <c r="H155" s="665"/>
      <c r="I155" s="205"/>
      <c r="J155" s="118"/>
      <c r="K155" s="118"/>
      <c r="L155" s="118"/>
      <c r="M155" s="118"/>
      <c r="N155" s="118"/>
      <c r="O155" s="118"/>
      <c r="P155" s="118"/>
      <c r="Q155" s="118"/>
    </row>
    <row r="156" spans="1:17" s="51" customFormat="1" ht="31.5" customHeight="1" x14ac:dyDescent="0.45">
      <c r="A156" s="210">
        <v>45</v>
      </c>
      <c r="B156" s="120">
        <f t="shared" si="2"/>
        <v>0</v>
      </c>
      <c r="C156" s="138"/>
      <c r="D156" s="139"/>
      <c r="E156" s="174"/>
      <c r="F156" s="665"/>
      <c r="G156" s="665"/>
      <c r="H156" s="665"/>
      <c r="I156" s="205"/>
      <c r="J156" s="118"/>
      <c r="K156" s="118"/>
      <c r="L156" s="118"/>
      <c r="M156" s="118"/>
      <c r="N156" s="118"/>
      <c r="O156" s="118"/>
      <c r="P156" s="118"/>
      <c r="Q156" s="118"/>
    </row>
    <row r="157" spans="1:17" s="51" customFormat="1" ht="31.5" customHeight="1" x14ac:dyDescent="0.45">
      <c r="A157" s="210">
        <v>46</v>
      </c>
      <c r="B157" s="120">
        <f t="shared" si="2"/>
        <v>0</v>
      </c>
      <c r="C157" s="138"/>
      <c r="D157" s="139"/>
      <c r="E157" s="174"/>
      <c r="F157" s="665"/>
      <c r="G157" s="665"/>
      <c r="H157" s="665"/>
      <c r="I157" s="205"/>
      <c r="J157" s="118"/>
      <c r="K157" s="118"/>
      <c r="L157" s="118"/>
      <c r="M157" s="118"/>
      <c r="N157" s="118"/>
      <c r="O157" s="118"/>
      <c r="P157" s="118"/>
      <c r="Q157" s="118"/>
    </row>
    <row r="158" spans="1:17" s="51" customFormat="1" ht="31.5" customHeight="1" x14ac:dyDescent="0.45">
      <c r="A158" s="210">
        <v>47</v>
      </c>
      <c r="B158" s="120">
        <f t="shared" si="2"/>
        <v>0</v>
      </c>
      <c r="C158" s="138"/>
      <c r="D158" s="139"/>
      <c r="E158" s="174"/>
      <c r="F158" s="665"/>
      <c r="G158" s="665"/>
      <c r="H158" s="665"/>
      <c r="I158" s="205"/>
      <c r="J158" s="118"/>
      <c r="K158" s="118"/>
      <c r="L158" s="118"/>
      <c r="M158" s="118"/>
      <c r="N158" s="118"/>
      <c r="O158" s="118"/>
      <c r="P158" s="118"/>
      <c r="Q158" s="118"/>
    </row>
    <row r="159" spans="1:17" s="51" customFormat="1" ht="31.5" customHeight="1" x14ac:dyDescent="0.45">
      <c r="A159" s="210">
        <v>48</v>
      </c>
      <c r="B159" s="120">
        <f t="shared" si="2"/>
        <v>0</v>
      </c>
      <c r="C159" s="138"/>
      <c r="D159" s="139"/>
      <c r="E159" s="174"/>
      <c r="F159" s="665"/>
      <c r="G159" s="665"/>
      <c r="H159" s="665"/>
      <c r="I159" s="205"/>
      <c r="J159" s="118"/>
      <c r="K159" s="118"/>
      <c r="L159" s="118"/>
      <c r="M159" s="118"/>
      <c r="N159" s="118"/>
      <c r="O159" s="118"/>
      <c r="P159" s="118"/>
      <c r="Q159" s="118"/>
    </row>
    <row r="160" spans="1:17" s="51" customFormat="1" ht="31.5" customHeight="1" x14ac:dyDescent="0.45">
      <c r="A160" s="210">
        <v>49</v>
      </c>
      <c r="B160" s="120">
        <f t="shared" si="2"/>
        <v>0</v>
      </c>
      <c r="C160" s="138"/>
      <c r="D160" s="139"/>
      <c r="E160" s="174"/>
      <c r="F160" s="665"/>
      <c r="G160" s="665"/>
      <c r="H160" s="665"/>
      <c r="I160" s="205"/>
      <c r="J160" s="118"/>
      <c r="K160" s="118"/>
      <c r="L160" s="118"/>
      <c r="M160" s="118"/>
      <c r="N160" s="118"/>
      <c r="O160" s="118"/>
      <c r="P160" s="118"/>
      <c r="Q160" s="118"/>
    </row>
    <row r="161" spans="1:17" s="51" customFormat="1" ht="31.5" customHeight="1" thickBot="1" x14ac:dyDescent="0.5">
      <c r="A161" s="210">
        <v>50</v>
      </c>
      <c r="B161" s="120">
        <f t="shared" si="2"/>
        <v>0</v>
      </c>
      <c r="C161" s="138"/>
      <c r="D161" s="139"/>
      <c r="E161" s="174"/>
      <c r="F161" s="703"/>
      <c r="G161" s="703"/>
      <c r="H161" s="703"/>
      <c r="I161" s="205"/>
      <c r="J161" s="118"/>
      <c r="K161" s="118"/>
      <c r="L161" s="118"/>
      <c r="M161" s="118"/>
      <c r="N161" s="118"/>
      <c r="O161" s="118"/>
      <c r="P161" s="118"/>
      <c r="Q161" s="118"/>
    </row>
    <row r="162" spans="1:17" s="51" customFormat="1" ht="31.5" customHeight="1" thickBot="1" x14ac:dyDescent="0.5">
      <c r="B162" s="120"/>
      <c r="C162" s="503" t="s">
        <v>795</v>
      </c>
      <c r="D162" s="504"/>
      <c r="E162" s="504"/>
      <c r="F162" s="504"/>
      <c r="G162" s="504"/>
      <c r="H162" s="505"/>
      <c r="I162" s="304">
        <f>+SUM(I112:I161)</f>
        <v>0</v>
      </c>
      <c r="J162" s="118"/>
      <c r="K162" s="118"/>
      <c r="L162" s="118"/>
      <c r="M162" s="118"/>
      <c r="N162" s="118"/>
      <c r="O162" s="118"/>
      <c r="P162" s="118"/>
      <c r="Q162" s="118"/>
    </row>
    <row r="163" spans="1:17" s="51" customFormat="1" ht="11.25" customHeight="1" x14ac:dyDescent="0.45">
      <c r="B163" s="118"/>
      <c r="C163" s="118"/>
      <c r="D163" s="118"/>
      <c r="E163" s="118"/>
      <c r="F163" s="118"/>
      <c r="G163" s="118"/>
      <c r="H163" s="118"/>
      <c r="I163" s="118"/>
      <c r="J163" s="118"/>
      <c r="K163" s="118"/>
      <c r="L163" s="118"/>
      <c r="M163" s="118"/>
      <c r="N163" s="118"/>
      <c r="O163" s="118"/>
      <c r="P163" s="118"/>
      <c r="Q163" s="118"/>
    </row>
    <row r="164" spans="1:17" s="51" customFormat="1" ht="21.75" customHeight="1" x14ac:dyDescent="0.45">
      <c r="B164" s="118"/>
      <c r="C164" s="118"/>
      <c r="D164" s="118"/>
      <c r="E164" s="118"/>
      <c r="F164" s="118"/>
      <c r="G164" s="118"/>
      <c r="H164" s="118"/>
      <c r="I164" s="118"/>
      <c r="J164" s="118"/>
      <c r="K164" s="118"/>
      <c r="L164" s="118"/>
      <c r="M164" s="118"/>
      <c r="N164" s="118"/>
      <c r="O164" s="118"/>
      <c r="P164" s="118"/>
      <c r="Q164" s="118"/>
    </row>
    <row r="165" spans="1:17" s="51" customFormat="1" ht="28.5" customHeight="1" x14ac:dyDescent="0.45">
      <c r="B165" s="118"/>
      <c r="C165" s="190" t="s">
        <v>930</v>
      </c>
      <c r="D165" s="127"/>
      <c r="E165" s="118"/>
      <c r="F165" s="118"/>
      <c r="G165" s="118"/>
      <c r="H165" s="118"/>
      <c r="I165" s="118"/>
      <c r="J165" s="118"/>
      <c r="K165" s="118"/>
      <c r="L165" s="118"/>
      <c r="M165" s="118"/>
      <c r="N165" s="118"/>
      <c r="O165" s="118"/>
      <c r="P165" s="118"/>
      <c r="Q165" s="118"/>
    </row>
    <row r="166" spans="1:17" s="51" customFormat="1" ht="24" customHeight="1" x14ac:dyDescent="0.45">
      <c r="B166" s="118"/>
      <c r="C166" s="123" t="s">
        <v>791</v>
      </c>
      <c r="D166" s="118"/>
      <c r="E166" s="118"/>
      <c r="F166" s="118"/>
      <c r="G166" s="118"/>
      <c r="H166" s="118"/>
      <c r="I166" s="118"/>
      <c r="J166" s="118"/>
      <c r="K166" s="118"/>
      <c r="L166" s="118"/>
      <c r="M166" s="118"/>
      <c r="N166" s="118"/>
      <c r="O166" s="118"/>
      <c r="P166" s="118"/>
      <c r="Q166" s="118"/>
    </row>
    <row r="167" spans="1:17" s="51" customFormat="1" ht="21.75" customHeight="1" x14ac:dyDescent="0.45">
      <c r="B167" s="118"/>
      <c r="C167" s="123"/>
      <c r="D167" s="118"/>
      <c r="E167" s="118"/>
      <c r="F167" s="118"/>
      <c r="G167" s="118"/>
      <c r="H167" s="118"/>
      <c r="I167" s="118"/>
      <c r="J167" s="118"/>
      <c r="K167" s="118"/>
      <c r="L167" s="118"/>
      <c r="M167" s="118"/>
      <c r="N167" s="118"/>
      <c r="O167" s="118"/>
      <c r="P167" s="118"/>
      <c r="Q167" s="118"/>
    </row>
    <row r="168" spans="1:17" s="51" customFormat="1" ht="24" customHeight="1" thickBot="1" x14ac:dyDescent="0.5">
      <c r="B168" s="118"/>
      <c r="C168" s="123" t="s">
        <v>610</v>
      </c>
      <c r="D168" s="118"/>
      <c r="E168" s="118"/>
      <c r="F168" s="118"/>
      <c r="G168" s="118"/>
      <c r="H168" s="118"/>
      <c r="I168" s="118"/>
      <c r="J168" s="118"/>
      <c r="K168" s="118"/>
      <c r="L168" s="118"/>
      <c r="M168" s="118"/>
      <c r="N168" s="118"/>
      <c r="O168" s="118"/>
      <c r="P168" s="118"/>
      <c r="Q168" s="118"/>
    </row>
    <row r="169" spans="1:17" s="51" customFormat="1" ht="42.6" customHeight="1" thickBot="1" x14ac:dyDescent="0.5">
      <c r="B169" s="118"/>
      <c r="C169" s="687" t="s">
        <v>810</v>
      </c>
      <c r="D169" s="504"/>
      <c r="E169" s="506"/>
      <c r="F169" s="758" t="str">
        <f>+IF(様式６!J102="","",様式６!J102)</f>
        <v/>
      </c>
      <c r="G169" s="758"/>
      <c r="H169" s="758"/>
      <c r="I169" s="759"/>
      <c r="J169" s="118"/>
      <c r="K169" s="118"/>
      <c r="L169" s="118"/>
      <c r="M169" s="118"/>
      <c r="N169" s="118"/>
      <c r="O169" s="118"/>
      <c r="P169" s="118"/>
      <c r="Q169" s="118"/>
    </row>
    <row r="170" spans="1:17" s="51" customFormat="1" ht="9" customHeight="1" thickBot="1" x14ac:dyDescent="0.5">
      <c r="B170" s="118"/>
      <c r="C170" s="118"/>
      <c r="D170" s="118"/>
      <c r="E170" s="118"/>
      <c r="F170" s="118"/>
      <c r="G170" s="118"/>
      <c r="H170" s="118"/>
      <c r="I170" s="118"/>
      <c r="J170" s="118"/>
      <c r="K170" s="118"/>
      <c r="L170" s="118"/>
      <c r="M170" s="118"/>
      <c r="N170" s="118"/>
      <c r="O170" s="118"/>
      <c r="P170" s="118"/>
      <c r="Q170" s="118"/>
    </row>
    <row r="171" spans="1:17" s="51" customFormat="1" ht="30.75" customHeight="1" x14ac:dyDescent="0.45">
      <c r="B171" s="120">
        <f>+SUM(B172:B199)</f>
        <v>0</v>
      </c>
      <c r="C171" s="677" t="s">
        <v>1057</v>
      </c>
      <c r="D171" s="678"/>
      <c r="E171" s="678"/>
      <c r="F171" s="678"/>
      <c r="G171" s="678"/>
      <c r="H171" s="678"/>
      <c r="I171" s="679"/>
      <c r="J171" s="118"/>
      <c r="K171" s="118"/>
      <c r="L171" s="118"/>
      <c r="M171" s="118"/>
      <c r="N171" s="118"/>
      <c r="O171" s="118"/>
      <c r="P171" s="118"/>
      <c r="Q171" s="118"/>
    </row>
    <row r="172" spans="1:17" s="51" customFormat="1" ht="69" customHeight="1" x14ac:dyDescent="0.45">
      <c r="B172" s="120">
        <f>+IF(COUNT(I173:I199)=COUNT(I367:I395),0,1)</f>
        <v>0</v>
      </c>
      <c r="C172" s="294" t="s">
        <v>561</v>
      </c>
      <c r="D172" s="292" t="s">
        <v>811</v>
      </c>
      <c r="E172" s="292" t="s">
        <v>812</v>
      </c>
      <c r="F172" s="690" t="s">
        <v>599</v>
      </c>
      <c r="G172" s="489"/>
      <c r="H172" s="686"/>
      <c r="I172" s="104" t="s">
        <v>928</v>
      </c>
      <c r="J172" s="118"/>
      <c r="K172" s="118"/>
      <c r="L172" s="118"/>
      <c r="M172" s="118"/>
      <c r="N172" s="118"/>
      <c r="O172" s="118"/>
      <c r="P172" s="118"/>
      <c r="Q172" s="118"/>
    </row>
    <row r="173" spans="1:17" s="51" customFormat="1" ht="30.75" customHeight="1" x14ac:dyDescent="0.45">
      <c r="A173" s="210">
        <v>1</v>
      </c>
      <c r="B173" s="118"/>
      <c r="C173" s="129"/>
      <c r="D173" s="105"/>
      <c r="E173" s="300"/>
      <c r="F173" s="666"/>
      <c r="G173" s="666"/>
      <c r="H173" s="666"/>
      <c r="I173" s="203"/>
      <c r="J173" s="118"/>
      <c r="K173" s="118"/>
      <c r="L173" s="118"/>
      <c r="M173" s="118"/>
      <c r="N173" s="118"/>
      <c r="O173" s="118"/>
      <c r="P173" s="118"/>
      <c r="Q173" s="118"/>
    </row>
    <row r="174" spans="1:17" s="51" customFormat="1" ht="30.75" customHeight="1" x14ac:dyDescent="0.45">
      <c r="A174" s="210">
        <v>2</v>
      </c>
      <c r="B174" s="118"/>
      <c r="C174" s="130"/>
      <c r="D174" s="110"/>
      <c r="E174" s="131"/>
      <c r="F174" s="665"/>
      <c r="G174" s="665"/>
      <c r="H174" s="665"/>
      <c r="I174" s="204"/>
      <c r="J174" s="118"/>
      <c r="K174" s="118"/>
      <c r="L174" s="118"/>
      <c r="M174" s="118"/>
      <c r="N174" s="118"/>
      <c r="O174" s="118"/>
      <c r="P174" s="118"/>
      <c r="Q174" s="118"/>
    </row>
    <row r="175" spans="1:17" s="51" customFormat="1" ht="30.75" customHeight="1" x14ac:dyDescent="0.45">
      <c r="A175" s="210">
        <v>3</v>
      </c>
      <c r="B175" s="118"/>
      <c r="C175" s="130"/>
      <c r="D175" s="110"/>
      <c r="E175" s="131"/>
      <c r="F175" s="665"/>
      <c r="G175" s="665"/>
      <c r="H175" s="665"/>
      <c r="I175" s="204"/>
      <c r="J175" s="118"/>
      <c r="K175" s="118"/>
      <c r="L175" s="118"/>
      <c r="M175" s="118"/>
      <c r="N175" s="118"/>
      <c r="O175" s="118"/>
      <c r="P175" s="118"/>
      <c r="Q175" s="118"/>
    </row>
    <row r="176" spans="1:17" s="51" customFormat="1" ht="30.75" customHeight="1" x14ac:dyDescent="0.45">
      <c r="A176" s="210">
        <v>4</v>
      </c>
      <c r="B176" s="118"/>
      <c r="C176" s="130"/>
      <c r="D176" s="110"/>
      <c r="E176" s="131"/>
      <c r="F176" s="665"/>
      <c r="G176" s="665"/>
      <c r="H176" s="665"/>
      <c r="I176" s="204"/>
      <c r="J176" s="118"/>
      <c r="K176" s="118"/>
      <c r="L176" s="118"/>
      <c r="M176" s="118"/>
      <c r="N176" s="118"/>
      <c r="O176" s="118"/>
      <c r="P176" s="118"/>
      <c r="Q176" s="118"/>
    </row>
    <row r="177" spans="1:17" s="51" customFormat="1" ht="30.75" customHeight="1" x14ac:dyDescent="0.45">
      <c r="A177" s="210">
        <v>5</v>
      </c>
      <c r="B177" s="118"/>
      <c r="C177" s="130"/>
      <c r="D177" s="110"/>
      <c r="E177" s="131"/>
      <c r="F177" s="665"/>
      <c r="G177" s="665"/>
      <c r="H177" s="665"/>
      <c r="I177" s="204"/>
      <c r="J177" s="118"/>
      <c r="K177" s="118"/>
      <c r="L177" s="118"/>
      <c r="M177" s="118"/>
      <c r="N177" s="118"/>
      <c r="O177" s="118"/>
      <c r="P177" s="118"/>
      <c r="Q177" s="118"/>
    </row>
    <row r="178" spans="1:17" s="51" customFormat="1" ht="30.75" customHeight="1" x14ac:dyDescent="0.45">
      <c r="A178" s="210">
        <v>6</v>
      </c>
      <c r="B178" s="118"/>
      <c r="C178" s="130"/>
      <c r="D178" s="110"/>
      <c r="E178" s="131"/>
      <c r="F178" s="665"/>
      <c r="G178" s="665"/>
      <c r="H178" s="665"/>
      <c r="I178" s="204"/>
      <c r="J178" s="118"/>
      <c r="K178" s="118"/>
      <c r="L178" s="118"/>
      <c r="M178" s="118"/>
      <c r="N178" s="118"/>
      <c r="O178" s="118"/>
      <c r="P178" s="118"/>
      <c r="Q178" s="118"/>
    </row>
    <row r="179" spans="1:17" s="51" customFormat="1" ht="30.75" customHeight="1" x14ac:dyDescent="0.45">
      <c r="A179" s="210">
        <v>7</v>
      </c>
      <c r="B179" s="118"/>
      <c r="C179" s="130"/>
      <c r="D179" s="110"/>
      <c r="E179" s="131"/>
      <c r="F179" s="665"/>
      <c r="G179" s="665"/>
      <c r="H179" s="665"/>
      <c r="I179" s="204"/>
      <c r="J179" s="118"/>
      <c r="K179" s="118"/>
      <c r="L179" s="118"/>
      <c r="M179" s="118"/>
      <c r="N179" s="118"/>
      <c r="O179" s="118"/>
      <c r="P179" s="118"/>
      <c r="Q179" s="118"/>
    </row>
    <row r="180" spans="1:17" s="51" customFormat="1" ht="30.75" customHeight="1" x14ac:dyDescent="0.45">
      <c r="A180" s="210">
        <v>8</v>
      </c>
      <c r="B180" s="118"/>
      <c r="C180" s="130"/>
      <c r="D180" s="110"/>
      <c r="E180" s="131"/>
      <c r="F180" s="665"/>
      <c r="G180" s="665"/>
      <c r="H180" s="665"/>
      <c r="I180" s="204"/>
      <c r="J180" s="118"/>
      <c r="K180" s="118"/>
      <c r="L180" s="118"/>
      <c r="M180" s="118"/>
      <c r="N180" s="118"/>
      <c r="O180" s="118"/>
      <c r="P180" s="118"/>
      <c r="Q180" s="118"/>
    </row>
    <row r="181" spans="1:17" s="51" customFormat="1" ht="30.75" customHeight="1" x14ac:dyDescent="0.45">
      <c r="A181" s="210">
        <v>9</v>
      </c>
      <c r="B181" s="118"/>
      <c r="C181" s="130"/>
      <c r="D181" s="110"/>
      <c r="E181" s="131"/>
      <c r="F181" s="665"/>
      <c r="G181" s="665"/>
      <c r="H181" s="665"/>
      <c r="I181" s="204"/>
      <c r="J181" s="118"/>
      <c r="K181" s="118"/>
      <c r="L181" s="118"/>
      <c r="M181" s="118"/>
      <c r="N181" s="118"/>
      <c r="O181" s="118"/>
      <c r="P181" s="118"/>
      <c r="Q181" s="118"/>
    </row>
    <row r="182" spans="1:17" s="51" customFormat="1" ht="30.75" customHeight="1" x14ac:dyDescent="0.45">
      <c r="A182" s="210">
        <v>10</v>
      </c>
      <c r="B182" s="118"/>
      <c r="C182" s="130"/>
      <c r="D182" s="110"/>
      <c r="E182" s="131"/>
      <c r="F182" s="665"/>
      <c r="G182" s="665"/>
      <c r="H182" s="665"/>
      <c r="I182" s="204"/>
      <c r="J182" s="118"/>
      <c r="K182" s="118"/>
      <c r="L182" s="118"/>
      <c r="M182" s="118"/>
      <c r="N182" s="118"/>
      <c r="O182" s="118"/>
      <c r="P182" s="118"/>
      <c r="Q182" s="118"/>
    </row>
    <row r="183" spans="1:17" s="51" customFormat="1" ht="30.75" customHeight="1" x14ac:dyDescent="0.45">
      <c r="A183" s="210">
        <v>11</v>
      </c>
      <c r="B183" s="118"/>
      <c r="C183" s="130"/>
      <c r="D183" s="110"/>
      <c r="E183" s="131"/>
      <c r="F183" s="665"/>
      <c r="G183" s="665"/>
      <c r="H183" s="665"/>
      <c r="I183" s="204"/>
      <c r="J183" s="118"/>
      <c r="K183" s="118"/>
      <c r="L183" s="118"/>
      <c r="M183" s="118"/>
      <c r="N183" s="118"/>
      <c r="O183" s="118"/>
      <c r="P183" s="118"/>
      <c r="Q183" s="118"/>
    </row>
    <row r="184" spans="1:17" s="51" customFormat="1" ht="30.75" customHeight="1" x14ac:dyDescent="0.45">
      <c r="A184" s="210">
        <v>12</v>
      </c>
      <c r="B184" s="118"/>
      <c r="C184" s="130"/>
      <c r="D184" s="110"/>
      <c r="E184" s="131"/>
      <c r="F184" s="665"/>
      <c r="G184" s="665"/>
      <c r="H184" s="665"/>
      <c r="I184" s="204"/>
      <c r="J184" s="118"/>
      <c r="K184" s="118"/>
      <c r="L184" s="118"/>
      <c r="M184" s="118"/>
      <c r="N184" s="118"/>
      <c r="O184" s="118"/>
      <c r="P184" s="118"/>
      <c r="Q184" s="118"/>
    </row>
    <row r="185" spans="1:17" s="51" customFormat="1" ht="30.75" customHeight="1" x14ac:dyDescent="0.45">
      <c r="A185" s="210">
        <v>13</v>
      </c>
      <c r="B185" s="118"/>
      <c r="C185" s="130"/>
      <c r="D185" s="110"/>
      <c r="E185" s="131"/>
      <c r="F185" s="665"/>
      <c r="G185" s="665"/>
      <c r="H185" s="665"/>
      <c r="I185" s="204"/>
      <c r="J185" s="118"/>
      <c r="K185" s="118"/>
      <c r="L185" s="118"/>
      <c r="M185" s="118"/>
      <c r="N185" s="118"/>
      <c r="O185" s="118"/>
      <c r="P185" s="118"/>
      <c r="Q185" s="118"/>
    </row>
    <row r="186" spans="1:17" s="51" customFormat="1" ht="30.75" customHeight="1" x14ac:dyDescent="0.45">
      <c r="A186" s="210">
        <v>14</v>
      </c>
      <c r="B186" s="118"/>
      <c r="C186" s="130"/>
      <c r="D186" s="110"/>
      <c r="E186" s="131"/>
      <c r="F186" s="665"/>
      <c r="G186" s="665"/>
      <c r="H186" s="665"/>
      <c r="I186" s="204"/>
      <c r="J186" s="118"/>
      <c r="K186" s="118"/>
      <c r="L186" s="118"/>
      <c r="M186" s="118"/>
      <c r="N186" s="118"/>
      <c r="O186" s="118"/>
      <c r="P186" s="118"/>
      <c r="Q186" s="118"/>
    </row>
    <row r="187" spans="1:17" s="51" customFormat="1" ht="30.75" customHeight="1" x14ac:dyDescent="0.45">
      <c r="A187" s="210">
        <v>15</v>
      </c>
      <c r="B187" s="118"/>
      <c r="C187" s="130"/>
      <c r="D187" s="110"/>
      <c r="E187" s="131"/>
      <c r="F187" s="665"/>
      <c r="G187" s="665"/>
      <c r="H187" s="665"/>
      <c r="I187" s="204"/>
      <c r="J187" s="118"/>
      <c r="K187" s="118"/>
      <c r="L187" s="118"/>
      <c r="M187" s="118"/>
      <c r="N187" s="118"/>
      <c r="O187" s="118"/>
      <c r="P187" s="118"/>
      <c r="Q187" s="118"/>
    </row>
    <row r="188" spans="1:17" s="51" customFormat="1" ht="30.75" customHeight="1" x14ac:dyDescent="0.45">
      <c r="A188" s="210">
        <v>16</v>
      </c>
      <c r="B188" s="118"/>
      <c r="C188" s="130"/>
      <c r="D188" s="110"/>
      <c r="E188" s="131"/>
      <c r="F188" s="665"/>
      <c r="G188" s="665"/>
      <c r="H188" s="665"/>
      <c r="I188" s="204"/>
      <c r="J188" s="118"/>
      <c r="K188" s="118"/>
      <c r="L188" s="118"/>
      <c r="M188" s="118"/>
      <c r="N188" s="118"/>
      <c r="O188" s="118"/>
      <c r="P188" s="118"/>
      <c r="Q188" s="118"/>
    </row>
    <row r="189" spans="1:17" s="51" customFormat="1" ht="30.75" customHeight="1" x14ac:dyDescent="0.45">
      <c r="A189" s="210">
        <v>17</v>
      </c>
      <c r="B189" s="118"/>
      <c r="C189" s="130"/>
      <c r="D189" s="110"/>
      <c r="E189" s="131"/>
      <c r="F189" s="665"/>
      <c r="G189" s="665"/>
      <c r="H189" s="665"/>
      <c r="I189" s="204"/>
      <c r="J189" s="118"/>
      <c r="K189" s="118"/>
      <c r="L189" s="118"/>
      <c r="M189" s="118"/>
      <c r="N189" s="118"/>
      <c r="O189" s="118"/>
      <c r="P189" s="118"/>
      <c r="Q189" s="118"/>
    </row>
    <row r="190" spans="1:17" s="51" customFormat="1" ht="30.75" customHeight="1" x14ac:dyDescent="0.45">
      <c r="A190" s="210">
        <v>18</v>
      </c>
      <c r="B190" s="118"/>
      <c r="C190" s="130"/>
      <c r="D190" s="110"/>
      <c r="E190" s="131"/>
      <c r="F190" s="665"/>
      <c r="G190" s="665"/>
      <c r="H190" s="665"/>
      <c r="I190" s="204"/>
      <c r="J190" s="118"/>
      <c r="K190" s="118"/>
      <c r="L190" s="118"/>
      <c r="M190" s="118"/>
      <c r="N190" s="118"/>
      <c r="O190" s="118"/>
      <c r="P190" s="118"/>
      <c r="Q190" s="118"/>
    </row>
    <row r="191" spans="1:17" s="51" customFormat="1" ht="30.75" customHeight="1" x14ac:dyDescent="0.45">
      <c r="A191" s="210">
        <v>19</v>
      </c>
      <c r="B191" s="118"/>
      <c r="C191" s="130"/>
      <c r="D191" s="110"/>
      <c r="E191" s="131"/>
      <c r="F191" s="665"/>
      <c r="G191" s="665"/>
      <c r="H191" s="665"/>
      <c r="I191" s="204"/>
      <c r="J191" s="118"/>
      <c r="K191" s="118"/>
      <c r="L191" s="118"/>
      <c r="M191" s="118"/>
      <c r="N191" s="118"/>
      <c r="O191" s="118"/>
      <c r="P191" s="118"/>
      <c r="Q191" s="118"/>
    </row>
    <row r="192" spans="1:17" s="51" customFormat="1" ht="30.75" customHeight="1" x14ac:dyDescent="0.45">
      <c r="A192" s="210">
        <v>20</v>
      </c>
      <c r="B192" s="118"/>
      <c r="C192" s="130"/>
      <c r="D192" s="110"/>
      <c r="E192" s="131"/>
      <c r="F192" s="665"/>
      <c r="G192" s="665"/>
      <c r="H192" s="665"/>
      <c r="I192" s="204"/>
      <c r="J192" s="118"/>
      <c r="K192" s="118"/>
      <c r="L192" s="118"/>
      <c r="M192" s="118"/>
      <c r="N192" s="118"/>
      <c r="O192" s="118"/>
      <c r="P192" s="118"/>
      <c r="Q192" s="118"/>
    </row>
    <row r="193" spans="1:17" s="51" customFormat="1" ht="30.75" customHeight="1" x14ac:dyDescent="0.45">
      <c r="A193" s="210">
        <v>21</v>
      </c>
      <c r="B193" s="118"/>
      <c r="C193" s="130"/>
      <c r="D193" s="110"/>
      <c r="E193" s="131"/>
      <c r="F193" s="665"/>
      <c r="G193" s="665"/>
      <c r="H193" s="665"/>
      <c r="I193" s="204"/>
      <c r="J193" s="118"/>
      <c r="K193" s="118"/>
      <c r="L193" s="118"/>
      <c r="M193" s="118"/>
      <c r="N193" s="118"/>
      <c r="O193" s="118"/>
      <c r="P193" s="118"/>
      <c r="Q193" s="118"/>
    </row>
    <row r="194" spans="1:17" s="51" customFormat="1" ht="30.75" customHeight="1" x14ac:dyDescent="0.45">
      <c r="A194" s="210">
        <v>22</v>
      </c>
      <c r="B194" s="118"/>
      <c r="C194" s="130"/>
      <c r="D194" s="110"/>
      <c r="E194" s="131"/>
      <c r="F194" s="665"/>
      <c r="G194" s="665"/>
      <c r="H194" s="665"/>
      <c r="I194" s="204"/>
      <c r="J194" s="118"/>
      <c r="K194" s="118"/>
      <c r="L194" s="118"/>
      <c r="M194" s="118"/>
      <c r="N194" s="118"/>
      <c r="O194" s="118"/>
      <c r="P194" s="118"/>
      <c r="Q194" s="118"/>
    </row>
    <row r="195" spans="1:17" s="51" customFormat="1" ht="30.75" customHeight="1" x14ac:dyDescent="0.45">
      <c r="A195" s="210">
        <v>23</v>
      </c>
      <c r="B195" s="118"/>
      <c r="C195" s="130"/>
      <c r="D195" s="110"/>
      <c r="E195" s="131"/>
      <c r="F195" s="665"/>
      <c r="G195" s="665"/>
      <c r="H195" s="665"/>
      <c r="I195" s="204"/>
      <c r="J195" s="118"/>
      <c r="K195" s="118"/>
      <c r="L195" s="118"/>
      <c r="M195" s="118"/>
      <c r="N195" s="118"/>
      <c r="O195" s="118"/>
      <c r="P195" s="118"/>
      <c r="Q195" s="118"/>
    </row>
    <row r="196" spans="1:17" s="51" customFormat="1" ht="30.75" customHeight="1" x14ac:dyDescent="0.45">
      <c r="A196" s="210">
        <v>24</v>
      </c>
      <c r="B196" s="118"/>
      <c r="C196" s="130"/>
      <c r="D196" s="110"/>
      <c r="E196" s="131"/>
      <c r="F196" s="665"/>
      <c r="G196" s="665"/>
      <c r="H196" s="665"/>
      <c r="I196" s="204"/>
      <c r="J196" s="118"/>
      <c r="K196" s="118"/>
      <c r="L196" s="118"/>
      <c r="M196" s="118"/>
      <c r="N196" s="118"/>
      <c r="O196" s="118"/>
      <c r="P196" s="118"/>
      <c r="Q196" s="118"/>
    </row>
    <row r="197" spans="1:17" s="51" customFormat="1" ht="30.75" customHeight="1" x14ac:dyDescent="0.45">
      <c r="A197" s="210">
        <v>25</v>
      </c>
      <c r="B197" s="118"/>
      <c r="C197" s="130"/>
      <c r="D197" s="110"/>
      <c r="E197" s="131"/>
      <c r="F197" s="665"/>
      <c r="G197" s="665"/>
      <c r="H197" s="665"/>
      <c r="I197" s="204"/>
      <c r="J197" s="118"/>
      <c r="K197" s="118"/>
      <c r="L197" s="118"/>
      <c r="M197" s="118"/>
      <c r="N197" s="118"/>
      <c r="O197" s="118"/>
      <c r="P197" s="118"/>
      <c r="Q197" s="118"/>
    </row>
    <row r="198" spans="1:17" s="51" customFormat="1" ht="30.75" customHeight="1" x14ac:dyDescent="0.45">
      <c r="A198" s="210">
        <v>26</v>
      </c>
      <c r="B198" s="118"/>
      <c r="C198" s="130"/>
      <c r="D198" s="110"/>
      <c r="E198" s="131"/>
      <c r="F198" s="665"/>
      <c r="G198" s="665"/>
      <c r="H198" s="665"/>
      <c r="I198" s="204"/>
      <c r="J198" s="118"/>
      <c r="K198" s="118"/>
      <c r="L198" s="118"/>
      <c r="M198" s="118"/>
      <c r="N198" s="118"/>
      <c r="O198" s="118"/>
      <c r="P198" s="118"/>
      <c r="Q198" s="118"/>
    </row>
    <row r="199" spans="1:17" s="51" customFormat="1" ht="30.75" customHeight="1" x14ac:dyDescent="0.45">
      <c r="A199" s="210">
        <v>27</v>
      </c>
      <c r="B199" s="118"/>
      <c r="C199" s="130"/>
      <c r="D199" s="110"/>
      <c r="E199" s="131"/>
      <c r="F199" s="665"/>
      <c r="G199" s="665"/>
      <c r="H199" s="665"/>
      <c r="I199" s="204"/>
      <c r="J199" s="118"/>
      <c r="K199" s="118"/>
      <c r="L199" s="118"/>
      <c r="M199" s="118"/>
      <c r="N199" s="118"/>
      <c r="O199" s="118"/>
      <c r="P199" s="118"/>
      <c r="Q199" s="118"/>
    </row>
    <row r="200" spans="1:17" s="51" customFormat="1" ht="30.75" customHeight="1" x14ac:dyDescent="0.45">
      <c r="A200" s="210">
        <v>28</v>
      </c>
      <c r="B200" s="118"/>
      <c r="C200" s="130"/>
      <c r="D200" s="110"/>
      <c r="E200" s="131"/>
      <c r="F200" s="665"/>
      <c r="G200" s="665"/>
      <c r="H200" s="665"/>
      <c r="I200" s="204"/>
      <c r="J200" s="118"/>
      <c r="K200" s="118"/>
      <c r="L200" s="118"/>
      <c r="M200" s="118"/>
      <c r="N200" s="118"/>
      <c r="O200" s="118"/>
      <c r="P200" s="118"/>
      <c r="Q200" s="118"/>
    </row>
    <row r="201" spans="1:17" s="51" customFormat="1" ht="30.75" customHeight="1" x14ac:dyDescent="0.45">
      <c r="A201" s="210">
        <v>29</v>
      </c>
      <c r="B201" s="118"/>
      <c r="C201" s="130"/>
      <c r="D201" s="110"/>
      <c r="E201" s="131"/>
      <c r="F201" s="665"/>
      <c r="G201" s="665"/>
      <c r="H201" s="665"/>
      <c r="I201" s="204"/>
      <c r="J201" s="118"/>
      <c r="K201" s="118"/>
      <c r="L201" s="118"/>
      <c r="M201" s="118"/>
      <c r="N201" s="118"/>
      <c r="O201" s="118"/>
      <c r="P201" s="118"/>
      <c r="Q201" s="118"/>
    </row>
    <row r="202" spans="1:17" s="51" customFormat="1" ht="30.75" customHeight="1" x14ac:dyDescent="0.45">
      <c r="A202" s="210">
        <v>30</v>
      </c>
      <c r="B202" s="118"/>
      <c r="C202" s="138"/>
      <c r="D202" s="139"/>
      <c r="E202" s="174"/>
      <c r="F202" s="665"/>
      <c r="G202" s="665"/>
      <c r="H202" s="665"/>
      <c r="I202" s="205"/>
      <c r="J202" s="118"/>
      <c r="K202" s="118"/>
      <c r="L202" s="118"/>
      <c r="M202" s="118"/>
      <c r="N202" s="118"/>
      <c r="O202" s="118"/>
      <c r="P202" s="118"/>
      <c r="Q202" s="118"/>
    </row>
    <row r="203" spans="1:17" s="51" customFormat="1" ht="30.75" customHeight="1" x14ac:dyDescent="0.45">
      <c r="A203" s="210">
        <v>31</v>
      </c>
      <c r="B203" s="118"/>
      <c r="C203" s="138"/>
      <c r="D203" s="139"/>
      <c r="E203" s="174"/>
      <c r="F203" s="665"/>
      <c r="G203" s="665"/>
      <c r="H203" s="665"/>
      <c r="I203" s="205"/>
      <c r="J203" s="118"/>
      <c r="K203" s="118"/>
      <c r="L203" s="118"/>
      <c r="M203" s="118"/>
      <c r="N203" s="118"/>
      <c r="O203" s="118"/>
      <c r="P203" s="118"/>
      <c r="Q203" s="118"/>
    </row>
    <row r="204" spans="1:17" s="51" customFormat="1" ht="30.75" customHeight="1" x14ac:dyDescent="0.45">
      <c r="A204" s="210">
        <v>32</v>
      </c>
      <c r="B204" s="118"/>
      <c r="C204" s="138"/>
      <c r="D204" s="139"/>
      <c r="E204" s="174"/>
      <c r="F204" s="665"/>
      <c r="G204" s="665"/>
      <c r="H204" s="665"/>
      <c r="I204" s="205"/>
      <c r="J204" s="118"/>
      <c r="K204" s="118"/>
      <c r="L204" s="118"/>
      <c r="M204" s="118"/>
      <c r="N204" s="118"/>
      <c r="O204" s="118"/>
      <c r="P204" s="118"/>
      <c r="Q204" s="118"/>
    </row>
    <row r="205" spans="1:17" s="51" customFormat="1" ht="30.75" customHeight="1" x14ac:dyDescent="0.45">
      <c r="A205" s="210">
        <v>33</v>
      </c>
      <c r="B205" s="118"/>
      <c r="C205" s="138"/>
      <c r="D205" s="139"/>
      <c r="E205" s="174"/>
      <c r="F205" s="665"/>
      <c r="G205" s="665"/>
      <c r="H205" s="665"/>
      <c r="I205" s="205"/>
      <c r="J205" s="118"/>
      <c r="K205" s="118"/>
      <c r="L205" s="118"/>
      <c r="M205" s="118"/>
      <c r="N205" s="118"/>
      <c r="O205" s="118"/>
      <c r="P205" s="118"/>
      <c r="Q205" s="118"/>
    </row>
    <row r="206" spans="1:17" s="51" customFormat="1" ht="30.75" customHeight="1" x14ac:dyDescent="0.45">
      <c r="A206" s="210">
        <v>34</v>
      </c>
      <c r="B206" s="118"/>
      <c r="C206" s="138"/>
      <c r="D206" s="139"/>
      <c r="E206" s="174"/>
      <c r="F206" s="665"/>
      <c r="G206" s="665"/>
      <c r="H206" s="665"/>
      <c r="I206" s="205"/>
      <c r="J206" s="118"/>
      <c r="K206" s="118"/>
      <c r="L206" s="118"/>
      <c r="M206" s="118"/>
      <c r="N206" s="118"/>
      <c r="O206" s="118"/>
      <c r="P206" s="118"/>
      <c r="Q206" s="118"/>
    </row>
    <row r="207" spans="1:17" s="51" customFormat="1" ht="30.75" customHeight="1" x14ac:dyDescent="0.45">
      <c r="A207" s="210">
        <v>35</v>
      </c>
      <c r="B207" s="118"/>
      <c r="C207" s="138"/>
      <c r="D207" s="139"/>
      <c r="E207" s="174"/>
      <c r="F207" s="665"/>
      <c r="G207" s="665"/>
      <c r="H207" s="665"/>
      <c r="I207" s="205"/>
      <c r="J207" s="118"/>
      <c r="K207" s="118"/>
      <c r="L207" s="118"/>
      <c r="M207" s="118"/>
      <c r="N207" s="118"/>
      <c r="O207" s="118"/>
      <c r="P207" s="118"/>
      <c r="Q207" s="118"/>
    </row>
    <row r="208" spans="1:17" s="51" customFormat="1" ht="30.75" customHeight="1" x14ac:dyDescent="0.45">
      <c r="A208" s="210">
        <v>36</v>
      </c>
      <c r="B208" s="118"/>
      <c r="C208" s="138"/>
      <c r="D208" s="139"/>
      <c r="E208" s="174"/>
      <c r="F208" s="665"/>
      <c r="G208" s="665"/>
      <c r="H208" s="665"/>
      <c r="I208" s="205"/>
      <c r="J208" s="118"/>
      <c r="K208" s="118"/>
      <c r="L208" s="118"/>
      <c r="M208" s="118"/>
      <c r="N208" s="118"/>
      <c r="O208" s="118"/>
      <c r="P208" s="118"/>
      <c r="Q208" s="118"/>
    </row>
    <row r="209" spans="1:17" s="51" customFormat="1" ht="30.75" customHeight="1" x14ac:dyDescent="0.45">
      <c r="A209" s="210">
        <v>37</v>
      </c>
      <c r="B209" s="118"/>
      <c r="C209" s="138"/>
      <c r="D209" s="139"/>
      <c r="E209" s="174"/>
      <c r="F209" s="665"/>
      <c r="G209" s="665"/>
      <c r="H209" s="665"/>
      <c r="I209" s="205"/>
      <c r="J209" s="118"/>
      <c r="K209" s="118"/>
      <c r="L209" s="118"/>
      <c r="M209" s="118"/>
      <c r="N209" s="118"/>
      <c r="O209" s="118"/>
      <c r="P209" s="118"/>
      <c r="Q209" s="118"/>
    </row>
    <row r="210" spans="1:17" s="51" customFormat="1" ht="30.75" customHeight="1" x14ac:dyDescent="0.45">
      <c r="A210" s="210">
        <v>38</v>
      </c>
      <c r="B210" s="118"/>
      <c r="C210" s="138"/>
      <c r="D210" s="139"/>
      <c r="E210" s="174"/>
      <c r="F210" s="665"/>
      <c r="G210" s="665"/>
      <c r="H210" s="665"/>
      <c r="I210" s="205"/>
      <c r="J210" s="118"/>
      <c r="K210" s="118"/>
      <c r="L210" s="118"/>
      <c r="M210" s="118"/>
      <c r="N210" s="118"/>
      <c r="O210" s="118"/>
      <c r="P210" s="118"/>
      <c r="Q210" s="118"/>
    </row>
    <row r="211" spans="1:17" s="51" customFormat="1" ht="30.75" customHeight="1" x14ac:dyDescent="0.45">
      <c r="A211" s="210">
        <v>39</v>
      </c>
      <c r="B211" s="118"/>
      <c r="C211" s="138"/>
      <c r="D211" s="139"/>
      <c r="E211" s="174"/>
      <c r="F211" s="665"/>
      <c r="G211" s="665"/>
      <c r="H211" s="665"/>
      <c r="I211" s="205"/>
      <c r="J211" s="118"/>
      <c r="K211" s="118"/>
      <c r="L211" s="118"/>
      <c r="M211" s="118"/>
      <c r="N211" s="118"/>
      <c r="O211" s="118"/>
      <c r="P211" s="118"/>
      <c r="Q211" s="118"/>
    </row>
    <row r="212" spans="1:17" s="51" customFormat="1" ht="30.75" customHeight="1" x14ac:dyDescent="0.45">
      <c r="A212" s="210">
        <v>40</v>
      </c>
      <c r="B212" s="118"/>
      <c r="C212" s="138"/>
      <c r="D212" s="139"/>
      <c r="E212" s="174"/>
      <c r="F212" s="665"/>
      <c r="G212" s="665"/>
      <c r="H212" s="665"/>
      <c r="I212" s="205"/>
      <c r="J212" s="118"/>
      <c r="K212" s="118"/>
      <c r="L212" s="118"/>
      <c r="M212" s="118"/>
      <c r="N212" s="118"/>
      <c r="O212" s="118"/>
      <c r="P212" s="118"/>
      <c r="Q212" s="118"/>
    </row>
    <row r="213" spans="1:17" s="51" customFormat="1" ht="30.75" customHeight="1" x14ac:dyDescent="0.45">
      <c r="A213" s="210">
        <v>41</v>
      </c>
      <c r="B213" s="118"/>
      <c r="C213" s="138"/>
      <c r="D213" s="139"/>
      <c r="E213" s="174"/>
      <c r="F213" s="665"/>
      <c r="G213" s="665"/>
      <c r="H213" s="665"/>
      <c r="I213" s="205"/>
      <c r="J213" s="118"/>
      <c r="K213" s="118"/>
      <c r="L213" s="118"/>
      <c r="M213" s="118"/>
      <c r="N213" s="118"/>
      <c r="O213" s="118"/>
      <c r="P213" s="118"/>
      <c r="Q213" s="118"/>
    </row>
    <row r="214" spans="1:17" s="51" customFormat="1" ht="30.75" customHeight="1" x14ac:dyDescent="0.45">
      <c r="A214" s="210">
        <v>42</v>
      </c>
      <c r="B214" s="118"/>
      <c r="C214" s="138"/>
      <c r="D214" s="139"/>
      <c r="E214" s="174"/>
      <c r="F214" s="665"/>
      <c r="G214" s="665"/>
      <c r="H214" s="665"/>
      <c r="I214" s="205"/>
      <c r="J214" s="118"/>
      <c r="K214" s="118"/>
      <c r="L214" s="118"/>
      <c r="M214" s="118"/>
      <c r="N214" s="118"/>
      <c r="O214" s="118"/>
      <c r="P214" s="118"/>
      <c r="Q214" s="118"/>
    </row>
    <row r="215" spans="1:17" s="51" customFormat="1" ht="30.75" customHeight="1" x14ac:dyDescent="0.45">
      <c r="A215" s="210">
        <v>43</v>
      </c>
      <c r="B215" s="118"/>
      <c r="C215" s="130"/>
      <c r="D215" s="110"/>
      <c r="E215" s="131"/>
      <c r="F215" s="665"/>
      <c r="G215" s="665"/>
      <c r="H215" s="665"/>
      <c r="I215" s="204"/>
      <c r="J215" s="118"/>
      <c r="K215" s="118"/>
      <c r="L215" s="118"/>
      <c r="M215" s="118"/>
      <c r="N215" s="118"/>
      <c r="O215" s="118"/>
      <c r="P215" s="118"/>
      <c r="Q215" s="118"/>
    </row>
    <row r="216" spans="1:17" s="51" customFormat="1" ht="30.75" customHeight="1" x14ac:dyDescent="0.45">
      <c r="A216" s="210">
        <v>44</v>
      </c>
      <c r="B216" s="118"/>
      <c r="C216" s="130"/>
      <c r="D216" s="110"/>
      <c r="E216" s="131"/>
      <c r="F216" s="665"/>
      <c r="G216" s="665"/>
      <c r="H216" s="665"/>
      <c r="I216" s="204"/>
      <c r="J216" s="118"/>
      <c r="K216" s="118"/>
      <c r="L216" s="118"/>
      <c r="M216" s="118"/>
      <c r="N216" s="118"/>
      <c r="O216" s="118"/>
      <c r="P216" s="118"/>
      <c r="Q216" s="118"/>
    </row>
    <row r="217" spans="1:17" s="51" customFormat="1" ht="30.75" customHeight="1" x14ac:dyDescent="0.45">
      <c r="A217" s="210">
        <v>45</v>
      </c>
      <c r="B217" s="118"/>
      <c r="C217" s="130"/>
      <c r="D217" s="110"/>
      <c r="E217" s="131"/>
      <c r="F217" s="665"/>
      <c r="G217" s="665"/>
      <c r="H217" s="665"/>
      <c r="I217" s="204"/>
      <c r="J217" s="118"/>
      <c r="K217" s="118"/>
      <c r="L217" s="118"/>
      <c r="M217" s="118"/>
      <c r="N217" s="118"/>
      <c r="O217" s="118"/>
      <c r="P217" s="118"/>
      <c r="Q217" s="118"/>
    </row>
    <row r="218" spans="1:17" s="51" customFormat="1" ht="30.75" customHeight="1" x14ac:dyDescent="0.45">
      <c r="A218" s="210">
        <v>46</v>
      </c>
      <c r="B218" s="118"/>
      <c r="C218" s="138"/>
      <c r="D218" s="139"/>
      <c r="E218" s="174"/>
      <c r="F218" s="665"/>
      <c r="G218" s="665"/>
      <c r="H218" s="665"/>
      <c r="I218" s="205"/>
      <c r="J218" s="118"/>
      <c r="K218" s="118"/>
      <c r="L218" s="118"/>
      <c r="M218" s="118"/>
      <c r="N218" s="118"/>
      <c r="O218" s="118"/>
      <c r="P218" s="118"/>
      <c r="Q218" s="118"/>
    </row>
    <row r="219" spans="1:17" s="51" customFormat="1" ht="30.75" customHeight="1" x14ac:dyDescent="0.45">
      <c r="A219" s="210">
        <v>47</v>
      </c>
      <c r="B219" s="118"/>
      <c r="C219" s="138"/>
      <c r="D219" s="139"/>
      <c r="E219" s="174"/>
      <c r="F219" s="665"/>
      <c r="G219" s="665"/>
      <c r="H219" s="665"/>
      <c r="I219" s="205"/>
      <c r="J219" s="118"/>
      <c r="K219" s="118"/>
      <c r="L219" s="118"/>
      <c r="M219" s="118"/>
      <c r="N219" s="118"/>
      <c r="O219" s="118"/>
      <c r="P219" s="118"/>
      <c r="Q219" s="118"/>
    </row>
    <row r="220" spans="1:17" s="51" customFormat="1" ht="30.75" customHeight="1" x14ac:dyDescent="0.45">
      <c r="A220" s="210">
        <v>48</v>
      </c>
      <c r="B220" s="118"/>
      <c r="C220" s="138"/>
      <c r="D220" s="139"/>
      <c r="E220" s="174"/>
      <c r="F220" s="665"/>
      <c r="G220" s="665"/>
      <c r="H220" s="665"/>
      <c r="I220" s="205"/>
      <c r="J220" s="118"/>
      <c r="K220" s="118"/>
      <c r="L220" s="118"/>
      <c r="M220" s="118"/>
      <c r="N220" s="118"/>
      <c r="O220" s="118"/>
      <c r="P220" s="118"/>
      <c r="Q220" s="118"/>
    </row>
    <row r="221" spans="1:17" s="51" customFormat="1" ht="30.75" customHeight="1" x14ac:dyDescent="0.45">
      <c r="A221" s="210">
        <v>49</v>
      </c>
      <c r="B221" s="118"/>
      <c r="C221" s="138"/>
      <c r="D221" s="139"/>
      <c r="E221" s="174"/>
      <c r="F221" s="665"/>
      <c r="G221" s="665"/>
      <c r="H221" s="665"/>
      <c r="I221" s="205"/>
      <c r="J221" s="118"/>
      <c r="K221" s="118"/>
      <c r="L221" s="118"/>
      <c r="M221" s="118"/>
      <c r="N221" s="118"/>
      <c r="O221" s="118"/>
      <c r="P221" s="118"/>
      <c r="Q221" s="118"/>
    </row>
    <row r="222" spans="1:17" s="51" customFormat="1" ht="30.75" customHeight="1" thickBot="1" x14ac:dyDescent="0.5">
      <c r="A222" s="210">
        <v>50</v>
      </c>
      <c r="B222" s="118"/>
      <c r="C222" s="138"/>
      <c r="D222" s="139"/>
      <c r="E222" s="174"/>
      <c r="F222" s="703"/>
      <c r="G222" s="703"/>
      <c r="H222" s="703"/>
      <c r="I222" s="205"/>
      <c r="J222" s="118"/>
      <c r="K222" s="118"/>
      <c r="L222" s="118"/>
      <c r="M222" s="118"/>
      <c r="N222" s="118"/>
      <c r="O222" s="118"/>
      <c r="P222" s="118"/>
      <c r="Q222" s="118"/>
    </row>
    <row r="223" spans="1:17" s="51" customFormat="1" ht="30.75" customHeight="1" thickBot="1" x14ac:dyDescent="0.5">
      <c r="B223" s="118"/>
      <c r="C223" s="503" t="s">
        <v>795</v>
      </c>
      <c r="D223" s="504"/>
      <c r="E223" s="504"/>
      <c r="F223" s="504"/>
      <c r="G223" s="504"/>
      <c r="H223" s="505"/>
      <c r="I223" s="304">
        <f>+SUM(I173:I222)</f>
        <v>0</v>
      </c>
      <c r="J223" s="118"/>
      <c r="K223" s="118"/>
      <c r="L223" s="118"/>
      <c r="M223" s="118"/>
      <c r="N223" s="118"/>
      <c r="O223" s="118"/>
      <c r="P223" s="118"/>
      <c r="Q223" s="118"/>
    </row>
    <row r="224" spans="1:17" s="51" customFormat="1" ht="12" customHeight="1" x14ac:dyDescent="0.45">
      <c r="B224" s="118"/>
      <c r="C224" s="118"/>
      <c r="D224" s="118"/>
      <c r="E224" s="118"/>
      <c r="F224" s="118"/>
      <c r="G224" s="118"/>
      <c r="H224" s="118"/>
      <c r="I224" s="118"/>
      <c r="J224" s="118"/>
      <c r="K224" s="118"/>
      <c r="L224" s="118"/>
      <c r="M224" s="118"/>
      <c r="N224" s="118"/>
      <c r="O224" s="118"/>
      <c r="P224" s="118"/>
      <c r="Q224" s="118"/>
    </row>
    <row r="225" spans="1:17" s="51" customFormat="1" ht="21.75" customHeight="1" x14ac:dyDescent="0.45">
      <c r="B225" s="118"/>
      <c r="C225" s="118"/>
      <c r="D225" s="118"/>
      <c r="E225" s="118"/>
      <c r="F225" s="118"/>
      <c r="G225" s="118"/>
      <c r="H225" s="118"/>
      <c r="I225" s="118"/>
      <c r="J225" s="118"/>
      <c r="K225" s="118"/>
      <c r="L225" s="118"/>
      <c r="M225" s="118"/>
      <c r="N225" s="118"/>
      <c r="O225" s="118"/>
      <c r="P225" s="118"/>
      <c r="Q225" s="118"/>
    </row>
    <row r="226" spans="1:17" s="51" customFormat="1" ht="28.5" customHeight="1" x14ac:dyDescent="0.45">
      <c r="B226" s="118"/>
      <c r="C226" s="190" t="s">
        <v>931</v>
      </c>
      <c r="D226" s="127"/>
      <c r="E226" s="118"/>
      <c r="F226" s="118"/>
      <c r="G226" s="118"/>
      <c r="H226" s="118"/>
      <c r="I226" s="118"/>
      <c r="J226" s="118"/>
      <c r="K226" s="118"/>
      <c r="L226" s="118"/>
      <c r="M226" s="118"/>
      <c r="N226" s="118"/>
      <c r="O226" s="118"/>
      <c r="P226" s="118"/>
      <c r="Q226" s="118"/>
    </row>
    <row r="227" spans="1:17" s="51" customFormat="1" ht="24" customHeight="1" x14ac:dyDescent="0.45">
      <c r="B227" s="118"/>
      <c r="C227" s="123" t="s">
        <v>792</v>
      </c>
      <c r="D227" s="118"/>
      <c r="E227" s="118"/>
      <c r="F227" s="118"/>
      <c r="G227" s="118"/>
      <c r="H227" s="118"/>
      <c r="I227" s="118"/>
      <c r="J227" s="118"/>
      <c r="K227" s="118"/>
      <c r="L227" s="118"/>
      <c r="M227" s="118"/>
      <c r="N227" s="118"/>
      <c r="O227" s="118"/>
      <c r="P227" s="118"/>
      <c r="Q227" s="118"/>
    </row>
    <row r="228" spans="1:17" s="51" customFormat="1" ht="21.75" customHeight="1" x14ac:dyDescent="0.45">
      <c r="B228" s="118"/>
      <c r="C228" s="123"/>
      <c r="D228" s="118"/>
      <c r="E228" s="118"/>
      <c r="F228" s="118"/>
      <c r="G228" s="118"/>
      <c r="H228" s="118"/>
      <c r="I228" s="118"/>
      <c r="J228" s="118"/>
      <c r="K228" s="118"/>
      <c r="L228" s="118"/>
      <c r="M228" s="118"/>
      <c r="N228" s="118"/>
      <c r="O228" s="118"/>
      <c r="P228" s="118"/>
      <c r="Q228" s="118"/>
    </row>
    <row r="229" spans="1:17" s="51" customFormat="1" ht="24" customHeight="1" thickBot="1" x14ac:dyDescent="0.5">
      <c r="B229" s="118"/>
      <c r="C229" s="123" t="s">
        <v>611</v>
      </c>
      <c r="D229" s="118"/>
      <c r="E229" s="118"/>
      <c r="F229" s="118"/>
      <c r="G229" s="118"/>
      <c r="H229" s="118"/>
      <c r="I229" s="118"/>
      <c r="J229" s="118"/>
      <c r="K229" s="118"/>
      <c r="L229" s="118"/>
      <c r="M229" s="118"/>
      <c r="N229" s="118"/>
      <c r="O229" s="118"/>
      <c r="P229" s="118"/>
      <c r="Q229" s="118"/>
    </row>
    <row r="230" spans="1:17" s="51" customFormat="1" ht="42.6" customHeight="1" thickBot="1" x14ac:dyDescent="0.5">
      <c r="B230" s="118"/>
      <c r="C230" s="687" t="s">
        <v>810</v>
      </c>
      <c r="D230" s="504"/>
      <c r="E230" s="506"/>
      <c r="F230" s="688" t="str">
        <f>+IF(様式６!O102="","",様式６!O102)</f>
        <v/>
      </c>
      <c r="G230" s="688"/>
      <c r="H230" s="688"/>
      <c r="I230" s="689"/>
      <c r="J230" s="118"/>
      <c r="K230" s="118"/>
      <c r="L230" s="118"/>
      <c r="M230" s="118"/>
      <c r="N230" s="118"/>
      <c r="O230" s="118"/>
      <c r="P230" s="118"/>
      <c r="Q230" s="118"/>
    </row>
    <row r="231" spans="1:17" s="51" customFormat="1" ht="9" customHeight="1" thickBot="1" x14ac:dyDescent="0.5">
      <c r="B231" s="118"/>
      <c r="C231" s="118"/>
      <c r="D231" s="118"/>
      <c r="E231" s="118"/>
      <c r="F231" s="118"/>
      <c r="G231" s="118"/>
      <c r="H231" s="118"/>
      <c r="I231" s="118"/>
      <c r="J231" s="118"/>
      <c r="K231" s="118"/>
      <c r="L231" s="118"/>
      <c r="M231" s="118"/>
      <c r="N231" s="118"/>
      <c r="O231" s="118"/>
      <c r="P231" s="118"/>
      <c r="Q231" s="118"/>
    </row>
    <row r="232" spans="1:17" s="51" customFormat="1" ht="30.75" customHeight="1" x14ac:dyDescent="0.45">
      <c r="B232" s="120">
        <f>+SUM(B233:B253)</f>
        <v>0</v>
      </c>
      <c r="C232" s="677" t="s">
        <v>1057</v>
      </c>
      <c r="D232" s="678"/>
      <c r="E232" s="678"/>
      <c r="F232" s="678"/>
      <c r="G232" s="678"/>
      <c r="H232" s="678"/>
      <c r="I232" s="679"/>
      <c r="J232" s="118"/>
      <c r="K232" s="118"/>
      <c r="L232" s="118"/>
      <c r="M232" s="118"/>
      <c r="N232" s="118"/>
      <c r="O232" s="118"/>
      <c r="P232" s="118"/>
      <c r="Q232" s="118"/>
    </row>
    <row r="233" spans="1:17" s="51" customFormat="1" ht="69" customHeight="1" x14ac:dyDescent="0.45">
      <c r="B233" s="120">
        <f>+IF(COUNT(I234:I253)=COUNT(I428:I456),0,1)</f>
        <v>0</v>
      </c>
      <c r="C233" s="294" t="s">
        <v>561</v>
      </c>
      <c r="D233" s="292" t="s">
        <v>811</v>
      </c>
      <c r="E233" s="292" t="s">
        <v>812</v>
      </c>
      <c r="F233" s="690" t="s">
        <v>599</v>
      </c>
      <c r="G233" s="489"/>
      <c r="H233" s="686"/>
      <c r="I233" s="104" t="s">
        <v>928</v>
      </c>
      <c r="J233" s="118"/>
      <c r="K233" s="118"/>
      <c r="L233" s="118"/>
      <c r="M233" s="118"/>
      <c r="N233" s="118"/>
      <c r="O233" s="118"/>
      <c r="P233" s="118"/>
      <c r="Q233" s="118"/>
    </row>
    <row r="234" spans="1:17" s="51" customFormat="1" ht="30.75" customHeight="1" x14ac:dyDescent="0.45">
      <c r="A234" s="210">
        <v>1</v>
      </c>
      <c r="B234" s="118"/>
      <c r="C234" s="129"/>
      <c r="D234" s="105"/>
      <c r="E234" s="300"/>
      <c r="F234" s="666"/>
      <c r="G234" s="666"/>
      <c r="H234" s="666"/>
      <c r="I234" s="203"/>
      <c r="J234" s="118"/>
      <c r="K234" s="118"/>
      <c r="L234" s="118"/>
      <c r="M234" s="118"/>
      <c r="N234" s="118"/>
      <c r="O234" s="118"/>
      <c r="P234" s="118"/>
      <c r="Q234" s="118"/>
    </row>
    <row r="235" spans="1:17" s="51" customFormat="1" ht="30.75" customHeight="1" x14ac:dyDescent="0.45">
      <c r="A235" s="210">
        <v>2</v>
      </c>
      <c r="B235" s="118"/>
      <c r="C235" s="130"/>
      <c r="D235" s="110"/>
      <c r="E235" s="131"/>
      <c r="F235" s="665"/>
      <c r="G235" s="665"/>
      <c r="H235" s="665"/>
      <c r="I235" s="204"/>
      <c r="J235" s="118"/>
      <c r="K235" s="118"/>
      <c r="L235" s="118"/>
      <c r="M235" s="118"/>
      <c r="N235" s="118"/>
      <c r="O235" s="118"/>
      <c r="P235" s="118"/>
      <c r="Q235" s="118"/>
    </row>
    <row r="236" spans="1:17" s="51" customFormat="1" ht="30.75" customHeight="1" x14ac:dyDescent="0.45">
      <c r="A236" s="210">
        <v>3</v>
      </c>
      <c r="B236" s="118"/>
      <c r="C236" s="130"/>
      <c r="D236" s="110"/>
      <c r="E236" s="131"/>
      <c r="F236" s="665"/>
      <c r="G236" s="665"/>
      <c r="H236" s="665"/>
      <c r="I236" s="204"/>
      <c r="J236" s="118"/>
      <c r="K236" s="118"/>
      <c r="L236" s="118"/>
      <c r="M236" s="118"/>
      <c r="N236" s="118"/>
      <c r="O236" s="118"/>
      <c r="P236" s="118"/>
      <c r="Q236" s="118"/>
    </row>
    <row r="237" spans="1:17" s="51" customFormat="1" ht="30.75" customHeight="1" x14ac:dyDescent="0.45">
      <c r="A237" s="210">
        <v>4</v>
      </c>
      <c r="B237" s="118"/>
      <c r="C237" s="130"/>
      <c r="D237" s="110"/>
      <c r="E237" s="131"/>
      <c r="F237" s="665"/>
      <c r="G237" s="665"/>
      <c r="H237" s="665"/>
      <c r="I237" s="204"/>
      <c r="J237" s="118"/>
      <c r="K237" s="118"/>
      <c r="L237" s="118"/>
      <c r="M237" s="118"/>
      <c r="N237" s="118"/>
      <c r="O237" s="118"/>
      <c r="P237" s="118"/>
      <c r="Q237" s="118"/>
    </row>
    <row r="238" spans="1:17" s="51" customFormat="1" ht="30.75" customHeight="1" x14ac:dyDescent="0.45">
      <c r="A238" s="210">
        <v>5</v>
      </c>
      <c r="B238" s="118"/>
      <c r="C238" s="130"/>
      <c r="D238" s="110"/>
      <c r="E238" s="131"/>
      <c r="F238" s="665"/>
      <c r="G238" s="665"/>
      <c r="H238" s="665"/>
      <c r="I238" s="204"/>
      <c r="J238" s="118"/>
      <c r="K238" s="118"/>
      <c r="L238" s="118"/>
      <c r="M238" s="118"/>
      <c r="N238" s="118"/>
      <c r="O238" s="118"/>
      <c r="P238" s="118"/>
      <c r="Q238" s="118"/>
    </row>
    <row r="239" spans="1:17" s="51" customFormat="1" ht="30.75" customHeight="1" x14ac:dyDescent="0.45">
      <c r="A239" s="210">
        <v>6</v>
      </c>
      <c r="B239" s="118"/>
      <c r="C239" s="130"/>
      <c r="D239" s="110"/>
      <c r="E239" s="131"/>
      <c r="F239" s="665"/>
      <c r="G239" s="665"/>
      <c r="H239" s="665"/>
      <c r="I239" s="204"/>
      <c r="J239" s="118"/>
      <c r="K239" s="118"/>
      <c r="L239" s="118"/>
      <c r="M239" s="118"/>
      <c r="N239" s="118"/>
      <c r="O239" s="118"/>
      <c r="P239" s="118"/>
      <c r="Q239" s="118"/>
    </row>
    <row r="240" spans="1:17" s="51" customFormat="1" ht="30.75" customHeight="1" x14ac:dyDescent="0.45">
      <c r="A240" s="210">
        <v>7</v>
      </c>
      <c r="B240" s="118"/>
      <c r="C240" s="130"/>
      <c r="D240" s="110"/>
      <c r="E240" s="131"/>
      <c r="F240" s="665"/>
      <c r="G240" s="665"/>
      <c r="H240" s="665"/>
      <c r="I240" s="204"/>
      <c r="J240" s="118"/>
      <c r="K240" s="118"/>
      <c r="L240" s="118"/>
      <c r="M240" s="118"/>
      <c r="N240" s="118"/>
      <c r="O240" s="118"/>
      <c r="P240" s="118"/>
      <c r="Q240" s="118"/>
    </row>
    <row r="241" spans="1:17" s="51" customFormat="1" ht="30.75" customHeight="1" x14ac:dyDescent="0.45">
      <c r="A241" s="210">
        <v>8</v>
      </c>
      <c r="B241" s="118"/>
      <c r="C241" s="130"/>
      <c r="D241" s="110"/>
      <c r="E241" s="131"/>
      <c r="F241" s="665"/>
      <c r="G241" s="665"/>
      <c r="H241" s="665"/>
      <c r="I241" s="204"/>
      <c r="J241" s="118"/>
      <c r="K241" s="118"/>
      <c r="L241" s="118"/>
      <c r="M241" s="118"/>
      <c r="N241" s="118"/>
      <c r="O241" s="118"/>
      <c r="P241" s="118"/>
      <c r="Q241" s="118"/>
    </row>
    <row r="242" spans="1:17" s="51" customFormat="1" ht="30.75" customHeight="1" x14ac:dyDescent="0.45">
      <c r="A242" s="210">
        <v>9</v>
      </c>
      <c r="B242" s="118"/>
      <c r="C242" s="130"/>
      <c r="D242" s="110"/>
      <c r="E242" s="131"/>
      <c r="F242" s="665"/>
      <c r="G242" s="665"/>
      <c r="H242" s="665"/>
      <c r="I242" s="204"/>
      <c r="J242" s="118"/>
      <c r="K242" s="118"/>
      <c r="L242" s="118"/>
      <c r="M242" s="118"/>
      <c r="N242" s="118"/>
      <c r="O242" s="118"/>
      <c r="P242" s="118"/>
      <c r="Q242" s="118"/>
    </row>
    <row r="243" spans="1:17" s="51" customFormat="1" ht="30.75" customHeight="1" x14ac:dyDescent="0.45">
      <c r="A243" s="210">
        <v>10</v>
      </c>
      <c r="B243" s="118"/>
      <c r="C243" s="130"/>
      <c r="D243" s="110"/>
      <c r="E243" s="131"/>
      <c r="F243" s="665"/>
      <c r="G243" s="665"/>
      <c r="H243" s="665"/>
      <c r="I243" s="204"/>
      <c r="J243" s="118"/>
      <c r="K243" s="118"/>
      <c r="L243" s="118"/>
      <c r="M243" s="118"/>
      <c r="N243" s="118"/>
      <c r="O243" s="118"/>
      <c r="P243" s="118"/>
      <c r="Q243" s="118"/>
    </row>
    <row r="244" spans="1:17" s="51" customFormat="1" ht="30.75" customHeight="1" x14ac:dyDescent="0.45">
      <c r="A244" s="210">
        <v>11</v>
      </c>
      <c r="B244" s="118"/>
      <c r="C244" s="130"/>
      <c r="D244" s="110"/>
      <c r="E244" s="131"/>
      <c r="F244" s="665"/>
      <c r="G244" s="665"/>
      <c r="H244" s="665"/>
      <c r="I244" s="204"/>
      <c r="J244" s="118"/>
      <c r="K244" s="118"/>
      <c r="L244" s="118"/>
      <c r="M244" s="118"/>
      <c r="N244" s="118"/>
      <c r="O244" s="118"/>
      <c r="P244" s="118"/>
      <c r="Q244" s="118"/>
    </row>
    <row r="245" spans="1:17" s="51" customFormat="1" ht="30.75" customHeight="1" x14ac:dyDescent="0.45">
      <c r="A245" s="210">
        <v>12</v>
      </c>
      <c r="B245" s="118"/>
      <c r="C245" s="130"/>
      <c r="D245" s="110"/>
      <c r="E245" s="131"/>
      <c r="F245" s="665"/>
      <c r="G245" s="665"/>
      <c r="H245" s="665"/>
      <c r="I245" s="204"/>
      <c r="J245" s="118"/>
      <c r="K245" s="118"/>
      <c r="L245" s="118"/>
      <c r="M245" s="118"/>
      <c r="N245" s="118"/>
      <c r="O245" s="118"/>
      <c r="P245" s="118"/>
      <c r="Q245" s="118"/>
    </row>
    <row r="246" spans="1:17" s="51" customFormat="1" ht="30.75" customHeight="1" x14ac:dyDescent="0.45">
      <c r="A246" s="210">
        <v>13</v>
      </c>
      <c r="B246" s="118"/>
      <c r="C246" s="130"/>
      <c r="D246" s="110"/>
      <c r="E246" s="131"/>
      <c r="F246" s="665"/>
      <c r="G246" s="665"/>
      <c r="H246" s="665"/>
      <c r="I246" s="204"/>
      <c r="J246" s="118"/>
      <c r="K246" s="118"/>
      <c r="L246" s="118"/>
      <c r="M246" s="118"/>
      <c r="N246" s="118"/>
      <c r="O246" s="118"/>
      <c r="P246" s="118"/>
      <c r="Q246" s="118"/>
    </row>
    <row r="247" spans="1:17" s="51" customFormat="1" ht="30.75" customHeight="1" x14ac:dyDescent="0.45">
      <c r="A247" s="210">
        <v>14</v>
      </c>
      <c r="B247" s="118"/>
      <c r="C247" s="130"/>
      <c r="D247" s="110"/>
      <c r="E247" s="131"/>
      <c r="F247" s="665"/>
      <c r="G247" s="665"/>
      <c r="H247" s="665"/>
      <c r="I247" s="204"/>
      <c r="J247" s="118"/>
      <c r="K247" s="118"/>
      <c r="L247" s="118"/>
      <c r="M247" s="118"/>
      <c r="N247" s="118"/>
      <c r="O247" s="118"/>
      <c r="P247" s="118"/>
      <c r="Q247" s="118"/>
    </row>
    <row r="248" spans="1:17" s="51" customFormat="1" ht="30.75" customHeight="1" x14ac:dyDescent="0.45">
      <c r="A248" s="210">
        <v>15</v>
      </c>
      <c r="B248" s="118"/>
      <c r="C248" s="130"/>
      <c r="D248" s="110"/>
      <c r="E248" s="131"/>
      <c r="F248" s="665"/>
      <c r="G248" s="665"/>
      <c r="H248" s="665"/>
      <c r="I248" s="204"/>
      <c r="J248" s="118"/>
      <c r="K248" s="118"/>
      <c r="L248" s="118"/>
      <c r="M248" s="118"/>
      <c r="N248" s="118"/>
      <c r="O248" s="118"/>
      <c r="P248" s="118"/>
      <c r="Q248" s="118"/>
    </row>
    <row r="249" spans="1:17" s="51" customFormat="1" ht="30.75" customHeight="1" x14ac:dyDescent="0.45">
      <c r="A249" s="210">
        <v>16</v>
      </c>
      <c r="B249" s="118"/>
      <c r="C249" s="130"/>
      <c r="D249" s="110"/>
      <c r="E249" s="131"/>
      <c r="F249" s="665"/>
      <c r="G249" s="665"/>
      <c r="H249" s="665"/>
      <c r="I249" s="204"/>
      <c r="J249" s="118"/>
      <c r="K249" s="118"/>
      <c r="L249" s="118"/>
      <c r="M249" s="118"/>
      <c r="N249" s="118"/>
      <c r="O249" s="118"/>
      <c r="P249" s="118"/>
      <c r="Q249" s="118"/>
    </row>
    <row r="250" spans="1:17" s="51" customFormat="1" ht="30.75" customHeight="1" x14ac:dyDescent="0.45">
      <c r="A250" s="210">
        <v>17</v>
      </c>
      <c r="B250" s="118"/>
      <c r="C250" s="130"/>
      <c r="D250" s="110"/>
      <c r="E250" s="131"/>
      <c r="F250" s="665"/>
      <c r="G250" s="665"/>
      <c r="H250" s="665"/>
      <c r="I250" s="204"/>
      <c r="J250" s="118"/>
      <c r="K250" s="118"/>
      <c r="L250" s="118"/>
      <c r="M250" s="118"/>
      <c r="N250" s="118"/>
      <c r="O250" s="118"/>
      <c r="P250" s="118"/>
      <c r="Q250" s="118"/>
    </row>
    <row r="251" spans="1:17" s="51" customFormat="1" ht="30.75" customHeight="1" x14ac:dyDescent="0.45">
      <c r="A251" s="210">
        <v>18</v>
      </c>
      <c r="B251" s="118"/>
      <c r="C251" s="130"/>
      <c r="D251" s="110"/>
      <c r="E251" s="131"/>
      <c r="F251" s="665"/>
      <c r="G251" s="665"/>
      <c r="H251" s="665"/>
      <c r="I251" s="204"/>
      <c r="J251" s="118"/>
      <c r="K251" s="118"/>
      <c r="L251" s="118"/>
      <c r="M251" s="118"/>
      <c r="N251" s="118"/>
      <c r="O251" s="118"/>
      <c r="P251" s="118"/>
      <c r="Q251" s="118"/>
    </row>
    <row r="252" spans="1:17" s="51" customFormat="1" ht="30.75" customHeight="1" x14ac:dyDescent="0.45">
      <c r="A252" s="210">
        <v>19</v>
      </c>
      <c r="B252" s="118"/>
      <c r="C252" s="130"/>
      <c r="D252" s="110"/>
      <c r="E252" s="131"/>
      <c r="F252" s="665"/>
      <c r="G252" s="665"/>
      <c r="H252" s="665"/>
      <c r="I252" s="204"/>
      <c r="J252" s="118"/>
      <c r="K252" s="118"/>
      <c r="L252" s="118"/>
      <c r="M252" s="118"/>
      <c r="N252" s="118"/>
      <c r="O252" s="118"/>
      <c r="P252" s="118"/>
      <c r="Q252" s="118"/>
    </row>
    <row r="253" spans="1:17" s="51" customFormat="1" ht="30.75" customHeight="1" x14ac:dyDescent="0.45">
      <c r="A253" s="210">
        <v>20</v>
      </c>
      <c r="B253" s="118"/>
      <c r="C253" s="130"/>
      <c r="D253" s="110"/>
      <c r="E253" s="131"/>
      <c r="F253" s="665"/>
      <c r="G253" s="665"/>
      <c r="H253" s="665"/>
      <c r="I253" s="204"/>
      <c r="J253" s="118"/>
      <c r="K253" s="118"/>
      <c r="L253" s="118"/>
      <c r="M253" s="118"/>
      <c r="N253" s="118"/>
      <c r="O253" s="118"/>
      <c r="P253" s="118"/>
      <c r="Q253" s="118"/>
    </row>
    <row r="254" spans="1:17" s="51" customFormat="1" ht="30.75" customHeight="1" x14ac:dyDescent="0.45">
      <c r="A254" s="210">
        <v>21</v>
      </c>
      <c r="B254" s="118"/>
      <c r="C254" s="130"/>
      <c r="D254" s="110"/>
      <c r="E254" s="131"/>
      <c r="F254" s="665"/>
      <c r="G254" s="665"/>
      <c r="H254" s="665"/>
      <c r="I254" s="204"/>
      <c r="J254" s="118"/>
      <c r="K254" s="118"/>
      <c r="L254" s="118"/>
      <c r="M254" s="118"/>
      <c r="N254" s="118"/>
      <c r="O254" s="118"/>
      <c r="P254" s="118"/>
      <c r="Q254" s="118"/>
    </row>
    <row r="255" spans="1:17" s="51" customFormat="1" ht="30.75" customHeight="1" x14ac:dyDescent="0.45">
      <c r="A255" s="210">
        <v>22</v>
      </c>
      <c r="B255" s="118"/>
      <c r="C255" s="130"/>
      <c r="D255" s="110"/>
      <c r="E255" s="131"/>
      <c r="F255" s="665"/>
      <c r="G255" s="665"/>
      <c r="H255" s="665"/>
      <c r="I255" s="204"/>
      <c r="J255" s="118"/>
      <c r="K255" s="118"/>
      <c r="L255" s="118"/>
      <c r="M255" s="118"/>
      <c r="N255" s="118"/>
      <c r="O255" s="118"/>
      <c r="P255" s="118"/>
      <c r="Q255" s="118"/>
    </row>
    <row r="256" spans="1:17" s="51" customFormat="1" ht="30.75" customHeight="1" x14ac:dyDescent="0.45">
      <c r="A256" s="210">
        <v>23</v>
      </c>
      <c r="B256" s="118"/>
      <c r="C256" s="130"/>
      <c r="D256" s="110"/>
      <c r="E256" s="131"/>
      <c r="F256" s="665"/>
      <c r="G256" s="665"/>
      <c r="H256" s="665"/>
      <c r="I256" s="204"/>
      <c r="J256" s="118"/>
      <c r="K256" s="118"/>
      <c r="L256" s="118"/>
      <c r="M256" s="118"/>
      <c r="N256" s="118"/>
      <c r="O256" s="118"/>
      <c r="P256" s="118"/>
      <c r="Q256" s="118"/>
    </row>
    <row r="257" spans="1:17" s="51" customFormat="1" ht="30.75" customHeight="1" x14ac:dyDescent="0.45">
      <c r="A257" s="210">
        <v>24</v>
      </c>
      <c r="B257" s="118"/>
      <c r="C257" s="130"/>
      <c r="D257" s="110"/>
      <c r="E257" s="131"/>
      <c r="F257" s="665"/>
      <c r="G257" s="665"/>
      <c r="H257" s="665"/>
      <c r="I257" s="204"/>
      <c r="J257" s="118"/>
      <c r="K257" s="118"/>
      <c r="L257" s="118"/>
      <c r="M257" s="118"/>
      <c r="N257" s="118"/>
      <c r="O257" s="118"/>
      <c r="P257" s="118"/>
      <c r="Q257" s="118"/>
    </row>
    <row r="258" spans="1:17" s="51" customFormat="1" ht="30.75" customHeight="1" x14ac:dyDescent="0.45">
      <c r="A258" s="210">
        <v>25</v>
      </c>
      <c r="B258" s="118"/>
      <c r="C258" s="130"/>
      <c r="D258" s="110"/>
      <c r="E258" s="131"/>
      <c r="F258" s="665"/>
      <c r="G258" s="665"/>
      <c r="H258" s="665"/>
      <c r="I258" s="204"/>
      <c r="J258" s="118"/>
      <c r="K258" s="118"/>
      <c r="L258" s="118"/>
      <c r="M258" s="118"/>
      <c r="N258" s="118"/>
      <c r="O258" s="118"/>
      <c r="P258" s="118"/>
      <c r="Q258" s="118"/>
    </row>
    <row r="259" spans="1:17" s="51" customFormat="1" ht="30.75" customHeight="1" x14ac:dyDescent="0.45">
      <c r="A259" s="210">
        <v>26</v>
      </c>
      <c r="B259" s="118"/>
      <c r="C259" s="130"/>
      <c r="D259" s="110"/>
      <c r="E259" s="131"/>
      <c r="F259" s="665"/>
      <c r="G259" s="665"/>
      <c r="H259" s="665"/>
      <c r="I259" s="204"/>
      <c r="J259" s="118"/>
      <c r="K259" s="118"/>
      <c r="L259" s="118"/>
      <c r="M259" s="118"/>
      <c r="N259" s="118"/>
      <c r="O259" s="118"/>
      <c r="P259" s="118"/>
      <c r="Q259" s="118"/>
    </row>
    <row r="260" spans="1:17" s="51" customFormat="1" ht="30.75" customHeight="1" x14ac:dyDescent="0.45">
      <c r="A260" s="210">
        <v>27</v>
      </c>
      <c r="B260" s="118"/>
      <c r="C260" s="130"/>
      <c r="D260" s="110"/>
      <c r="E260" s="131"/>
      <c r="F260" s="665"/>
      <c r="G260" s="665"/>
      <c r="H260" s="665"/>
      <c r="I260" s="204"/>
      <c r="J260" s="118"/>
      <c r="K260" s="118"/>
      <c r="L260" s="118"/>
      <c r="M260" s="118"/>
      <c r="N260" s="118"/>
      <c r="O260" s="118"/>
      <c r="P260" s="118"/>
      <c r="Q260" s="118"/>
    </row>
    <row r="261" spans="1:17" s="51" customFormat="1" ht="30.75" customHeight="1" x14ac:dyDescent="0.45">
      <c r="A261" s="210">
        <v>28</v>
      </c>
      <c r="B261" s="118"/>
      <c r="C261" s="130"/>
      <c r="D261" s="110"/>
      <c r="E261" s="131"/>
      <c r="F261" s="665"/>
      <c r="G261" s="665"/>
      <c r="H261" s="665"/>
      <c r="I261" s="204"/>
      <c r="J261" s="118"/>
      <c r="K261" s="118"/>
      <c r="L261" s="118"/>
      <c r="M261" s="118"/>
      <c r="N261" s="118"/>
      <c r="O261" s="118"/>
      <c r="P261" s="118"/>
      <c r="Q261" s="118"/>
    </row>
    <row r="262" spans="1:17" s="51" customFormat="1" ht="30.75" customHeight="1" x14ac:dyDescent="0.45">
      <c r="A262" s="210">
        <v>29</v>
      </c>
      <c r="B262" s="118"/>
      <c r="C262" s="130"/>
      <c r="D262" s="110"/>
      <c r="E262" s="131"/>
      <c r="F262" s="665"/>
      <c r="G262" s="665"/>
      <c r="H262" s="665"/>
      <c r="I262" s="204"/>
      <c r="J262" s="118"/>
      <c r="K262" s="118"/>
      <c r="L262" s="118"/>
      <c r="M262" s="118"/>
      <c r="N262" s="118"/>
      <c r="O262" s="118"/>
      <c r="P262" s="118"/>
      <c r="Q262" s="118"/>
    </row>
    <row r="263" spans="1:17" s="51" customFormat="1" ht="30.75" customHeight="1" x14ac:dyDescent="0.45">
      <c r="A263" s="210">
        <v>30</v>
      </c>
      <c r="B263" s="118"/>
      <c r="C263" s="138"/>
      <c r="D263" s="139"/>
      <c r="E263" s="174"/>
      <c r="F263" s="665"/>
      <c r="G263" s="665"/>
      <c r="H263" s="665"/>
      <c r="I263" s="205"/>
      <c r="J263" s="118"/>
      <c r="K263" s="118"/>
      <c r="L263" s="118"/>
      <c r="M263" s="118"/>
      <c r="N263" s="118"/>
      <c r="O263" s="118"/>
      <c r="P263" s="118"/>
      <c r="Q263" s="118"/>
    </row>
    <row r="264" spans="1:17" s="51" customFormat="1" ht="30.75" customHeight="1" x14ac:dyDescent="0.45">
      <c r="A264" s="210">
        <v>31</v>
      </c>
      <c r="B264" s="118"/>
      <c r="C264" s="138"/>
      <c r="D264" s="139"/>
      <c r="E264" s="174"/>
      <c r="F264" s="665"/>
      <c r="G264" s="665"/>
      <c r="H264" s="665"/>
      <c r="I264" s="205"/>
      <c r="J264" s="118"/>
      <c r="K264" s="118"/>
      <c r="L264" s="118"/>
      <c r="M264" s="118"/>
      <c r="N264" s="118"/>
      <c r="O264" s="118"/>
      <c r="P264" s="118"/>
      <c r="Q264" s="118"/>
    </row>
    <row r="265" spans="1:17" s="51" customFormat="1" ht="30.75" customHeight="1" x14ac:dyDescent="0.45">
      <c r="A265" s="210">
        <v>32</v>
      </c>
      <c r="B265" s="118"/>
      <c r="C265" s="138"/>
      <c r="D265" s="139"/>
      <c r="E265" s="174"/>
      <c r="F265" s="665"/>
      <c r="G265" s="665"/>
      <c r="H265" s="665"/>
      <c r="I265" s="205"/>
      <c r="J265" s="118"/>
      <c r="K265" s="118"/>
      <c r="L265" s="118"/>
      <c r="M265" s="118"/>
      <c r="N265" s="118"/>
      <c r="O265" s="118"/>
      <c r="P265" s="118"/>
      <c r="Q265" s="118"/>
    </row>
    <row r="266" spans="1:17" s="51" customFormat="1" ht="30.75" customHeight="1" x14ac:dyDescent="0.45">
      <c r="A266" s="210">
        <v>33</v>
      </c>
      <c r="B266" s="118"/>
      <c r="C266" s="138"/>
      <c r="D266" s="139"/>
      <c r="E266" s="174"/>
      <c r="F266" s="665"/>
      <c r="G266" s="665"/>
      <c r="H266" s="665"/>
      <c r="I266" s="205"/>
      <c r="J266" s="118"/>
      <c r="K266" s="118"/>
      <c r="L266" s="118"/>
      <c r="M266" s="118"/>
      <c r="N266" s="118"/>
      <c r="O266" s="118"/>
      <c r="P266" s="118"/>
      <c r="Q266" s="118"/>
    </row>
    <row r="267" spans="1:17" s="51" customFormat="1" ht="30.75" customHeight="1" x14ac:dyDescent="0.45">
      <c r="A267" s="210">
        <v>34</v>
      </c>
      <c r="B267" s="118"/>
      <c r="C267" s="138"/>
      <c r="D267" s="139"/>
      <c r="E267" s="174"/>
      <c r="F267" s="665"/>
      <c r="G267" s="665"/>
      <c r="H267" s="665"/>
      <c r="I267" s="205"/>
      <c r="J267" s="118"/>
      <c r="K267" s="118"/>
      <c r="L267" s="118"/>
      <c r="M267" s="118"/>
      <c r="N267" s="118"/>
      <c r="O267" s="118"/>
      <c r="P267" s="118"/>
      <c r="Q267" s="118"/>
    </row>
    <row r="268" spans="1:17" s="51" customFormat="1" ht="30.75" customHeight="1" x14ac:dyDescent="0.45">
      <c r="A268" s="210">
        <v>35</v>
      </c>
      <c r="B268" s="118"/>
      <c r="C268" s="138"/>
      <c r="D268" s="139"/>
      <c r="E268" s="174"/>
      <c r="F268" s="665"/>
      <c r="G268" s="665"/>
      <c r="H268" s="665"/>
      <c r="I268" s="205"/>
      <c r="J268" s="118"/>
      <c r="K268" s="118"/>
      <c r="L268" s="118"/>
      <c r="M268" s="118"/>
      <c r="N268" s="118"/>
      <c r="O268" s="118"/>
      <c r="P268" s="118"/>
      <c r="Q268" s="118"/>
    </row>
    <row r="269" spans="1:17" s="51" customFormat="1" ht="30.75" customHeight="1" x14ac:dyDescent="0.45">
      <c r="A269" s="210">
        <v>36</v>
      </c>
      <c r="B269" s="118"/>
      <c r="C269" s="138"/>
      <c r="D269" s="139"/>
      <c r="E269" s="174"/>
      <c r="F269" s="665"/>
      <c r="G269" s="665"/>
      <c r="H269" s="665"/>
      <c r="I269" s="205"/>
      <c r="J269" s="118"/>
      <c r="K269" s="118"/>
      <c r="L269" s="118"/>
      <c r="M269" s="118"/>
      <c r="N269" s="118"/>
      <c r="O269" s="118"/>
      <c r="P269" s="118"/>
      <c r="Q269" s="118"/>
    </row>
    <row r="270" spans="1:17" s="51" customFormat="1" ht="30.75" customHeight="1" x14ac:dyDescent="0.45">
      <c r="A270" s="210">
        <v>37</v>
      </c>
      <c r="B270" s="118"/>
      <c r="C270" s="138"/>
      <c r="D270" s="139"/>
      <c r="E270" s="174"/>
      <c r="F270" s="665"/>
      <c r="G270" s="665"/>
      <c r="H270" s="665"/>
      <c r="I270" s="205"/>
      <c r="J270" s="118"/>
      <c r="K270" s="118"/>
      <c r="L270" s="118"/>
      <c r="M270" s="118"/>
      <c r="N270" s="118"/>
      <c r="O270" s="118"/>
      <c r="P270" s="118"/>
      <c r="Q270" s="118"/>
    </row>
    <row r="271" spans="1:17" s="51" customFormat="1" ht="30.75" customHeight="1" x14ac:dyDescent="0.45">
      <c r="A271" s="210">
        <v>38</v>
      </c>
      <c r="B271" s="118"/>
      <c r="C271" s="138"/>
      <c r="D271" s="139"/>
      <c r="E271" s="174"/>
      <c r="F271" s="665"/>
      <c r="G271" s="665"/>
      <c r="H271" s="665"/>
      <c r="I271" s="205"/>
      <c r="J271" s="118"/>
      <c r="K271" s="118"/>
      <c r="L271" s="118"/>
      <c r="M271" s="118"/>
      <c r="N271" s="118"/>
      <c r="O271" s="118"/>
      <c r="P271" s="118"/>
      <c r="Q271" s="118"/>
    </row>
    <row r="272" spans="1:17" s="51" customFormat="1" ht="30.75" customHeight="1" x14ac:dyDescent="0.45">
      <c r="A272" s="210">
        <v>39</v>
      </c>
      <c r="B272" s="118"/>
      <c r="C272" s="138"/>
      <c r="D272" s="139"/>
      <c r="E272" s="174"/>
      <c r="F272" s="665"/>
      <c r="G272" s="665"/>
      <c r="H272" s="665"/>
      <c r="I272" s="205"/>
      <c r="J272" s="118"/>
      <c r="K272" s="118"/>
      <c r="L272" s="118"/>
      <c r="M272" s="118"/>
      <c r="N272" s="118"/>
      <c r="O272" s="118"/>
      <c r="P272" s="118"/>
      <c r="Q272" s="118"/>
    </row>
    <row r="273" spans="1:17" s="51" customFormat="1" ht="30.75" customHeight="1" x14ac:dyDescent="0.45">
      <c r="A273" s="210">
        <v>40</v>
      </c>
      <c r="B273" s="118"/>
      <c r="C273" s="138"/>
      <c r="D273" s="139"/>
      <c r="E273" s="174"/>
      <c r="F273" s="665"/>
      <c r="G273" s="665"/>
      <c r="H273" s="665"/>
      <c r="I273" s="205"/>
      <c r="J273" s="118"/>
      <c r="K273" s="118"/>
      <c r="L273" s="118"/>
      <c r="M273" s="118"/>
      <c r="N273" s="118"/>
      <c r="O273" s="118"/>
      <c r="P273" s="118"/>
      <c r="Q273" s="118"/>
    </row>
    <row r="274" spans="1:17" s="51" customFormat="1" ht="30.75" customHeight="1" x14ac:dyDescent="0.45">
      <c r="A274" s="210">
        <v>41</v>
      </c>
      <c r="B274" s="118"/>
      <c r="C274" s="138"/>
      <c r="D274" s="139"/>
      <c r="E274" s="174"/>
      <c r="F274" s="665"/>
      <c r="G274" s="665"/>
      <c r="H274" s="665"/>
      <c r="I274" s="205"/>
      <c r="J274" s="118"/>
      <c r="K274" s="118"/>
      <c r="L274" s="118"/>
      <c r="M274" s="118"/>
      <c r="N274" s="118"/>
      <c r="O274" s="118"/>
      <c r="P274" s="118"/>
      <c r="Q274" s="118"/>
    </row>
    <row r="275" spans="1:17" s="51" customFormat="1" ht="30.75" customHeight="1" x14ac:dyDescent="0.45">
      <c r="A275" s="210">
        <v>42</v>
      </c>
      <c r="B275" s="118"/>
      <c r="C275" s="138"/>
      <c r="D275" s="139"/>
      <c r="E275" s="174"/>
      <c r="F275" s="665"/>
      <c r="G275" s="665"/>
      <c r="H275" s="665"/>
      <c r="I275" s="205"/>
      <c r="J275" s="118"/>
      <c r="K275" s="118"/>
      <c r="L275" s="118"/>
      <c r="M275" s="118"/>
      <c r="N275" s="118"/>
      <c r="O275" s="118"/>
      <c r="P275" s="118"/>
      <c r="Q275" s="118"/>
    </row>
    <row r="276" spans="1:17" s="51" customFormat="1" ht="30.75" customHeight="1" x14ac:dyDescent="0.45">
      <c r="A276" s="210">
        <v>43</v>
      </c>
      <c r="B276" s="118"/>
      <c r="C276" s="130"/>
      <c r="D276" s="110"/>
      <c r="E276" s="131"/>
      <c r="F276" s="665"/>
      <c r="G276" s="665"/>
      <c r="H276" s="665"/>
      <c r="I276" s="204"/>
      <c r="J276" s="118"/>
      <c r="K276" s="118"/>
      <c r="L276" s="118"/>
      <c r="M276" s="118"/>
      <c r="N276" s="118"/>
      <c r="O276" s="118"/>
      <c r="P276" s="118"/>
      <c r="Q276" s="118"/>
    </row>
    <row r="277" spans="1:17" s="51" customFormat="1" ht="30.75" customHeight="1" x14ac:dyDescent="0.45">
      <c r="A277" s="210">
        <v>44</v>
      </c>
      <c r="B277" s="118"/>
      <c r="C277" s="130"/>
      <c r="D277" s="110"/>
      <c r="E277" s="131"/>
      <c r="F277" s="665"/>
      <c r="G277" s="665"/>
      <c r="H277" s="665"/>
      <c r="I277" s="204"/>
      <c r="J277" s="118"/>
      <c r="K277" s="118"/>
      <c r="L277" s="118"/>
      <c r="M277" s="118"/>
      <c r="N277" s="118"/>
      <c r="O277" s="118"/>
      <c r="P277" s="118"/>
      <c r="Q277" s="118"/>
    </row>
    <row r="278" spans="1:17" s="51" customFormat="1" ht="30.75" customHeight="1" x14ac:dyDescent="0.45">
      <c r="A278" s="210">
        <v>45</v>
      </c>
      <c r="B278" s="118"/>
      <c r="C278" s="130"/>
      <c r="D278" s="110"/>
      <c r="E278" s="131"/>
      <c r="F278" s="665"/>
      <c r="G278" s="665"/>
      <c r="H278" s="665"/>
      <c r="I278" s="204"/>
      <c r="J278" s="118"/>
      <c r="K278" s="118"/>
      <c r="L278" s="118"/>
      <c r="M278" s="118"/>
      <c r="N278" s="118"/>
      <c r="O278" s="118"/>
      <c r="P278" s="118"/>
      <c r="Q278" s="118"/>
    </row>
    <row r="279" spans="1:17" s="51" customFormat="1" ht="30.75" customHeight="1" x14ac:dyDescent="0.45">
      <c r="A279" s="210">
        <v>46</v>
      </c>
      <c r="B279" s="118"/>
      <c r="C279" s="138"/>
      <c r="D279" s="139"/>
      <c r="E279" s="174"/>
      <c r="F279" s="665"/>
      <c r="G279" s="665"/>
      <c r="H279" s="665"/>
      <c r="I279" s="205"/>
      <c r="J279" s="118"/>
      <c r="K279" s="118"/>
      <c r="L279" s="118"/>
      <c r="M279" s="118"/>
      <c r="N279" s="118"/>
      <c r="O279" s="118"/>
      <c r="P279" s="118"/>
      <c r="Q279" s="118"/>
    </row>
    <row r="280" spans="1:17" s="51" customFormat="1" ht="30.75" customHeight="1" x14ac:dyDescent="0.45">
      <c r="A280" s="210">
        <v>47</v>
      </c>
      <c r="B280" s="118"/>
      <c r="C280" s="138"/>
      <c r="D280" s="139"/>
      <c r="E280" s="174"/>
      <c r="F280" s="665"/>
      <c r="G280" s="665"/>
      <c r="H280" s="665"/>
      <c r="I280" s="205"/>
      <c r="J280" s="118"/>
      <c r="K280" s="118"/>
      <c r="L280" s="118"/>
      <c r="M280" s="118"/>
      <c r="N280" s="118"/>
      <c r="O280" s="118"/>
      <c r="P280" s="118"/>
      <c r="Q280" s="118"/>
    </row>
    <row r="281" spans="1:17" s="51" customFormat="1" ht="30.75" customHeight="1" x14ac:dyDescent="0.45">
      <c r="A281" s="210">
        <v>48</v>
      </c>
      <c r="B281" s="118"/>
      <c r="C281" s="138"/>
      <c r="D281" s="139"/>
      <c r="E281" s="174"/>
      <c r="F281" s="665"/>
      <c r="G281" s="665"/>
      <c r="H281" s="665"/>
      <c r="I281" s="205"/>
      <c r="J281" s="118"/>
      <c r="K281" s="118"/>
      <c r="L281" s="118"/>
      <c r="M281" s="118"/>
      <c r="N281" s="118"/>
      <c r="O281" s="118"/>
      <c r="P281" s="118"/>
      <c r="Q281" s="118"/>
    </row>
    <row r="282" spans="1:17" s="51" customFormat="1" ht="30.75" customHeight="1" x14ac:dyDescent="0.45">
      <c r="A282" s="210">
        <v>49</v>
      </c>
      <c r="B282" s="118"/>
      <c r="C282" s="138"/>
      <c r="D282" s="139"/>
      <c r="E282" s="174"/>
      <c r="F282" s="665"/>
      <c r="G282" s="665"/>
      <c r="H282" s="665"/>
      <c r="I282" s="205"/>
      <c r="J282" s="118"/>
      <c r="K282" s="118"/>
      <c r="L282" s="118"/>
      <c r="M282" s="118"/>
      <c r="N282" s="118"/>
      <c r="O282" s="118"/>
      <c r="P282" s="118"/>
      <c r="Q282" s="118"/>
    </row>
    <row r="283" spans="1:17" s="51" customFormat="1" ht="30.75" customHeight="1" thickBot="1" x14ac:dyDescent="0.5">
      <c r="A283" s="210">
        <v>50</v>
      </c>
      <c r="B283" s="118"/>
      <c r="C283" s="138"/>
      <c r="D283" s="139"/>
      <c r="E283" s="174"/>
      <c r="F283" s="703"/>
      <c r="G283" s="703"/>
      <c r="H283" s="703"/>
      <c r="I283" s="205"/>
      <c r="J283" s="118"/>
      <c r="K283" s="118"/>
      <c r="L283" s="118"/>
      <c r="M283" s="118"/>
      <c r="N283" s="118"/>
      <c r="O283" s="118"/>
      <c r="P283" s="118"/>
      <c r="Q283" s="118"/>
    </row>
    <row r="284" spans="1:17" s="51" customFormat="1" ht="30.75" customHeight="1" thickBot="1" x14ac:dyDescent="0.5">
      <c r="B284" s="118"/>
      <c r="C284" s="503" t="s">
        <v>795</v>
      </c>
      <c r="D284" s="504"/>
      <c r="E284" s="504"/>
      <c r="F284" s="504"/>
      <c r="G284" s="504"/>
      <c r="H284" s="505"/>
      <c r="I284" s="304">
        <f>+SUM(I234:I283)</f>
        <v>0</v>
      </c>
      <c r="J284" s="118"/>
      <c r="K284" s="118"/>
      <c r="L284" s="118"/>
      <c r="M284" s="118"/>
      <c r="N284" s="118"/>
      <c r="O284" s="118"/>
      <c r="P284" s="118"/>
      <c r="Q284" s="118"/>
    </row>
    <row r="285" spans="1:17" s="51" customFormat="1" ht="9.75" customHeight="1" x14ac:dyDescent="0.45">
      <c r="B285" s="118"/>
      <c r="C285" s="118"/>
      <c r="D285" s="118"/>
      <c r="E285" s="118"/>
      <c r="F285" s="118"/>
      <c r="G285" s="118"/>
      <c r="H285" s="118"/>
      <c r="I285" s="118"/>
      <c r="J285" s="118"/>
      <c r="K285" s="118"/>
      <c r="L285" s="118"/>
      <c r="M285" s="118"/>
      <c r="N285" s="118"/>
      <c r="O285" s="118"/>
      <c r="P285" s="118"/>
      <c r="Q285" s="118"/>
    </row>
    <row r="286" spans="1:17" s="51" customFormat="1" ht="1.5" customHeight="1" x14ac:dyDescent="0.45">
      <c r="B286" s="118"/>
      <c r="C286" s="118"/>
      <c r="D286" s="118"/>
      <c r="E286" s="118"/>
      <c r="F286" s="118"/>
      <c r="G286" s="118"/>
      <c r="H286" s="118"/>
      <c r="I286" s="118"/>
      <c r="J286" s="118"/>
      <c r="K286" s="118"/>
      <c r="L286" s="118"/>
      <c r="M286" s="118"/>
      <c r="N286" s="118"/>
      <c r="O286" s="118"/>
      <c r="P286" s="118"/>
      <c r="Q286" s="118"/>
    </row>
    <row r="287" spans="1:17" s="51" customFormat="1" ht="21.75" customHeight="1" x14ac:dyDescent="0.45">
      <c r="B287" s="118"/>
      <c r="C287" s="118"/>
      <c r="D287" s="118"/>
      <c r="E287" s="118"/>
      <c r="F287" s="118"/>
      <c r="G287" s="118"/>
      <c r="H287" s="118"/>
      <c r="I287" s="118"/>
      <c r="J287" s="118"/>
      <c r="K287" s="118"/>
      <c r="L287" s="118"/>
      <c r="M287" s="118"/>
      <c r="N287" s="118"/>
      <c r="O287" s="118"/>
      <c r="P287" s="118"/>
      <c r="Q287" s="118"/>
    </row>
    <row r="288" spans="1:17" s="51" customFormat="1" ht="28.5" customHeight="1" x14ac:dyDescent="0.45">
      <c r="B288" s="118"/>
      <c r="C288" s="189" t="s">
        <v>932</v>
      </c>
      <c r="D288" s="118"/>
      <c r="E288" s="118"/>
      <c r="F288" s="118"/>
      <c r="G288" s="118"/>
      <c r="H288" s="118"/>
      <c r="I288" s="118"/>
      <c r="J288" s="118"/>
      <c r="K288" s="118"/>
      <c r="L288" s="118"/>
      <c r="M288" s="118"/>
      <c r="N288" s="118"/>
      <c r="O288" s="118"/>
      <c r="P288" s="118"/>
      <c r="Q288" s="118"/>
    </row>
    <row r="289" spans="2:17" s="51" customFormat="1" ht="24" customHeight="1" x14ac:dyDescent="0.45">
      <c r="B289" s="118"/>
      <c r="C289" s="123" t="s">
        <v>963</v>
      </c>
      <c r="D289" s="118"/>
      <c r="E289" s="118"/>
      <c r="F289" s="118"/>
      <c r="G289" s="118"/>
      <c r="H289" s="118"/>
      <c r="I289" s="118"/>
      <c r="J289" s="118"/>
      <c r="K289" s="118"/>
      <c r="L289" s="118"/>
      <c r="M289" s="118"/>
      <c r="N289" s="118"/>
      <c r="O289" s="118"/>
      <c r="P289" s="118"/>
      <c r="Q289" s="118"/>
    </row>
    <row r="290" spans="2:17" s="51" customFormat="1" ht="21.75" customHeight="1" thickBot="1" x14ac:dyDescent="0.5">
      <c r="B290" s="118"/>
      <c r="C290" s="123"/>
      <c r="D290" s="118"/>
      <c r="E290" s="118"/>
      <c r="F290" s="118"/>
      <c r="G290" s="118"/>
      <c r="H290" s="118"/>
      <c r="I290" s="118"/>
      <c r="J290" s="118"/>
      <c r="K290" s="118"/>
      <c r="L290" s="118"/>
      <c r="M290" s="118"/>
      <c r="N290" s="118"/>
      <c r="O290" s="118"/>
      <c r="P290" s="118"/>
      <c r="Q290" s="118"/>
    </row>
    <row r="291" spans="2:17" s="51" customFormat="1" ht="57.6" customHeight="1" thickBot="1" x14ac:dyDescent="0.5">
      <c r="B291" s="118"/>
      <c r="C291" s="736" t="s">
        <v>809</v>
      </c>
      <c r="D291" s="672"/>
      <c r="E291" s="299"/>
      <c r="F291" s="118"/>
      <c r="G291" s="118"/>
      <c r="H291" s="118"/>
      <c r="I291" s="118"/>
      <c r="J291" s="118"/>
      <c r="K291" s="118"/>
      <c r="L291" s="118"/>
      <c r="M291" s="118"/>
      <c r="N291" s="118"/>
      <c r="O291" s="118"/>
      <c r="P291" s="118"/>
      <c r="Q291" s="118"/>
    </row>
    <row r="292" spans="2:17" s="51" customFormat="1" ht="9" customHeight="1" thickBot="1" x14ac:dyDescent="0.5">
      <c r="B292" s="118"/>
      <c r="C292" s="118"/>
      <c r="D292" s="118"/>
      <c r="E292" s="118"/>
      <c r="F292" s="118"/>
      <c r="G292" s="118"/>
      <c r="H292" s="118"/>
      <c r="I292" s="118"/>
      <c r="J292" s="118"/>
      <c r="K292" s="118"/>
      <c r="L292" s="118"/>
      <c r="M292" s="118"/>
      <c r="N292" s="118"/>
      <c r="O292" s="118"/>
      <c r="P292" s="118"/>
      <c r="Q292" s="118"/>
    </row>
    <row r="293" spans="2:17" s="51" customFormat="1" ht="51" customHeight="1" x14ac:dyDescent="0.45">
      <c r="B293" s="118"/>
      <c r="C293" s="743" t="s">
        <v>801</v>
      </c>
      <c r="D293" s="744"/>
      <c r="E293" s="744"/>
      <c r="F293" s="745" t="str">
        <f>+IF(Q1=1,IF(様式１!F5="",IF(様式１!K3="","",様式１!K3),様式１!F5),"")</f>
        <v/>
      </c>
      <c r="G293" s="745"/>
      <c r="H293" s="745"/>
      <c r="I293" s="745"/>
      <c r="J293" s="745"/>
      <c r="K293" s="745"/>
      <c r="L293" s="746"/>
      <c r="M293" s="118"/>
      <c r="N293" s="118"/>
      <c r="O293" s="118"/>
      <c r="P293" s="118"/>
      <c r="Q293" s="118"/>
    </row>
    <row r="294" spans="2:17" s="51" customFormat="1" ht="51" customHeight="1" thickBot="1" x14ac:dyDescent="0.5">
      <c r="B294" s="118"/>
      <c r="C294" s="741" t="s">
        <v>612</v>
      </c>
      <c r="D294" s="742"/>
      <c r="E294" s="742"/>
      <c r="F294" s="737"/>
      <c r="G294" s="737"/>
      <c r="H294" s="737"/>
      <c r="I294" s="737"/>
      <c r="J294" s="737"/>
      <c r="K294" s="737"/>
      <c r="L294" s="738"/>
      <c r="M294" s="118"/>
      <c r="N294" s="118"/>
      <c r="O294" s="118"/>
      <c r="P294" s="118"/>
      <c r="Q294" s="118"/>
    </row>
    <row r="295" spans="2:17" s="51" customFormat="1" ht="51" customHeight="1" thickBot="1" x14ac:dyDescent="0.5">
      <c r="B295" s="118"/>
      <c r="C295" s="760" t="s">
        <v>606</v>
      </c>
      <c r="D295" s="761"/>
      <c r="E295" s="136" t="s">
        <v>613</v>
      </c>
      <c r="F295" s="739"/>
      <c r="G295" s="739"/>
      <c r="H295" s="739"/>
      <c r="I295" s="739"/>
      <c r="J295" s="739"/>
      <c r="K295" s="739"/>
      <c r="L295" s="740"/>
      <c r="M295" s="118"/>
      <c r="N295" s="118"/>
      <c r="O295" s="118"/>
      <c r="P295" s="118"/>
      <c r="Q295" s="118"/>
    </row>
    <row r="296" spans="2:17" s="51" customFormat="1" ht="51" customHeight="1" thickBot="1" x14ac:dyDescent="0.5">
      <c r="B296" s="118"/>
      <c r="C296" s="760" t="s">
        <v>610</v>
      </c>
      <c r="D296" s="761"/>
      <c r="E296" s="136" t="s">
        <v>613</v>
      </c>
      <c r="F296" s="739"/>
      <c r="G296" s="739"/>
      <c r="H296" s="739"/>
      <c r="I296" s="739"/>
      <c r="J296" s="739"/>
      <c r="K296" s="739"/>
      <c r="L296" s="740"/>
      <c r="M296" s="118"/>
      <c r="N296" s="118"/>
      <c r="O296" s="118"/>
      <c r="P296" s="118"/>
      <c r="Q296" s="118"/>
    </row>
    <row r="297" spans="2:17" s="51" customFormat="1" ht="51" customHeight="1" thickBot="1" x14ac:dyDescent="0.5">
      <c r="B297" s="118"/>
      <c r="C297" s="760" t="s">
        <v>611</v>
      </c>
      <c r="D297" s="762"/>
      <c r="E297" s="137" t="s">
        <v>613</v>
      </c>
      <c r="F297" s="763"/>
      <c r="G297" s="763"/>
      <c r="H297" s="763"/>
      <c r="I297" s="763"/>
      <c r="J297" s="763"/>
      <c r="K297" s="763"/>
      <c r="L297" s="764"/>
      <c r="M297" s="118"/>
      <c r="N297" s="118"/>
      <c r="O297" s="118"/>
      <c r="P297" s="118"/>
      <c r="Q297" s="118"/>
    </row>
    <row r="298" spans="2:17" s="51" customFormat="1" ht="11.25" customHeight="1" x14ac:dyDescent="0.45">
      <c r="B298" s="118"/>
      <c r="C298" s="118"/>
      <c r="D298" s="118"/>
      <c r="E298" s="118"/>
      <c r="F298" s="118"/>
      <c r="G298" s="118"/>
      <c r="H298" s="118"/>
      <c r="I298" s="118"/>
      <c r="J298" s="118"/>
      <c r="K298" s="118"/>
      <c r="L298" s="118"/>
      <c r="M298" s="118"/>
      <c r="N298" s="118"/>
      <c r="O298" s="118"/>
      <c r="P298" s="118"/>
      <c r="Q298" s="118"/>
    </row>
    <row r="299" spans="2:17" s="51" customFormat="1" ht="21.75" customHeight="1" x14ac:dyDescent="0.45">
      <c r="B299" s="118"/>
      <c r="C299" s="118"/>
      <c r="D299" s="118"/>
      <c r="E299" s="118"/>
      <c r="F299" s="118"/>
      <c r="G299" s="118"/>
      <c r="H299" s="118"/>
      <c r="I299" s="118"/>
      <c r="J299" s="118"/>
      <c r="K299" s="118"/>
      <c r="L299" s="118"/>
      <c r="M299" s="118"/>
      <c r="N299" s="118"/>
      <c r="O299" s="118"/>
      <c r="P299" s="118"/>
      <c r="Q299" s="118"/>
    </row>
    <row r="300" spans="2:17" s="51" customFormat="1" ht="28.5" customHeight="1" x14ac:dyDescent="0.45">
      <c r="B300" s="118"/>
      <c r="C300" s="190" t="s">
        <v>934</v>
      </c>
      <c r="D300" s="118"/>
      <c r="E300" s="118"/>
      <c r="F300" s="118"/>
      <c r="G300" s="118"/>
      <c r="H300" s="118"/>
      <c r="I300" s="118"/>
      <c r="J300" s="118"/>
      <c r="K300" s="118"/>
      <c r="L300" s="118"/>
      <c r="M300" s="118"/>
      <c r="N300" s="118"/>
      <c r="O300" s="118"/>
      <c r="P300" s="118"/>
      <c r="Q300" s="118"/>
    </row>
    <row r="301" spans="2:17" s="51" customFormat="1" ht="24" customHeight="1" x14ac:dyDescent="0.45">
      <c r="B301" s="118"/>
      <c r="C301" s="123" t="s">
        <v>616</v>
      </c>
      <c r="D301" s="118"/>
      <c r="E301" s="118"/>
      <c r="F301" s="118"/>
      <c r="G301" s="118"/>
      <c r="H301" s="118"/>
      <c r="I301" s="118"/>
      <c r="J301" s="118"/>
      <c r="K301" s="118"/>
      <c r="L301" s="118"/>
      <c r="M301" s="118"/>
      <c r="N301" s="118"/>
      <c r="O301" s="118"/>
      <c r="P301" s="118"/>
      <c r="Q301" s="118"/>
    </row>
    <row r="302" spans="2:17" s="51" customFormat="1" ht="21.75" customHeight="1" x14ac:dyDescent="0.45">
      <c r="B302" s="118"/>
      <c r="C302" s="123"/>
      <c r="D302" s="118"/>
      <c r="E302" s="118"/>
      <c r="F302" s="118"/>
      <c r="G302" s="118"/>
      <c r="H302" s="118"/>
      <c r="I302" s="118"/>
      <c r="J302" s="118"/>
      <c r="K302" s="118"/>
      <c r="L302" s="118"/>
      <c r="M302" s="118"/>
      <c r="N302" s="118"/>
      <c r="O302" s="118"/>
      <c r="P302" s="118"/>
      <c r="Q302" s="118"/>
    </row>
    <row r="303" spans="2:17" s="51" customFormat="1" ht="24" customHeight="1" thickBot="1" x14ac:dyDescent="0.5">
      <c r="B303" s="118"/>
      <c r="C303" s="123" t="s">
        <v>614</v>
      </c>
      <c r="D303" s="118"/>
      <c r="E303" s="118"/>
      <c r="F303" s="118"/>
      <c r="G303" s="118"/>
      <c r="H303" s="118"/>
      <c r="I303" s="118"/>
      <c r="J303" s="118"/>
      <c r="K303" s="118"/>
      <c r="L303" s="118"/>
      <c r="M303" s="118"/>
      <c r="N303" s="118"/>
      <c r="O303" s="118"/>
      <c r="P303" s="118"/>
      <c r="Q303" s="118"/>
    </row>
    <row r="304" spans="2:17" s="51" customFormat="1" ht="51" customHeight="1" thickBot="1" x14ac:dyDescent="0.5">
      <c r="B304" s="118"/>
      <c r="C304" s="687" t="s">
        <v>802</v>
      </c>
      <c r="D304" s="504"/>
      <c r="E304" s="506"/>
      <c r="F304" s="688" t="str">
        <f>+IF(様式６!F295="","",様式６!F295)</f>
        <v/>
      </c>
      <c r="G304" s="688"/>
      <c r="H304" s="688"/>
      <c r="I304" s="689"/>
      <c r="J304" s="118"/>
      <c r="K304" s="118"/>
      <c r="L304" s="118"/>
      <c r="M304" s="118"/>
      <c r="N304" s="118"/>
      <c r="O304" s="118"/>
      <c r="P304" s="118"/>
      <c r="Q304" s="118"/>
    </row>
    <row r="305" spans="1:17" s="51" customFormat="1" ht="9" customHeight="1" thickBot="1" x14ac:dyDescent="0.5">
      <c r="B305" s="118"/>
      <c r="C305" s="118"/>
      <c r="D305" s="118"/>
      <c r="E305" s="118"/>
      <c r="F305" s="118"/>
      <c r="G305" s="118"/>
      <c r="H305" s="118"/>
      <c r="I305" s="118"/>
      <c r="J305" s="118"/>
      <c r="K305" s="118"/>
      <c r="L305" s="118"/>
      <c r="M305" s="118"/>
      <c r="N305" s="118"/>
      <c r="O305" s="118"/>
      <c r="P305" s="118"/>
      <c r="Q305" s="118"/>
    </row>
    <row r="306" spans="1:17" s="51" customFormat="1" ht="26.25" customHeight="1" x14ac:dyDescent="0.45">
      <c r="B306" s="120">
        <f>+SUM(B307:B322)</f>
        <v>0</v>
      </c>
      <c r="C306" s="677" t="s">
        <v>615</v>
      </c>
      <c r="D306" s="678"/>
      <c r="E306" s="678"/>
      <c r="F306" s="678"/>
      <c r="G306" s="678"/>
      <c r="H306" s="678"/>
      <c r="I306" s="679"/>
      <c r="J306" s="118"/>
      <c r="K306" s="118"/>
      <c r="L306" s="118"/>
      <c r="M306" s="118"/>
      <c r="N306" s="118"/>
      <c r="O306" s="118"/>
      <c r="P306" s="118"/>
      <c r="Q306" s="118"/>
    </row>
    <row r="307" spans="1:17" s="51" customFormat="1" ht="69" customHeight="1" x14ac:dyDescent="0.45">
      <c r="B307" s="120">
        <f>+IF(COUNT(I308:I322)=COUNT(I522:I563),0,1)</f>
        <v>0</v>
      </c>
      <c r="C307" s="294" t="s">
        <v>561</v>
      </c>
      <c r="D307" s="292" t="s">
        <v>811</v>
      </c>
      <c r="E307" s="292" t="s">
        <v>812</v>
      </c>
      <c r="F307" s="690" t="s">
        <v>599</v>
      </c>
      <c r="G307" s="489"/>
      <c r="H307" s="686"/>
      <c r="I307" s="104" t="s">
        <v>928</v>
      </c>
      <c r="J307" s="118"/>
      <c r="K307" s="118"/>
      <c r="L307" s="118"/>
      <c r="M307" s="118"/>
      <c r="N307" s="118"/>
      <c r="O307" s="118"/>
      <c r="P307" s="118"/>
      <c r="Q307" s="118"/>
    </row>
    <row r="308" spans="1:17" s="51" customFormat="1" ht="29.25" customHeight="1" x14ac:dyDescent="0.45">
      <c r="A308" s="210">
        <v>1</v>
      </c>
      <c r="B308" s="118"/>
      <c r="C308" s="129"/>
      <c r="D308" s="105"/>
      <c r="E308" s="300"/>
      <c r="F308" s="694"/>
      <c r="G308" s="695"/>
      <c r="H308" s="696"/>
      <c r="I308" s="203"/>
      <c r="J308" s="118"/>
      <c r="K308" s="118"/>
      <c r="L308" s="118"/>
      <c r="M308" s="118"/>
      <c r="N308" s="118"/>
      <c r="O308" s="118"/>
      <c r="P308" s="118"/>
      <c r="Q308" s="118"/>
    </row>
    <row r="309" spans="1:17" s="51" customFormat="1" ht="29.25" customHeight="1" x14ac:dyDescent="0.45">
      <c r="A309" s="210">
        <v>2</v>
      </c>
      <c r="B309" s="118"/>
      <c r="C309" s="130"/>
      <c r="D309" s="110"/>
      <c r="E309" s="131"/>
      <c r="F309" s="691"/>
      <c r="G309" s="692"/>
      <c r="H309" s="693"/>
      <c r="I309" s="204"/>
      <c r="J309" s="118"/>
      <c r="K309" s="118"/>
      <c r="L309" s="118"/>
      <c r="M309" s="118"/>
      <c r="N309" s="118"/>
      <c r="O309" s="118"/>
      <c r="P309" s="118"/>
      <c r="Q309" s="118"/>
    </row>
    <row r="310" spans="1:17" s="51" customFormat="1" ht="29.25" customHeight="1" x14ac:dyDescent="0.45">
      <c r="A310" s="210">
        <v>3</v>
      </c>
      <c r="B310" s="118"/>
      <c r="C310" s="130"/>
      <c r="D310" s="110"/>
      <c r="E310" s="131"/>
      <c r="F310" s="691"/>
      <c r="G310" s="692"/>
      <c r="H310" s="693"/>
      <c r="I310" s="204"/>
      <c r="J310" s="118"/>
      <c r="K310" s="118"/>
      <c r="L310" s="118"/>
      <c r="M310" s="118"/>
      <c r="N310" s="118"/>
      <c r="O310" s="118"/>
      <c r="P310" s="118"/>
      <c r="Q310" s="118"/>
    </row>
    <row r="311" spans="1:17" s="51" customFormat="1" ht="29.25" customHeight="1" x14ac:dyDescent="0.45">
      <c r="A311" s="210">
        <v>4</v>
      </c>
      <c r="B311" s="118"/>
      <c r="C311" s="130"/>
      <c r="D311" s="110"/>
      <c r="E311" s="131"/>
      <c r="F311" s="691"/>
      <c r="G311" s="692"/>
      <c r="H311" s="693"/>
      <c r="I311" s="204"/>
      <c r="J311" s="118"/>
      <c r="K311" s="118"/>
      <c r="L311" s="118"/>
      <c r="M311" s="118"/>
      <c r="N311" s="118"/>
      <c r="O311" s="118"/>
      <c r="P311" s="118"/>
      <c r="Q311" s="118"/>
    </row>
    <row r="312" spans="1:17" s="51" customFormat="1" ht="29.25" customHeight="1" x14ac:dyDescent="0.45">
      <c r="A312" s="210">
        <v>5</v>
      </c>
      <c r="B312" s="118"/>
      <c r="C312" s="130"/>
      <c r="D312" s="110"/>
      <c r="E312" s="131"/>
      <c r="F312" s="691"/>
      <c r="G312" s="692"/>
      <c r="H312" s="693"/>
      <c r="I312" s="204"/>
      <c r="J312" s="118"/>
      <c r="K312" s="118"/>
      <c r="L312" s="118"/>
      <c r="M312" s="118"/>
      <c r="N312" s="118"/>
      <c r="O312" s="118"/>
      <c r="P312" s="118"/>
      <c r="Q312" s="118"/>
    </row>
    <row r="313" spans="1:17" s="51" customFormat="1" ht="29.25" customHeight="1" x14ac:dyDescent="0.45">
      <c r="A313" s="210">
        <v>6</v>
      </c>
      <c r="B313" s="118"/>
      <c r="C313" s="130"/>
      <c r="D313" s="110"/>
      <c r="E313" s="131"/>
      <c r="F313" s="691"/>
      <c r="G313" s="692"/>
      <c r="H313" s="693"/>
      <c r="I313" s="204"/>
      <c r="J313" s="118"/>
      <c r="K313" s="118"/>
      <c r="L313" s="118"/>
      <c r="M313" s="118"/>
      <c r="N313" s="118"/>
      <c r="O313" s="118"/>
      <c r="P313" s="118"/>
      <c r="Q313" s="118"/>
    </row>
    <row r="314" spans="1:17" s="51" customFormat="1" ht="29.25" customHeight="1" x14ac:dyDescent="0.45">
      <c r="A314" s="210">
        <v>7</v>
      </c>
      <c r="B314" s="118"/>
      <c r="C314" s="130"/>
      <c r="D314" s="110"/>
      <c r="E314" s="131"/>
      <c r="F314" s="691"/>
      <c r="G314" s="692"/>
      <c r="H314" s="693"/>
      <c r="I314" s="204"/>
      <c r="J314" s="118"/>
      <c r="K314" s="118"/>
      <c r="L314" s="118"/>
      <c r="M314" s="118"/>
      <c r="N314" s="118"/>
      <c r="O314" s="118"/>
      <c r="P314" s="118"/>
      <c r="Q314" s="118"/>
    </row>
    <row r="315" spans="1:17" s="51" customFormat="1" ht="29.25" customHeight="1" x14ac:dyDescent="0.45">
      <c r="A315" s="210">
        <v>8</v>
      </c>
      <c r="B315" s="118"/>
      <c r="C315" s="130"/>
      <c r="D315" s="110"/>
      <c r="E315" s="131"/>
      <c r="F315" s="691"/>
      <c r="G315" s="692"/>
      <c r="H315" s="693"/>
      <c r="I315" s="204"/>
      <c r="J315" s="118"/>
      <c r="K315" s="118"/>
      <c r="L315" s="118"/>
      <c r="M315" s="118"/>
      <c r="N315" s="118"/>
      <c r="O315" s="118"/>
      <c r="P315" s="118"/>
      <c r="Q315" s="118"/>
    </row>
    <row r="316" spans="1:17" s="51" customFormat="1" ht="29.25" customHeight="1" x14ac:dyDescent="0.45">
      <c r="A316" s="210">
        <v>9</v>
      </c>
      <c r="B316" s="118"/>
      <c r="C316" s="130"/>
      <c r="D316" s="110"/>
      <c r="E316" s="131"/>
      <c r="F316" s="691"/>
      <c r="G316" s="692"/>
      <c r="H316" s="693"/>
      <c r="I316" s="204"/>
      <c r="J316" s="118"/>
      <c r="K316" s="118"/>
      <c r="L316" s="118"/>
      <c r="M316" s="118"/>
      <c r="N316" s="118"/>
      <c r="O316" s="118"/>
      <c r="P316" s="118"/>
      <c r="Q316" s="118"/>
    </row>
    <row r="317" spans="1:17" s="51" customFormat="1" ht="29.25" customHeight="1" x14ac:dyDescent="0.45">
      <c r="A317" s="210">
        <v>10</v>
      </c>
      <c r="B317" s="118"/>
      <c r="C317" s="130"/>
      <c r="D317" s="110"/>
      <c r="E317" s="131"/>
      <c r="F317" s="691"/>
      <c r="G317" s="692"/>
      <c r="H317" s="693"/>
      <c r="I317" s="204"/>
      <c r="J317" s="118"/>
      <c r="K317" s="118"/>
      <c r="L317" s="118"/>
      <c r="M317" s="118"/>
      <c r="N317" s="118"/>
      <c r="O317" s="118"/>
      <c r="P317" s="118"/>
      <c r="Q317" s="118"/>
    </row>
    <row r="318" spans="1:17" s="51" customFormat="1" ht="29.25" customHeight="1" x14ac:dyDescent="0.45">
      <c r="A318" s="210">
        <v>11</v>
      </c>
      <c r="B318" s="118"/>
      <c r="C318" s="130"/>
      <c r="D318" s="110"/>
      <c r="E318" s="131"/>
      <c r="F318" s="691"/>
      <c r="G318" s="692"/>
      <c r="H318" s="693"/>
      <c r="I318" s="204"/>
      <c r="J318" s="118"/>
      <c r="K318" s="118"/>
      <c r="L318" s="118"/>
      <c r="M318" s="118"/>
      <c r="N318" s="118"/>
      <c r="O318" s="118"/>
      <c r="P318" s="118"/>
      <c r="Q318" s="118"/>
    </row>
    <row r="319" spans="1:17" s="51" customFormat="1" ht="29.25" customHeight="1" x14ac:dyDescent="0.45">
      <c r="A319" s="210">
        <v>12</v>
      </c>
      <c r="B319" s="118"/>
      <c r="C319" s="130"/>
      <c r="D319" s="110"/>
      <c r="E319" s="131"/>
      <c r="F319" s="691"/>
      <c r="G319" s="692"/>
      <c r="H319" s="693"/>
      <c r="I319" s="204"/>
      <c r="J319" s="118"/>
      <c r="K319" s="118"/>
      <c r="L319" s="118"/>
      <c r="M319" s="118"/>
      <c r="N319" s="118"/>
      <c r="O319" s="118"/>
      <c r="P319" s="118"/>
      <c r="Q319" s="118"/>
    </row>
    <row r="320" spans="1:17" s="51" customFormat="1" ht="29.25" customHeight="1" x14ac:dyDescent="0.45">
      <c r="A320" s="210">
        <v>13</v>
      </c>
      <c r="B320" s="118"/>
      <c r="C320" s="130"/>
      <c r="D320" s="110"/>
      <c r="E320" s="131"/>
      <c r="F320" s="691"/>
      <c r="G320" s="692"/>
      <c r="H320" s="693"/>
      <c r="I320" s="204"/>
      <c r="J320" s="118"/>
      <c r="K320" s="118"/>
      <c r="L320" s="118"/>
      <c r="M320" s="118"/>
      <c r="N320" s="118"/>
      <c r="O320" s="118"/>
      <c r="P320" s="118"/>
      <c r="Q320" s="118"/>
    </row>
    <row r="321" spans="1:17" s="51" customFormat="1" ht="29.25" customHeight="1" x14ac:dyDescent="0.45">
      <c r="A321" s="210">
        <v>14</v>
      </c>
      <c r="B321" s="118"/>
      <c r="C321" s="130"/>
      <c r="D321" s="110"/>
      <c r="E321" s="131"/>
      <c r="F321" s="691"/>
      <c r="G321" s="692"/>
      <c r="H321" s="693"/>
      <c r="I321" s="204"/>
      <c r="J321" s="118"/>
      <c r="K321" s="118"/>
      <c r="L321" s="118"/>
      <c r="M321" s="118"/>
      <c r="N321" s="118"/>
      <c r="O321" s="118"/>
      <c r="P321" s="118"/>
      <c r="Q321" s="118"/>
    </row>
    <row r="322" spans="1:17" s="51" customFormat="1" ht="29.25" customHeight="1" x14ac:dyDescent="0.45">
      <c r="A322" s="210">
        <v>15</v>
      </c>
      <c r="B322" s="118"/>
      <c r="C322" s="130"/>
      <c r="D322" s="110"/>
      <c r="E322" s="131"/>
      <c r="F322" s="691"/>
      <c r="G322" s="692"/>
      <c r="H322" s="693"/>
      <c r="I322" s="204"/>
      <c r="J322" s="118"/>
      <c r="K322" s="118"/>
      <c r="L322" s="118"/>
      <c r="M322" s="118"/>
      <c r="N322" s="118"/>
      <c r="O322" s="118"/>
      <c r="P322" s="118"/>
      <c r="Q322" s="118"/>
    </row>
    <row r="323" spans="1:17" s="51" customFormat="1" ht="29.25" customHeight="1" x14ac:dyDescent="0.45">
      <c r="A323" s="210">
        <v>16</v>
      </c>
      <c r="B323" s="118"/>
      <c r="C323" s="130"/>
      <c r="D323" s="110"/>
      <c r="E323" s="131"/>
      <c r="F323" s="691"/>
      <c r="G323" s="692"/>
      <c r="H323" s="693"/>
      <c r="I323" s="204"/>
      <c r="J323" s="118"/>
      <c r="K323" s="118"/>
      <c r="L323" s="118"/>
      <c r="M323" s="118"/>
      <c r="N323" s="118"/>
      <c r="O323" s="118"/>
      <c r="P323" s="118"/>
      <c r="Q323" s="118"/>
    </row>
    <row r="324" spans="1:17" s="51" customFormat="1" ht="29.25" customHeight="1" x14ac:dyDescent="0.45">
      <c r="A324" s="210">
        <v>17</v>
      </c>
      <c r="B324" s="118"/>
      <c r="C324" s="130"/>
      <c r="D324" s="110"/>
      <c r="E324" s="131"/>
      <c r="F324" s="691"/>
      <c r="G324" s="692"/>
      <c r="H324" s="693"/>
      <c r="I324" s="204"/>
      <c r="J324" s="118"/>
      <c r="K324" s="118"/>
      <c r="L324" s="118"/>
      <c r="M324" s="118"/>
      <c r="N324" s="118"/>
      <c r="O324" s="118"/>
      <c r="P324" s="118"/>
      <c r="Q324" s="118"/>
    </row>
    <row r="325" spans="1:17" s="51" customFormat="1" ht="29.25" customHeight="1" x14ac:dyDescent="0.45">
      <c r="A325" s="210">
        <v>18</v>
      </c>
      <c r="B325" s="118"/>
      <c r="C325" s="130"/>
      <c r="D325" s="110"/>
      <c r="E325" s="131"/>
      <c r="F325" s="691"/>
      <c r="G325" s="692"/>
      <c r="H325" s="693"/>
      <c r="I325" s="204"/>
      <c r="J325" s="118"/>
      <c r="K325" s="118"/>
      <c r="L325" s="118"/>
      <c r="M325" s="118"/>
      <c r="N325" s="118"/>
      <c r="O325" s="118"/>
      <c r="P325" s="118"/>
      <c r="Q325" s="118"/>
    </row>
    <row r="326" spans="1:17" s="51" customFormat="1" ht="29.25" customHeight="1" x14ac:dyDescent="0.45">
      <c r="A326" s="210">
        <v>19</v>
      </c>
      <c r="B326" s="118"/>
      <c r="C326" s="130"/>
      <c r="D326" s="110"/>
      <c r="E326" s="131"/>
      <c r="F326" s="691"/>
      <c r="G326" s="692"/>
      <c r="H326" s="693"/>
      <c r="I326" s="204"/>
      <c r="J326" s="118"/>
      <c r="K326" s="118"/>
      <c r="L326" s="118"/>
      <c r="M326" s="118"/>
      <c r="N326" s="118"/>
      <c r="O326" s="118"/>
      <c r="P326" s="118"/>
      <c r="Q326" s="118"/>
    </row>
    <row r="327" spans="1:17" s="51" customFormat="1" ht="29.25" customHeight="1" x14ac:dyDescent="0.45">
      <c r="A327" s="210">
        <v>20</v>
      </c>
      <c r="B327" s="118"/>
      <c r="C327" s="130"/>
      <c r="D327" s="110"/>
      <c r="E327" s="131"/>
      <c r="F327" s="691"/>
      <c r="G327" s="692"/>
      <c r="H327" s="693"/>
      <c r="I327" s="204"/>
      <c r="J327" s="118"/>
      <c r="K327" s="118"/>
      <c r="L327" s="118"/>
      <c r="M327" s="118"/>
      <c r="N327" s="118"/>
      <c r="O327" s="118"/>
      <c r="P327" s="118"/>
      <c r="Q327" s="118"/>
    </row>
    <row r="328" spans="1:17" s="51" customFormat="1" ht="29.25" customHeight="1" x14ac:dyDescent="0.45">
      <c r="A328" s="210">
        <v>21</v>
      </c>
      <c r="B328" s="118"/>
      <c r="C328" s="130"/>
      <c r="D328" s="110"/>
      <c r="E328" s="131"/>
      <c r="F328" s="691"/>
      <c r="G328" s="692"/>
      <c r="H328" s="693"/>
      <c r="I328" s="204"/>
      <c r="J328" s="118"/>
      <c r="K328" s="118"/>
      <c r="L328" s="118"/>
      <c r="M328" s="118"/>
      <c r="N328" s="118"/>
      <c r="O328" s="118"/>
      <c r="P328" s="118"/>
      <c r="Q328" s="118"/>
    </row>
    <row r="329" spans="1:17" s="51" customFormat="1" ht="29.25" customHeight="1" x14ac:dyDescent="0.45">
      <c r="A329" s="210">
        <v>22</v>
      </c>
      <c r="B329" s="118"/>
      <c r="C329" s="130"/>
      <c r="D329" s="110"/>
      <c r="E329" s="131"/>
      <c r="F329" s="691"/>
      <c r="G329" s="692"/>
      <c r="H329" s="693"/>
      <c r="I329" s="204"/>
      <c r="J329" s="118"/>
      <c r="K329" s="118"/>
      <c r="L329" s="118"/>
      <c r="M329" s="118"/>
      <c r="N329" s="118"/>
      <c r="O329" s="118"/>
      <c r="P329" s="118"/>
      <c r="Q329" s="118"/>
    </row>
    <row r="330" spans="1:17" s="51" customFormat="1" ht="29.25" customHeight="1" x14ac:dyDescent="0.45">
      <c r="A330" s="210">
        <v>23</v>
      </c>
      <c r="B330" s="118"/>
      <c r="C330" s="130"/>
      <c r="D330" s="110"/>
      <c r="E330" s="131"/>
      <c r="F330" s="691"/>
      <c r="G330" s="692"/>
      <c r="H330" s="693"/>
      <c r="I330" s="204"/>
      <c r="J330" s="118"/>
      <c r="K330" s="118"/>
      <c r="L330" s="118"/>
      <c r="M330" s="118"/>
      <c r="N330" s="118"/>
      <c r="O330" s="118"/>
      <c r="P330" s="118"/>
      <c r="Q330" s="118"/>
    </row>
    <row r="331" spans="1:17" s="51" customFormat="1" ht="29.25" customHeight="1" x14ac:dyDescent="0.45">
      <c r="A331" s="210">
        <v>24</v>
      </c>
      <c r="B331" s="118"/>
      <c r="C331" s="130"/>
      <c r="D331" s="110"/>
      <c r="E331" s="131"/>
      <c r="F331" s="691"/>
      <c r="G331" s="692"/>
      <c r="H331" s="693"/>
      <c r="I331" s="204"/>
      <c r="J331" s="118"/>
      <c r="K331" s="118"/>
      <c r="L331" s="118"/>
      <c r="M331" s="118"/>
      <c r="N331" s="118"/>
      <c r="O331" s="118"/>
      <c r="P331" s="118"/>
      <c r="Q331" s="118"/>
    </row>
    <row r="332" spans="1:17" s="51" customFormat="1" ht="29.25" customHeight="1" x14ac:dyDescent="0.45">
      <c r="A332" s="210">
        <v>25</v>
      </c>
      <c r="B332" s="118"/>
      <c r="C332" s="130"/>
      <c r="D332" s="110"/>
      <c r="E332" s="131"/>
      <c r="F332" s="691"/>
      <c r="G332" s="692"/>
      <c r="H332" s="693"/>
      <c r="I332" s="204"/>
      <c r="J332" s="118"/>
      <c r="K332" s="118"/>
      <c r="L332" s="118"/>
      <c r="M332" s="118"/>
      <c r="N332" s="118"/>
      <c r="O332" s="118"/>
      <c r="P332" s="118"/>
      <c r="Q332" s="118"/>
    </row>
    <row r="333" spans="1:17" s="51" customFormat="1" ht="29.25" customHeight="1" x14ac:dyDescent="0.45">
      <c r="A333" s="210">
        <v>26</v>
      </c>
      <c r="B333" s="118"/>
      <c r="C333" s="130"/>
      <c r="D333" s="110"/>
      <c r="E333" s="131"/>
      <c r="F333" s="691"/>
      <c r="G333" s="692"/>
      <c r="H333" s="693"/>
      <c r="I333" s="204"/>
      <c r="J333" s="118"/>
      <c r="K333" s="118"/>
      <c r="L333" s="118"/>
      <c r="M333" s="118"/>
      <c r="N333" s="118"/>
      <c r="O333" s="118"/>
      <c r="P333" s="118"/>
      <c r="Q333" s="118"/>
    </row>
    <row r="334" spans="1:17" s="51" customFormat="1" ht="29.25" customHeight="1" x14ac:dyDescent="0.45">
      <c r="A334" s="210">
        <v>27</v>
      </c>
      <c r="B334" s="118"/>
      <c r="C334" s="130"/>
      <c r="D334" s="110"/>
      <c r="E334" s="131"/>
      <c r="F334" s="691"/>
      <c r="G334" s="692"/>
      <c r="H334" s="693"/>
      <c r="I334" s="204"/>
      <c r="J334" s="118"/>
      <c r="K334" s="118"/>
      <c r="L334" s="118"/>
      <c r="M334" s="118"/>
      <c r="N334" s="118"/>
      <c r="O334" s="118"/>
      <c r="P334" s="118"/>
      <c r="Q334" s="118"/>
    </row>
    <row r="335" spans="1:17" s="51" customFormat="1" ht="29.25" customHeight="1" x14ac:dyDescent="0.45">
      <c r="A335" s="210">
        <v>28</v>
      </c>
      <c r="B335" s="118"/>
      <c r="C335" s="130"/>
      <c r="D335" s="110"/>
      <c r="E335" s="131"/>
      <c r="F335" s="691"/>
      <c r="G335" s="692"/>
      <c r="H335" s="693"/>
      <c r="I335" s="204"/>
      <c r="J335" s="118"/>
      <c r="K335" s="118"/>
      <c r="L335" s="118"/>
      <c r="M335" s="118"/>
      <c r="N335" s="118"/>
      <c r="O335" s="118"/>
      <c r="P335" s="118"/>
      <c r="Q335" s="118"/>
    </row>
    <row r="336" spans="1:17" s="51" customFormat="1" ht="29.25" customHeight="1" x14ac:dyDescent="0.45">
      <c r="A336" s="210">
        <v>29</v>
      </c>
      <c r="B336" s="118"/>
      <c r="C336" s="130"/>
      <c r="D336" s="110"/>
      <c r="E336" s="131"/>
      <c r="F336" s="691"/>
      <c r="G336" s="692"/>
      <c r="H336" s="693"/>
      <c r="I336" s="204"/>
      <c r="J336" s="118"/>
      <c r="K336" s="118"/>
      <c r="L336" s="118"/>
      <c r="M336" s="118"/>
      <c r="N336" s="118"/>
      <c r="O336" s="118"/>
      <c r="P336" s="118"/>
      <c r="Q336" s="118"/>
    </row>
    <row r="337" spans="1:17" s="51" customFormat="1" ht="29.25" customHeight="1" x14ac:dyDescent="0.45">
      <c r="A337" s="210">
        <v>30</v>
      </c>
      <c r="B337" s="118"/>
      <c r="C337" s="138"/>
      <c r="D337" s="139"/>
      <c r="E337" s="174"/>
      <c r="F337" s="691"/>
      <c r="G337" s="692"/>
      <c r="H337" s="693"/>
      <c r="I337" s="205"/>
      <c r="J337" s="118"/>
      <c r="K337" s="118"/>
      <c r="L337" s="118"/>
      <c r="M337" s="118"/>
      <c r="N337" s="118"/>
      <c r="O337" s="118"/>
      <c r="P337" s="118"/>
      <c r="Q337" s="118"/>
    </row>
    <row r="338" spans="1:17" s="51" customFormat="1" ht="29.25" customHeight="1" x14ac:dyDescent="0.45">
      <c r="A338" s="210">
        <v>31</v>
      </c>
      <c r="B338" s="118"/>
      <c r="C338" s="130"/>
      <c r="D338" s="110"/>
      <c r="E338" s="131"/>
      <c r="F338" s="691"/>
      <c r="G338" s="692"/>
      <c r="H338" s="693"/>
      <c r="I338" s="204"/>
      <c r="J338" s="118"/>
      <c r="K338" s="118"/>
      <c r="L338" s="118"/>
      <c r="M338" s="118"/>
      <c r="N338" s="118"/>
      <c r="O338" s="118"/>
      <c r="P338" s="118"/>
      <c r="Q338" s="118"/>
    </row>
    <row r="339" spans="1:17" s="51" customFormat="1" ht="29.25" customHeight="1" x14ac:dyDescent="0.45">
      <c r="A339" s="210">
        <v>32</v>
      </c>
      <c r="B339" s="118"/>
      <c r="C339" s="138"/>
      <c r="D339" s="139"/>
      <c r="E339" s="174"/>
      <c r="F339" s="691"/>
      <c r="G339" s="692"/>
      <c r="H339" s="693"/>
      <c r="I339" s="205"/>
      <c r="J339" s="118"/>
      <c r="K339" s="118"/>
      <c r="L339" s="118"/>
      <c r="M339" s="118"/>
      <c r="N339" s="118"/>
      <c r="O339" s="118"/>
      <c r="P339" s="118"/>
      <c r="Q339" s="118"/>
    </row>
    <row r="340" spans="1:17" s="51" customFormat="1" ht="29.25" customHeight="1" x14ac:dyDescent="0.45">
      <c r="A340" s="210">
        <v>33</v>
      </c>
      <c r="B340" s="118"/>
      <c r="C340" s="130"/>
      <c r="D340" s="110"/>
      <c r="E340" s="131"/>
      <c r="F340" s="691"/>
      <c r="G340" s="692"/>
      <c r="H340" s="693"/>
      <c r="I340" s="204"/>
      <c r="J340" s="118"/>
      <c r="K340" s="118"/>
      <c r="L340" s="118"/>
      <c r="M340" s="118"/>
      <c r="N340" s="118"/>
      <c r="O340" s="118"/>
      <c r="P340" s="118"/>
      <c r="Q340" s="118"/>
    </row>
    <row r="341" spans="1:17" s="51" customFormat="1" ht="29.25" customHeight="1" x14ac:dyDescent="0.45">
      <c r="A341" s="210">
        <v>34</v>
      </c>
      <c r="B341" s="118"/>
      <c r="C341" s="130"/>
      <c r="D341" s="110"/>
      <c r="E341" s="131"/>
      <c r="F341" s="691"/>
      <c r="G341" s="692"/>
      <c r="H341" s="693"/>
      <c r="I341" s="204"/>
      <c r="J341" s="118"/>
      <c r="K341" s="118"/>
      <c r="L341" s="118"/>
      <c r="M341" s="118"/>
      <c r="N341" s="118"/>
      <c r="O341" s="118"/>
      <c r="P341" s="118"/>
      <c r="Q341" s="118"/>
    </row>
    <row r="342" spans="1:17" s="51" customFormat="1" ht="29.25" customHeight="1" x14ac:dyDescent="0.45">
      <c r="A342" s="210">
        <v>35</v>
      </c>
      <c r="B342" s="118"/>
      <c r="C342" s="130"/>
      <c r="D342" s="110"/>
      <c r="E342" s="131"/>
      <c r="F342" s="691"/>
      <c r="G342" s="692"/>
      <c r="H342" s="693"/>
      <c r="I342" s="204"/>
      <c r="J342" s="118"/>
      <c r="K342" s="118"/>
      <c r="L342" s="118"/>
      <c r="M342" s="118"/>
      <c r="N342" s="118"/>
      <c r="O342" s="118"/>
      <c r="P342" s="118"/>
      <c r="Q342" s="118"/>
    </row>
    <row r="343" spans="1:17" s="51" customFormat="1" ht="29.25" customHeight="1" x14ac:dyDescent="0.45">
      <c r="A343" s="210">
        <v>36</v>
      </c>
      <c r="B343" s="118"/>
      <c r="C343" s="138"/>
      <c r="D343" s="139"/>
      <c r="E343" s="174"/>
      <c r="F343" s="691"/>
      <c r="G343" s="692"/>
      <c r="H343" s="693"/>
      <c r="I343" s="205"/>
      <c r="J343" s="118"/>
      <c r="K343" s="118"/>
      <c r="L343" s="118"/>
      <c r="M343" s="118"/>
      <c r="N343" s="118"/>
      <c r="O343" s="118"/>
      <c r="P343" s="118"/>
      <c r="Q343" s="118"/>
    </row>
    <row r="344" spans="1:17" s="51" customFormat="1" ht="29.25" customHeight="1" x14ac:dyDescent="0.45">
      <c r="A344" s="210">
        <v>37</v>
      </c>
      <c r="B344" s="118"/>
      <c r="C344" s="138"/>
      <c r="D344" s="139"/>
      <c r="E344" s="174"/>
      <c r="F344" s="691"/>
      <c r="G344" s="692"/>
      <c r="H344" s="693"/>
      <c r="I344" s="205"/>
      <c r="J344" s="118"/>
      <c r="K344" s="118"/>
      <c r="L344" s="118"/>
      <c r="M344" s="118"/>
      <c r="N344" s="118"/>
      <c r="O344" s="118"/>
      <c r="P344" s="118"/>
      <c r="Q344" s="118"/>
    </row>
    <row r="345" spans="1:17" s="51" customFormat="1" ht="29.25" customHeight="1" x14ac:dyDescent="0.45">
      <c r="A345" s="210">
        <v>38</v>
      </c>
      <c r="B345" s="118"/>
      <c r="C345" s="138"/>
      <c r="D345" s="139"/>
      <c r="E345" s="174"/>
      <c r="F345" s="691"/>
      <c r="G345" s="692"/>
      <c r="H345" s="693"/>
      <c r="I345" s="205"/>
      <c r="J345" s="118"/>
      <c r="K345" s="118"/>
      <c r="L345" s="118"/>
      <c r="M345" s="118"/>
      <c r="N345" s="118"/>
      <c r="O345" s="118"/>
      <c r="P345" s="118"/>
      <c r="Q345" s="118"/>
    </row>
    <row r="346" spans="1:17" s="51" customFormat="1" ht="29.25" customHeight="1" x14ac:dyDescent="0.45">
      <c r="A346" s="210">
        <v>39</v>
      </c>
      <c r="B346" s="118"/>
      <c r="C346" s="138"/>
      <c r="D346" s="139"/>
      <c r="E346" s="174"/>
      <c r="F346" s="691"/>
      <c r="G346" s="692"/>
      <c r="H346" s="693"/>
      <c r="I346" s="205"/>
      <c r="J346" s="118"/>
      <c r="K346" s="118"/>
      <c r="L346" s="118"/>
      <c r="M346" s="118"/>
      <c r="N346" s="118"/>
      <c r="O346" s="118"/>
      <c r="P346" s="118"/>
      <c r="Q346" s="118"/>
    </row>
    <row r="347" spans="1:17" s="51" customFormat="1" ht="29.25" customHeight="1" x14ac:dyDescent="0.45">
      <c r="A347" s="210">
        <v>40</v>
      </c>
      <c r="B347" s="118"/>
      <c r="C347" s="138"/>
      <c r="D347" s="139"/>
      <c r="E347" s="174"/>
      <c r="F347" s="691"/>
      <c r="G347" s="692"/>
      <c r="H347" s="693"/>
      <c r="I347" s="205"/>
      <c r="J347" s="118"/>
      <c r="K347" s="118"/>
      <c r="L347" s="118"/>
      <c r="M347" s="118"/>
      <c r="N347" s="118"/>
      <c r="O347" s="118"/>
      <c r="P347" s="118"/>
      <c r="Q347" s="118"/>
    </row>
    <row r="348" spans="1:17" s="51" customFormat="1" ht="29.25" customHeight="1" x14ac:dyDescent="0.45">
      <c r="A348" s="210">
        <v>41</v>
      </c>
      <c r="B348" s="118"/>
      <c r="C348" s="138"/>
      <c r="D348" s="139"/>
      <c r="E348" s="174"/>
      <c r="F348" s="691"/>
      <c r="G348" s="692"/>
      <c r="H348" s="693"/>
      <c r="I348" s="205"/>
      <c r="J348" s="118"/>
      <c r="K348" s="118"/>
      <c r="L348" s="118"/>
      <c r="M348" s="118"/>
      <c r="N348" s="118"/>
      <c r="O348" s="118"/>
      <c r="P348" s="118"/>
      <c r="Q348" s="118"/>
    </row>
    <row r="349" spans="1:17" s="51" customFormat="1" ht="29.25" customHeight="1" x14ac:dyDescent="0.45">
      <c r="A349" s="210">
        <v>42</v>
      </c>
      <c r="B349" s="118"/>
      <c r="C349" s="138"/>
      <c r="D349" s="139"/>
      <c r="E349" s="174"/>
      <c r="F349" s="691"/>
      <c r="G349" s="692"/>
      <c r="H349" s="693"/>
      <c r="I349" s="205"/>
      <c r="J349" s="118"/>
      <c r="K349" s="118"/>
      <c r="L349" s="118"/>
      <c r="M349" s="118"/>
      <c r="N349" s="118"/>
      <c r="O349" s="118"/>
      <c r="P349" s="118"/>
      <c r="Q349" s="118"/>
    </row>
    <row r="350" spans="1:17" s="51" customFormat="1" ht="29.25" customHeight="1" x14ac:dyDescent="0.45">
      <c r="A350" s="210">
        <v>43</v>
      </c>
      <c r="B350" s="118"/>
      <c r="C350" s="138"/>
      <c r="D350" s="139"/>
      <c r="E350" s="174"/>
      <c r="F350" s="691"/>
      <c r="G350" s="692"/>
      <c r="H350" s="693"/>
      <c r="I350" s="205"/>
      <c r="J350" s="118"/>
      <c r="K350" s="118"/>
      <c r="L350" s="118"/>
      <c r="M350" s="118"/>
      <c r="N350" s="118"/>
      <c r="O350" s="118"/>
      <c r="P350" s="118"/>
      <c r="Q350" s="118"/>
    </row>
    <row r="351" spans="1:17" s="51" customFormat="1" ht="29.25" customHeight="1" x14ac:dyDescent="0.45">
      <c r="A351" s="210">
        <v>44</v>
      </c>
      <c r="B351" s="118"/>
      <c r="C351" s="138"/>
      <c r="D351" s="139"/>
      <c r="E351" s="174"/>
      <c r="F351" s="691"/>
      <c r="G351" s="692"/>
      <c r="H351" s="693"/>
      <c r="I351" s="205"/>
      <c r="J351" s="118"/>
      <c r="K351" s="118"/>
      <c r="L351" s="118"/>
      <c r="M351" s="118"/>
      <c r="N351" s="118"/>
      <c r="O351" s="118"/>
      <c r="P351" s="118"/>
      <c r="Q351" s="118"/>
    </row>
    <row r="352" spans="1:17" s="51" customFormat="1" ht="29.25" customHeight="1" x14ac:dyDescent="0.45">
      <c r="A352" s="210">
        <v>45</v>
      </c>
      <c r="B352" s="118"/>
      <c r="C352" s="138"/>
      <c r="D352" s="139"/>
      <c r="E352" s="174"/>
      <c r="F352" s="691"/>
      <c r="G352" s="692"/>
      <c r="H352" s="693"/>
      <c r="I352" s="205"/>
      <c r="J352" s="118"/>
      <c r="K352" s="118"/>
      <c r="L352" s="118"/>
      <c r="M352" s="118"/>
      <c r="N352" s="118"/>
      <c r="O352" s="118"/>
      <c r="P352" s="118"/>
      <c r="Q352" s="118"/>
    </row>
    <row r="353" spans="1:17" s="51" customFormat="1" ht="29.25" customHeight="1" x14ac:dyDescent="0.45">
      <c r="A353" s="210">
        <v>46</v>
      </c>
      <c r="B353" s="118"/>
      <c r="C353" s="138"/>
      <c r="D353" s="139"/>
      <c r="E353" s="174"/>
      <c r="F353" s="691"/>
      <c r="G353" s="692"/>
      <c r="H353" s="693"/>
      <c r="I353" s="205"/>
      <c r="J353" s="118"/>
      <c r="K353" s="118"/>
      <c r="L353" s="118"/>
      <c r="M353" s="118"/>
      <c r="N353" s="118"/>
      <c r="O353" s="118"/>
      <c r="P353" s="118"/>
      <c r="Q353" s="118"/>
    </row>
    <row r="354" spans="1:17" s="51" customFormat="1" ht="29.25" customHeight="1" x14ac:dyDescent="0.45">
      <c r="A354" s="210">
        <v>47</v>
      </c>
      <c r="B354" s="118"/>
      <c r="C354" s="138"/>
      <c r="D354" s="139"/>
      <c r="E354" s="174"/>
      <c r="F354" s="691"/>
      <c r="G354" s="692"/>
      <c r="H354" s="693"/>
      <c r="I354" s="205"/>
      <c r="J354" s="118"/>
      <c r="K354" s="118"/>
      <c r="L354" s="118"/>
      <c r="M354" s="118"/>
      <c r="N354" s="118"/>
      <c r="O354" s="118"/>
      <c r="P354" s="118"/>
      <c r="Q354" s="118"/>
    </row>
    <row r="355" spans="1:17" s="51" customFormat="1" ht="29.25" customHeight="1" x14ac:dyDescent="0.45">
      <c r="A355" s="210">
        <v>48</v>
      </c>
      <c r="B355" s="118"/>
      <c r="C355" s="138"/>
      <c r="D355" s="139"/>
      <c r="E355" s="174"/>
      <c r="F355" s="691"/>
      <c r="G355" s="692"/>
      <c r="H355" s="693"/>
      <c r="I355" s="205"/>
      <c r="J355" s="118"/>
      <c r="K355" s="118"/>
      <c r="L355" s="118"/>
      <c r="M355" s="118"/>
      <c r="N355" s="118"/>
      <c r="O355" s="118"/>
      <c r="P355" s="118"/>
      <c r="Q355" s="118"/>
    </row>
    <row r="356" spans="1:17" s="51" customFormat="1" ht="29.25" customHeight="1" x14ac:dyDescent="0.45">
      <c r="A356" s="210">
        <v>49</v>
      </c>
      <c r="B356" s="118"/>
      <c r="C356" s="138"/>
      <c r="D356" s="139"/>
      <c r="E356" s="174"/>
      <c r="F356" s="691"/>
      <c r="G356" s="692"/>
      <c r="H356" s="693"/>
      <c r="I356" s="205"/>
      <c r="J356" s="118"/>
      <c r="K356" s="118"/>
      <c r="L356" s="118"/>
      <c r="M356" s="118"/>
      <c r="N356" s="118"/>
      <c r="O356" s="118"/>
      <c r="P356" s="118"/>
      <c r="Q356" s="118"/>
    </row>
    <row r="357" spans="1:17" s="51" customFormat="1" ht="29.25" customHeight="1" thickBot="1" x14ac:dyDescent="0.5">
      <c r="A357" s="210">
        <v>50</v>
      </c>
      <c r="B357" s="118"/>
      <c r="C357" s="138"/>
      <c r="D357" s="139"/>
      <c r="E357" s="174"/>
      <c r="F357" s="691"/>
      <c r="G357" s="692"/>
      <c r="H357" s="693"/>
      <c r="I357" s="205"/>
      <c r="J357" s="118"/>
      <c r="K357" s="118"/>
      <c r="L357" s="118"/>
      <c r="M357" s="118"/>
      <c r="N357" s="118"/>
      <c r="O357" s="118"/>
      <c r="P357" s="118"/>
      <c r="Q357" s="118"/>
    </row>
    <row r="358" spans="1:17" s="51" customFormat="1" ht="29.25" customHeight="1" thickBot="1" x14ac:dyDescent="0.5">
      <c r="B358" s="118"/>
      <c r="C358" s="503" t="s">
        <v>796</v>
      </c>
      <c r="D358" s="504"/>
      <c r="E358" s="504"/>
      <c r="F358" s="504"/>
      <c r="G358" s="504"/>
      <c r="H358" s="505"/>
      <c r="I358" s="304">
        <f>+SUM(I308:I357)</f>
        <v>0</v>
      </c>
      <c r="J358" s="118"/>
      <c r="K358" s="118"/>
      <c r="L358" s="118"/>
      <c r="M358" s="118"/>
      <c r="N358" s="118"/>
      <c r="O358" s="118"/>
      <c r="P358" s="118"/>
      <c r="Q358" s="118"/>
    </row>
    <row r="359" spans="1:17" s="51" customFormat="1" ht="33" customHeight="1" x14ac:dyDescent="0.45">
      <c r="B359" s="118"/>
      <c r="C359" s="118"/>
      <c r="D359" s="118"/>
      <c r="E359" s="118"/>
      <c r="F359" s="118"/>
      <c r="G359" s="118"/>
      <c r="H359" s="118"/>
      <c r="I359" s="118"/>
      <c r="J359" s="118"/>
      <c r="K359" s="118"/>
      <c r="L359" s="118"/>
      <c r="M359" s="118"/>
      <c r="N359" s="118"/>
      <c r="O359" s="118"/>
      <c r="P359" s="118"/>
      <c r="Q359" s="118"/>
    </row>
    <row r="360" spans="1:17" s="51" customFormat="1" ht="28.5" customHeight="1" x14ac:dyDescent="0.45">
      <c r="B360" s="118"/>
      <c r="C360" s="190" t="s">
        <v>935</v>
      </c>
      <c r="D360" s="118"/>
      <c r="E360" s="118"/>
      <c r="F360" s="118"/>
      <c r="G360" s="118"/>
      <c r="H360" s="118"/>
      <c r="I360" s="118"/>
      <c r="J360" s="118"/>
      <c r="K360" s="118"/>
      <c r="L360" s="118"/>
      <c r="M360" s="118"/>
      <c r="N360" s="118"/>
      <c r="O360" s="118"/>
      <c r="P360" s="118"/>
      <c r="Q360" s="118"/>
    </row>
    <row r="361" spans="1:17" s="51" customFormat="1" ht="24" customHeight="1" x14ac:dyDescent="0.45">
      <c r="B361" s="118"/>
      <c r="C361" s="123" t="s">
        <v>616</v>
      </c>
      <c r="D361" s="118"/>
      <c r="E361" s="118"/>
      <c r="F361" s="118"/>
      <c r="G361" s="118"/>
      <c r="H361" s="118"/>
      <c r="I361" s="118"/>
      <c r="J361" s="118"/>
      <c r="K361" s="118"/>
      <c r="L361" s="118"/>
      <c r="M361" s="118"/>
      <c r="N361" s="118"/>
      <c r="O361" s="118"/>
      <c r="P361" s="118"/>
      <c r="Q361" s="118"/>
    </row>
    <row r="362" spans="1:17" s="51" customFormat="1" ht="24" customHeight="1" thickBot="1" x14ac:dyDescent="0.5">
      <c r="B362" s="118"/>
      <c r="C362" s="123" t="s">
        <v>617</v>
      </c>
      <c r="D362" s="118"/>
      <c r="E362" s="118"/>
      <c r="F362" s="118"/>
      <c r="G362" s="118"/>
      <c r="H362" s="118"/>
      <c r="I362" s="118"/>
      <c r="J362" s="118"/>
      <c r="K362" s="118"/>
      <c r="L362" s="118"/>
      <c r="M362" s="118"/>
      <c r="N362" s="118"/>
      <c r="O362" s="118"/>
      <c r="P362" s="118"/>
      <c r="Q362" s="118"/>
    </row>
    <row r="363" spans="1:17" s="51" customFormat="1" ht="42.6" customHeight="1" thickBot="1" x14ac:dyDescent="0.5">
      <c r="B363" s="118"/>
      <c r="C363" s="687" t="s">
        <v>802</v>
      </c>
      <c r="D363" s="504"/>
      <c r="E363" s="506"/>
      <c r="F363" s="688" t="str">
        <f>+IF(様式６!F296="","",様式６!F296)</f>
        <v/>
      </c>
      <c r="G363" s="688"/>
      <c r="H363" s="688"/>
      <c r="I363" s="689"/>
      <c r="J363" s="118"/>
      <c r="K363" s="118"/>
      <c r="L363" s="118"/>
      <c r="M363" s="118"/>
      <c r="N363" s="118"/>
      <c r="O363" s="118"/>
      <c r="P363" s="118"/>
      <c r="Q363" s="118"/>
    </row>
    <row r="364" spans="1:17" s="51" customFormat="1" ht="9" customHeight="1" thickBot="1" x14ac:dyDescent="0.5">
      <c r="B364" s="118"/>
      <c r="C364" s="118"/>
      <c r="D364" s="118"/>
      <c r="E364" s="118"/>
      <c r="F364" s="118"/>
      <c r="G364" s="118"/>
      <c r="H364" s="118"/>
      <c r="I364" s="118"/>
      <c r="J364" s="118"/>
      <c r="K364" s="118"/>
      <c r="L364" s="118"/>
      <c r="M364" s="118"/>
      <c r="N364" s="118"/>
      <c r="O364" s="118"/>
      <c r="P364" s="118"/>
      <c r="Q364" s="118"/>
    </row>
    <row r="365" spans="1:17" s="51" customFormat="1" ht="30.75" customHeight="1" x14ac:dyDescent="0.45">
      <c r="B365" s="120">
        <f>+SUM(B366:B374)</f>
        <v>0</v>
      </c>
      <c r="C365" s="677" t="s">
        <v>615</v>
      </c>
      <c r="D365" s="678"/>
      <c r="E365" s="678"/>
      <c r="F365" s="678"/>
      <c r="G365" s="678"/>
      <c r="H365" s="678"/>
      <c r="I365" s="679"/>
      <c r="J365" s="118"/>
      <c r="K365" s="118"/>
      <c r="L365" s="118"/>
      <c r="M365" s="118"/>
      <c r="N365" s="118"/>
      <c r="O365" s="118"/>
      <c r="P365" s="118"/>
      <c r="Q365" s="118"/>
    </row>
    <row r="366" spans="1:17" s="51" customFormat="1" ht="69" customHeight="1" x14ac:dyDescent="0.45">
      <c r="B366" s="120">
        <f>+IF(COUNT(I367:I374)=COUNT(I582:I596),0,1)</f>
        <v>0</v>
      </c>
      <c r="C366" s="294" t="s">
        <v>561</v>
      </c>
      <c r="D366" s="292" t="s">
        <v>811</v>
      </c>
      <c r="E366" s="292" t="s">
        <v>812</v>
      </c>
      <c r="F366" s="690" t="s">
        <v>599</v>
      </c>
      <c r="G366" s="489"/>
      <c r="H366" s="686"/>
      <c r="I366" s="104" t="s">
        <v>928</v>
      </c>
      <c r="J366" s="118"/>
      <c r="K366" s="118"/>
      <c r="L366" s="118"/>
      <c r="M366" s="118"/>
      <c r="N366" s="118"/>
      <c r="O366" s="118"/>
      <c r="P366" s="118"/>
      <c r="Q366" s="118"/>
    </row>
    <row r="367" spans="1:17" s="51" customFormat="1" ht="30.75" customHeight="1" x14ac:dyDescent="0.45">
      <c r="A367" s="210">
        <v>1</v>
      </c>
      <c r="B367" s="120">
        <f t="shared" ref="B367:B395" si="3">+IF(I173=I367,0,1)</f>
        <v>0</v>
      </c>
      <c r="C367" s="129"/>
      <c r="D367" s="105"/>
      <c r="E367" s="300"/>
      <c r="F367" s="666"/>
      <c r="G367" s="666"/>
      <c r="H367" s="666"/>
      <c r="I367" s="203"/>
      <c r="J367" s="118"/>
      <c r="K367" s="118"/>
      <c r="L367" s="118"/>
      <c r="M367" s="118"/>
      <c r="N367" s="118"/>
      <c r="O367" s="118"/>
      <c r="P367" s="118"/>
      <c r="Q367" s="118"/>
    </row>
    <row r="368" spans="1:17" s="51" customFormat="1" ht="30.75" customHeight="1" x14ac:dyDescent="0.45">
      <c r="A368" s="210">
        <v>2</v>
      </c>
      <c r="B368" s="120">
        <f t="shared" si="3"/>
        <v>0</v>
      </c>
      <c r="C368" s="130"/>
      <c r="D368" s="110"/>
      <c r="E368" s="131"/>
      <c r="F368" s="665"/>
      <c r="G368" s="665"/>
      <c r="H368" s="665"/>
      <c r="I368" s="204"/>
      <c r="J368" s="118"/>
      <c r="K368" s="118"/>
      <c r="L368" s="118"/>
      <c r="M368" s="118"/>
      <c r="N368" s="118"/>
      <c r="O368" s="118"/>
      <c r="P368" s="118"/>
      <c r="Q368" s="118"/>
    </row>
    <row r="369" spans="1:17" s="51" customFormat="1" ht="30.75" customHeight="1" x14ac:dyDescent="0.45">
      <c r="A369" s="210">
        <v>3</v>
      </c>
      <c r="B369" s="120">
        <f t="shared" si="3"/>
        <v>0</v>
      </c>
      <c r="C369" s="130"/>
      <c r="D369" s="110"/>
      <c r="E369" s="131"/>
      <c r="F369" s="665"/>
      <c r="G369" s="665"/>
      <c r="H369" s="665"/>
      <c r="I369" s="204"/>
      <c r="J369" s="118"/>
      <c r="K369" s="118"/>
      <c r="L369" s="118"/>
      <c r="M369" s="118"/>
      <c r="N369" s="118"/>
      <c r="O369" s="118"/>
      <c r="P369" s="118"/>
      <c r="Q369" s="118"/>
    </row>
    <row r="370" spans="1:17" s="51" customFormat="1" ht="30.75" customHeight="1" x14ac:dyDescent="0.45">
      <c r="A370" s="210">
        <v>4</v>
      </c>
      <c r="B370" s="120">
        <f t="shared" si="3"/>
        <v>0</v>
      </c>
      <c r="C370" s="130"/>
      <c r="D370" s="110"/>
      <c r="E370" s="131"/>
      <c r="F370" s="665"/>
      <c r="G370" s="665"/>
      <c r="H370" s="665"/>
      <c r="I370" s="204"/>
      <c r="J370" s="118"/>
      <c r="K370" s="118"/>
      <c r="L370" s="118"/>
      <c r="M370" s="118"/>
      <c r="N370" s="118"/>
      <c r="O370" s="118"/>
      <c r="P370" s="118"/>
      <c r="Q370" s="118"/>
    </row>
    <row r="371" spans="1:17" s="51" customFormat="1" ht="30.75" customHeight="1" x14ac:dyDescent="0.45">
      <c r="A371" s="210">
        <v>5</v>
      </c>
      <c r="B371" s="120">
        <f t="shared" si="3"/>
        <v>0</v>
      </c>
      <c r="C371" s="130"/>
      <c r="D371" s="110"/>
      <c r="E371" s="131"/>
      <c r="F371" s="665"/>
      <c r="G371" s="665"/>
      <c r="H371" s="665"/>
      <c r="I371" s="204"/>
      <c r="J371" s="118"/>
      <c r="K371" s="118"/>
      <c r="L371" s="118"/>
      <c r="M371" s="118"/>
      <c r="N371" s="118"/>
      <c r="O371" s="118"/>
      <c r="P371" s="118"/>
      <c r="Q371" s="118"/>
    </row>
    <row r="372" spans="1:17" s="51" customFormat="1" ht="30.75" customHeight="1" x14ac:dyDescent="0.45">
      <c r="A372" s="210">
        <v>6</v>
      </c>
      <c r="B372" s="120">
        <f t="shared" si="3"/>
        <v>0</v>
      </c>
      <c r="C372" s="130"/>
      <c r="D372" s="110"/>
      <c r="E372" s="131"/>
      <c r="F372" s="665"/>
      <c r="G372" s="665"/>
      <c r="H372" s="665"/>
      <c r="I372" s="204"/>
      <c r="J372" s="118"/>
      <c r="K372" s="118"/>
      <c r="L372" s="118"/>
      <c r="M372" s="118"/>
      <c r="N372" s="118"/>
      <c r="O372" s="118"/>
      <c r="P372" s="118"/>
      <c r="Q372" s="118"/>
    </row>
    <row r="373" spans="1:17" s="51" customFormat="1" ht="30.75" customHeight="1" x14ac:dyDescent="0.45">
      <c r="A373" s="210">
        <v>7</v>
      </c>
      <c r="B373" s="120">
        <f t="shared" si="3"/>
        <v>0</v>
      </c>
      <c r="C373" s="130"/>
      <c r="D373" s="110"/>
      <c r="E373" s="131"/>
      <c r="F373" s="665"/>
      <c r="G373" s="665"/>
      <c r="H373" s="665"/>
      <c r="I373" s="204"/>
      <c r="J373" s="118"/>
      <c r="K373" s="118"/>
      <c r="L373" s="118"/>
      <c r="M373" s="118"/>
      <c r="N373" s="118"/>
      <c r="O373" s="118"/>
      <c r="P373" s="118"/>
      <c r="Q373" s="118"/>
    </row>
    <row r="374" spans="1:17" s="51" customFormat="1" ht="30.75" customHeight="1" x14ac:dyDescent="0.45">
      <c r="A374" s="210">
        <v>8</v>
      </c>
      <c r="B374" s="120">
        <f t="shared" si="3"/>
        <v>0</v>
      </c>
      <c r="C374" s="130"/>
      <c r="D374" s="110"/>
      <c r="E374" s="131"/>
      <c r="F374" s="665"/>
      <c r="G374" s="665"/>
      <c r="H374" s="665"/>
      <c r="I374" s="204"/>
      <c r="J374" s="118"/>
      <c r="K374" s="118"/>
      <c r="L374" s="118"/>
      <c r="M374" s="118"/>
      <c r="N374" s="118"/>
      <c r="O374" s="118"/>
      <c r="P374" s="118"/>
      <c r="Q374" s="118"/>
    </row>
    <row r="375" spans="1:17" s="51" customFormat="1" ht="30.75" customHeight="1" x14ac:dyDescent="0.45">
      <c r="A375" s="210">
        <v>9</v>
      </c>
      <c r="B375" s="120">
        <f t="shared" si="3"/>
        <v>0</v>
      </c>
      <c r="C375" s="130"/>
      <c r="D375" s="110"/>
      <c r="E375" s="131"/>
      <c r="F375" s="665"/>
      <c r="G375" s="665"/>
      <c r="H375" s="665"/>
      <c r="I375" s="204"/>
      <c r="J375" s="118"/>
      <c r="K375" s="118"/>
      <c r="L375" s="118"/>
      <c r="M375" s="118"/>
      <c r="N375" s="118"/>
      <c r="O375" s="118"/>
      <c r="P375" s="118"/>
      <c r="Q375" s="118"/>
    </row>
    <row r="376" spans="1:17" s="51" customFormat="1" ht="30.75" customHeight="1" x14ac:dyDescent="0.45">
      <c r="A376" s="210">
        <v>10</v>
      </c>
      <c r="B376" s="120">
        <f t="shared" si="3"/>
        <v>0</v>
      </c>
      <c r="C376" s="130"/>
      <c r="D376" s="110"/>
      <c r="E376" s="131"/>
      <c r="F376" s="665"/>
      <c r="G376" s="665"/>
      <c r="H376" s="665"/>
      <c r="I376" s="204"/>
      <c r="J376" s="118"/>
      <c r="K376" s="118"/>
      <c r="L376" s="118"/>
      <c r="M376" s="118"/>
      <c r="N376" s="118"/>
      <c r="O376" s="118"/>
      <c r="P376" s="118"/>
      <c r="Q376" s="118"/>
    </row>
    <row r="377" spans="1:17" s="51" customFormat="1" ht="30.75" customHeight="1" x14ac:dyDescent="0.45">
      <c r="A377" s="210">
        <v>11</v>
      </c>
      <c r="B377" s="120">
        <f t="shared" si="3"/>
        <v>0</v>
      </c>
      <c r="C377" s="130"/>
      <c r="D377" s="110"/>
      <c r="E377" s="131"/>
      <c r="F377" s="665"/>
      <c r="G377" s="665"/>
      <c r="H377" s="665"/>
      <c r="I377" s="204"/>
      <c r="J377" s="118"/>
      <c r="K377" s="118"/>
      <c r="L377" s="118"/>
      <c r="M377" s="118"/>
      <c r="N377" s="118"/>
      <c r="O377" s="118"/>
      <c r="P377" s="118"/>
      <c r="Q377" s="118"/>
    </row>
    <row r="378" spans="1:17" s="51" customFormat="1" ht="30.75" customHeight="1" x14ac:dyDescent="0.45">
      <c r="A378" s="210">
        <v>12</v>
      </c>
      <c r="B378" s="120">
        <f t="shared" si="3"/>
        <v>0</v>
      </c>
      <c r="C378" s="130"/>
      <c r="D378" s="110"/>
      <c r="E378" s="131"/>
      <c r="F378" s="665"/>
      <c r="G378" s="665"/>
      <c r="H378" s="665"/>
      <c r="I378" s="204"/>
      <c r="J378" s="118"/>
      <c r="K378" s="118"/>
      <c r="L378" s="118"/>
      <c r="M378" s="118"/>
      <c r="N378" s="118"/>
      <c r="O378" s="118"/>
      <c r="P378" s="118"/>
      <c r="Q378" s="118"/>
    </row>
    <row r="379" spans="1:17" s="51" customFormat="1" ht="30.75" customHeight="1" x14ac:dyDescent="0.45">
      <c r="A379" s="210">
        <v>13</v>
      </c>
      <c r="B379" s="120">
        <f t="shared" si="3"/>
        <v>0</v>
      </c>
      <c r="C379" s="130"/>
      <c r="D379" s="110"/>
      <c r="E379" s="131"/>
      <c r="F379" s="665"/>
      <c r="G379" s="665"/>
      <c r="H379" s="665"/>
      <c r="I379" s="204"/>
      <c r="J379" s="118"/>
      <c r="K379" s="118"/>
      <c r="L379" s="118"/>
      <c r="M379" s="118"/>
      <c r="N379" s="118"/>
      <c r="O379" s="118"/>
      <c r="P379" s="118"/>
      <c r="Q379" s="118"/>
    </row>
    <row r="380" spans="1:17" s="51" customFormat="1" ht="30.75" customHeight="1" x14ac:dyDescent="0.45">
      <c r="A380" s="210">
        <v>14</v>
      </c>
      <c r="B380" s="120">
        <f t="shared" si="3"/>
        <v>0</v>
      </c>
      <c r="C380" s="130"/>
      <c r="D380" s="110"/>
      <c r="E380" s="131"/>
      <c r="F380" s="665"/>
      <c r="G380" s="665"/>
      <c r="H380" s="665"/>
      <c r="I380" s="204"/>
      <c r="J380" s="118"/>
      <c r="K380" s="118"/>
      <c r="L380" s="118"/>
      <c r="M380" s="118"/>
      <c r="N380" s="118"/>
      <c r="O380" s="118"/>
      <c r="P380" s="118"/>
      <c r="Q380" s="118"/>
    </row>
    <row r="381" spans="1:17" s="51" customFormat="1" ht="30.75" customHeight="1" x14ac:dyDescent="0.45">
      <c r="A381" s="210">
        <v>15</v>
      </c>
      <c r="B381" s="120">
        <f t="shared" si="3"/>
        <v>0</v>
      </c>
      <c r="C381" s="130"/>
      <c r="D381" s="110"/>
      <c r="E381" s="131"/>
      <c r="F381" s="665"/>
      <c r="G381" s="665"/>
      <c r="H381" s="665"/>
      <c r="I381" s="204"/>
      <c r="J381" s="118"/>
      <c r="K381" s="118"/>
      <c r="L381" s="118"/>
      <c r="M381" s="118"/>
      <c r="N381" s="118"/>
      <c r="O381" s="118"/>
      <c r="P381" s="118"/>
      <c r="Q381" s="118"/>
    </row>
    <row r="382" spans="1:17" s="51" customFormat="1" ht="30.75" customHeight="1" x14ac:dyDescent="0.45">
      <c r="A382" s="210">
        <v>16</v>
      </c>
      <c r="B382" s="120">
        <f t="shared" si="3"/>
        <v>0</v>
      </c>
      <c r="C382" s="130"/>
      <c r="D382" s="110"/>
      <c r="E382" s="131"/>
      <c r="F382" s="665"/>
      <c r="G382" s="665"/>
      <c r="H382" s="665"/>
      <c r="I382" s="204"/>
      <c r="J382" s="118"/>
      <c r="K382" s="118"/>
      <c r="L382" s="118"/>
      <c r="M382" s="118"/>
      <c r="N382" s="118"/>
      <c r="O382" s="118"/>
      <c r="P382" s="118"/>
      <c r="Q382" s="118"/>
    </row>
    <row r="383" spans="1:17" s="51" customFormat="1" ht="30.75" customHeight="1" x14ac:dyDescent="0.45">
      <c r="A383" s="210">
        <v>17</v>
      </c>
      <c r="B383" s="120">
        <f t="shared" si="3"/>
        <v>0</v>
      </c>
      <c r="C383" s="130"/>
      <c r="D383" s="110"/>
      <c r="E383" s="131"/>
      <c r="F383" s="665"/>
      <c r="G383" s="665"/>
      <c r="H383" s="665"/>
      <c r="I383" s="204"/>
      <c r="J383" s="118"/>
      <c r="K383" s="118"/>
      <c r="L383" s="118"/>
      <c r="M383" s="118"/>
      <c r="N383" s="118"/>
      <c r="O383" s="118"/>
      <c r="P383" s="118"/>
      <c r="Q383" s="118"/>
    </row>
    <row r="384" spans="1:17" s="51" customFormat="1" ht="30.75" customHeight="1" x14ac:dyDescent="0.45">
      <c r="A384" s="210">
        <v>18</v>
      </c>
      <c r="B384" s="120">
        <f t="shared" si="3"/>
        <v>0</v>
      </c>
      <c r="C384" s="130"/>
      <c r="D384" s="110"/>
      <c r="E384" s="131"/>
      <c r="F384" s="665"/>
      <c r="G384" s="665"/>
      <c r="H384" s="665"/>
      <c r="I384" s="204"/>
      <c r="J384" s="118"/>
      <c r="K384" s="118"/>
      <c r="L384" s="118"/>
      <c r="M384" s="118"/>
      <c r="N384" s="118"/>
      <c r="O384" s="118"/>
      <c r="P384" s="118"/>
      <c r="Q384" s="118"/>
    </row>
    <row r="385" spans="1:17" s="51" customFormat="1" ht="30.75" customHeight="1" x14ac:dyDescent="0.45">
      <c r="A385" s="210">
        <v>19</v>
      </c>
      <c r="B385" s="120">
        <f t="shared" si="3"/>
        <v>0</v>
      </c>
      <c r="C385" s="130"/>
      <c r="D385" s="110"/>
      <c r="E385" s="131"/>
      <c r="F385" s="665"/>
      <c r="G385" s="665"/>
      <c r="H385" s="665"/>
      <c r="I385" s="204"/>
      <c r="J385" s="118"/>
      <c r="K385" s="118"/>
      <c r="L385" s="118"/>
      <c r="M385" s="118"/>
      <c r="N385" s="118"/>
      <c r="O385" s="118"/>
      <c r="P385" s="118"/>
      <c r="Q385" s="118"/>
    </row>
    <row r="386" spans="1:17" s="51" customFormat="1" ht="30.75" customHeight="1" x14ac:dyDescent="0.45">
      <c r="A386" s="210">
        <v>20</v>
      </c>
      <c r="B386" s="120">
        <f t="shared" si="3"/>
        <v>0</v>
      </c>
      <c r="C386" s="130"/>
      <c r="D386" s="110"/>
      <c r="E386" s="131"/>
      <c r="F386" s="665"/>
      <c r="G386" s="665"/>
      <c r="H386" s="665"/>
      <c r="I386" s="204"/>
      <c r="J386" s="118"/>
      <c r="K386" s="118"/>
      <c r="L386" s="118"/>
      <c r="M386" s="118"/>
      <c r="N386" s="118"/>
      <c r="O386" s="118"/>
      <c r="P386" s="118"/>
      <c r="Q386" s="118"/>
    </row>
    <row r="387" spans="1:17" s="51" customFormat="1" ht="30.75" customHeight="1" x14ac:dyDescent="0.45">
      <c r="A387" s="210">
        <v>21</v>
      </c>
      <c r="B387" s="120">
        <f t="shared" si="3"/>
        <v>0</v>
      </c>
      <c r="C387" s="130"/>
      <c r="D387" s="110"/>
      <c r="E387" s="131"/>
      <c r="F387" s="665"/>
      <c r="G387" s="665"/>
      <c r="H387" s="665"/>
      <c r="I387" s="204"/>
      <c r="J387" s="118"/>
      <c r="K387" s="118"/>
      <c r="L387" s="118"/>
      <c r="M387" s="118"/>
      <c r="N387" s="118"/>
      <c r="O387" s="118"/>
      <c r="P387" s="118"/>
      <c r="Q387" s="118"/>
    </row>
    <row r="388" spans="1:17" s="51" customFormat="1" ht="30.75" customHeight="1" x14ac:dyDescent="0.45">
      <c r="A388" s="210">
        <v>22</v>
      </c>
      <c r="B388" s="120">
        <f t="shared" si="3"/>
        <v>0</v>
      </c>
      <c r="C388" s="130"/>
      <c r="D388" s="110"/>
      <c r="E388" s="131"/>
      <c r="F388" s="665"/>
      <c r="G388" s="665"/>
      <c r="H388" s="665"/>
      <c r="I388" s="204"/>
      <c r="J388" s="118"/>
      <c r="K388" s="118"/>
      <c r="L388" s="118"/>
      <c r="M388" s="118"/>
      <c r="N388" s="118"/>
      <c r="O388" s="118"/>
      <c r="P388" s="118"/>
      <c r="Q388" s="118"/>
    </row>
    <row r="389" spans="1:17" s="51" customFormat="1" ht="30.75" customHeight="1" x14ac:dyDescent="0.45">
      <c r="A389" s="210">
        <v>23</v>
      </c>
      <c r="B389" s="120">
        <f t="shared" si="3"/>
        <v>0</v>
      </c>
      <c r="C389" s="130"/>
      <c r="D389" s="110"/>
      <c r="E389" s="131"/>
      <c r="F389" s="665"/>
      <c r="G389" s="665"/>
      <c r="H389" s="665"/>
      <c r="I389" s="204"/>
      <c r="J389" s="118"/>
      <c r="K389" s="118"/>
      <c r="L389" s="118"/>
      <c r="M389" s="118"/>
      <c r="N389" s="118"/>
      <c r="O389" s="118"/>
      <c r="P389" s="118"/>
      <c r="Q389" s="118"/>
    </row>
    <row r="390" spans="1:17" s="51" customFormat="1" ht="30.75" customHeight="1" x14ac:dyDescent="0.45">
      <c r="A390" s="210">
        <v>24</v>
      </c>
      <c r="B390" s="120">
        <f t="shared" si="3"/>
        <v>0</v>
      </c>
      <c r="C390" s="130"/>
      <c r="D390" s="110"/>
      <c r="E390" s="131"/>
      <c r="F390" s="665"/>
      <c r="G390" s="665"/>
      <c r="H390" s="665"/>
      <c r="I390" s="204"/>
      <c r="J390" s="118"/>
      <c r="K390" s="118"/>
      <c r="L390" s="118"/>
      <c r="M390" s="118"/>
      <c r="N390" s="118"/>
      <c r="O390" s="118"/>
      <c r="P390" s="118"/>
      <c r="Q390" s="118"/>
    </row>
    <row r="391" spans="1:17" s="51" customFormat="1" ht="30.75" customHeight="1" x14ac:dyDescent="0.45">
      <c r="A391" s="210">
        <v>25</v>
      </c>
      <c r="B391" s="120">
        <f t="shared" si="3"/>
        <v>0</v>
      </c>
      <c r="C391" s="130"/>
      <c r="D391" s="110"/>
      <c r="E391" s="131"/>
      <c r="F391" s="665"/>
      <c r="G391" s="665"/>
      <c r="H391" s="665"/>
      <c r="I391" s="204"/>
      <c r="J391" s="118"/>
      <c r="K391" s="118"/>
      <c r="L391" s="118"/>
      <c r="M391" s="118"/>
      <c r="N391" s="118"/>
      <c r="O391" s="118"/>
      <c r="P391" s="118"/>
      <c r="Q391" s="118"/>
    </row>
    <row r="392" spans="1:17" s="51" customFormat="1" ht="30.75" customHeight="1" x14ac:dyDescent="0.45">
      <c r="A392" s="210">
        <v>26</v>
      </c>
      <c r="B392" s="120">
        <f t="shared" si="3"/>
        <v>0</v>
      </c>
      <c r="C392" s="130"/>
      <c r="D392" s="110"/>
      <c r="E392" s="131"/>
      <c r="F392" s="665"/>
      <c r="G392" s="665"/>
      <c r="H392" s="665"/>
      <c r="I392" s="204"/>
      <c r="J392" s="118"/>
      <c r="K392" s="118"/>
      <c r="L392" s="118"/>
      <c r="M392" s="118"/>
      <c r="N392" s="118"/>
      <c r="O392" s="118"/>
      <c r="P392" s="118"/>
      <c r="Q392" s="118"/>
    </row>
    <row r="393" spans="1:17" s="51" customFormat="1" ht="30.75" customHeight="1" x14ac:dyDescent="0.45">
      <c r="A393" s="210">
        <v>27</v>
      </c>
      <c r="B393" s="120">
        <f t="shared" si="3"/>
        <v>0</v>
      </c>
      <c r="C393" s="130"/>
      <c r="D393" s="110"/>
      <c r="E393" s="131"/>
      <c r="F393" s="665"/>
      <c r="G393" s="665"/>
      <c r="H393" s="665"/>
      <c r="I393" s="204"/>
      <c r="J393" s="118"/>
      <c r="K393" s="118"/>
      <c r="L393" s="118"/>
      <c r="M393" s="118"/>
      <c r="N393" s="118"/>
      <c r="O393" s="118"/>
      <c r="P393" s="118"/>
      <c r="Q393" s="118"/>
    </row>
    <row r="394" spans="1:17" s="51" customFormat="1" ht="30.75" customHeight="1" x14ac:dyDescent="0.45">
      <c r="A394" s="210">
        <v>28</v>
      </c>
      <c r="B394" s="120">
        <f t="shared" si="3"/>
        <v>0</v>
      </c>
      <c r="C394" s="130"/>
      <c r="D394" s="110"/>
      <c r="E394" s="131"/>
      <c r="F394" s="665"/>
      <c r="G394" s="665"/>
      <c r="H394" s="665"/>
      <c r="I394" s="204"/>
      <c r="J394" s="118"/>
      <c r="K394" s="118"/>
      <c r="L394" s="118"/>
      <c r="M394" s="118"/>
      <c r="N394" s="118"/>
      <c r="O394" s="118"/>
      <c r="P394" s="118"/>
      <c r="Q394" s="118"/>
    </row>
    <row r="395" spans="1:17" s="51" customFormat="1" ht="30.75" customHeight="1" x14ac:dyDescent="0.45">
      <c r="A395" s="210">
        <v>29</v>
      </c>
      <c r="B395" s="120">
        <f t="shared" si="3"/>
        <v>0</v>
      </c>
      <c r="C395" s="130"/>
      <c r="D395" s="110"/>
      <c r="E395" s="131"/>
      <c r="F395" s="665"/>
      <c r="G395" s="665"/>
      <c r="H395" s="665"/>
      <c r="I395" s="204"/>
      <c r="J395" s="118"/>
      <c r="K395" s="118"/>
      <c r="L395" s="118"/>
      <c r="M395" s="118"/>
      <c r="N395" s="118"/>
      <c r="O395" s="118"/>
      <c r="P395" s="118"/>
      <c r="Q395" s="118"/>
    </row>
    <row r="396" spans="1:17" s="51" customFormat="1" ht="30.75" customHeight="1" x14ac:dyDescent="0.45">
      <c r="A396" s="210">
        <v>30</v>
      </c>
      <c r="B396" s="120"/>
      <c r="C396" s="138"/>
      <c r="D396" s="139"/>
      <c r="E396" s="174"/>
      <c r="F396" s="665"/>
      <c r="G396" s="665"/>
      <c r="H396" s="665"/>
      <c r="I396" s="205"/>
      <c r="J396" s="118"/>
      <c r="K396" s="118"/>
      <c r="L396" s="118"/>
      <c r="M396" s="118"/>
      <c r="N396" s="118"/>
      <c r="O396" s="118"/>
      <c r="P396" s="118"/>
      <c r="Q396" s="118"/>
    </row>
    <row r="397" spans="1:17" s="51" customFormat="1" ht="30.75" customHeight="1" x14ac:dyDescent="0.45">
      <c r="A397" s="210">
        <v>31</v>
      </c>
      <c r="B397" s="120"/>
      <c r="C397" s="138"/>
      <c r="D397" s="139"/>
      <c r="E397" s="174"/>
      <c r="F397" s="665"/>
      <c r="G397" s="665"/>
      <c r="H397" s="665"/>
      <c r="I397" s="205"/>
      <c r="J397" s="118"/>
      <c r="K397" s="118"/>
      <c r="L397" s="118"/>
      <c r="M397" s="118"/>
      <c r="N397" s="118"/>
      <c r="O397" s="118"/>
      <c r="P397" s="118"/>
      <c r="Q397" s="118"/>
    </row>
    <row r="398" spans="1:17" s="51" customFormat="1" ht="30.75" customHeight="1" x14ac:dyDescent="0.45">
      <c r="A398" s="210">
        <v>32</v>
      </c>
      <c r="B398" s="120"/>
      <c r="C398" s="138"/>
      <c r="D398" s="139"/>
      <c r="E398" s="174"/>
      <c r="F398" s="665"/>
      <c r="G398" s="665"/>
      <c r="H398" s="665"/>
      <c r="I398" s="205"/>
      <c r="J398" s="118"/>
      <c r="K398" s="118"/>
      <c r="L398" s="118"/>
      <c r="M398" s="118"/>
      <c r="N398" s="118"/>
      <c r="O398" s="118"/>
      <c r="P398" s="118"/>
      <c r="Q398" s="118"/>
    </row>
    <row r="399" spans="1:17" s="51" customFormat="1" ht="30.75" customHeight="1" x14ac:dyDescent="0.45">
      <c r="A399" s="210">
        <v>33</v>
      </c>
      <c r="B399" s="120"/>
      <c r="C399" s="138"/>
      <c r="D399" s="139"/>
      <c r="E399" s="174"/>
      <c r="F399" s="665"/>
      <c r="G399" s="665"/>
      <c r="H399" s="665"/>
      <c r="I399" s="205"/>
      <c r="J399" s="118"/>
      <c r="K399" s="118"/>
      <c r="L399" s="118"/>
      <c r="M399" s="118"/>
      <c r="N399" s="118"/>
      <c r="O399" s="118"/>
      <c r="P399" s="118"/>
      <c r="Q399" s="118"/>
    </row>
    <row r="400" spans="1:17" s="51" customFormat="1" ht="30.75" customHeight="1" x14ac:dyDescent="0.45">
      <c r="A400" s="210">
        <v>34</v>
      </c>
      <c r="B400" s="120"/>
      <c r="C400" s="138"/>
      <c r="D400" s="139"/>
      <c r="E400" s="174"/>
      <c r="F400" s="665"/>
      <c r="G400" s="665"/>
      <c r="H400" s="665"/>
      <c r="I400" s="205"/>
      <c r="J400" s="118"/>
      <c r="K400" s="118"/>
      <c r="L400" s="118"/>
      <c r="M400" s="118"/>
      <c r="N400" s="118"/>
      <c r="O400" s="118"/>
      <c r="P400" s="118"/>
      <c r="Q400" s="118"/>
    </row>
    <row r="401" spans="1:17" s="51" customFormat="1" ht="30.75" customHeight="1" x14ac:dyDescent="0.45">
      <c r="A401" s="210">
        <v>35</v>
      </c>
      <c r="B401" s="120"/>
      <c r="C401" s="138"/>
      <c r="D401" s="139"/>
      <c r="E401" s="174"/>
      <c r="F401" s="665"/>
      <c r="G401" s="665"/>
      <c r="H401" s="665"/>
      <c r="I401" s="205"/>
      <c r="J401" s="118"/>
      <c r="K401" s="118"/>
      <c r="L401" s="118"/>
      <c r="M401" s="118"/>
      <c r="N401" s="118"/>
      <c r="O401" s="118"/>
      <c r="P401" s="118"/>
      <c r="Q401" s="118"/>
    </row>
    <row r="402" spans="1:17" s="51" customFormat="1" ht="30.75" customHeight="1" x14ac:dyDescent="0.45">
      <c r="A402" s="210">
        <v>36</v>
      </c>
      <c r="B402" s="120"/>
      <c r="C402" s="138"/>
      <c r="D402" s="139"/>
      <c r="E402" s="174"/>
      <c r="F402" s="665"/>
      <c r="G402" s="665"/>
      <c r="H402" s="665"/>
      <c r="I402" s="205"/>
      <c r="J402" s="118"/>
      <c r="K402" s="118"/>
      <c r="L402" s="118"/>
      <c r="M402" s="118"/>
      <c r="N402" s="118"/>
      <c r="O402" s="118"/>
      <c r="P402" s="118"/>
      <c r="Q402" s="118"/>
    </row>
    <row r="403" spans="1:17" s="51" customFormat="1" ht="30.75" customHeight="1" x14ac:dyDescent="0.45">
      <c r="A403" s="210">
        <v>37</v>
      </c>
      <c r="B403" s="120"/>
      <c r="C403" s="138"/>
      <c r="D403" s="139"/>
      <c r="E403" s="174"/>
      <c r="F403" s="665"/>
      <c r="G403" s="665"/>
      <c r="H403" s="665"/>
      <c r="I403" s="205"/>
      <c r="J403" s="118"/>
      <c r="K403" s="118"/>
      <c r="L403" s="118"/>
      <c r="M403" s="118"/>
      <c r="N403" s="118"/>
      <c r="O403" s="118"/>
      <c r="P403" s="118"/>
      <c r="Q403" s="118"/>
    </row>
    <row r="404" spans="1:17" s="51" customFormat="1" ht="30.75" customHeight="1" x14ac:dyDescent="0.45">
      <c r="A404" s="210">
        <v>38</v>
      </c>
      <c r="B404" s="120"/>
      <c r="C404" s="138"/>
      <c r="D404" s="139"/>
      <c r="E404" s="174"/>
      <c r="F404" s="665"/>
      <c r="G404" s="665"/>
      <c r="H404" s="665"/>
      <c r="I404" s="205"/>
      <c r="J404" s="118"/>
      <c r="K404" s="118"/>
      <c r="L404" s="118"/>
      <c r="M404" s="118"/>
      <c r="N404" s="118"/>
      <c r="O404" s="118"/>
      <c r="P404" s="118"/>
      <c r="Q404" s="118"/>
    </row>
    <row r="405" spans="1:17" s="51" customFormat="1" ht="30.75" customHeight="1" x14ac:dyDescent="0.45">
      <c r="A405" s="210">
        <v>39</v>
      </c>
      <c r="B405" s="120"/>
      <c r="C405" s="138"/>
      <c r="D405" s="139"/>
      <c r="E405" s="174"/>
      <c r="F405" s="665"/>
      <c r="G405" s="665"/>
      <c r="H405" s="665"/>
      <c r="I405" s="205"/>
      <c r="J405" s="118"/>
      <c r="K405" s="118"/>
      <c r="L405" s="118"/>
      <c r="M405" s="118"/>
      <c r="N405" s="118"/>
      <c r="O405" s="118"/>
      <c r="P405" s="118"/>
      <c r="Q405" s="118"/>
    </row>
    <row r="406" spans="1:17" s="51" customFormat="1" ht="30.75" customHeight="1" x14ac:dyDescent="0.45">
      <c r="A406" s="210">
        <v>40</v>
      </c>
      <c r="B406" s="120"/>
      <c r="C406" s="138"/>
      <c r="D406" s="139"/>
      <c r="E406" s="174"/>
      <c r="F406" s="665"/>
      <c r="G406" s="665"/>
      <c r="H406" s="665"/>
      <c r="I406" s="205"/>
      <c r="J406" s="118"/>
      <c r="K406" s="118"/>
      <c r="L406" s="118"/>
      <c r="M406" s="118"/>
      <c r="N406" s="118"/>
      <c r="O406" s="118"/>
      <c r="P406" s="118"/>
      <c r="Q406" s="118"/>
    </row>
    <row r="407" spans="1:17" s="51" customFormat="1" ht="30.75" customHeight="1" x14ac:dyDescent="0.45">
      <c r="A407" s="210">
        <v>41</v>
      </c>
      <c r="B407" s="120"/>
      <c r="C407" s="138"/>
      <c r="D407" s="139"/>
      <c r="E407" s="174"/>
      <c r="F407" s="665"/>
      <c r="G407" s="665"/>
      <c r="H407" s="665"/>
      <c r="I407" s="205"/>
      <c r="J407" s="118"/>
      <c r="K407" s="118"/>
      <c r="L407" s="118"/>
      <c r="M407" s="118"/>
      <c r="N407" s="118"/>
      <c r="O407" s="118"/>
      <c r="P407" s="118"/>
      <c r="Q407" s="118"/>
    </row>
    <row r="408" spans="1:17" s="51" customFormat="1" ht="30.75" customHeight="1" x14ac:dyDescent="0.45">
      <c r="A408" s="210">
        <v>42</v>
      </c>
      <c r="B408" s="120"/>
      <c r="C408" s="138"/>
      <c r="D408" s="139"/>
      <c r="E408" s="174"/>
      <c r="F408" s="665"/>
      <c r="G408" s="665"/>
      <c r="H408" s="665"/>
      <c r="I408" s="205"/>
      <c r="J408" s="118"/>
      <c r="K408" s="118"/>
      <c r="L408" s="118"/>
      <c r="M408" s="118"/>
      <c r="N408" s="118"/>
      <c r="O408" s="118"/>
      <c r="P408" s="118"/>
      <c r="Q408" s="118"/>
    </row>
    <row r="409" spans="1:17" s="51" customFormat="1" ht="30.75" customHeight="1" x14ac:dyDescent="0.45">
      <c r="A409" s="210">
        <v>43</v>
      </c>
      <c r="B409" s="120"/>
      <c r="C409" s="138"/>
      <c r="D409" s="139"/>
      <c r="E409" s="174"/>
      <c r="F409" s="665"/>
      <c r="G409" s="665"/>
      <c r="H409" s="665"/>
      <c r="I409" s="205"/>
      <c r="J409" s="118"/>
      <c r="K409" s="118"/>
      <c r="L409" s="118"/>
      <c r="M409" s="118"/>
      <c r="N409" s="118"/>
      <c r="O409" s="118"/>
      <c r="P409" s="118"/>
      <c r="Q409" s="118"/>
    </row>
    <row r="410" spans="1:17" s="51" customFormat="1" ht="30.75" customHeight="1" x14ac:dyDescent="0.45">
      <c r="A410" s="210">
        <v>44</v>
      </c>
      <c r="B410" s="120"/>
      <c r="C410" s="130"/>
      <c r="D410" s="110"/>
      <c r="E410" s="131"/>
      <c r="F410" s="665"/>
      <c r="G410" s="665"/>
      <c r="H410" s="665"/>
      <c r="I410" s="204"/>
      <c r="J410" s="118"/>
      <c r="K410" s="118"/>
      <c r="L410" s="118"/>
      <c r="M410" s="118"/>
      <c r="N410" s="118"/>
      <c r="O410" s="118"/>
      <c r="P410" s="118"/>
      <c r="Q410" s="118"/>
    </row>
    <row r="411" spans="1:17" s="51" customFormat="1" ht="30.75" customHeight="1" x14ac:dyDescent="0.45">
      <c r="A411" s="210">
        <v>45</v>
      </c>
      <c r="B411" s="120"/>
      <c r="C411" s="130"/>
      <c r="D411" s="110"/>
      <c r="E411" s="131"/>
      <c r="F411" s="665"/>
      <c r="G411" s="665"/>
      <c r="H411" s="665"/>
      <c r="I411" s="204"/>
      <c r="J411" s="118"/>
      <c r="K411" s="118"/>
      <c r="L411" s="118"/>
      <c r="M411" s="118"/>
      <c r="N411" s="118"/>
      <c r="O411" s="118"/>
      <c r="P411" s="118"/>
      <c r="Q411" s="118"/>
    </row>
    <row r="412" spans="1:17" s="51" customFormat="1" ht="30.75" customHeight="1" x14ac:dyDescent="0.45">
      <c r="A412" s="210">
        <v>46</v>
      </c>
      <c r="B412" s="120"/>
      <c r="C412" s="138"/>
      <c r="D412" s="139"/>
      <c r="E412" s="174"/>
      <c r="F412" s="665"/>
      <c r="G412" s="665"/>
      <c r="H412" s="665"/>
      <c r="I412" s="205"/>
      <c r="J412" s="118"/>
      <c r="K412" s="118"/>
      <c r="L412" s="118"/>
      <c r="M412" s="118"/>
      <c r="N412" s="118"/>
      <c r="O412" s="118"/>
      <c r="P412" s="118"/>
      <c r="Q412" s="118"/>
    </row>
    <row r="413" spans="1:17" s="51" customFormat="1" ht="30.75" customHeight="1" x14ac:dyDescent="0.45">
      <c r="A413" s="210">
        <v>47</v>
      </c>
      <c r="B413" s="120"/>
      <c r="C413" s="138"/>
      <c r="D413" s="139"/>
      <c r="E413" s="174"/>
      <c r="F413" s="665"/>
      <c r="G413" s="665"/>
      <c r="H413" s="665"/>
      <c r="I413" s="205"/>
      <c r="J413" s="118"/>
      <c r="K413" s="118"/>
      <c r="L413" s="118"/>
      <c r="M413" s="118"/>
      <c r="N413" s="118"/>
      <c r="O413" s="118"/>
      <c r="P413" s="118"/>
      <c r="Q413" s="118"/>
    </row>
    <row r="414" spans="1:17" s="51" customFormat="1" ht="30.75" customHeight="1" x14ac:dyDescent="0.45">
      <c r="A414" s="210">
        <v>48</v>
      </c>
      <c r="B414" s="120"/>
      <c r="C414" s="138"/>
      <c r="D414" s="139"/>
      <c r="E414" s="174"/>
      <c r="F414" s="665"/>
      <c r="G414" s="665"/>
      <c r="H414" s="665"/>
      <c r="I414" s="205"/>
      <c r="J414" s="118"/>
      <c r="K414" s="118"/>
      <c r="L414" s="118"/>
      <c r="M414" s="118"/>
      <c r="N414" s="118"/>
      <c r="O414" s="118"/>
      <c r="P414" s="118"/>
      <c r="Q414" s="118"/>
    </row>
    <row r="415" spans="1:17" s="51" customFormat="1" ht="30.75" customHeight="1" x14ac:dyDescent="0.45">
      <c r="A415" s="210">
        <v>49</v>
      </c>
      <c r="B415" s="120"/>
      <c r="C415" s="138"/>
      <c r="D415" s="139"/>
      <c r="E415" s="174"/>
      <c r="F415" s="665"/>
      <c r="G415" s="665"/>
      <c r="H415" s="665"/>
      <c r="I415" s="205"/>
      <c r="J415" s="118"/>
      <c r="K415" s="118"/>
      <c r="L415" s="118"/>
      <c r="M415" s="118"/>
      <c r="N415" s="118"/>
      <c r="O415" s="118"/>
      <c r="P415" s="118"/>
      <c r="Q415" s="118"/>
    </row>
    <row r="416" spans="1:17" s="51" customFormat="1" ht="30.75" customHeight="1" thickBot="1" x14ac:dyDescent="0.5">
      <c r="A416" s="210">
        <v>50</v>
      </c>
      <c r="B416" s="120">
        <f t="shared" ref="B416" si="4">+IF(I222=I416,0,1)</f>
        <v>0</v>
      </c>
      <c r="C416" s="133"/>
      <c r="D416" s="303"/>
      <c r="E416" s="134"/>
      <c r="F416" s="665"/>
      <c r="G416" s="665"/>
      <c r="H416" s="665"/>
      <c r="I416" s="206"/>
      <c r="J416" s="118"/>
      <c r="K416" s="118"/>
      <c r="L416" s="118"/>
      <c r="M416" s="118"/>
      <c r="N416" s="118"/>
      <c r="O416" s="118"/>
      <c r="P416" s="118"/>
      <c r="Q416" s="118"/>
    </row>
    <row r="417" spans="1:17" s="51" customFormat="1" ht="30.75" customHeight="1" thickBot="1" x14ac:dyDescent="0.5">
      <c r="B417" s="120"/>
      <c r="C417" s="503" t="s">
        <v>796</v>
      </c>
      <c r="D417" s="504"/>
      <c r="E417" s="504"/>
      <c r="F417" s="504"/>
      <c r="G417" s="504"/>
      <c r="H417" s="505"/>
      <c r="I417" s="207">
        <f>+SUM(I367:I416)</f>
        <v>0</v>
      </c>
      <c r="J417" s="118"/>
      <c r="K417" s="118"/>
      <c r="L417" s="118"/>
      <c r="M417" s="118"/>
      <c r="N417" s="118"/>
      <c r="O417" s="118"/>
      <c r="P417" s="118"/>
      <c r="Q417" s="118"/>
    </row>
    <row r="418" spans="1:17" s="51" customFormat="1" ht="10.5" customHeight="1" x14ac:dyDescent="0.45">
      <c r="B418" s="118"/>
      <c r="C418" s="118"/>
      <c r="D418" s="118"/>
      <c r="E418" s="118"/>
      <c r="F418" s="118"/>
      <c r="G418" s="118"/>
      <c r="H418" s="118"/>
      <c r="I418" s="118"/>
      <c r="J418" s="118"/>
      <c r="K418" s="118"/>
      <c r="L418" s="118"/>
      <c r="M418" s="118"/>
      <c r="N418" s="118"/>
      <c r="O418" s="118"/>
      <c r="P418" s="118"/>
      <c r="Q418" s="118"/>
    </row>
    <row r="419" spans="1:17" s="51" customFormat="1" ht="1.5" customHeight="1" x14ac:dyDescent="0.45">
      <c r="B419" s="118"/>
      <c r="C419" s="118"/>
      <c r="D419" s="118"/>
      <c r="E419" s="118"/>
      <c r="F419" s="118"/>
      <c r="G419" s="118"/>
      <c r="H419" s="118"/>
      <c r="I419" s="118"/>
      <c r="J419" s="118"/>
      <c r="K419" s="118"/>
      <c r="L419" s="118"/>
      <c r="M419" s="118"/>
      <c r="N419" s="118"/>
      <c r="O419" s="118"/>
      <c r="P419" s="118"/>
      <c r="Q419" s="118"/>
    </row>
    <row r="420" spans="1:17" s="51" customFormat="1" ht="21.75" customHeight="1" x14ac:dyDescent="0.45">
      <c r="B420" s="118"/>
      <c r="C420" s="118"/>
      <c r="D420" s="118"/>
      <c r="E420" s="118"/>
      <c r="F420" s="118"/>
      <c r="G420" s="118"/>
      <c r="H420" s="118"/>
      <c r="I420" s="118"/>
      <c r="J420" s="118"/>
      <c r="K420" s="118"/>
      <c r="L420" s="118"/>
      <c r="M420" s="118"/>
      <c r="N420" s="118"/>
      <c r="O420" s="118"/>
      <c r="P420" s="118"/>
      <c r="Q420" s="118"/>
    </row>
    <row r="421" spans="1:17" s="51" customFormat="1" ht="28.5" customHeight="1" x14ac:dyDescent="0.45">
      <c r="B421" s="118"/>
      <c r="C421" s="190" t="s">
        <v>936</v>
      </c>
      <c r="D421" s="118"/>
      <c r="E421" s="118"/>
      <c r="F421" s="118"/>
      <c r="G421" s="118"/>
      <c r="H421" s="118"/>
      <c r="I421" s="118"/>
      <c r="J421" s="118"/>
      <c r="K421" s="118"/>
      <c r="L421" s="118"/>
      <c r="M421" s="118"/>
      <c r="N421" s="118"/>
      <c r="O421" s="118"/>
      <c r="P421" s="118"/>
      <c r="Q421" s="118"/>
    </row>
    <row r="422" spans="1:17" s="51" customFormat="1" ht="24" customHeight="1" x14ac:dyDescent="0.45">
      <c r="B422" s="118"/>
      <c r="C422" s="123" t="s">
        <v>616</v>
      </c>
      <c r="D422" s="118"/>
      <c r="E422" s="118"/>
      <c r="F422" s="118"/>
      <c r="G422" s="118"/>
      <c r="H422" s="118"/>
      <c r="I422" s="118"/>
      <c r="J422" s="118"/>
      <c r="K422" s="118"/>
      <c r="L422" s="118"/>
      <c r="M422" s="118"/>
      <c r="N422" s="118"/>
      <c r="O422" s="118"/>
      <c r="P422" s="118"/>
      <c r="Q422" s="118"/>
    </row>
    <row r="423" spans="1:17" s="51" customFormat="1" ht="24" customHeight="1" thickBot="1" x14ac:dyDescent="0.5">
      <c r="B423" s="118"/>
      <c r="C423" s="123" t="s">
        <v>618</v>
      </c>
      <c r="D423" s="118"/>
      <c r="E423" s="118"/>
      <c r="F423" s="118"/>
      <c r="G423" s="118"/>
      <c r="H423" s="118"/>
      <c r="I423" s="118"/>
      <c r="J423" s="118"/>
      <c r="K423" s="118"/>
      <c r="L423" s="118"/>
      <c r="M423" s="118"/>
      <c r="N423" s="118"/>
      <c r="O423" s="118"/>
      <c r="P423" s="118"/>
      <c r="Q423" s="118"/>
    </row>
    <row r="424" spans="1:17" s="51" customFormat="1" ht="42.6" customHeight="1" thickBot="1" x14ac:dyDescent="0.5">
      <c r="B424" s="118"/>
      <c r="C424" s="687" t="s">
        <v>802</v>
      </c>
      <c r="D424" s="504"/>
      <c r="E424" s="506"/>
      <c r="F424" s="688" t="str">
        <f>+IF(様式６!F297="","",様式６!F297)</f>
        <v/>
      </c>
      <c r="G424" s="688"/>
      <c r="H424" s="688"/>
      <c r="I424" s="689"/>
      <c r="J424" s="118"/>
      <c r="K424" s="118"/>
      <c r="L424" s="118"/>
      <c r="M424" s="118"/>
      <c r="N424" s="118"/>
      <c r="O424" s="118"/>
      <c r="P424" s="118"/>
      <c r="Q424" s="118"/>
    </row>
    <row r="425" spans="1:17" s="51" customFormat="1" ht="9" customHeight="1" thickBot="1" x14ac:dyDescent="0.5">
      <c r="B425" s="118"/>
      <c r="C425" s="118"/>
      <c r="D425" s="118"/>
      <c r="E425" s="118"/>
      <c r="F425" s="118"/>
      <c r="G425" s="118"/>
      <c r="H425" s="118"/>
      <c r="I425" s="118"/>
      <c r="J425" s="118"/>
      <c r="K425" s="118"/>
      <c r="L425" s="118"/>
      <c r="M425" s="118"/>
      <c r="N425" s="118"/>
      <c r="O425" s="118"/>
      <c r="P425" s="118"/>
      <c r="Q425" s="118"/>
    </row>
    <row r="426" spans="1:17" s="51" customFormat="1" ht="30.75" customHeight="1" x14ac:dyDescent="0.45">
      <c r="B426" s="120">
        <f>+SUM(B427:B428)</f>
        <v>0</v>
      </c>
      <c r="C426" s="677" t="s">
        <v>615</v>
      </c>
      <c r="D426" s="678"/>
      <c r="E426" s="678"/>
      <c r="F426" s="678"/>
      <c r="G426" s="678"/>
      <c r="H426" s="678"/>
      <c r="I426" s="679"/>
      <c r="J426" s="118"/>
      <c r="K426" s="118"/>
      <c r="L426" s="118"/>
      <c r="M426" s="118"/>
      <c r="N426" s="118"/>
      <c r="O426" s="118"/>
      <c r="P426" s="118"/>
      <c r="Q426" s="118"/>
    </row>
    <row r="427" spans="1:17" s="51" customFormat="1" ht="69" customHeight="1" x14ac:dyDescent="0.45">
      <c r="B427" s="120">
        <f>+IF(COUNT(I428:I428)=COUNT(I607:I636),0,1)</f>
        <v>0</v>
      </c>
      <c r="C427" s="294" t="s">
        <v>561</v>
      </c>
      <c r="D427" s="292" t="s">
        <v>811</v>
      </c>
      <c r="E427" s="292" t="s">
        <v>812</v>
      </c>
      <c r="F427" s="690" t="s">
        <v>599</v>
      </c>
      <c r="G427" s="489"/>
      <c r="H427" s="686"/>
      <c r="I427" s="104" t="s">
        <v>928</v>
      </c>
      <c r="J427" s="118"/>
      <c r="K427" s="118"/>
      <c r="L427" s="118"/>
      <c r="M427" s="118"/>
      <c r="N427" s="118"/>
      <c r="O427" s="118"/>
      <c r="P427" s="118"/>
      <c r="Q427" s="118"/>
    </row>
    <row r="428" spans="1:17" s="51" customFormat="1" ht="30.75" customHeight="1" x14ac:dyDescent="0.45">
      <c r="A428" s="210">
        <v>1</v>
      </c>
      <c r="B428" s="120">
        <f t="shared" ref="B428:B456" si="5">+IF(I234=I428,0,1)</f>
        <v>0</v>
      </c>
      <c r="C428" s="129"/>
      <c r="D428" s="105"/>
      <c r="E428" s="300"/>
      <c r="F428" s="666"/>
      <c r="G428" s="666"/>
      <c r="H428" s="666"/>
      <c r="I428" s="203"/>
      <c r="J428" s="118"/>
      <c r="K428" s="118"/>
      <c r="L428" s="118"/>
      <c r="M428" s="118"/>
      <c r="N428" s="118"/>
      <c r="O428" s="118"/>
      <c r="P428" s="118"/>
      <c r="Q428" s="118"/>
    </row>
    <row r="429" spans="1:17" s="51" customFormat="1" ht="30.75" customHeight="1" x14ac:dyDescent="0.45">
      <c r="A429" s="210">
        <v>2</v>
      </c>
      <c r="B429" s="120">
        <f t="shared" si="5"/>
        <v>0</v>
      </c>
      <c r="C429" s="130"/>
      <c r="D429" s="110"/>
      <c r="E429" s="131"/>
      <c r="F429" s="665"/>
      <c r="G429" s="665"/>
      <c r="H429" s="665"/>
      <c r="I429" s="204"/>
      <c r="J429" s="118"/>
      <c r="K429" s="118"/>
      <c r="L429" s="118"/>
      <c r="M429" s="118"/>
      <c r="N429" s="118"/>
      <c r="O429" s="118"/>
      <c r="P429" s="118"/>
      <c r="Q429" s="118"/>
    </row>
    <row r="430" spans="1:17" s="51" customFormat="1" ht="30.75" customHeight="1" x14ac:dyDescent="0.45">
      <c r="A430" s="210">
        <v>3</v>
      </c>
      <c r="B430" s="120">
        <f t="shared" si="5"/>
        <v>0</v>
      </c>
      <c r="C430" s="130"/>
      <c r="D430" s="110"/>
      <c r="E430" s="131"/>
      <c r="F430" s="665"/>
      <c r="G430" s="665"/>
      <c r="H430" s="665"/>
      <c r="I430" s="204"/>
      <c r="J430" s="118"/>
      <c r="K430" s="118"/>
      <c r="L430" s="118"/>
      <c r="M430" s="118"/>
      <c r="N430" s="118"/>
      <c r="O430" s="118"/>
      <c r="P430" s="118"/>
      <c r="Q430" s="118"/>
    </row>
    <row r="431" spans="1:17" s="51" customFormat="1" ht="30.75" customHeight="1" x14ac:dyDescent="0.45">
      <c r="A431" s="210">
        <v>4</v>
      </c>
      <c r="B431" s="120">
        <f t="shared" si="5"/>
        <v>0</v>
      </c>
      <c r="C431" s="130"/>
      <c r="D431" s="110"/>
      <c r="E431" s="131"/>
      <c r="F431" s="665"/>
      <c r="G431" s="665"/>
      <c r="H431" s="665"/>
      <c r="I431" s="204"/>
      <c r="J431" s="118"/>
      <c r="K431" s="118"/>
      <c r="L431" s="118"/>
      <c r="M431" s="118"/>
      <c r="N431" s="118"/>
      <c r="O431" s="118"/>
      <c r="P431" s="118"/>
      <c r="Q431" s="118"/>
    </row>
    <row r="432" spans="1:17" s="51" customFormat="1" ht="30.75" customHeight="1" x14ac:dyDescent="0.45">
      <c r="A432" s="210">
        <v>5</v>
      </c>
      <c r="B432" s="120">
        <f t="shared" si="5"/>
        <v>0</v>
      </c>
      <c r="C432" s="130"/>
      <c r="D432" s="110"/>
      <c r="E432" s="131"/>
      <c r="F432" s="665"/>
      <c r="G432" s="665"/>
      <c r="H432" s="665"/>
      <c r="I432" s="204"/>
      <c r="J432" s="118"/>
      <c r="K432" s="118"/>
      <c r="L432" s="118"/>
      <c r="M432" s="118"/>
      <c r="N432" s="118"/>
      <c r="O432" s="118"/>
      <c r="P432" s="118"/>
      <c r="Q432" s="118"/>
    </row>
    <row r="433" spans="1:17" s="51" customFormat="1" ht="30.75" customHeight="1" x14ac:dyDescent="0.45">
      <c r="A433" s="210">
        <v>6</v>
      </c>
      <c r="B433" s="120">
        <f t="shared" si="5"/>
        <v>0</v>
      </c>
      <c r="C433" s="130"/>
      <c r="D433" s="110"/>
      <c r="E433" s="131"/>
      <c r="F433" s="665"/>
      <c r="G433" s="665"/>
      <c r="H433" s="665"/>
      <c r="I433" s="204"/>
      <c r="J433" s="118"/>
      <c r="K433" s="118"/>
      <c r="L433" s="118"/>
      <c r="M433" s="118"/>
      <c r="N433" s="118"/>
      <c r="O433" s="118"/>
      <c r="P433" s="118"/>
      <c r="Q433" s="118"/>
    </row>
    <row r="434" spans="1:17" s="51" customFormat="1" ht="30.75" customHeight="1" x14ac:dyDescent="0.45">
      <c r="A434" s="210">
        <v>7</v>
      </c>
      <c r="B434" s="120">
        <f t="shared" si="5"/>
        <v>0</v>
      </c>
      <c r="C434" s="130"/>
      <c r="D434" s="110"/>
      <c r="E434" s="131"/>
      <c r="F434" s="665"/>
      <c r="G434" s="665"/>
      <c r="H434" s="665"/>
      <c r="I434" s="204"/>
      <c r="J434" s="118"/>
      <c r="K434" s="118"/>
      <c r="L434" s="118"/>
      <c r="M434" s="118"/>
      <c r="N434" s="118"/>
      <c r="O434" s="118"/>
      <c r="P434" s="118"/>
      <c r="Q434" s="118"/>
    </row>
    <row r="435" spans="1:17" s="51" customFormat="1" ht="30.75" customHeight="1" x14ac:dyDescent="0.45">
      <c r="A435" s="210">
        <v>8</v>
      </c>
      <c r="B435" s="120">
        <f t="shared" si="5"/>
        <v>0</v>
      </c>
      <c r="C435" s="130"/>
      <c r="D435" s="110"/>
      <c r="E435" s="131"/>
      <c r="F435" s="665"/>
      <c r="G435" s="665"/>
      <c r="H435" s="665"/>
      <c r="I435" s="204"/>
      <c r="J435" s="118"/>
      <c r="K435" s="118"/>
      <c r="L435" s="118"/>
      <c r="M435" s="118"/>
      <c r="N435" s="118"/>
      <c r="O435" s="118"/>
      <c r="P435" s="118"/>
      <c r="Q435" s="118"/>
    </row>
    <row r="436" spans="1:17" s="51" customFormat="1" ht="30.75" customHeight="1" x14ac:dyDescent="0.45">
      <c r="A436" s="210">
        <v>9</v>
      </c>
      <c r="B436" s="120">
        <f t="shared" si="5"/>
        <v>0</v>
      </c>
      <c r="C436" s="130"/>
      <c r="D436" s="110"/>
      <c r="E436" s="131"/>
      <c r="F436" s="665"/>
      <c r="G436" s="665"/>
      <c r="H436" s="665"/>
      <c r="I436" s="204"/>
      <c r="J436" s="118"/>
      <c r="K436" s="118"/>
      <c r="L436" s="118"/>
      <c r="M436" s="118"/>
      <c r="N436" s="118"/>
      <c r="O436" s="118"/>
      <c r="P436" s="118"/>
      <c r="Q436" s="118"/>
    </row>
    <row r="437" spans="1:17" s="51" customFormat="1" ht="30.75" customHeight="1" x14ac:dyDescent="0.45">
      <c r="A437" s="210">
        <v>10</v>
      </c>
      <c r="B437" s="120">
        <f t="shared" si="5"/>
        <v>0</v>
      </c>
      <c r="C437" s="130"/>
      <c r="D437" s="110"/>
      <c r="E437" s="131"/>
      <c r="F437" s="665"/>
      <c r="G437" s="665"/>
      <c r="H437" s="665"/>
      <c r="I437" s="204"/>
      <c r="J437" s="118"/>
      <c r="K437" s="118"/>
      <c r="L437" s="118"/>
      <c r="M437" s="118"/>
      <c r="N437" s="118"/>
      <c r="O437" s="118"/>
      <c r="P437" s="118"/>
      <c r="Q437" s="118"/>
    </row>
    <row r="438" spans="1:17" s="51" customFormat="1" ht="30.75" customHeight="1" x14ac:dyDescent="0.45">
      <c r="A438" s="210">
        <v>11</v>
      </c>
      <c r="B438" s="120">
        <f t="shared" si="5"/>
        <v>0</v>
      </c>
      <c r="C438" s="130"/>
      <c r="D438" s="110"/>
      <c r="E438" s="131"/>
      <c r="F438" s="665"/>
      <c r="G438" s="665"/>
      <c r="H438" s="665"/>
      <c r="I438" s="204"/>
      <c r="J438" s="118"/>
      <c r="K438" s="118"/>
      <c r="L438" s="118"/>
      <c r="M438" s="118"/>
      <c r="N438" s="118"/>
      <c r="O438" s="118"/>
      <c r="P438" s="118"/>
      <c r="Q438" s="118"/>
    </row>
    <row r="439" spans="1:17" s="51" customFormat="1" ht="30.75" customHeight="1" x14ac:dyDescent="0.45">
      <c r="A439" s="210">
        <v>12</v>
      </c>
      <c r="B439" s="120">
        <f t="shared" si="5"/>
        <v>0</v>
      </c>
      <c r="C439" s="130"/>
      <c r="D439" s="110"/>
      <c r="E439" s="131"/>
      <c r="F439" s="665"/>
      <c r="G439" s="665"/>
      <c r="H439" s="665"/>
      <c r="I439" s="204"/>
      <c r="J439" s="118"/>
      <c r="K439" s="118"/>
      <c r="L439" s="118"/>
      <c r="M439" s="118"/>
      <c r="N439" s="118"/>
      <c r="O439" s="118"/>
      <c r="P439" s="118"/>
      <c r="Q439" s="118"/>
    </row>
    <row r="440" spans="1:17" s="51" customFormat="1" ht="30.75" customHeight="1" x14ac:dyDescent="0.45">
      <c r="A440" s="210">
        <v>13</v>
      </c>
      <c r="B440" s="120">
        <f t="shared" si="5"/>
        <v>0</v>
      </c>
      <c r="C440" s="130"/>
      <c r="D440" s="110"/>
      <c r="E440" s="131"/>
      <c r="F440" s="665"/>
      <c r="G440" s="665"/>
      <c r="H440" s="665"/>
      <c r="I440" s="204"/>
      <c r="J440" s="118"/>
      <c r="K440" s="118"/>
      <c r="L440" s="118"/>
      <c r="M440" s="118"/>
      <c r="N440" s="118"/>
      <c r="O440" s="118"/>
      <c r="P440" s="118"/>
      <c r="Q440" s="118"/>
    </row>
    <row r="441" spans="1:17" s="51" customFormat="1" ht="30.75" customHeight="1" x14ac:dyDescent="0.45">
      <c r="A441" s="210">
        <v>14</v>
      </c>
      <c r="B441" s="120">
        <f t="shared" si="5"/>
        <v>0</v>
      </c>
      <c r="C441" s="130"/>
      <c r="D441" s="110"/>
      <c r="E441" s="131"/>
      <c r="F441" s="665"/>
      <c r="G441" s="665"/>
      <c r="H441" s="665"/>
      <c r="I441" s="204"/>
      <c r="J441" s="118"/>
      <c r="K441" s="118"/>
      <c r="L441" s="118"/>
      <c r="M441" s="118"/>
      <c r="N441" s="118"/>
      <c r="O441" s="118"/>
      <c r="P441" s="118"/>
      <c r="Q441" s="118"/>
    </row>
    <row r="442" spans="1:17" s="51" customFormat="1" ht="30.75" customHeight="1" x14ac:dyDescent="0.45">
      <c r="A442" s="210">
        <v>15</v>
      </c>
      <c r="B442" s="120">
        <f t="shared" si="5"/>
        <v>0</v>
      </c>
      <c r="C442" s="130"/>
      <c r="D442" s="110"/>
      <c r="E442" s="131"/>
      <c r="F442" s="665"/>
      <c r="G442" s="665"/>
      <c r="H442" s="665"/>
      <c r="I442" s="204"/>
      <c r="J442" s="118"/>
      <c r="K442" s="118"/>
      <c r="L442" s="118"/>
      <c r="M442" s="118"/>
      <c r="N442" s="118"/>
      <c r="O442" s="118"/>
      <c r="P442" s="118"/>
      <c r="Q442" s="118"/>
    </row>
    <row r="443" spans="1:17" s="51" customFormat="1" ht="30.75" customHeight="1" x14ac:dyDescent="0.45">
      <c r="A443" s="210">
        <v>16</v>
      </c>
      <c r="B443" s="120">
        <f t="shared" si="5"/>
        <v>0</v>
      </c>
      <c r="C443" s="130"/>
      <c r="D443" s="110"/>
      <c r="E443" s="131"/>
      <c r="F443" s="665"/>
      <c r="G443" s="665"/>
      <c r="H443" s="665"/>
      <c r="I443" s="204"/>
      <c r="J443" s="118"/>
      <c r="K443" s="118"/>
      <c r="L443" s="118"/>
      <c r="M443" s="118"/>
      <c r="N443" s="118"/>
      <c r="O443" s="118"/>
      <c r="P443" s="118"/>
      <c r="Q443" s="118"/>
    </row>
    <row r="444" spans="1:17" s="51" customFormat="1" ht="30.75" customHeight="1" x14ac:dyDescent="0.45">
      <c r="A444" s="210">
        <v>17</v>
      </c>
      <c r="B444" s="120">
        <f t="shared" si="5"/>
        <v>0</v>
      </c>
      <c r="C444" s="130"/>
      <c r="D444" s="110"/>
      <c r="E444" s="131"/>
      <c r="F444" s="665"/>
      <c r="G444" s="665"/>
      <c r="H444" s="665"/>
      <c r="I444" s="204"/>
      <c r="J444" s="118"/>
      <c r="K444" s="118"/>
      <c r="L444" s="118"/>
      <c r="M444" s="118"/>
      <c r="N444" s="118"/>
      <c r="O444" s="118"/>
      <c r="P444" s="118"/>
      <c r="Q444" s="118"/>
    </row>
    <row r="445" spans="1:17" s="51" customFormat="1" ht="30.75" customHeight="1" x14ac:dyDescent="0.45">
      <c r="A445" s="210">
        <v>18</v>
      </c>
      <c r="B445" s="120">
        <f t="shared" si="5"/>
        <v>0</v>
      </c>
      <c r="C445" s="130"/>
      <c r="D445" s="110"/>
      <c r="E445" s="131"/>
      <c r="F445" s="665"/>
      <c r="G445" s="665"/>
      <c r="H445" s="665"/>
      <c r="I445" s="204"/>
      <c r="J445" s="118"/>
      <c r="K445" s="118"/>
      <c r="L445" s="118"/>
      <c r="M445" s="118"/>
      <c r="N445" s="118"/>
      <c r="O445" s="118"/>
      <c r="P445" s="118"/>
      <c r="Q445" s="118"/>
    </row>
    <row r="446" spans="1:17" s="51" customFormat="1" ht="30.75" customHeight="1" x14ac:dyDescent="0.45">
      <c r="A446" s="210">
        <v>19</v>
      </c>
      <c r="B446" s="120">
        <f t="shared" si="5"/>
        <v>0</v>
      </c>
      <c r="C446" s="130"/>
      <c r="D446" s="110"/>
      <c r="E446" s="131"/>
      <c r="F446" s="665"/>
      <c r="G446" s="665"/>
      <c r="H446" s="665"/>
      <c r="I446" s="204"/>
      <c r="J446" s="118"/>
      <c r="K446" s="118"/>
      <c r="L446" s="118"/>
      <c r="M446" s="118"/>
      <c r="N446" s="118"/>
      <c r="O446" s="118"/>
      <c r="P446" s="118"/>
      <c r="Q446" s="118"/>
    </row>
    <row r="447" spans="1:17" s="51" customFormat="1" ht="30.75" customHeight="1" x14ac:dyDescent="0.45">
      <c r="A447" s="210">
        <v>20</v>
      </c>
      <c r="B447" s="120">
        <f t="shared" si="5"/>
        <v>0</v>
      </c>
      <c r="C447" s="130"/>
      <c r="D447" s="110"/>
      <c r="E447" s="131"/>
      <c r="F447" s="665"/>
      <c r="G447" s="665"/>
      <c r="H447" s="665"/>
      <c r="I447" s="204"/>
      <c r="J447" s="118"/>
      <c r="K447" s="118"/>
      <c r="L447" s="118"/>
      <c r="M447" s="118"/>
      <c r="N447" s="118"/>
      <c r="O447" s="118"/>
      <c r="P447" s="118"/>
      <c r="Q447" s="118"/>
    </row>
    <row r="448" spans="1:17" s="51" customFormat="1" ht="30.75" customHeight="1" x14ac:dyDescent="0.45">
      <c r="A448" s="210">
        <v>21</v>
      </c>
      <c r="B448" s="120">
        <f t="shared" si="5"/>
        <v>0</v>
      </c>
      <c r="C448" s="130"/>
      <c r="D448" s="110"/>
      <c r="E448" s="131"/>
      <c r="F448" s="665"/>
      <c r="G448" s="665"/>
      <c r="H448" s="665"/>
      <c r="I448" s="204"/>
      <c r="J448" s="118"/>
      <c r="K448" s="118"/>
      <c r="L448" s="118"/>
      <c r="M448" s="118"/>
      <c r="N448" s="118"/>
      <c r="O448" s="118"/>
      <c r="P448" s="118"/>
      <c r="Q448" s="118"/>
    </row>
    <row r="449" spans="1:17" s="51" customFormat="1" ht="30.75" customHeight="1" x14ac:dyDescent="0.45">
      <c r="A449" s="210">
        <v>22</v>
      </c>
      <c r="B449" s="120">
        <f t="shared" si="5"/>
        <v>0</v>
      </c>
      <c r="C449" s="130"/>
      <c r="D449" s="110"/>
      <c r="E449" s="131"/>
      <c r="F449" s="665"/>
      <c r="G449" s="665"/>
      <c r="H449" s="665"/>
      <c r="I449" s="204"/>
      <c r="J449" s="118"/>
      <c r="K449" s="118"/>
      <c r="L449" s="118"/>
      <c r="M449" s="118"/>
      <c r="N449" s="118"/>
      <c r="O449" s="118"/>
      <c r="P449" s="118"/>
      <c r="Q449" s="118"/>
    </row>
    <row r="450" spans="1:17" s="51" customFormat="1" ht="30.75" customHeight="1" x14ac:dyDescent="0.45">
      <c r="A450" s="210">
        <v>23</v>
      </c>
      <c r="B450" s="120">
        <f t="shared" si="5"/>
        <v>0</v>
      </c>
      <c r="C450" s="130"/>
      <c r="D450" s="110"/>
      <c r="E450" s="131"/>
      <c r="F450" s="665"/>
      <c r="G450" s="665"/>
      <c r="H450" s="665"/>
      <c r="I450" s="204"/>
      <c r="J450" s="118"/>
      <c r="K450" s="118"/>
      <c r="L450" s="118"/>
      <c r="M450" s="118"/>
      <c r="N450" s="118"/>
      <c r="O450" s="118"/>
      <c r="P450" s="118"/>
      <c r="Q450" s="118"/>
    </row>
    <row r="451" spans="1:17" s="51" customFormat="1" ht="30.75" customHeight="1" x14ac:dyDescent="0.45">
      <c r="A451" s="210">
        <v>24</v>
      </c>
      <c r="B451" s="120">
        <f t="shared" si="5"/>
        <v>0</v>
      </c>
      <c r="C451" s="130"/>
      <c r="D451" s="110"/>
      <c r="E451" s="131"/>
      <c r="F451" s="665"/>
      <c r="G451" s="665"/>
      <c r="H451" s="665"/>
      <c r="I451" s="204"/>
      <c r="J451" s="118"/>
      <c r="K451" s="118"/>
      <c r="L451" s="118"/>
      <c r="M451" s="118"/>
      <c r="N451" s="118"/>
      <c r="O451" s="118"/>
      <c r="P451" s="118"/>
      <c r="Q451" s="118"/>
    </row>
    <row r="452" spans="1:17" s="51" customFormat="1" ht="30.75" customHeight="1" x14ac:dyDescent="0.45">
      <c r="A452" s="210">
        <v>25</v>
      </c>
      <c r="B452" s="120">
        <f t="shared" si="5"/>
        <v>0</v>
      </c>
      <c r="C452" s="130"/>
      <c r="D452" s="110"/>
      <c r="E452" s="131"/>
      <c r="F452" s="665"/>
      <c r="G452" s="665"/>
      <c r="H452" s="665"/>
      <c r="I452" s="204"/>
      <c r="J452" s="118"/>
      <c r="K452" s="118"/>
      <c r="L452" s="118"/>
      <c r="M452" s="118"/>
      <c r="N452" s="118"/>
      <c r="O452" s="118"/>
      <c r="P452" s="118"/>
      <c r="Q452" s="118"/>
    </row>
    <row r="453" spans="1:17" s="51" customFormat="1" ht="30.75" customHeight="1" x14ac:dyDescent="0.45">
      <c r="A453" s="210">
        <v>26</v>
      </c>
      <c r="B453" s="120">
        <f t="shared" si="5"/>
        <v>0</v>
      </c>
      <c r="C453" s="130"/>
      <c r="D453" s="110"/>
      <c r="E453" s="131"/>
      <c r="F453" s="665"/>
      <c r="G453" s="665"/>
      <c r="H453" s="665"/>
      <c r="I453" s="204"/>
      <c r="J453" s="118"/>
      <c r="K453" s="118"/>
      <c r="L453" s="118"/>
      <c r="M453" s="118"/>
      <c r="N453" s="118"/>
      <c r="O453" s="118"/>
      <c r="P453" s="118"/>
      <c r="Q453" s="118"/>
    </row>
    <row r="454" spans="1:17" s="51" customFormat="1" ht="30.75" customHeight="1" x14ac:dyDescent="0.45">
      <c r="A454" s="210">
        <v>27</v>
      </c>
      <c r="B454" s="120">
        <f t="shared" si="5"/>
        <v>0</v>
      </c>
      <c r="C454" s="130"/>
      <c r="D454" s="110"/>
      <c r="E454" s="131"/>
      <c r="F454" s="665"/>
      <c r="G454" s="665"/>
      <c r="H454" s="665"/>
      <c r="I454" s="204"/>
      <c r="J454" s="118"/>
      <c r="K454" s="118"/>
      <c r="L454" s="141"/>
      <c r="M454" s="118"/>
      <c r="N454" s="118"/>
      <c r="O454" s="118"/>
      <c r="P454" s="118"/>
      <c r="Q454" s="118"/>
    </row>
    <row r="455" spans="1:17" s="51" customFormat="1" ht="30.75" customHeight="1" x14ac:dyDescent="0.45">
      <c r="A455" s="210">
        <v>28</v>
      </c>
      <c r="B455" s="120">
        <f t="shared" si="5"/>
        <v>0</v>
      </c>
      <c r="C455" s="130"/>
      <c r="D455" s="110"/>
      <c r="E455" s="131"/>
      <c r="F455" s="665"/>
      <c r="G455" s="665"/>
      <c r="H455" s="665"/>
      <c r="I455" s="204"/>
      <c r="J455" s="118"/>
      <c r="K455" s="118"/>
      <c r="L455" s="141"/>
      <c r="M455" s="118"/>
      <c r="N455" s="118"/>
      <c r="O455" s="118"/>
      <c r="P455" s="118"/>
      <c r="Q455" s="118"/>
    </row>
    <row r="456" spans="1:17" s="51" customFormat="1" ht="30.75" customHeight="1" x14ac:dyDescent="0.45">
      <c r="A456" s="210">
        <v>29</v>
      </c>
      <c r="B456" s="120">
        <f t="shared" si="5"/>
        <v>0</v>
      </c>
      <c r="C456" s="130"/>
      <c r="D456" s="110"/>
      <c r="E456" s="131"/>
      <c r="F456" s="665"/>
      <c r="G456" s="665"/>
      <c r="H456" s="665"/>
      <c r="I456" s="204"/>
      <c r="J456" s="118"/>
      <c r="K456" s="118"/>
      <c r="L456" s="141"/>
      <c r="M456" s="118"/>
      <c r="N456" s="118"/>
      <c r="O456" s="118"/>
      <c r="P456" s="118"/>
      <c r="Q456" s="118"/>
    </row>
    <row r="457" spans="1:17" s="51" customFormat="1" ht="30.75" customHeight="1" x14ac:dyDescent="0.45">
      <c r="A457" s="210">
        <v>30</v>
      </c>
      <c r="B457" s="120"/>
      <c r="C457" s="138"/>
      <c r="D457" s="139"/>
      <c r="E457" s="174"/>
      <c r="F457" s="665"/>
      <c r="G457" s="665"/>
      <c r="H457" s="665"/>
      <c r="I457" s="205"/>
      <c r="J457" s="118"/>
      <c r="K457" s="118"/>
      <c r="L457" s="141"/>
      <c r="M457" s="118"/>
      <c r="N457" s="118"/>
      <c r="O457" s="118"/>
      <c r="P457" s="118"/>
      <c r="Q457" s="118"/>
    </row>
    <row r="458" spans="1:17" s="51" customFormat="1" ht="30.75" customHeight="1" x14ac:dyDescent="0.45">
      <c r="A458" s="210">
        <v>31</v>
      </c>
      <c r="B458" s="120"/>
      <c r="C458" s="138"/>
      <c r="D458" s="139"/>
      <c r="E458" s="174"/>
      <c r="F458" s="665"/>
      <c r="G458" s="665"/>
      <c r="H458" s="665"/>
      <c r="I458" s="205"/>
      <c r="J458" s="118"/>
      <c r="K458" s="118"/>
      <c r="L458" s="141"/>
      <c r="M458" s="118"/>
      <c r="N458" s="118"/>
      <c r="O458" s="118"/>
      <c r="P458" s="118"/>
      <c r="Q458" s="118"/>
    </row>
    <row r="459" spans="1:17" s="51" customFormat="1" ht="30.75" customHeight="1" x14ac:dyDescent="0.45">
      <c r="A459" s="210">
        <v>32</v>
      </c>
      <c r="B459" s="120"/>
      <c r="C459" s="138"/>
      <c r="D459" s="139"/>
      <c r="E459" s="174"/>
      <c r="F459" s="665"/>
      <c r="G459" s="665"/>
      <c r="H459" s="665"/>
      <c r="I459" s="205"/>
      <c r="J459" s="118"/>
      <c r="K459" s="118"/>
      <c r="L459" s="141"/>
      <c r="M459" s="118"/>
      <c r="N459" s="118"/>
      <c r="O459" s="118"/>
      <c r="P459" s="118"/>
      <c r="Q459" s="118"/>
    </row>
    <row r="460" spans="1:17" s="51" customFormat="1" ht="30.75" customHeight="1" x14ac:dyDescent="0.45">
      <c r="A460" s="210">
        <v>33</v>
      </c>
      <c r="B460" s="120"/>
      <c r="C460" s="138"/>
      <c r="D460" s="139"/>
      <c r="E460" s="174"/>
      <c r="F460" s="665"/>
      <c r="G460" s="665"/>
      <c r="H460" s="665"/>
      <c r="I460" s="205"/>
      <c r="J460" s="118"/>
      <c r="K460" s="118"/>
      <c r="L460" s="141"/>
      <c r="M460" s="118"/>
      <c r="N460" s="118"/>
      <c r="O460" s="118"/>
      <c r="P460" s="118"/>
      <c r="Q460" s="118"/>
    </row>
    <row r="461" spans="1:17" s="51" customFormat="1" ht="30.75" customHeight="1" x14ac:dyDescent="0.45">
      <c r="A461" s="210">
        <v>34</v>
      </c>
      <c r="B461" s="120"/>
      <c r="C461" s="138"/>
      <c r="D461" s="139"/>
      <c r="E461" s="174"/>
      <c r="F461" s="665"/>
      <c r="G461" s="665"/>
      <c r="H461" s="665"/>
      <c r="I461" s="205"/>
      <c r="J461" s="118"/>
      <c r="K461" s="118"/>
      <c r="L461" s="141"/>
      <c r="M461" s="118"/>
      <c r="N461" s="118"/>
      <c r="O461" s="118"/>
      <c r="P461" s="118"/>
      <c r="Q461" s="118"/>
    </row>
    <row r="462" spans="1:17" s="51" customFormat="1" ht="30.75" customHeight="1" x14ac:dyDescent="0.45">
      <c r="A462" s="210">
        <v>35</v>
      </c>
      <c r="B462" s="120"/>
      <c r="C462" s="138"/>
      <c r="D462" s="139"/>
      <c r="E462" s="174"/>
      <c r="F462" s="665"/>
      <c r="G462" s="665"/>
      <c r="H462" s="665"/>
      <c r="I462" s="205"/>
      <c r="J462" s="118"/>
      <c r="K462" s="118"/>
      <c r="L462" s="141"/>
      <c r="M462" s="118"/>
      <c r="N462" s="118"/>
      <c r="O462" s="118"/>
      <c r="P462" s="118"/>
      <c r="Q462" s="118"/>
    </row>
    <row r="463" spans="1:17" s="51" customFormat="1" ht="30.75" customHeight="1" x14ac:dyDescent="0.45">
      <c r="A463" s="210">
        <v>36</v>
      </c>
      <c r="B463" s="120"/>
      <c r="C463" s="138"/>
      <c r="D463" s="139"/>
      <c r="E463" s="174"/>
      <c r="F463" s="665"/>
      <c r="G463" s="665"/>
      <c r="H463" s="665"/>
      <c r="I463" s="205"/>
      <c r="J463" s="118"/>
      <c r="K463" s="118"/>
      <c r="L463" s="141"/>
      <c r="M463" s="118"/>
      <c r="N463" s="118"/>
      <c r="O463" s="118"/>
      <c r="P463" s="118"/>
      <c r="Q463" s="118"/>
    </row>
    <row r="464" spans="1:17" s="51" customFormat="1" ht="30.75" customHeight="1" x14ac:dyDescent="0.45">
      <c r="A464" s="210">
        <v>37</v>
      </c>
      <c r="B464" s="120"/>
      <c r="C464" s="138"/>
      <c r="D464" s="139"/>
      <c r="E464" s="174"/>
      <c r="F464" s="665"/>
      <c r="G464" s="665"/>
      <c r="H464" s="665"/>
      <c r="I464" s="205"/>
      <c r="J464" s="118"/>
      <c r="K464" s="118"/>
      <c r="L464" s="141"/>
      <c r="M464" s="118"/>
      <c r="N464" s="118"/>
      <c r="O464" s="118"/>
      <c r="P464" s="118"/>
      <c r="Q464" s="118"/>
    </row>
    <row r="465" spans="1:17" s="51" customFormat="1" ht="30.75" customHeight="1" x14ac:dyDescent="0.45">
      <c r="A465" s="210">
        <v>38</v>
      </c>
      <c r="B465" s="120"/>
      <c r="C465" s="138"/>
      <c r="D465" s="139"/>
      <c r="E465" s="174"/>
      <c r="F465" s="665"/>
      <c r="G465" s="665"/>
      <c r="H465" s="665"/>
      <c r="I465" s="205"/>
      <c r="J465" s="118"/>
      <c r="K465" s="118"/>
      <c r="L465" s="141"/>
      <c r="M465" s="118"/>
      <c r="N465" s="118"/>
      <c r="O465" s="118"/>
      <c r="P465" s="118"/>
      <c r="Q465" s="118"/>
    </row>
    <row r="466" spans="1:17" s="51" customFormat="1" ht="30.75" customHeight="1" x14ac:dyDescent="0.45">
      <c r="A466" s="210">
        <v>39</v>
      </c>
      <c r="B466" s="120"/>
      <c r="C466" s="138"/>
      <c r="D466" s="139"/>
      <c r="E466" s="174"/>
      <c r="F466" s="665"/>
      <c r="G466" s="665"/>
      <c r="H466" s="665"/>
      <c r="I466" s="205"/>
      <c r="J466" s="118"/>
      <c r="K466" s="118"/>
      <c r="L466" s="141"/>
      <c r="M466" s="118"/>
      <c r="N466" s="118"/>
      <c r="O466" s="118"/>
      <c r="P466" s="118"/>
      <c r="Q466" s="118"/>
    </row>
    <row r="467" spans="1:17" s="51" customFormat="1" ht="30.75" customHeight="1" x14ac:dyDescent="0.45">
      <c r="A467" s="210">
        <v>40</v>
      </c>
      <c r="B467" s="120"/>
      <c r="C467" s="138"/>
      <c r="D467" s="139"/>
      <c r="E467" s="174"/>
      <c r="F467" s="665"/>
      <c r="G467" s="665"/>
      <c r="H467" s="665"/>
      <c r="I467" s="205"/>
      <c r="J467" s="118"/>
      <c r="K467" s="118"/>
      <c r="L467" s="141"/>
      <c r="M467" s="118"/>
      <c r="N467" s="118"/>
      <c r="O467" s="118"/>
      <c r="P467" s="118"/>
      <c r="Q467" s="118"/>
    </row>
    <row r="468" spans="1:17" s="51" customFormat="1" ht="30.75" customHeight="1" x14ac:dyDescent="0.45">
      <c r="A468" s="210">
        <v>41</v>
      </c>
      <c r="B468" s="120"/>
      <c r="C468" s="138"/>
      <c r="D468" s="139"/>
      <c r="E468" s="174"/>
      <c r="F468" s="665"/>
      <c r="G468" s="665"/>
      <c r="H468" s="665"/>
      <c r="I468" s="205"/>
      <c r="J468" s="118"/>
      <c r="K468" s="118"/>
      <c r="L468" s="141"/>
      <c r="M468" s="118"/>
      <c r="N468" s="118"/>
      <c r="O468" s="118"/>
      <c r="P468" s="118"/>
      <c r="Q468" s="118"/>
    </row>
    <row r="469" spans="1:17" s="51" customFormat="1" ht="30.75" customHeight="1" x14ac:dyDescent="0.45">
      <c r="A469" s="210">
        <v>42</v>
      </c>
      <c r="B469" s="120"/>
      <c r="C469" s="138"/>
      <c r="D469" s="139"/>
      <c r="E469" s="174"/>
      <c r="F469" s="665"/>
      <c r="G469" s="665"/>
      <c r="H469" s="665"/>
      <c r="I469" s="205"/>
      <c r="J469" s="118"/>
      <c r="K469" s="118"/>
      <c r="L469" s="141"/>
      <c r="M469" s="118"/>
      <c r="N469" s="118"/>
      <c r="O469" s="118"/>
      <c r="P469" s="118"/>
      <c r="Q469" s="118"/>
    </row>
    <row r="470" spans="1:17" s="51" customFormat="1" ht="30.75" customHeight="1" x14ac:dyDescent="0.45">
      <c r="A470" s="210">
        <v>43</v>
      </c>
      <c r="B470" s="120"/>
      <c r="C470" s="138"/>
      <c r="D470" s="139"/>
      <c r="E470" s="174"/>
      <c r="F470" s="665"/>
      <c r="G470" s="665"/>
      <c r="H470" s="665"/>
      <c r="I470" s="205"/>
      <c r="J470" s="118"/>
      <c r="K470" s="118"/>
      <c r="L470" s="141"/>
      <c r="M470" s="118"/>
      <c r="N470" s="118"/>
      <c r="O470" s="118"/>
      <c r="P470" s="118"/>
      <c r="Q470" s="118"/>
    </row>
    <row r="471" spans="1:17" s="51" customFormat="1" ht="30.75" customHeight="1" x14ac:dyDescent="0.45">
      <c r="A471" s="210">
        <v>44</v>
      </c>
      <c r="B471" s="120"/>
      <c r="C471" s="130"/>
      <c r="D471" s="110"/>
      <c r="E471" s="131"/>
      <c r="F471" s="665"/>
      <c r="G471" s="665"/>
      <c r="H471" s="665"/>
      <c r="I471" s="204"/>
      <c r="J471" s="118"/>
      <c r="K471" s="118"/>
      <c r="L471" s="141"/>
      <c r="M471" s="118"/>
      <c r="N471" s="118"/>
      <c r="O471" s="118"/>
      <c r="P471" s="118"/>
      <c r="Q471" s="118"/>
    </row>
    <row r="472" spans="1:17" s="51" customFormat="1" ht="30.75" customHeight="1" x14ac:dyDescent="0.45">
      <c r="A472" s="210">
        <v>45</v>
      </c>
      <c r="B472" s="120"/>
      <c r="C472" s="130"/>
      <c r="D472" s="110"/>
      <c r="E472" s="131"/>
      <c r="F472" s="665"/>
      <c r="G472" s="665"/>
      <c r="H472" s="665"/>
      <c r="I472" s="204"/>
      <c r="J472" s="118"/>
      <c r="K472" s="118"/>
      <c r="L472" s="141"/>
      <c r="M472" s="118"/>
      <c r="N472" s="118"/>
      <c r="O472" s="118"/>
      <c r="P472" s="118"/>
      <c r="Q472" s="118"/>
    </row>
    <row r="473" spans="1:17" s="51" customFormat="1" ht="30.75" customHeight="1" x14ac:dyDescent="0.45">
      <c r="A473" s="210">
        <v>46</v>
      </c>
      <c r="B473" s="120"/>
      <c r="C473" s="138"/>
      <c r="D473" s="139"/>
      <c r="E473" s="174"/>
      <c r="F473" s="665"/>
      <c r="G473" s="665"/>
      <c r="H473" s="665"/>
      <c r="I473" s="205"/>
      <c r="J473" s="118"/>
      <c r="K473" s="118"/>
      <c r="L473" s="141"/>
      <c r="M473" s="118"/>
      <c r="N473" s="118"/>
      <c r="O473" s="118"/>
      <c r="P473" s="118"/>
      <c r="Q473" s="118"/>
    </row>
    <row r="474" spans="1:17" s="51" customFormat="1" ht="30.75" customHeight="1" x14ac:dyDescent="0.45">
      <c r="A474" s="210">
        <v>47</v>
      </c>
      <c r="B474" s="120"/>
      <c r="C474" s="138"/>
      <c r="D474" s="139"/>
      <c r="E474" s="174"/>
      <c r="F474" s="665"/>
      <c r="G474" s="665"/>
      <c r="H474" s="665"/>
      <c r="I474" s="205"/>
      <c r="J474" s="118"/>
      <c r="K474" s="118"/>
      <c r="L474" s="141"/>
      <c r="M474" s="118"/>
      <c r="N474" s="118"/>
      <c r="O474" s="118"/>
      <c r="P474" s="118"/>
      <c r="Q474" s="118"/>
    </row>
    <row r="475" spans="1:17" s="51" customFormat="1" ht="30.75" customHeight="1" x14ac:dyDescent="0.45">
      <c r="A475" s="210">
        <v>48</v>
      </c>
      <c r="B475" s="120"/>
      <c r="C475" s="138"/>
      <c r="D475" s="139"/>
      <c r="E475" s="174"/>
      <c r="F475" s="665"/>
      <c r="G475" s="665"/>
      <c r="H475" s="665"/>
      <c r="I475" s="205"/>
      <c r="J475" s="118"/>
      <c r="K475" s="118"/>
      <c r="L475" s="141"/>
      <c r="M475" s="118"/>
      <c r="N475" s="118"/>
      <c r="O475" s="118"/>
      <c r="P475" s="118"/>
      <c r="Q475" s="118"/>
    </row>
    <row r="476" spans="1:17" s="51" customFormat="1" ht="30.75" customHeight="1" x14ac:dyDescent="0.45">
      <c r="A476" s="210">
        <v>49</v>
      </c>
      <c r="B476" s="120"/>
      <c r="C476" s="138"/>
      <c r="D476" s="139"/>
      <c r="E476" s="174"/>
      <c r="F476" s="665"/>
      <c r="G476" s="665"/>
      <c r="H476" s="665"/>
      <c r="I476" s="205"/>
      <c r="J476" s="118"/>
      <c r="K476" s="118"/>
      <c r="L476" s="141"/>
      <c r="M476" s="118"/>
      <c r="N476" s="118"/>
      <c r="O476" s="118"/>
      <c r="P476" s="118"/>
      <c r="Q476" s="118"/>
    </row>
    <row r="477" spans="1:17" s="51" customFormat="1" ht="30.75" customHeight="1" thickBot="1" x14ac:dyDescent="0.5">
      <c r="A477" s="210">
        <v>50</v>
      </c>
      <c r="B477" s="120">
        <f t="shared" ref="B477" si="6">+IF(I283=I477,0,1)</f>
        <v>0</v>
      </c>
      <c r="C477" s="133"/>
      <c r="D477" s="303"/>
      <c r="E477" s="134"/>
      <c r="F477" s="665"/>
      <c r="G477" s="665"/>
      <c r="H477" s="665"/>
      <c r="I477" s="206"/>
      <c r="J477" s="118"/>
      <c r="K477" s="118"/>
      <c r="L477" s="141"/>
      <c r="M477" s="118"/>
      <c r="N477" s="118"/>
      <c r="O477" s="118"/>
      <c r="P477" s="118"/>
      <c r="Q477" s="118"/>
    </row>
    <row r="478" spans="1:17" s="51" customFormat="1" ht="30.75" customHeight="1" thickBot="1" x14ac:dyDescent="0.5">
      <c r="B478" s="120"/>
      <c r="C478" s="503" t="s">
        <v>796</v>
      </c>
      <c r="D478" s="504"/>
      <c r="E478" s="504"/>
      <c r="F478" s="504"/>
      <c r="G478" s="504"/>
      <c r="H478" s="505"/>
      <c r="I478" s="304">
        <f>+SUM(I428:I477)</f>
        <v>0</v>
      </c>
      <c r="J478" s="118"/>
      <c r="K478" s="118"/>
      <c r="L478" s="141"/>
      <c r="M478" s="118"/>
      <c r="N478" s="118"/>
      <c r="O478" s="118"/>
      <c r="P478" s="118"/>
      <c r="Q478" s="118"/>
    </row>
    <row r="479" spans="1:17" s="51" customFormat="1" ht="12" customHeight="1" x14ac:dyDescent="0.45">
      <c r="B479" s="118"/>
      <c r="C479" s="118"/>
      <c r="D479" s="118"/>
      <c r="E479" s="118"/>
      <c r="F479" s="118"/>
      <c r="G479" s="118"/>
      <c r="H479" s="118"/>
      <c r="I479" s="118"/>
      <c r="J479" s="118"/>
      <c r="K479" s="118"/>
      <c r="L479" s="118"/>
      <c r="M479" s="118"/>
      <c r="N479" s="118"/>
      <c r="O479" s="118"/>
      <c r="P479" s="118"/>
      <c r="Q479" s="118"/>
    </row>
    <row r="480" spans="1:17" s="51" customFormat="1" ht="21.75" customHeight="1" x14ac:dyDescent="0.45">
      <c r="B480" s="118"/>
      <c r="C480" s="118"/>
      <c r="D480" s="118"/>
      <c r="E480" s="118"/>
      <c r="F480" s="118"/>
      <c r="G480" s="118"/>
      <c r="H480" s="118"/>
      <c r="I480" s="118"/>
      <c r="J480" s="118"/>
      <c r="K480" s="118"/>
      <c r="L480" s="118"/>
      <c r="M480" s="118"/>
      <c r="N480" s="118"/>
      <c r="O480" s="118"/>
      <c r="P480" s="118"/>
      <c r="Q480" s="118"/>
    </row>
    <row r="481" spans="2:17" s="51" customFormat="1" ht="27.75" customHeight="1" thickBot="1" x14ac:dyDescent="0.5">
      <c r="B481" s="118"/>
      <c r="C481" s="189" t="s">
        <v>961</v>
      </c>
      <c r="D481" s="118"/>
      <c r="E481" s="118"/>
      <c r="F481" s="118"/>
      <c r="G481" s="118"/>
      <c r="H481" s="118"/>
      <c r="I481" s="118"/>
      <c r="J481" s="118"/>
      <c r="K481" s="118"/>
      <c r="L481" s="118"/>
      <c r="M481" s="118"/>
      <c r="N481" s="118"/>
      <c r="O481" s="118"/>
      <c r="P481" s="118"/>
      <c r="Q481" s="118"/>
    </row>
    <row r="482" spans="2:17" s="51" customFormat="1" ht="13.95" customHeight="1" x14ac:dyDescent="0.45">
      <c r="B482" s="118"/>
      <c r="C482" s="641"/>
      <c r="D482" s="642"/>
      <c r="E482" s="642"/>
      <c r="F482" s="642"/>
      <c r="G482" s="642"/>
      <c r="H482" s="642"/>
      <c r="I482" s="642"/>
      <c r="J482" s="642"/>
      <c r="K482" s="642"/>
      <c r="L482" s="642"/>
      <c r="M482" s="642"/>
      <c r="N482" s="642"/>
      <c r="O482" s="642"/>
      <c r="P482" s="642"/>
      <c r="Q482" s="643"/>
    </row>
    <row r="483" spans="2:17" s="51" customFormat="1" ht="13.95" customHeight="1" x14ac:dyDescent="0.45">
      <c r="B483" s="118"/>
      <c r="C483" s="644"/>
      <c r="D483" s="645"/>
      <c r="E483" s="645"/>
      <c r="F483" s="645"/>
      <c r="G483" s="645"/>
      <c r="H483" s="645"/>
      <c r="I483" s="645"/>
      <c r="J483" s="645"/>
      <c r="K483" s="645"/>
      <c r="L483" s="645"/>
      <c r="M483" s="645"/>
      <c r="N483" s="645"/>
      <c r="O483" s="645"/>
      <c r="P483" s="645"/>
      <c r="Q483" s="646"/>
    </row>
    <row r="484" spans="2:17" s="51" customFormat="1" ht="13.95" customHeight="1" x14ac:dyDescent="0.45">
      <c r="B484" s="118"/>
      <c r="C484" s="644"/>
      <c r="D484" s="645"/>
      <c r="E484" s="645"/>
      <c r="F484" s="645"/>
      <c r="G484" s="645"/>
      <c r="H484" s="645"/>
      <c r="I484" s="645"/>
      <c r="J484" s="645"/>
      <c r="K484" s="645"/>
      <c r="L484" s="645"/>
      <c r="M484" s="645"/>
      <c r="N484" s="645"/>
      <c r="O484" s="645"/>
      <c r="P484" s="645"/>
      <c r="Q484" s="646"/>
    </row>
    <row r="485" spans="2:17" s="51" customFormat="1" ht="13.95" customHeight="1" x14ac:dyDescent="0.45">
      <c r="B485" s="118"/>
      <c r="C485" s="644"/>
      <c r="D485" s="645"/>
      <c r="E485" s="645"/>
      <c r="F485" s="645"/>
      <c r="G485" s="645"/>
      <c r="H485" s="645"/>
      <c r="I485" s="645"/>
      <c r="J485" s="645"/>
      <c r="K485" s="645"/>
      <c r="L485" s="645"/>
      <c r="M485" s="645"/>
      <c r="N485" s="645"/>
      <c r="O485" s="645"/>
      <c r="P485" s="645"/>
      <c r="Q485" s="646"/>
    </row>
    <row r="486" spans="2:17" s="51" customFormat="1" ht="13.95" customHeight="1" x14ac:dyDescent="0.45">
      <c r="B486" s="118"/>
      <c r="C486" s="644"/>
      <c r="D486" s="645"/>
      <c r="E486" s="645"/>
      <c r="F486" s="645"/>
      <c r="G486" s="645"/>
      <c r="H486" s="645"/>
      <c r="I486" s="645"/>
      <c r="J486" s="645"/>
      <c r="K486" s="645"/>
      <c r="L486" s="645"/>
      <c r="M486" s="645"/>
      <c r="N486" s="645"/>
      <c r="O486" s="645"/>
      <c r="P486" s="645"/>
      <c r="Q486" s="646"/>
    </row>
    <row r="487" spans="2:17" s="51" customFormat="1" ht="13.95" customHeight="1" x14ac:dyDescent="0.45">
      <c r="B487" s="118"/>
      <c r="C487" s="644"/>
      <c r="D487" s="645"/>
      <c r="E487" s="645"/>
      <c r="F487" s="645"/>
      <c r="G487" s="645"/>
      <c r="H487" s="645"/>
      <c r="I487" s="645"/>
      <c r="J487" s="645"/>
      <c r="K487" s="645"/>
      <c r="L487" s="645"/>
      <c r="M487" s="645"/>
      <c r="N487" s="645"/>
      <c r="O487" s="645"/>
      <c r="P487" s="645"/>
      <c r="Q487" s="646"/>
    </row>
    <row r="488" spans="2:17" s="51" customFormat="1" ht="13.95" customHeight="1" x14ac:dyDescent="0.45">
      <c r="B488" s="118"/>
      <c r="C488" s="644"/>
      <c r="D488" s="645"/>
      <c r="E488" s="645"/>
      <c r="F488" s="645"/>
      <c r="G488" s="645"/>
      <c r="H488" s="645"/>
      <c r="I488" s="645"/>
      <c r="J488" s="645"/>
      <c r="K488" s="645"/>
      <c r="L488" s="645"/>
      <c r="M488" s="645"/>
      <c r="N488" s="645"/>
      <c r="O488" s="645"/>
      <c r="P488" s="645"/>
      <c r="Q488" s="646"/>
    </row>
    <row r="489" spans="2:17" s="51" customFormat="1" ht="13.95" customHeight="1" x14ac:dyDescent="0.45">
      <c r="B489" s="118"/>
      <c r="C489" s="644"/>
      <c r="D489" s="645"/>
      <c r="E489" s="645"/>
      <c r="F489" s="645"/>
      <c r="G489" s="645"/>
      <c r="H489" s="645"/>
      <c r="I489" s="645"/>
      <c r="J489" s="645"/>
      <c r="K489" s="645"/>
      <c r="L489" s="645"/>
      <c r="M489" s="645"/>
      <c r="N489" s="645"/>
      <c r="O489" s="645"/>
      <c r="P489" s="645"/>
      <c r="Q489" s="646"/>
    </row>
    <row r="490" spans="2:17" s="51" customFormat="1" ht="13.95" customHeight="1" x14ac:dyDescent="0.45">
      <c r="B490" s="118"/>
      <c r="C490" s="644"/>
      <c r="D490" s="645"/>
      <c r="E490" s="645"/>
      <c r="F490" s="645"/>
      <c r="G490" s="645"/>
      <c r="H490" s="645"/>
      <c r="I490" s="645"/>
      <c r="J490" s="645"/>
      <c r="K490" s="645"/>
      <c r="L490" s="645"/>
      <c r="M490" s="645"/>
      <c r="N490" s="645"/>
      <c r="O490" s="645"/>
      <c r="P490" s="645"/>
      <c r="Q490" s="646"/>
    </row>
    <row r="491" spans="2:17" s="51" customFormat="1" ht="13.95" customHeight="1" x14ac:dyDescent="0.45">
      <c r="B491" s="118"/>
      <c r="C491" s="644"/>
      <c r="D491" s="645"/>
      <c r="E491" s="645"/>
      <c r="F491" s="645"/>
      <c r="G491" s="645"/>
      <c r="H491" s="645"/>
      <c r="I491" s="645"/>
      <c r="J491" s="645"/>
      <c r="K491" s="645"/>
      <c r="L491" s="645"/>
      <c r="M491" s="645"/>
      <c r="N491" s="645"/>
      <c r="O491" s="645"/>
      <c r="P491" s="645"/>
      <c r="Q491" s="646"/>
    </row>
    <row r="492" spans="2:17" s="51" customFormat="1" ht="13.95" customHeight="1" x14ac:dyDescent="0.45">
      <c r="B492" s="118"/>
      <c r="C492" s="644"/>
      <c r="D492" s="645"/>
      <c r="E492" s="645"/>
      <c r="F492" s="645"/>
      <c r="G492" s="645"/>
      <c r="H492" s="645"/>
      <c r="I492" s="645"/>
      <c r="J492" s="645"/>
      <c r="K492" s="645"/>
      <c r="L492" s="645"/>
      <c r="M492" s="645"/>
      <c r="N492" s="645"/>
      <c r="O492" s="645"/>
      <c r="P492" s="645"/>
      <c r="Q492" s="646"/>
    </row>
    <row r="493" spans="2:17" s="51" customFormat="1" ht="13.95" customHeight="1" thickBot="1" x14ac:dyDescent="0.5">
      <c r="B493" s="118"/>
      <c r="C493" s="647"/>
      <c r="D493" s="648"/>
      <c r="E493" s="648"/>
      <c r="F493" s="648"/>
      <c r="G493" s="648"/>
      <c r="H493" s="648"/>
      <c r="I493" s="648"/>
      <c r="J493" s="648"/>
      <c r="K493" s="648"/>
      <c r="L493" s="648"/>
      <c r="M493" s="648"/>
      <c r="N493" s="648"/>
      <c r="O493" s="648"/>
      <c r="P493" s="648"/>
      <c r="Q493" s="649"/>
    </row>
    <row r="494" spans="2:17" s="51" customFormat="1" ht="17.25" customHeight="1" x14ac:dyDescent="0.45">
      <c r="B494" s="118"/>
      <c r="C494" s="118"/>
      <c r="D494" s="118"/>
      <c r="E494" s="118"/>
      <c r="F494" s="118"/>
      <c r="G494" s="118"/>
      <c r="H494" s="118"/>
      <c r="I494" s="118"/>
      <c r="J494" s="118"/>
      <c r="K494" s="118"/>
      <c r="L494" s="118"/>
      <c r="M494" s="118"/>
      <c r="N494" s="118"/>
      <c r="O494" s="118"/>
      <c r="P494" s="118"/>
      <c r="Q494" s="118"/>
    </row>
    <row r="495" spans="2:17" s="51" customFormat="1" ht="28.5" customHeight="1" x14ac:dyDescent="0.45">
      <c r="B495" s="118"/>
      <c r="C495" s="189" t="s">
        <v>937</v>
      </c>
      <c r="D495" s="118"/>
      <c r="E495" s="118"/>
      <c r="F495" s="118"/>
      <c r="G495" s="118"/>
      <c r="H495" s="118"/>
      <c r="I495" s="118"/>
      <c r="J495" s="118"/>
      <c r="K495" s="118"/>
      <c r="L495" s="118"/>
      <c r="M495" s="118"/>
      <c r="N495" s="118"/>
      <c r="O495" s="118"/>
      <c r="P495" s="118"/>
      <c r="Q495" s="118"/>
    </row>
    <row r="496" spans="2:17" s="51" customFormat="1" ht="11.25" customHeight="1" x14ac:dyDescent="0.45">
      <c r="B496" s="118"/>
      <c r="C496" s="118"/>
      <c r="D496" s="118"/>
      <c r="E496" s="118"/>
      <c r="F496" s="118"/>
      <c r="G496" s="118"/>
      <c r="H496" s="118"/>
      <c r="I496" s="118"/>
      <c r="J496" s="118"/>
      <c r="K496" s="118"/>
      <c r="L496" s="118"/>
      <c r="M496" s="118"/>
      <c r="N496" s="118"/>
      <c r="O496" s="118"/>
      <c r="P496" s="118"/>
      <c r="Q496" s="118"/>
    </row>
    <row r="497" spans="2:17" s="143" customFormat="1" ht="24" customHeight="1" x14ac:dyDescent="0.45">
      <c r="B497" s="142"/>
      <c r="C497" s="765" t="s">
        <v>619</v>
      </c>
      <c r="D497" s="765"/>
      <c r="E497" s="765"/>
      <c r="F497" s="765"/>
      <c r="G497" s="765"/>
      <c r="H497" s="765"/>
      <c r="I497" s="142"/>
      <c r="J497" s="142"/>
      <c r="K497" s="142"/>
      <c r="L497" s="765" t="s">
        <v>620</v>
      </c>
      <c r="M497" s="765"/>
      <c r="N497" s="765"/>
      <c r="O497" s="765"/>
      <c r="P497" s="765"/>
      <c r="Q497" s="765"/>
    </row>
    <row r="498" spans="2:17" s="143" customFormat="1" ht="3.75" customHeight="1" thickBot="1" x14ac:dyDescent="0.5">
      <c r="B498" s="142"/>
      <c r="C498" s="144"/>
      <c r="D498" s="298"/>
      <c r="E498" s="298"/>
      <c r="F498" s="298"/>
      <c r="G498" s="298"/>
      <c r="H498" s="298"/>
      <c r="I498" s="145"/>
      <c r="J498" s="145"/>
      <c r="K498" s="145"/>
      <c r="L498" s="144"/>
      <c r="M498" s="298"/>
      <c r="N498" s="298"/>
      <c r="O498" s="298"/>
      <c r="P498" s="298"/>
      <c r="Q498" s="298"/>
    </row>
    <row r="499" spans="2:17" s="51" customFormat="1" ht="21.75" customHeight="1" x14ac:dyDescent="0.45">
      <c r="B499" s="118"/>
      <c r="C499" s="768" t="s">
        <v>588</v>
      </c>
      <c r="D499" s="724" t="str">
        <f>+IF(様式１!$F$5="",IF(様式１!K3="","",様式１!K3),様式１!$F$5)</f>
        <v/>
      </c>
      <c r="E499" s="730" t="s">
        <v>1058</v>
      </c>
      <c r="F499" s="719"/>
      <c r="G499" s="719"/>
      <c r="H499" s="720"/>
      <c r="I499" s="118"/>
      <c r="J499" s="118"/>
      <c r="K499" s="118"/>
      <c r="L499" s="807" t="s">
        <v>588</v>
      </c>
      <c r="M499" s="724" t="str">
        <f>+IF(F294="",F293,F294)</f>
        <v/>
      </c>
      <c r="N499" s="730" t="s">
        <v>576</v>
      </c>
      <c r="O499" s="719"/>
      <c r="P499" s="719"/>
      <c r="Q499" s="720"/>
    </row>
    <row r="500" spans="2:17" s="51" customFormat="1" ht="21.75" customHeight="1" x14ac:dyDescent="0.45">
      <c r="B500" s="118"/>
      <c r="C500" s="769"/>
      <c r="D500" s="725"/>
      <c r="E500" s="731" t="s">
        <v>573</v>
      </c>
      <c r="F500" s="722"/>
      <c r="G500" s="297" t="s">
        <v>574</v>
      </c>
      <c r="H500" s="146" t="s">
        <v>38</v>
      </c>
      <c r="I500" s="118"/>
      <c r="J500" s="118"/>
      <c r="K500" s="118"/>
      <c r="L500" s="808"/>
      <c r="M500" s="725"/>
      <c r="N500" s="731" t="s">
        <v>573</v>
      </c>
      <c r="O500" s="722"/>
      <c r="P500" s="297" t="s">
        <v>574</v>
      </c>
      <c r="Q500" s="146" t="s">
        <v>38</v>
      </c>
    </row>
    <row r="501" spans="2:17" s="51" customFormat="1" ht="20.25" customHeight="1" x14ac:dyDescent="0.45">
      <c r="B501" s="118"/>
      <c r="C501" s="769"/>
      <c r="D501" s="725"/>
      <c r="E501" s="492" t="s">
        <v>563</v>
      </c>
      <c r="F501" s="662"/>
      <c r="G501" s="708">
        <f>SUMIFS($J$24:$J$73,$E$24:$E$73,"高度急性期")</f>
        <v>0</v>
      </c>
      <c r="H501" s="734">
        <f>+SUM(G501:G510)</f>
        <v>0</v>
      </c>
      <c r="I501" s="118"/>
      <c r="J501" s="118"/>
      <c r="K501" s="118"/>
      <c r="L501" s="808"/>
      <c r="M501" s="725"/>
      <c r="N501" s="492" t="s">
        <v>563</v>
      </c>
      <c r="O501" s="662"/>
      <c r="P501" s="708">
        <f>SUMIFS($Q$24:$Q$73,$M$24:$M$73,"高度急性期")</f>
        <v>0</v>
      </c>
      <c r="Q501" s="734">
        <f>+SUM(P501:P510)</f>
        <v>0</v>
      </c>
    </row>
    <row r="502" spans="2:17" s="51" customFormat="1" ht="20.25" customHeight="1" x14ac:dyDescent="0.45">
      <c r="B502" s="118"/>
      <c r="C502" s="769"/>
      <c r="D502" s="725"/>
      <c r="E502" s="492"/>
      <c r="F502" s="662"/>
      <c r="G502" s="708"/>
      <c r="H502" s="734"/>
      <c r="I502" s="118"/>
      <c r="J502" s="118"/>
      <c r="K502" s="118"/>
      <c r="L502" s="808"/>
      <c r="M502" s="725"/>
      <c r="N502" s="492"/>
      <c r="O502" s="662"/>
      <c r="P502" s="708"/>
      <c r="Q502" s="734"/>
    </row>
    <row r="503" spans="2:17" s="51" customFormat="1" ht="20.25" customHeight="1" x14ac:dyDescent="0.45">
      <c r="B503" s="118"/>
      <c r="C503" s="769"/>
      <c r="D503" s="725"/>
      <c r="E503" s="492" t="s">
        <v>35</v>
      </c>
      <c r="F503" s="662"/>
      <c r="G503" s="747">
        <f>SUMIFS($J$24:$J$73,$E$24:$E$73,"急性期")</f>
        <v>0</v>
      </c>
      <c r="H503" s="734"/>
      <c r="I503" s="118"/>
      <c r="J503" s="118"/>
      <c r="K503" s="118"/>
      <c r="L503" s="808"/>
      <c r="M503" s="725"/>
      <c r="N503" s="492" t="s">
        <v>35</v>
      </c>
      <c r="O503" s="662"/>
      <c r="P503" s="708">
        <f>SUMIFS($Q$24:$Q$73,$M$24:$M$73,"急性期")</f>
        <v>0</v>
      </c>
      <c r="Q503" s="734"/>
    </row>
    <row r="504" spans="2:17" s="51" customFormat="1" ht="20.25" customHeight="1" x14ac:dyDescent="0.45">
      <c r="B504" s="118"/>
      <c r="C504" s="769"/>
      <c r="D504" s="725"/>
      <c r="E504" s="492"/>
      <c r="F504" s="662"/>
      <c r="G504" s="748"/>
      <c r="H504" s="734"/>
      <c r="I504" s="118"/>
      <c r="J504" s="118"/>
      <c r="K504" s="118"/>
      <c r="L504" s="808"/>
      <c r="M504" s="725"/>
      <c r="N504" s="492"/>
      <c r="O504" s="662"/>
      <c r="P504" s="708"/>
      <c r="Q504" s="734"/>
    </row>
    <row r="505" spans="2:17" s="51" customFormat="1" ht="20.25" customHeight="1" x14ac:dyDescent="0.45">
      <c r="B505" s="118"/>
      <c r="C505" s="769"/>
      <c r="D505" s="725"/>
      <c r="E505" s="492" t="s">
        <v>575</v>
      </c>
      <c r="F505" s="662"/>
      <c r="G505" s="747">
        <f>SUMIFS($J$24:$J$73,$E$24:$E$73,"回復期_地域")+SUMIFS($J$24:$J$73,$E$24:$E$73,"回復期_リハ")</f>
        <v>0</v>
      </c>
      <c r="H505" s="734"/>
      <c r="I505" s="118"/>
      <c r="J505" s="118"/>
      <c r="K505" s="118"/>
      <c r="L505" s="808"/>
      <c r="M505" s="725"/>
      <c r="N505" s="492" t="s">
        <v>575</v>
      </c>
      <c r="O505" s="662"/>
      <c r="P505" s="708">
        <f>SUMIFS($Q$24:$Q$73,$M$24:$M$73,"回復期_地域")+SUMIFS($Q$24:$Q$73,$M$24:$M$73,"回復期_リハ")</f>
        <v>0</v>
      </c>
      <c r="Q505" s="734"/>
    </row>
    <row r="506" spans="2:17" s="51" customFormat="1" ht="20.25" customHeight="1" x14ac:dyDescent="0.45">
      <c r="B506" s="118"/>
      <c r="C506" s="769"/>
      <c r="D506" s="725"/>
      <c r="E506" s="492"/>
      <c r="F506" s="662"/>
      <c r="G506" s="748"/>
      <c r="H506" s="734"/>
      <c r="I506" s="118"/>
      <c r="J506" s="118"/>
      <c r="K506" s="118"/>
      <c r="L506" s="808"/>
      <c r="M506" s="725"/>
      <c r="N506" s="492"/>
      <c r="O506" s="662"/>
      <c r="P506" s="708"/>
      <c r="Q506" s="734"/>
    </row>
    <row r="507" spans="2:17" s="51" customFormat="1" ht="20.25" customHeight="1" x14ac:dyDescent="0.45">
      <c r="B507" s="118"/>
      <c r="C507" s="769"/>
      <c r="D507" s="725"/>
      <c r="E507" s="492" t="s">
        <v>37</v>
      </c>
      <c r="F507" s="662"/>
      <c r="G507" s="747">
        <f>SUMIFS($J$24:$J$73,$E$24:$E$73,"慢性期")</f>
        <v>0</v>
      </c>
      <c r="H507" s="734"/>
      <c r="I507" s="118"/>
      <c r="J507" s="118"/>
      <c r="K507" s="118"/>
      <c r="L507" s="808"/>
      <c r="M507" s="725"/>
      <c r="N507" s="492" t="s">
        <v>37</v>
      </c>
      <c r="O507" s="662"/>
      <c r="P507" s="708">
        <f>SUMIFS($Q$24:$Q$73,$M$24:$M$73,"慢性期")</f>
        <v>0</v>
      </c>
      <c r="Q507" s="734"/>
    </row>
    <row r="508" spans="2:17" s="51" customFormat="1" ht="20.25" customHeight="1" x14ac:dyDescent="0.45">
      <c r="B508" s="118"/>
      <c r="C508" s="769"/>
      <c r="D508" s="725"/>
      <c r="E508" s="492"/>
      <c r="F508" s="662"/>
      <c r="G508" s="748"/>
      <c r="H508" s="734"/>
      <c r="I508" s="118"/>
      <c r="J508" s="118"/>
      <c r="K508" s="118"/>
      <c r="L508" s="808"/>
      <c r="M508" s="725"/>
      <c r="N508" s="492"/>
      <c r="O508" s="662"/>
      <c r="P508" s="708"/>
      <c r="Q508" s="734"/>
    </row>
    <row r="509" spans="2:17" s="51" customFormat="1" ht="20.25" customHeight="1" x14ac:dyDescent="0.45">
      <c r="B509" s="118"/>
      <c r="C509" s="769"/>
      <c r="D509" s="725"/>
      <c r="E509" s="492" t="s">
        <v>564</v>
      </c>
      <c r="F509" s="662"/>
      <c r="G509" s="747">
        <f>SUMIFS($J$24:$J$73,$E$24:$E$73,"休棟中")</f>
        <v>0</v>
      </c>
      <c r="H509" s="734"/>
      <c r="I509" s="118"/>
      <c r="J509" s="118"/>
      <c r="K509" s="118"/>
      <c r="L509" s="808"/>
      <c r="M509" s="725"/>
      <c r="N509" s="492" t="s">
        <v>867</v>
      </c>
      <c r="O509" s="662"/>
      <c r="P509" s="708">
        <f>SUMIFS($Q$24:$Q$73,$M$24:$M$73,"休棟予定")</f>
        <v>0</v>
      </c>
      <c r="Q509" s="734"/>
    </row>
    <row r="510" spans="2:17" s="51" customFormat="1" ht="20.25" customHeight="1" thickBot="1" x14ac:dyDescent="0.5">
      <c r="B510" s="118"/>
      <c r="C510" s="769"/>
      <c r="D510" s="725"/>
      <c r="E510" s="723"/>
      <c r="F510" s="575"/>
      <c r="G510" s="749"/>
      <c r="H510" s="735"/>
      <c r="I510" s="118"/>
      <c r="J510" s="118"/>
      <c r="K510" s="118"/>
      <c r="L510" s="808"/>
      <c r="M510" s="725"/>
      <c r="N510" s="723"/>
      <c r="O510" s="575"/>
      <c r="P510" s="713"/>
      <c r="Q510" s="735"/>
    </row>
    <row r="511" spans="2:17" s="51" customFormat="1" ht="20.25" customHeight="1" x14ac:dyDescent="0.45">
      <c r="B511" s="118"/>
      <c r="C511" s="769"/>
      <c r="D511" s="725"/>
      <c r="E511" s="771"/>
      <c r="F511" s="772"/>
      <c r="G511" s="804"/>
      <c r="H511" s="792"/>
      <c r="I511" s="118"/>
      <c r="J511" s="118"/>
      <c r="K511" s="118"/>
      <c r="L511" s="808"/>
      <c r="M511" s="725"/>
      <c r="N511" s="490" t="s">
        <v>862</v>
      </c>
      <c r="O511" s="516"/>
      <c r="P511" s="787">
        <f>SUMIFS($Q$24:$Q$73,$M$24:$M$73,"廃止予定")</f>
        <v>0</v>
      </c>
      <c r="Q511" s="788"/>
    </row>
    <row r="512" spans="2:17" s="51" customFormat="1" ht="20.25" customHeight="1" thickBot="1" x14ac:dyDescent="0.5">
      <c r="B512" s="118"/>
      <c r="C512" s="769"/>
      <c r="D512" s="725"/>
      <c r="E512" s="773"/>
      <c r="F512" s="774"/>
      <c r="G512" s="805"/>
      <c r="H512" s="793"/>
      <c r="I512" s="118"/>
      <c r="J512" s="118"/>
      <c r="K512" s="118"/>
      <c r="L512" s="808"/>
      <c r="M512" s="725"/>
      <c r="N512" s="723"/>
      <c r="O512" s="575"/>
      <c r="P512" s="713"/>
      <c r="Q512" s="707"/>
    </row>
    <row r="513" spans="2:17" s="51" customFormat="1" ht="20.25" customHeight="1" x14ac:dyDescent="0.45">
      <c r="B513" s="118"/>
      <c r="C513" s="769"/>
      <c r="D513" s="725"/>
      <c r="E513" s="773"/>
      <c r="F513" s="774"/>
      <c r="G513" s="805"/>
      <c r="H513" s="794"/>
      <c r="I513" s="118"/>
      <c r="J513" s="118"/>
      <c r="K513" s="118"/>
      <c r="L513" s="808"/>
      <c r="M513" s="725"/>
      <c r="N513" s="490" t="s">
        <v>858</v>
      </c>
      <c r="O513" s="516"/>
      <c r="P513" s="787">
        <f>SUMIFS($Q$24:$Q$73,$M$24:$M$73,"介護施設等")</f>
        <v>0</v>
      </c>
      <c r="Q513" s="788"/>
    </row>
    <row r="514" spans="2:17" s="51" customFormat="1" ht="20.25" customHeight="1" thickBot="1" x14ac:dyDescent="0.5">
      <c r="B514" s="118"/>
      <c r="C514" s="770"/>
      <c r="D514" s="726"/>
      <c r="E514" s="796"/>
      <c r="F514" s="797"/>
      <c r="G514" s="806"/>
      <c r="H514" s="795"/>
      <c r="I514" s="118"/>
      <c r="J514" s="118"/>
      <c r="K514" s="118"/>
      <c r="L514" s="809"/>
      <c r="M514" s="726"/>
      <c r="N514" s="723"/>
      <c r="O514" s="575"/>
      <c r="P514" s="713"/>
      <c r="Q514" s="707"/>
    </row>
    <row r="515" spans="2:17" s="51" customFormat="1" ht="21.75" customHeight="1" x14ac:dyDescent="0.45">
      <c r="B515" s="118"/>
      <c r="C515" s="766" t="s">
        <v>606</v>
      </c>
      <c r="D515" s="724" t="str">
        <f>+IF(E102="","",E102)</f>
        <v/>
      </c>
      <c r="E515" s="730" t="s">
        <v>1058</v>
      </c>
      <c r="F515" s="719"/>
      <c r="G515" s="719"/>
      <c r="H515" s="720"/>
      <c r="I515" s="118"/>
      <c r="J515" s="118"/>
      <c r="K515" s="118"/>
      <c r="L515" s="789" t="s">
        <v>606</v>
      </c>
      <c r="M515" s="724" t="str">
        <f>+IF(F295="","",F295)</f>
        <v/>
      </c>
      <c r="N515" s="730" t="s">
        <v>576</v>
      </c>
      <c r="O515" s="719"/>
      <c r="P515" s="719"/>
      <c r="Q515" s="720"/>
    </row>
    <row r="516" spans="2:17" s="51" customFormat="1" ht="21.75" customHeight="1" x14ac:dyDescent="0.45">
      <c r="B516" s="118"/>
      <c r="C516" s="766"/>
      <c r="D516" s="725"/>
      <c r="E516" s="731" t="s">
        <v>573</v>
      </c>
      <c r="F516" s="722"/>
      <c r="G516" s="297" t="s">
        <v>574</v>
      </c>
      <c r="H516" s="146" t="s">
        <v>38</v>
      </c>
      <c r="I516" s="118"/>
      <c r="J516" s="118"/>
      <c r="K516" s="118"/>
      <c r="L516" s="790"/>
      <c r="M516" s="725"/>
      <c r="N516" s="731" t="s">
        <v>573</v>
      </c>
      <c r="O516" s="722"/>
      <c r="P516" s="297" t="s">
        <v>574</v>
      </c>
      <c r="Q516" s="146" t="s">
        <v>38</v>
      </c>
    </row>
    <row r="517" spans="2:17" s="51" customFormat="1" ht="20.25" customHeight="1" x14ac:dyDescent="0.45">
      <c r="B517" s="118"/>
      <c r="C517" s="766"/>
      <c r="D517" s="725"/>
      <c r="E517" s="492" t="s">
        <v>563</v>
      </c>
      <c r="F517" s="662"/>
      <c r="G517" s="708">
        <f>SUMIFS($I$112:$I$161,$E$112:$E$161,"高度急性期")</f>
        <v>0</v>
      </c>
      <c r="H517" s="706">
        <f>+SUM(G517:G526)</f>
        <v>0</v>
      </c>
      <c r="I517" s="118"/>
      <c r="J517" s="118"/>
      <c r="K517" s="118"/>
      <c r="L517" s="790"/>
      <c r="M517" s="725"/>
      <c r="N517" s="492" t="s">
        <v>563</v>
      </c>
      <c r="O517" s="662"/>
      <c r="P517" s="708">
        <f>SUMIFS($I$308:$I$357,$E$308:$E$357,"高度急性期")</f>
        <v>0</v>
      </c>
      <c r="Q517" s="706">
        <f>+SUM(P517:P526)</f>
        <v>0</v>
      </c>
    </row>
    <row r="518" spans="2:17" s="51" customFormat="1" ht="20.25" customHeight="1" x14ac:dyDescent="0.45">
      <c r="B518" s="118"/>
      <c r="C518" s="766"/>
      <c r="D518" s="725"/>
      <c r="E518" s="492"/>
      <c r="F518" s="662"/>
      <c r="G518" s="708"/>
      <c r="H518" s="706"/>
      <c r="I518" s="118"/>
      <c r="J518" s="118"/>
      <c r="K518" s="118"/>
      <c r="L518" s="790"/>
      <c r="M518" s="725"/>
      <c r="N518" s="492"/>
      <c r="O518" s="662"/>
      <c r="P518" s="708"/>
      <c r="Q518" s="706"/>
    </row>
    <row r="519" spans="2:17" s="51" customFormat="1" ht="20.25" customHeight="1" x14ac:dyDescent="0.45">
      <c r="B519" s="118"/>
      <c r="C519" s="766"/>
      <c r="D519" s="725"/>
      <c r="E519" s="492" t="s">
        <v>35</v>
      </c>
      <c r="F519" s="662"/>
      <c r="G519" s="708">
        <f>SUMIFS($I$112:$I$161,$E$112:$E$161,"急性期")</f>
        <v>0</v>
      </c>
      <c r="H519" s="706"/>
      <c r="I519" s="118"/>
      <c r="J519" s="118"/>
      <c r="K519" s="118"/>
      <c r="L519" s="790"/>
      <c r="M519" s="725"/>
      <c r="N519" s="492" t="s">
        <v>35</v>
      </c>
      <c r="O519" s="662"/>
      <c r="P519" s="708">
        <f>SUMIFS($I$308:$I$357,$E$308:$E$357,"急性期")</f>
        <v>0</v>
      </c>
      <c r="Q519" s="706"/>
    </row>
    <row r="520" spans="2:17" s="51" customFormat="1" ht="20.25" customHeight="1" x14ac:dyDescent="0.45">
      <c r="B520" s="118"/>
      <c r="C520" s="766"/>
      <c r="D520" s="725"/>
      <c r="E520" s="492"/>
      <c r="F520" s="662"/>
      <c r="G520" s="708"/>
      <c r="H520" s="706"/>
      <c r="I520" s="118"/>
      <c r="J520" s="118"/>
      <c r="K520" s="118"/>
      <c r="L520" s="790"/>
      <c r="M520" s="725"/>
      <c r="N520" s="492"/>
      <c r="O520" s="662"/>
      <c r="P520" s="708"/>
      <c r="Q520" s="706"/>
    </row>
    <row r="521" spans="2:17" s="51" customFormat="1" ht="20.25" customHeight="1" x14ac:dyDescent="0.45">
      <c r="B521" s="118"/>
      <c r="C521" s="766"/>
      <c r="D521" s="725"/>
      <c r="E521" s="492" t="s">
        <v>575</v>
      </c>
      <c r="F521" s="662"/>
      <c r="G521" s="708">
        <f>SUMIFS($I$112:$I$161,$E$112:$E$161,"回復期_地域")+SUMIFS($I$112:$I$161,$E$112:$E$161,"回復期_リハ")</f>
        <v>0</v>
      </c>
      <c r="H521" s="706"/>
      <c r="I521" s="118"/>
      <c r="J521" s="118"/>
      <c r="K521" s="118"/>
      <c r="L521" s="790"/>
      <c r="M521" s="725"/>
      <c r="N521" s="492" t="s">
        <v>575</v>
      </c>
      <c r="O521" s="662"/>
      <c r="P521" s="708">
        <f>SUMIFS($I$308:$I$357,$E$308:$E$357,"回復期_地域")+SUMIFS($I$308:$I$357,$E$308:$E$357,"回復期_リハ")</f>
        <v>0</v>
      </c>
      <c r="Q521" s="706"/>
    </row>
    <row r="522" spans="2:17" s="51" customFormat="1" ht="20.25" customHeight="1" x14ac:dyDescent="0.45">
      <c r="B522" s="118"/>
      <c r="C522" s="766"/>
      <c r="D522" s="725"/>
      <c r="E522" s="492"/>
      <c r="F522" s="662"/>
      <c r="G522" s="708"/>
      <c r="H522" s="706"/>
      <c r="I522" s="118"/>
      <c r="J522" s="118"/>
      <c r="K522" s="118"/>
      <c r="L522" s="790"/>
      <c r="M522" s="725"/>
      <c r="N522" s="492"/>
      <c r="O522" s="662"/>
      <c r="P522" s="708"/>
      <c r="Q522" s="706"/>
    </row>
    <row r="523" spans="2:17" s="51" customFormat="1" ht="20.25" customHeight="1" x14ac:dyDescent="0.45">
      <c r="B523" s="118"/>
      <c r="C523" s="766"/>
      <c r="D523" s="725"/>
      <c r="E523" s="492" t="s">
        <v>37</v>
      </c>
      <c r="F523" s="662"/>
      <c r="G523" s="708">
        <f>SUMIFS($I$112:$I$161,$E$112:$E$161,"慢性期")</f>
        <v>0</v>
      </c>
      <c r="H523" s="706"/>
      <c r="I523" s="118"/>
      <c r="J523" s="118"/>
      <c r="K523" s="118"/>
      <c r="L523" s="790"/>
      <c r="M523" s="725"/>
      <c r="N523" s="492" t="s">
        <v>37</v>
      </c>
      <c r="O523" s="662"/>
      <c r="P523" s="708">
        <f>SUMIFS($I$308:$I$357,$E$308:$E$357,"慢性期")</f>
        <v>0</v>
      </c>
      <c r="Q523" s="706"/>
    </row>
    <row r="524" spans="2:17" s="51" customFormat="1" ht="20.25" customHeight="1" x14ac:dyDescent="0.45">
      <c r="B524" s="118"/>
      <c r="C524" s="766"/>
      <c r="D524" s="725"/>
      <c r="E524" s="492"/>
      <c r="F524" s="662"/>
      <c r="G524" s="708"/>
      <c r="H524" s="706"/>
      <c r="I524" s="118"/>
      <c r="J524" s="118"/>
      <c r="K524" s="118"/>
      <c r="L524" s="790"/>
      <c r="M524" s="725"/>
      <c r="N524" s="492"/>
      <c r="O524" s="662"/>
      <c r="P524" s="708"/>
      <c r="Q524" s="706"/>
    </row>
    <row r="525" spans="2:17" s="51" customFormat="1" ht="20.25" customHeight="1" x14ac:dyDescent="0.45">
      <c r="B525" s="118"/>
      <c r="C525" s="766"/>
      <c r="D525" s="725"/>
      <c r="E525" s="492" t="s">
        <v>564</v>
      </c>
      <c r="F525" s="662"/>
      <c r="G525" s="708">
        <f>SUMIFS($I$112:$I$161,$E$112:$E$161,"休棟中")</f>
        <v>0</v>
      </c>
      <c r="H525" s="706"/>
      <c r="I525" s="118"/>
      <c r="J525" s="118"/>
      <c r="K525" s="118"/>
      <c r="L525" s="790"/>
      <c r="M525" s="725"/>
      <c r="N525" s="492" t="s">
        <v>867</v>
      </c>
      <c r="O525" s="662"/>
      <c r="P525" s="708">
        <f>SUMIFS($I$308:$I$357,$E$308:$E$357,"休棟予定")</f>
        <v>0</v>
      </c>
      <c r="Q525" s="706"/>
    </row>
    <row r="526" spans="2:17" s="51" customFormat="1" ht="20.25" customHeight="1" thickBot="1" x14ac:dyDescent="0.5">
      <c r="B526" s="118"/>
      <c r="C526" s="766"/>
      <c r="D526" s="725"/>
      <c r="E526" s="723"/>
      <c r="F526" s="575"/>
      <c r="G526" s="713"/>
      <c r="H526" s="707"/>
      <c r="I526" s="118"/>
      <c r="J526" s="118"/>
      <c r="K526" s="118"/>
      <c r="L526" s="790"/>
      <c r="M526" s="725"/>
      <c r="N526" s="723"/>
      <c r="O526" s="575"/>
      <c r="P526" s="713"/>
      <c r="Q526" s="707"/>
    </row>
    <row r="527" spans="2:17" s="51" customFormat="1" ht="20.25" customHeight="1" x14ac:dyDescent="0.45">
      <c r="B527" s="118"/>
      <c r="C527" s="766"/>
      <c r="D527" s="725"/>
      <c r="E527" s="771"/>
      <c r="F527" s="772"/>
      <c r="G527" s="798"/>
      <c r="H527" s="801"/>
      <c r="I527" s="118"/>
      <c r="J527" s="118"/>
      <c r="K527" s="118"/>
      <c r="L527" s="790"/>
      <c r="M527" s="725"/>
      <c r="N527" s="490" t="s">
        <v>794</v>
      </c>
      <c r="O527" s="516"/>
      <c r="P527" s="787">
        <f>SUMIFS($I$308:$I$357,$E$308:$E$357,"廃止予定")</f>
        <v>0</v>
      </c>
      <c r="Q527" s="788"/>
    </row>
    <row r="528" spans="2:17" s="51" customFormat="1" ht="20.25" customHeight="1" thickBot="1" x14ac:dyDescent="0.5">
      <c r="B528" s="118"/>
      <c r="C528" s="766"/>
      <c r="D528" s="725"/>
      <c r="E528" s="773"/>
      <c r="F528" s="774"/>
      <c r="G528" s="799"/>
      <c r="H528" s="802"/>
      <c r="I528" s="118"/>
      <c r="J528" s="118"/>
      <c r="K528" s="118"/>
      <c r="L528" s="790"/>
      <c r="M528" s="725"/>
      <c r="N528" s="723"/>
      <c r="O528" s="575"/>
      <c r="P528" s="713"/>
      <c r="Q528" s="707"/>
    </row>
    <row r="529" spans="2:17" s="51" customFormat="1" ht="20.25" customHeight="1" x14ac:dyDescent="0.45">
      <c r="B529" s="118"/>
      <c r="C529" s="766"/>
      <c r="D529" s="725"/>
      <c r="E529" s="773"/>
      <c r="F529" s="774"/>
      <c r="G529" s="799"/>
      <c r="H529" s="802"/>
      <c r="I529" s="118"/>
      <c r="J529" s="118"/>
      <c r="K529" s="118"/>
      <c r="L529" s="790"/>
      <c r="M529" s="725"/>
      <c r="N529" s="490" t="s">
        <v>868</v>
      </c>
      <c r="O529" s="516"/>
      <c r="P529" s="787">
        <f>SUMIFS($I$308:$I$357,$E$308:$E$357,"介護施設等")</f>
        <v>0</v>
      </c>
      <c r="Q529" s="788"/>
    </row>
    <row r="530" spans="2:17" s="51" customFormat="1" ht="20.25" customHeight="1" thickBot="1" x14ac:dyDescent="0.5">
      <c r="B530" s="118"/>
      <c r="C530" s="767"/>
      <c r="D530" s="726"/>
      <c r="E530" s="796"/>
      <c r="F530" s="797"/>
      <c r="G530" s="800"/>
      <c r="H530" s="803"/>
      <c r="I530" s="118"/>
      <c r="J530" s="118"/>
      <c r="K530" s="118"/>
      <c r="L530" s="791"/>
      <c r="M530" s="726"/>
      <c r="N530" s="723"/>
      <c r="O530" s="575"/>
      <c r="P530" s="713"/>
      <c r="Q530" s="707"/>
    </row>
    <row r="531" spans="2:17" s="51" customFormat="1" ht="21.75" customHeight="1" x14ac:dyDescent="0.45">
      <c r="B531" s="118"/>
      <c r="C531" s="810" t="s">
        <v>610</v>
      </c>
      <c r="D531" s="724" t="str">
        <f>+IF(J102="","",J102)</f>
        <v/>
      </c>
      <c r="E531" s="730" t="s">
        <v>1058</v>
      </c>
      <c r="F531" s="719"/>
      <c r="G531" s="719"/>
      <c r="H531" s="720"/>
      <c r="I531" s="118"/>
      <c r="J531" s="118"/>
      <c r="K531" s="118"/>
      <c r="L531" s="789" t="s">
        <v>610</v>
      </c>
      <c r="M531" s="724" t="str">
        <f>+IF(F296="","",F296)</f>
        <v/>
      </c>
      <c r="N531" s="730" t="s">
        <v>576</v>
      </c>
      <c r="O531" s="719"/>
      <c r="P531" s="719"/>
      <c r="Q531" s="720"/>
    </row>
    <row r="532" spans="2:17" s="51" customFormat="1" ht="21.75" customHeight="1" x14ac:dyDescent="0.45">
      <c r="B532" s="118"/>
      <c r="C532" s="766"/>
      <c r="D532" s="725"/>
      <c r="E532" s="731" t="s">
        <v>573</v>
      </c>
      <c r="F532" s="722"/>
      <c r="G532" s="297" t="s">
        <v>574</v>
      </c>
      <c r="H532" s="146" t="s">
        <v>38</v>
      </c>
      <c r="I532" s="118"/>
      <c r="J532" s="118"/>
      <c r="K532" s="118"/>
      <c r="L532" s="790"/>
      <c r="M532" s="725"/>
      <c r="N532" s="731" t="s">
        <v>573</v>
      </c>
      <c r="O532" s="722"/>
      <c r="P532" s="297" t="s">
        <v>574</v>
      </c>
      <c r="Q532" s="146" t="s">
        <v>38</v>
      </c>
    </row>
    <row r="533" spans="2:17" s="51" customFormat="1" ht="20.25" customHeight="1" x14ac:dyDescent="0.45">
      <c r="B533" s="118"/>
      <c r="C533" s="766"/>
      <c r="D533" s="725"/>
      <c r="E533" s="492" t="s">
        <v>563</v>
      </c>
      <c r="F533" s="662"/>
      <c r="G533" s="708">
        <f>SUMIFS($I$173:$I$222,$E$173:$E$222,"高度急性期")</f>
        <v>0</v>
      </c>
      <c r="H533" s="706">
        <f>+SUM(G533:G542)</f>
        <v>0</v>
      </c>
      <c r="I533" s="118"/>
      <c r="J533" s="118"/>
      <c r="K533" s="118"/>
      <c r="L533" s="790"/>
      <c r="M533" s="725"/>
      <c r="N533" s="492" t="s">
        <v>563</v>
      </c>
      <c r="O533" s="662"/>
      <c r="P533" s="708">
        <f>SUMIFS($I$367:$I$416,$E$367:$E$416,"高度急性期")</f>
        <v>0</v>
      </c>
      <c r="Q533" s="706">
        <f>+SUM(P533:P542)</f>
        <v>0</v>
      </c>
    </row>
    <row r="534" spans="2:17" s="51" customFormat="1" ht="20.25" customHeight="1" x14ac:dyDescent="0.45">
      <c r="B534" s="118"/>
      <c r="C534" s="766"/>
      <c r="D534" s="725"/>
      <c r="E534" s="492"/>
      <c r="F534" s="662"/>
      <c r="G534" s="708"/>
      <c r="H534" s="706"/>
      <c r="I534" s="118"/>
      <c r="J534" s="118"/>
      <c r="K534" s="118"/>
      <c r="L534" s="790"/>
      <c r="M534" s="725"/>
      <c r="N534" s="492"/>
      <c r="O534" s="662"/>
      <c r="P534" s="708"/>
      <c r="Q534" s="706"/>
    </row>
    <row r="535" spans="2:17" s="51" customFormat="1" ht="20.25" customHeight="1" x14ac:dyDescent="0.45">
      <c r="B535" s="118"/>
      <c r="C535" s="766"/>
      <c r="D535" s="725"/>
      <c r="E535" s="492" t="s">
        <v>35</v>
      </c>
      <c r="F535" s="662"/>
      <c r="G535" s="708">
        <f>SUMIFS($I$173:$I$222,$E$173:$E$222,"急性期")</f>
        <v>0</v>
      </c>
      <c r="H535" s="706"/>
      <c r="I535" s="118"/>
      <c r="J535" s="118"/>
      <c r="K535" s="118"/>
      <c r="L535" s="790"/>
      <c r="M535" s="725"/>
      <c r="N535" s="492" t="s">
        <v>35</v>
      </c>
      <c r="O535" s="662"/>
      <c r="P535" s="708">
        <f>SUMIFS($I$367:$I$416,$E$367:$E$416,"急性期")</f>
        <v>0</v>
      </c>
      <c r="Q535" s="706"/>
    </row>
    <row r="536" spans="2:17" s="51" customFormat="1" ht="20.25" customHeight="1" x14ac:dyDescent="0.45">
      <c r="B536" s="118"/>
      <c r="C536" s="766"/>
      <c r="D536" s="725"/>
      <c r="E536" s="492"/>
      <c r="F536" s="662"/>
      <c r="G536" s="708"/>
      <c r="H536" s="706"/>
      <c r="I536" s="118"/>
      <c r="J536" s="118"/>
      <c r="K536" s="118"/>
      <c r="L536" s="790"/>
      <c r="M536" s="725"/>
      <c r="N536" s="492"/>
      <c r="O536" s="662"/>
      <c r="P536" s="708"/>
      <c r="Q536" s="706"/>
    </row>
    <row r="537" spans="2:17" s="51" customFormat="1" ht="20.25" customHeight="1" x14ac:dyDescent="0.45">
      <c r="B537" s="118"/>
      <c r="C537" s="766"/>
      <c r="D537" s="725"/>
      <c r="E537" s="492" t="s">
        <v>575</v>
      </c>
      <c r="F537" s="662"/>
      <c r="G537" s="708">
        <f>SUMIFS($I$173:$I$222,$E$173:$E$222,"回復期_地域")+SUMIFS($I$173:$I$222,$E$173:$E$222,"回復期_リハ")</f>
        <v>0</v>
      </c>
      <c r="H537" s="706"/>
      <c r="I537" s="118"/>
      <c r="J537" s="118"/>
      <c r="K537" s="118"/>
      <c r="L537" s="790"/>
      <c r="M537" s="725"/>
      <c r="N537" s="492" t="s">
        <v>575</v>
      </c>
      <c r="O537" s="662"/>
      <c r="P537" s="708">
        <f>SUMIFS($I$367:$I$416,$E$367:$E$416,"回復期_地域")+SUMIFS($I$367:$I$416,$E$367:$E$416,"回復期_リハ")</f>
        <v>0</v>
      </c>
      <c r="Q537" s="706"/>
    </row>
    <row r="538" spans="2:17" s="51" customFormat="1" ht="20.25" customHeight="1" x14ac:dyDescent="0.45">
      <c r="B538" s="118"/>
      <c r="C538" s="766"/>
      <c r="D538" s="725"/>
      <c r="E538" s="492"/>
      <c r="F538" s="662"/>
      <c r="G538" s="708"/>
      <c r="H538" s="706"/>
      <c r="I538" s="118"/>
      <c r="J538" s="118"/>
      <c r="K538" s="118"/>
      <c r="L538" s="790"/>
      <c r="M538" s="725"/>
      <c r="N538" s="492"/>
      <c r="O538" s="662"/>
      <c r="P538" s="708"/>
      <c r="Q538" s="706"/>
    </row>
    <row r="539" spans="2:17" s="51" customFormat="1" ht="20.25" customHeight="1" x14ac:dyDescent="0.45">
      <c r="B539" s="118"/>
      <c r="C539" s="766"/>
      <c r="D539" s="725"/>
      <c r="E539" s="492" t="s">
        <v>37</v>
      </c>
      <c r="F539" s="662"/>
      <c r="G539" s="708">
        <f>SUMIFS($I$173:$I$222,$E$173:$E$222,"慢性期")</f>
        <v>0</v>
      </c>
      <c r="H539" s="706"/>
      <c r="I539" s="118"/>
      <c r="J539" s="118"/>
      <c r="K539" s="118"/>
      <c r="L539" s="790"/>
      <c r="M539" s="725"/>
      <c r="N539" s="492" t="s">
        <v>37</v>
      </c>
      <c r="O539" s="662"/>
      <c r="P539" s="708">
        <f>SUMIFS($I$367:$I$416,$E$367:$E$416,"慢性期")</f>
        <v>0</v>
      </c>
      <c r="Q539" s="706"/>
    </row>
    <row r="540" spans="2:17" s="51" customFormat="1" ht="20.25" customHeight="1" x14ac:dyDescent="0.45">
      <c r="B540" s="118"/>
      <c r="C540" s="766"/>
      <c r="D540" s="725"/>
      <c r="E540" s="492"/>
      <c r="F540" s="662"/>
      <c r="G540" s="708"/>
      <c r="H540" s="706"/>
      <c r="I540" s="118"/>
      <c r="J540" s="118"/>
      <c r="K540" s="118"/>
      <c r="L540" s="790"/>
      <c r="M540" s="725"/>
      <c r="N540" s="492"/>
      <c r="O540" s="662"/>
      <c r="P540" s="708"/>
      <c r="Q540" s="706"/>
    </row>
    <row r="541" spans="2:17" s="51" customFormat="1" ht="20.25" customHeight="1" x14ac:dyDescent="0.45">
      <c r="B541" s="118"/>
      <c r="C541" s="766"/>
      <c r="D541" s="725"/>
      <c r="E541" s="492" t="s">
        <v>564</v>
      </c>
      <c r="F541" s="662"/>
      <c r="G541" s="708">
        <f>SUMIFS($I$173:$I$222,$E$173:$E$222,"休棟中")</f>
        <v>0</v>
      </c>
      <c r="H541" s="706"/>
      <c r="I541" s="118"/>
      <c r="J541" s="118"/>
      <c r="K541" s="118"/>
      <c r="L541" s="790"/>
      <c r="M541" s="725"/>
      <c r="N541" s="492" t="s">
        <v>867</v>
      </c>
      <c r="O541" s="662"/>
      <c r="P541" s="708">
        <f>SUMIFS($I$367:$I$416,$E$367:$E$416,"休棟予定")</f>
        <v>0</v>
      </c>
      <c r="Q541" s="706"/>
    </row>
    <row r="542" spans="2:17" s="51" customFormat="1" ht="20.25" customHeight="1" thickBot="1" x14ac:dyDescent="0.5">
      <c r="B542" s="118"/>
      <c r="C542" s="766"/>
      <c r="D542" s="725"/>
      <c r="E542" s="723"/>
      <c r="F542" s="575"/>
      <c r="G542" s="713"/>
      <c r="H542" s="707"/>
      <c r="I542" s="118"/>
      <c r="J542" s="118"/>
      <c r="K542" s="118"/>
      <c r="L542" s="790"/>
      <c r="M542" s="725"/>
      <c r="N542" s="723"/>
      <c r="O542" s="575"/>
      <c r="P542" s="713"/>
      <c r="Q542" s="707"/>
    </row>
    <row r="543" spans="2:17" s="51" customFormat="1" ht="20.25" customHeight="1" thickBot="1" x14ac:dyDescent="0.5">
      <c r="B543" s="118"/>
      <c r="C543" s="766"/>
      <c r="D543" s="725"/>
      <c r="E543" s="771"/>
      <c r="F543" s="772"/>
      <c r="G543" s="798"/>
      <c r="H543" s="801"/>
      <c r="I543" s="118"/>
      <c r="J543" s="118"/>
      <c r="K543" s="118"/>
      <c r="L543" s="790"/>
      <c r="M543" s="725"/>
      <c r="N543" s="727" t="s">
        <v>794</v>
      </c>
      <c r="O543" s="503"/>
      <c r="P543" s="728">
        <f>SUMIFS($I$367:$I$416,$E$367:$E$416,"廃止予定")</f>
        <v>0</v>
      </c>
      <c r="Q543" s="729"/>
    </row>
    <row r="544" spans="2:17" s="51" customFormat="1" ht="20.25" customHeight="1" thickBot="1" x14ac:dyDescent="0.5">
      <c r="B544" s="118"/>
      <c r="C544" s="766"/>
      <c r="D544" s="725"/>
      <c r="E544" s="773"/>
      <c r="F544" s="774"/>
      <c r="G544" s="799"/>
      <c r="H544" s="802"/>
      <c r="I544" s="118"/>
      <c r="J544" s="118"/>
      <c r="K544" s="118"/>
      <c r="L544" s="790"/>
      <c r="M544" s="725"/>
      <c r="N544" s="727"/>
      <c r="O544" s="503"/>
      <c r="P544" s="728"/>
      <c r="Q544" s="729"/>
    </row>
    <row r="545" spans="2:17" s="51" customFormat="1" ht="20.25" customHeight="1" thickBot="1" x14ac:dyDescent="0.5">
      <c r="B545" s="118"/>
      <c r="C545" s="766"/>
      <c r="D545" s="725"/>
      <c r="E545" s="773"/>
      <c r="F545" s="774"/>
      <c r="G545" s="799"/>
      <c r="H545" s="802"/>
      <c r="I545" s="118"/>
      <c r="J545" s="118"/>
      <c r="K545" s="118"/>
      <c r="L545" s="790"/>
      <c r="M545" s="725"/>
      <c r="N545" s="727" t="s">
        <v>858</v>
      </c>
      <c r="O545" s="503"/>
      <c r="P545" s="728">
        <f>SUMIFS($I$367:$I$416,$E$367:$E$416,"介護施設等")</f>
        <v>0</v>
      </c>
      <c r="Q545" s="729"/>
    </row>
    <row r="546" spans="2:17" s="51" customFormat="1" ht="20.25" customHeight="1" thickBot="1" x14ac:dyDescent="0.5">
      <c r="B546" s="118"/>
      <c r="C546" s="767"/>
      <c r="D546" s="726"/>
      <c r="E546" s="796"/>
      <c r="F546" s="797"/>
      <c r="G546" s="800"/>
      <c r="H546" s="803"/>
      <c r="I546" s="118"/>
      <c r="J546" s="118"/>
      <c r="K546" s="118"/>
      <c r="L546" s="791"/>
      <c r="M546" s="726"/>
      <c r="N546" s="727"/>
      <c r="O546" s="503"/>
      <c r="P546" s="728"/>
      <c r="Q546" s="729"/>
    </row>
    <row r="547" spans="2:17" s="51" customFormat="1" ht="21.75" customHeight="1" x14ac:dyDescent="0.45">
      <c r="B547" s="118"/>
      <c r="C547" s="810" t="s">
        <v>611</v>
      </c>
      <c r="D547" s="811" t="str">
        <f>+IF(O102="","",O102)</f>
        <v/>
      </c>
      <c r="E547" s="730" t="s">
        <v>1058</v>
      </c>
      <c r="F547" s="719"/>
      <c r="G547" s="719"/>
      <c r="H547" s="720"/>
      <c r="I547" s="118"/>
      <c r="J547" s="118"/>
      <c r="K547" s="118"/>
      <c r="L547" s="789" t="s">
        <v>611</v>
      </c>
      <c r="M547" s="811" t="str">
        <f>+IF(F297="","",F297)</f>
        <v/>
      </c>
      <c r="N547" s="718" t="s">
        <v>576</v>
      </c>
      <c r="O547" s="719"/>
      <c r="P547" s="719"/>
      <c r="Q547" s="720"/>
    </row>
    <row r="548" spans="2:17" s="51" customFormat="1" ht="21.75" customHeight="1" x14ac:dyDescent="0.45">
      <c r="B548" s="118"/>
      <c r="C548" s="766"/>
      <c r="D548" s="812"/>
      <c r="E548" s="721" t="s">
        <v>573</v>
      </c>
      <c r="F548" s="722"/>
      <c r="G548" s="297" t="s">
        <v>574</v>
      </c>
      <c r="H548" s="146" t="s">
        <v>38</v>
      </c>
      <c r="I548" s="118"/>
      <c r="J548" s="118"/>
      <c r="K548" s="118"/>
      <c r="L548" s="790"/>
      <c r="M548" s="812"/>
      <c r="N548" s="721" t="s">
        <v>569</v>
      </c>
      <c r="O548" s="722"/>
      <c r="P548" s="297" t="s">
        <v>574</v>
      </c>
      <c r="Q548" s="146" t="s">
        <v>38</v>
      </c>
    </row>
    <row r="549" spans="2:17" s="51" customFormat="1" ht="20.25" customHeight="1" x14ac:dyDescent="0.45">
      <c r="B549" s="118"/>
      <c r="C549" s="766"/>
      <c r="D549" s="812"/>
      <c r="E549" s="686" t="s">
        <v>563</v>
      </c>
      <c r="F549" s="662"/>
      <c r="G549" s="708">
        <f>SUMIFS($I$234:$I$283,$E$234:$E$283,"高度急性期")</f>
        <v>0</v>
      </c>
      <c r="H549" s="706">
        <f>+SUM(G549:G558)</f>
        <v>0</v>
      </c>
      <c r="I549" s="118"/>
      <c r="J549" s="118"/>
      <c r="K549" s="118"/>
      <c r="L549" s="790"/>
      <c r="M549" s="812"/>
      <c r="N549" s="686" t="s">
        <v>563</v>
      </c>
      <c r="O549" s="662"/>
      <c r="P549" s="708">
        <f>SUMIFS($I$428:$I$477,$E$428:$E$477,"高度急性期")</f>
        <v>0</v>
      </c>
      <c r="Q549" s="706">
        <f>+SUM(P549:P557)</f>
        <v>0</v>
      </c>
    </row>
    <row r="550" spans="2:17" s="51" customFormat="1" ht="20.25" customHeight="1" x14ac:dyDescent="0.45">
      <c r="B550" s="118"/>
      <c r="C550" s="766"/>
      <c r="D550" s="812"/>
      <c r="E550" s="686"/>
      <c r="F550" s="662"/>
      <c r="G550" s="708"/>
      <c r="H550" s="706"/>
      <c r="I550" s="118"/>
      <c r="J550" s="118"/>
      <c r="K550" s="118"/>
      <c r="L550" s="790"/>
      <c r="M550" s="812"/>
      <c r="N550" s="686"/>
      <c r="O550" s="662"/>
      <c r="P550" s="708"/>
      <c r="Q550" s="706"/>
    </row>
    <row r="551" spans="2:17" s="51" customFormat="1" ht="20.25" customHeight="1" x14ac:dyDescent="0.45">
      <c r="B551" s="118"/>
      <c r="C551" s="766"/>
      <c r="D551" s="812"/>
      <c r="E551" s="686" t="s">
        <v>35</v>
      </c>
      <c r="F551" s="662"/>
      <c r="G551" s="708">
        <f>SUMIFS($I$234:$I$283,$E$234:$E$283,"急性期")</f>
        <v>0</v>
      </c>
      <c r="H551" s="706"/>
      <c r="I551" s="118"/>
      <c r="J551" s="118"/>
      <c r="K551" s="118"/>
      <c r="L551" s="790"/>
      <c r="M551" s="812"/>
      <c r="N551" s="686" t="s">
        <v>35</v>
      </c>
      <c r="O551" s="662"/>
      <c r="P551" s="708">
        <f>SUMIFS($I$428:$I$477,$E$428:$E$477,"急性期")</f>
        <v>0</v>
      </c>
      <c r="Q551" s="706"/>
    </row>
    <row r="552" spans="2:17" s="51" customFormat="1" ht="20.25" customHeight="1" x14ac:dyDescent="0.45">
      <c r="B552" s="118"/>
      <c r="C552" s="766"/>
      <c r="D552" s="812"/>
      <c r="E552" s="686"/>
      <c r="F552" s="662"/>
      <c r="G552" s="708"/>
      <c r="H552" s="706"/>
      <c r="I552" s="118"/>
      <c r="J552" s="118"/>
      <c r="K552" s="118"/>
      <c r="L552" s="790"/>
      <c r="M552" s="812"/>
      <c r="N552" s="686"/>
      <c r="O552" s="662"/>
      <c r="P552" s="708"/>
      <c r="Q552" s="706"/>
    </row>
    <row r="553" spans="2:17" s="51" customFormat="1" ht="20.25" customHeight="1" x14ac:dyDescent="0.45">
      <c r="B553" s="118"/>
      <c r="C553" s="766"/>
      <c r="D553" s="812"/>
      <c r="E553" s="686" t="s">
        <v>575</v>
      </c>
      <c r="F553" s="662"/>
      <c r="G553" s="708">
        <f>SUMIFS($I$234:$I$283,$E$234:$E$283,"回復期_地域")+SUMIFS($I$234:$I$283,$E$234:$E$283,"回復期_リハ")</f>
        <v>0</v>
      </c>
      <c r="H553" s="706"/>
      <c r="I553" s="118"/>
      <c r="J553" s="118"/>
      <c r="K553" s="118"/>
      <c r="L553" s="790"/>
      <c r="M553" s="812"/>
      <c r="N553" s="686" t="s">
        <v>575</v>
      </c>
      <c r="O553" s="662"/>
      <c r="P553" s="708">
        <f>SUMIFS($I$428:$I$477,$E$428:$E$477,"回復期_地域")+SUMIFS($I$428:$I$477,$E$428:$E$477,"回復期_リハ")</f>
        <v>0</v>
      </c>
      <c r="Q553" s="706"/>
    </row>
    <row r="554" spans="2:17" s="51" customFormat="1" ht="20.25" customHeight="1" x14ac:dyDescent="0.45">
      <c r="B554" s="118"/>
      <c r="C554" s="766"/>
      <c r="D554" s="812"/>
      <c r="E554" s="686"/>
      <c r="F554" s="662"/>
      <c r="G554" s="708"/>
      <c r="H554" s="706"/>
      <c r="I554" s="118"/>
      <c r="J554" s="118"/>
      <c r="K554" s="118"/>
      <c r="L554" s="790"/>
      <c r="M554" s="812"/>
      <c r="N554" s="686"/>
      <c r="O554" s="662"/>
      <c r="P554" s="708"/>
      <c r="Q554" s="706"/>
    </row>
    <row r="555" spans="2:17" s="51" customFormat="1" ht="20.25" customHeight="1" x14ac:dyDescent="0.45">
      <c r="B555" s="118"/>
      <c r="C555" s="766"/>
      <c r="D555" s="812"/>
      <c r="E555" s="686" t="s">
        <v>37</v>
      </c>
      <c r="F555" s="662"/>
      <c r="G555" s="708">
        <f>SUMIFS($I$234:$I$283,$E$234:$E$283,"慢性期")</f>
        <v>0</v>
      </c>
      <c r="H555" s="706"/>
      <c r="I555" s="118"/>
      <c r="J555" s="118"/>
      <c r="K555" s="118"/>
      <c r="L555" s="790"/>
      <c r="M555" s="812"/>
      <c r="N555" s="686" t="s">
        <v>37</v>
      </c>
      <c r="O555" s="662"/>
      <c r="P555" s="708">
        <f>SUMIFS($I$428:$I$477,$E$428:$E$477,"慢性期")</f>
        <v>0</v>
      </c>
      <c r="Q555" s="706"/>
    </row>
    <row r="556" spans="2:17" s="51" customFormat="1" ht="20.25" customHeight="1" x14ac:dyDescent="0.45">
      <c r="B556" s="118"/>
      <c r="C556" s="766"/>
      <c r="D556" s="812"/>
      <c r="E556" s="686"/>
      <c r="F556" s="662"/>
      <c r="G556" s="708"/>
      <c r="H556" s="706"/>
      <c r="I556" s="118"/>
      <c r="J556" s="118"/>
      <c r="K556" s="118"/>
      <c r="L556" s="790"/>
      <c r="M556" s="812"/>
      <c r="N556" s="686"/>
      <c r="O556" s="662"/>
      <c r="P556" s="708"/>
      <c r="Q556" s="706"/>
    </row>
    <row r="557" spans="2:17" s="51" customFormat="1" ht="20.25" customHeight="1" x14ac:dyDescent="0.45">
      <c r="B557" s="118"/>
      <c r="C557" s="766"/>
      <c r="D557" s="812"/>
      <c r="E557" s="686" t="s">
        <v>564</v>
      </c>
      <c r="F557" s="662"/>
      <c r="G557" s="708">
        <f>SUMIFS($I$234:$I$283,$E$234:$E$283,"休棟中")</f>
        <v>0</v>
      </c>
      <c r="H557" s="706"/>
      <c r="I557" s="118"/>
      <c r="J557" s="118"/>
      <c r="K557" s="118"/>
      <c r="L557" s="790"/>
      <c r="M557" s="812"/>
      <c r="N557" s="686" t="s">
        <v>867</v>
      </c>
      <c r="O557" s="662"/>
      <c r="P557" s="708">
        <f>SUMIFS($I$428:$I$477,$E$428:$E$477,"休棟予定")</f>
        <v>0</v>
      </c>
      <c r="Q557" s="706"/>
    </row>
    <row r="558" spans="2:17" s="51" customFormat="1" ht="20.25" customHeight="1" thickBot="1" x14ac:dyDescent="0.5">
      <c r="B558" s="118"/>
      <c r="C558" s="766"/>
      <c r="D558" s="812"/>
      <c r="E558" s="712"/>
      <c r="F558" s="575"/>
      <c r="G558" s="713"/>
      <c r="H558" s="707"/>
      <c r="I558" s="118"/>
      <c r="J558" s="118"/>
      <c r="K558" s="118"/>
      <c r="L558" s="790"/>
      <c r="M558" s="812"/>
      <c r="N558" s="712"/>
      <c r="O558" s="575"/>
      <c r="P558" s="713"/>
      <c r="Q558" s="707"/>
    </row>
    <row r="559" spans="2:17" s="51" customFormat="1" ht="20.25" customHeight="1" x14ac:dyDescent="0.45">
      <c r="B559" s="118"/>
      <c r="C559" s="766"/>
      <c r="D559" s="812"/>
      <c r="E559" s="771"/>
      <c r="F559" s="772"/>
      <c r="G559" s="798"/>
      <c r="H559" s="801"/>
      <c r="I559" s="118"/>
      <c r="J559" s="118"/>
      <c r="K559" s="118"/>
      <c r="L559" s="790"/>
      <c r="M559" s="812"/>
      <c r="N559" s="490" t="s">
        <v>794</v>
      </c>
      <c r="O559" s="516"/>
      <c r="P559" s="814">
        <f>SUMIFS($I$428:$I$477,$E$428:$E$477,"廃止予定")</f>
        <v>0</v>
      </c>
      <c r="Q559" s="815"/>
    </row>
    <row r="560" spans="2:17" s="51" customFormat="1" ht="20.25" customHeight="1" thickBot="1" x14ac:dyDescent="0.5">
      <c r="B560" s="118"/>
      <c r="C560" s="766"/>
      <c r="D560" s="812"/>
      <c r="E560" s="773"/>
      <c r="F560" s="774"/>
      <c r="G560" s="799"/>
      <c r="H560" s="802"/>
      <c r="I560" s="118"/>
      <c r="J560" s="118"/>
      <c r="K560" s="118"/>
      <c r="L560" s="790"/>
      <c r="M560" s="812"/>
      <c r="N560" s="723"/>
      <c r="O560" s="575"/>
      <c r="P560" s="816"/>
      <c r="Q560" s="817"/>
    </row>
    <row r="561" spans="2:17" s="51" customFormat="1" ht="20.25" customHeight="1" x14ac:dyDescent="0.45">
      <c r="B561" s="118"/>
      <c r="C561" s="766"/>
      <c r="D561" s="812"/>
      <c r="E561" s="773"/>
      <c r="F561" s="774"/>
      <c r="G561" s="799"/>
      <c r="H561" s="802"/>
      <c r="I561" s="118"/>
      <c r="J561" s="118"/>
      <c r="K561" s="118"/>
      <c r="L561" s="790"/>
      <c r="M561" s="812"/>
      <c r="N561" s="490" t="s">
        <v>858</v>
      </c>
      <c r="O561" s="516"/>
      <c r="P561" s="814">
        <f>SUMIFS($I$428:$I$477,$E$428:$E$477,"介護施設等")</f>
        <v>0</v>
      </c>
      <c r="Q561" s="815"/>
    </row>
    <row r="562" spans="2:17" s="51" customFormat="1" ht="20.25" customHeight="1" thickBot="1" x14ac:dyDescent="0.5">
      <c r="B562" s="118"/>
      <c r="C562" s="767"/>
      <c r="D562" s="813"/>
      <c r="E562" s="796"/>
      <c r="F562" s="797"/>
      <c r="G562" s="800"/>
      <c r="H562" s="803"/>
      <c r="I562" s="118"/>
      <c r="J562" s="118"/>
      <c r="K562" s="118"/>
      <c r="L562" s="791"/>
      <c r="M562" s="813"/>
      <c r="N562" s="723"/>
      <c r="O562" s="575"/>
      <c r="P562" s="816"/>
      <c r="Q562" s="817"/>
    </row>
    <row r="563" spans="2:17" s="51" customFormat="1" ht="13.95" customHeight="1" x14ac:dyDescent="0.45">
      <c r="B563" s="118"/>
      <c r="C563" s="118"/>
      <c r="D563" s="118"/>
      <c r="E563" s="118"/>
      <c r="F563" s="118"/>
      <c r="G563" s="118"/>
      <c r="H563" s="118"/>
      <c r="I563" s="118"/>
      <c r="J563" s="118"/>
      <c r="K563" s="118"/>
      <c r="L563" s="116"/>
      <c r="M563" s="126"/>
      <c r="N563" s="126"/>
      <c r="O563" s="126"/>
      <c r="P563" s="126"/>
      <c r="Q563" s="126"/>
    </row>
    <row r="564" spans="2:17" s="51" customFormat="1" ht="39" customHeight="1" thickBot="1" x14ac:dyDescent="0.5">
      <c r="B564" s="118"/>
      <c r="C564" s="189" t="s">
        <v>938</v>
      </c>
      <c r="D564" s="118"/>
      <c r="E564" s="118"/>
      <c r="F564" s="118"/>
      <c r="G564" s="118"/>
      <c r="H564" s="118"/>
      <c r="I564" s="118"/>
      <c r="J564" s="118"/>
      <c r="K564" s="118"/>
      <c r="L564" s="118"/>
      <c r="M564" s="126"/>
      <c r="N564" s="126"/>
      <c r="O564" s="126"/>
      <c r="P564" s="126"/>
      <c r="Q564" s="126"/>
    </row>
    <row r="565" spans="2:17" s="51" customFormat="1" ht="75" customHeight="1" thickBot="1" x14ac:dyDescent="0.5">
      <c r="B565" s="118"/>
      <c r="C565" s="714" t="s">
        <v>573</v>
      </c>
      <c r="D565" s="715"/>
      <c r="E565" s="715" t="s">
        <v>621</v>
      </c>
      <c r="F565" s="715"/>
      <c r="G565" s="715" t="s">
        <v>622</v>
      </c>
      <c r="H565" s="715"/>
      <c r="I565" s="715" t="s">
        <v>623</v>
      </c>
      <c r="J565" s="777"/>
      <c r="K565" s="118"/>
      <c r="L565" s="118"/>
      <c r="M565" s="118"/>
      <c r="N565" s="118"/>
      <c r="O565" s="118"/>
      <c r="P565" s="118"/>
      <c r="Q565" s="118"/>
    </row>
    <row r="566" spans="2:17" s="51" customFormat="1" ht="13.95" customHeight="1" x14ac:dyDescent="0.45">
      <c r="B566" s="118"/>
      <c r="C566" s="716" t="s">
        <v>563</v>
      </c>
      <c r="D566" s="717"/>
      <c r="E566" s="709">
        <f>+G501+G517+G533+G549</f>
        <v>0</v>
      </c>
      <c r="F566" s="709"/>
      <c r="G566" s="709">
        <f>+P501+P517+P533+P549</f>
        <v>0</v>
      </c>
      <c r="H566" s="709"/>
      <c r="I566" s="709">
        <f>+G566-E566</f>
        <v>0</v>
      </c>
      <c r="J566" s="778"/>
      <c r="K566" s="118"/>
      <c r="L566" s="118"/>
      <c r="M566" s="118"/>
      <c r="N566" s="118"/>
      <c r="O566" s="118"/>
      <c r="P566" s="118"/>
      <c r="Q566" s="118"/>
    </row>
    <row r="567" spans="2:17" s="51" customFormat="1" ht="13.95" customHeight="1" x14ac:dyDescent="0.45">
      <c r="B567" s="118"/>
      <c r="C567" s="492"/>
      <c r="D567" s="662"/>
      <c r="E567" s="710"/>
      <c r="F567" s="710"/>
      <c r="G567" s="710"/>
      <c r="H567" s="710"/>
      <c r="I567" s="710"/>
      <c r="J567" s="779"/>
      <c r="K567" s="118"/>
      <c r="L567" s="118"/>
      <c r="M567" s="118"/>
      <c r="N567" s="118"/>
      <c r="O567" s="118"/>
      <c r="P567" s="118"/>
      <c r="Q567" s="118"/>
    </row>
    <row r="568" spans="2:17" s="51" customFormat="1" ht="13.95" customHeight="1" x14ac:dyDescent="0.45">
      <c r="B568" s="118"/>
      <c r="C568" s="492" t="s">
        <v>35</v>
      </c>
      <c r="D568" s="662"/>
      <c r="E568" s="710">
        <f>+G503+G519+G535+G551</f>
        <v>0</v>
      </c>
      <c r="F568" s="710"/>
      <c r="G568" s="710">
        <f>+P503+P519+P535+P551</f>
        <v>0</v>
      </c>
      <c r="H568" s="710"/>
      <c r="I568" s="710">
        <f>+G568-E568</f>
        <v>0</v>
      </c>
      <c r="J568" s="779"/>
      <c r="K568" s="118"/>
      <c r="L568" s="118"/>
      <c r="M568" s="118"/>
      <c r="N568" s="118"/>
      <c r="O568" s="118"/>
      <c r="P568" s="118"/>
      <c r="Q568" s="118"/>
    </row>
    <row r="569" spans="2:17" s="51" customFormat="1" ht="13.95" customHeight="1" x14ac:dyDescent="0.45">
      <c r="B569" s="118"/>
      <c r="C569" s="492"/>
      <c r="D569" s="662"/>
      <c r="E569" s="710"/>
      <c r="F569" s="710"/>
      <c r="G569" s="710"/>
      <c r="H569" s="710"/>
      <c r="I569" s="710"/>
      <c r="J569" s="779"/>
      <c r="K569" s="118"/>
      <c r="L569" s="118"/>
      <c r="M569" s="118"/>
      <c r="N569" s="118"/>
      <c r="O569" s="118"/>
      <c r="P569" s="118"/>
      <c r="Q569" s="118"/>
    </row>
    <row r="570" spans="2:17" s="51" customFormat="1" ht="13.95" customHeight="1" x14ac:dyDescent="0.45">
      <c r="B570" s="118"/>
      <c r="C570" s="492" t="s">
        <v>575</v>
      </c>
      <c r="D570" s="662"/>
      <c r="E570" s="710">
        <f>+G505+G521+G537+G553</f>
        <v>0</v>
      </c>
      <c r="F570" s="710"/>
      <c r="G570" s="710">
        <f>+P505+P521+P537+P553</f>
        <v>0</v>
      </c>
      <c r="H570" s="710"/>
      <c r="I570" s="710">
        <f>+G570-E570</f>
        <v>0</v>
      </c>
      <c r="J570" s="779"/>
      <c r="K570" s="118"/>
      <c r="L570" s="118"/>
      <c r="M570" s="118"/>
      <c r="N570" s="118"/>
      <c r="O570" s="118"/>
      <c r="P570" s="118"/>
      <c r="Q570" s="118"/>
    </row>
    <row r="571" spans="2:17" s="51" customFormat="1" ht="13.95" customHeight="1" x14ac:dyDescent="0.45">
      <c r="B571" s="118"/>
      <c r="C571" s="492"/>
      <c r="D571" s="662"/>
      <c r="E571" s="710"/>
      <c r="F571" s="710"/>
      <c r="G571" s="710"/>
      <c r="H571" s="710"/>
      <c r="I571" s="710"/>
      <c r="J571" s="779"/>
      <c r="K571" s="118"/>
      <c r="L571" s="118"/>
      <c r="M571" s="118"/>
      <c r="N571" s="118"/>
      <c r="O571" s="118"/>
      <c r="P571" s="118"/>
      <c r="Q571" s="118"/>
    </row>
    <row r="572" spans="2:17" s="51" customFormat="1" ht="13.95" customHeight="1" x14ac:dyDescent="0.45">
      <c r="B572" s="118"/>
      <c r="C572" s="492" t="s">
        <v>37</v>
      </c>
      <c r="D572" s="662"/>
      <c r="E572" s="710">
        <f>+G507+G523+G539+G555</f>
        <v>0</v>
      </c>
      <c r="F572" s="710"/>
      <c r="G572" s="710">
        <f>+P507+P523+P539+P555</f>
        <v>0</v>
      </c>
      <c r="H572" s="710"/>
      <c r="I572" s="710">
        <f>+G572-E572</f>
        <v>0</v>
      </c>
      <c r="J572" s="779"/>
      <c r="K572" s="118"/>
      <c r="L572" s="118"/>
      <c r="M572" s="118"/>
      <c r="N572" s="118"/>
      <c r="O572" s="118"/>
      <c r="P572" s="118"/>
      <c r="Q572" s="118"/>
    </row>
    <row r="573" spans="2:17" s="51" customFormat="1" ht="13.95" customHeight="1" x14ac:dyDescent="0.45">
      <c r="B573" s="118"/>
      <c r="C573" s="492"/>
      <c r="D573" s="662"/>
      <c r="E573" s="710"/>
      <c r="F573" s="710"/>
      <c r="G573" s="710"/>
      <c r="H573" s="710"/>
      <c r="I573" s="710"/>
      <c r="J573" s="779"/>
      <c r="K573" s="118"/>
      <c r="L573" s="118"/>
      <c r="M573" s="118"/>
      <c r="N573" s="118"/>
      <c r="O573" s="118"/>
      <c r="P573" s="118"/>
      <c r="Q573" s="118"/>
    </row>
    <row r="574" spans="2:17" s="51" customFormat="1" ht="13.95" customHeight="1" x14ac:dyDescent="0.45">
      <c r="B574" s="118"/>
      <c r="C574" s="492" t="s">
        <v>869</v>
      </c>
      <c r="D574" s="662"/>
      <c r="E574" s="710">
        <f>+G509+G525+G541+G557</f>
        <v>0</v>
      </c>
      <c r="F574" s="710"/>
      <c r="G574" s="710">
        <f>+P509+P525+P541+P557</f>
        <v>0</v>
      </c>
      <c r="H574" s="710"/>
      <c r="I574" s="710">
        <f>+G574-E574</f>
        <v>0</v>
      </c>
      <c r="J574" s="779"/>
      <c r="K574" s="118"/>
      <c r="L574" s="118"/>
      <c r="M574" s="118"/>
      <c r="N574" s="118"/>
      <c r="O574" s="118"/>
      <c r="P574" s="118"/>
      <c r="Q574" s="118"/>
    </row>
    <row r="575" spans="2:17" s="51" customFormat="1" ht="13.95" customHeight="1" x14ac:dyDescent="0.45">
      <c r="B575" s="118"/>
      <c r="C575" s="704"/>
      <c r="D575" s="705"/>
      <c r="E575" s="711"/>
      <c r="F575" s="711"/>
      <c r="G575" s="711"/>
      <c r="H575" s="711"/>
      <c r="I575" s="711"/>
      <c r="J575" s="780"/>
      <c r="K575" s="118"/>
      <c r="L575" s="118"/>
      <c r="M575" s="118"/>
      <c r="N575" s="118"/>
      <c r="O575" s="118"/>
      <c r="P575" s="118"/>
      <c r="Q575" s="118"/>
    </row>
    <row r="576" spans="2:17" s="51" customFormat="1" ht="13.95" customHeight="1" x14ac:dyDescent="0.45">
      <c r="B576" s="118"/>
      <c r="C576" s="783" t="s">
        <v>794</v>
      </c>
      <c r="D576" s="784"/>
      <c r="E576" s="710">
        <v>0</v>
      </c>
      <c r="F576" s="710"/>
      <c r="G576" s="710">
        <f>+P511+P527+P543+P559</f>
        <v>0</v>
      </c>
      <c r="H576" s="710"/>
      <c r="I576" s="710">
        <f>+G576-E576</f>
        <v>0</v>
      </c>
      <c r="J576" s="779"/>
      <c r="K576" s="118"/>
      <c r="L576" s="118"/>
      <c r="M576" s="118"/>
      <c r="N576" s="118"/>
      <c r="O576" s="118"/>
      <c r="P576" s="118"/>
      <c r="Q576" s="118"/>
    </row>
    <row r="577" spans="2:17" s="51" customFormat="1" ht="13.95" customHeight="1" x14ac:dyDescent="0.45">
      <c r="B577" s="118"/>
      <c r="C577" s="785"/>
      <c r="D577" s="786"/>
      <c r="E577" s="711"/>
      <c r="F577" s="711"/>
      <c r="G577" s="711"/>
      <c r="H577" s="711"/>
      <c r="I577" s="711"/>
      <c r="J577" s="780"/>
      <c r="K577" s="118"/>
      <c r="L577" s="118"/>
      <c r="M577" s="118"/>
      <c r="N577" s="118"/>
      <c r="O577" s="118"/>
      <c r="P577" s="118"/>
      <c r="Q577" s="118"/>
    </row>
    <row r="578" spans="2:17" s="51" customFormat="1" ht="13.95" customHeight="1" x14ac:dyDescent="0.45">
      <c r="B578" s="118"/>
      <c r="C578" s="783" t="s">
        <v>793</v>
      </c>
      <c r="D578" s="784"/>
      <c r="E578" s="710">
        <v>0</v>
      </c>
      <c r="F578" s="710"/>
      <c r="G578" s="710">
        <f>+P513+P529+P545+P561</f>
        <v>0</v>
      </c>
      <c r="H578" s="710"/>
      <c r="I578" s="710">
        <f>+G578-E578</f>
        <v>0</v>
      </c>
      <c r="J578" s="779"/>
      <c r="K578" s="118"/>
      <c r="L578" s="118"/>
      <c r="M578" s="118"/>
      <c r="N578" s="118"/>
      <c r="O578" s="118"/>
      <c r="P578" s="118"/>
      <c r="Q578" s="118"/>
    </row>
    <row r="579" spans="2:17" s="51" customFormat="1" ht="13.95" customHeight="1" thickBot="1" x14ac:dyDescent="0.5">
      <c r="B579" s="118"/>
      <c r="C579" s="785"/>
      <c r="D579" s="786"/>
      <c r="E579" s="711"/>
      <c r="F579" s="711"/>
      <c r="G579" s="711"/>
      <c r="H579" s="711"/>
      <c r="I579" s="711"/>
      <c r="J579" s="780"/>
      <c r="K579" s="118"/>
      <c r="L579" s="118"/>
      <c r="M579" s="118"/>
      <c r="N579" s="118"/>
      <c r="O579" s="118"/>
      <c r="P579" s="118"/>
      <c r="Q579" s="118"/>
    </row>
    <row r="580" spans="2:17" s="51" customFormat="1" ht="13.95" customHeight="1" x14ac:dyDescent="0.45">
      <c r="B580" s="118"/>
      <c r="C580" s="490" t="s">
        <v>38</v>
      </c>
      <c r="D580" s="516"/>
      <c r="E580" s="775">
        <f>+SUM(E566:E579)</f>
        <v>0</v>
      </c>
      <c r="F580" s="775"/>
      <c r="G580" s="775">
        <f>+SUM(G566:G575)</f>
        <v>0</v>
      </c>
      <c r="H580" s="775"/>
      <c r="I580" s="775">
        <f>+G580-E580</f>
        <v>0</v>
      </c>
      <c r="J580" s="781"/>
      <c r="K580" s="118"/>
      <c r="L580" s="118"/>
      <c r="M580" s="118"/>
      <c r="N580" s="118"/>
      <c r="O580" s="118"/>
      <c r="P580" s="118"/>
      <c r="Q580" s="118"/>
    </row>
    <row r="581" spans="2:17" s="51" customFormat="1" ht="13.95" customHeight="1" thickBot="1" x14ac:dyDescent="0.5">
      <c r="B581" s="118"/>
      <c r="C581" s="723"/>
      <c r="D581" s="575"/>
      <c r="E581" s="776"/>
      <c r="F581" s="776"/>
      <c r="G581" s="776"/>
      <c r="H581" s="776"/>
      <c r="I581" s="776"/>
      <c r="J581" s="782"/>
      <c r="K581" s="118"/>
      <c r="L581" s="118"/>
      <c r="M581" s="118"/>
      <c r="N581" s="118"/>
      <c r="O581" s="118"/>
      <c r="P581" s="118"/>
      <c r="Q581" s="118"/>
    </row>
    <row r="582" spans="2:17" s="51" customFormat="1" ht="13.2" customHeight="1" x14ac:dyDescent="0.45">
      <c r="B582" s="118"/>
      <c r="C582" s="118"/>
      <c r="D582" s="118"/>
      <c r="E582" s="118"/>
      <c r="F582" s="118"/>
      <c r="G582" s="118"/>
      <c r="H582" s="118"/>
      <c r="I582" s="118"/>
      <c r="J582" s="118"/>
      <c r="K582" s="118"/>
      <c r="L582" s="118"/>
      <c r="M582" s="68"/>
      <c r="N582" s="68"/>
      <c r="O582" s="147"/>
      <c r="P582" s="147"/>
      <c r="Q582" s="148"/>
    </row>
    <row r="583" spans="2:17" ht="22.2" customHeight="1" x14ac:dyDescent="0.45"/>
    <row r="584" spans="2:17" ht="22.2" customHeight="1" x14ac:dyDescent="0.45"/>
  </sheetData>
  <sheetProtection algorithmName="SHA-512" hashValue="XaW3Sp27tSbPYdMZklV2YR4+lPzPMcP0MkMpQakhrLGCW3UsLCidlAoLHz3owTvC9jvwyilBto2vGDGwBr7Dtw==" saltValue="rkkGokbFZwS8WS+LDC454Q==" spinCount="100000" sheet="1" selectLockedCells="1"/>
  <mergeCells count="694">
    <mergeCell ref="M547:M562"/>
    <mergeCell ref="N559:O560"/>
    <mergeCell ref="N561:O562"/>
    <mergeCell ref="P559:Q560"/>
    <mergeCell ref="P561:Q562"/>
    <mergeCell ref="C547:C562"/>
    <mergeCell ref="D547:D562"/>
    <mergeCell ref="E559:F560"/>
    <mergeCell ref="E561:F562"/>
    <mergeCell ref="G559:G560"/>
    <mergeCell ref="G561:G562"/>
    <mergeCell ref="H559:H560"/>
    <mergeCell ref="H561:H562"/>
    <mergeCell ref="L547:L562"/>
    <mergeCell ref="E555:F556"/>
    <mergeCell ref="G555:G556"/>
    <mergeCell ref="N549:O550"/>
    <mergeCell ref="P549:P550"/>
    <mergeCell ref="E547:H547"/>
    <mergeCell ref="E548:F548"/>
    <mergeCell ref="E549:F550"/>
    <mergeCell ref="G549:G550"/>
    <mergeCell ref="H549:H558"/>
    <mergeCell ref="E551:F552"/>
    <mergeCell ref="C531:C546"/>
    <mergeCell ref="D531:D546"/>
    <mergeCell ref="E543:F544"/>
    <mergeCell ref="E545:F546"/>
    <mergeCell ref="G543:G544"/>
    <mergeCell ref="G545:G546"/>
    <mergeCell ref="H543:H544"/>
    <mergeCell ref="H545:H546"/>
    <mergeCell ref="L531:L546"/>
    <mergeCell ref="D515:D530"/>
    <mergeCell ref="P527:Q528"/>
    <mergeCell ref="P529:Q530"/>
    <mergeCell ref="N527:O528"/>
    <mergeCell ref="N529:O530"/>
    <mergeCell ref="L515:L530"/>
    <mergeCell ref="M515:M530"/>
    <mergeCell ref="H511:H512"/>
    <mergeCell ref="H513:H514"/>
    <mergeCell ref="P511:Q512"/>
    <mergeCell ref="P513:Q514"/>
    <mergeCell ref="E527:F528"/>
    <mergeCell ref="E529:F530"/>
    <mergeCell ref="G527:G528"/>
    <mergeCell ref="G529:G530"/>
    <mergeCell ref="H527:H528"/>
    <mergeCell ref="H529:H530"/>
    <mergeCell ref="E513:F514"/>
    <mergeCell ref="G511:G512"/>
    <mergeCell ref="G513:G514"/>
    <mergeCell ref="L499:L514"/>
    <mergeCell ref="M499:M514"/>
    <mergeCell ref="N511:O512"/>
    <mergeCell ref="N513:O514"/>
    <mergeCell ref="C576:D577"/>
    <mergeCell ref="E576:F577"/>
    <mergeCell ref="G576:H577"/>
    <mergeCell ref="I576:J577"/>
    <mergeCell ref="C578:D579"/>
    <mergeCell ref="E578:F579"/>
    <mergeCell ref="G578:H579"/>
    <mergeCell ref="I578:J579"/>
    <mergeCell ref="E580:F581"/>
    <mergeCell ref="C580:D581"/>
    <mergeCell ref="G570:H571"/>
    <mergeCell ref="G572:H573"/>
    <mergeCell ref="G574:H575"/>
    <mergeCell ref="G580:H581"/>
    <mergeCell ref="I565:J565"/>
    <mergeCell ref="I566:J567"/>
    <mergeCell ref="I568:J569"/>
    <mergeCell ref="I570:J571"/>
    <mergeCell ref="I572:J573"/>
    <mergeCell ref="I574:J575"/>
    <mergeCell ref="I580:J581"/>
    <mergeCell ref="G565:H565"/>
    <mergeCell ref="C497:H497"/>
    <mergeCell ref="L497:Q497"/>
    <mergeCell ref="E565:F565"/>
    <mergeCell ref="E500:F500"/>
    <mergeCell ref="E501:F502"/>
    <mergeCell ref="E503:F504"/>
    <mergeCell ref="N505:O506"/>
    <mergeCell ref="H501:H510"/>
    <mergeCell ref="E505:F506"/>
    <mergeCell ref="E507:F508"/>
    <mergeCell ref="E509:F510"/>
    <mergeCell ref="G501:G502"/>
    <mergeCell ref="G503:G504"/>
    <mergeCell ref="G505:G506"/>
    <mergeCell ref="G525:G526"/>
    <mergeCell ref="E531:H531"/>
    <mergeCell ref="E532:F532"/>
    <mergeCell ref="H533:H542"/>
    <mergeCell ref="C515:C530"/>
    <mergeCell ref="C499:C514"/>
    <mergeCell ref="D499:D514"/>
    <mergeCell ref="E511:F512"/>
    <mergeCell ref="P505:P506"/>
    <mergeCell ref="N507:O508"/>
    <mergeCell ref="C295:D295"/>
    <mergeCell ref="C296:D296"/>
    <mergeCell ref="C297:D297"/>
    <mergeCell ref="C304:E304"/>
    <mergeCell ref="F304:I304"/>
    <mergeCell ref="C306:I306"/>
    <mergeCell ref="F307:H307"/>
    <mergeCell ref="C363:E363"/>
    <mergeCell ref="F363:I363"/>
    <mergeCell ref="F295:L295"/>
    <mergeCell ref="F297:L297"/>
    <mergeCell ref="F315:H315"/>
    <mergeCell ref="F316:H316"/>
    <mergeCell ref="F317:H317"/>
    <mergeCell ref="F318:H318"/>
    <mergeCell ref="F319:H319"/>
    <mergeCell ref="F320:H320"/>
    <mergeCell ref="F321:H321"/>
    <mergeCell ref="F322:H322"/>
    <mergeCell ref="F332:H332"/>
    <mergeCell ref="F333:H333"/>
    <mergeCell ref="F334:H334"/>
    <mergeCell ref="F312:H312"/>
    <mergeCell ref="F357:H357"/>
    <mergeCell ref="F108:I108"/>
    <mergeCell ref="C108:E108"/>
    <mergeCell ref="C169:E169"/>
    <mergeCell ref="F169:I169"/>
    <mergeCell ref="C171:I171"/>
    <mergeCell ref="F172:H172"/>
    <mergeCell ref="C230:E230"/>
    <mergeCell ref="F230:I230"/>
    <mergeCell ref="C232:I232"/>
    <mergeCell ref="F222:H222"/>
    <mergeCell ref="C223:H223"/>
    <mergeCell ref="F161:H161"/>
    <mergeCell ref="C162:H162"/>
    <mergeCell ref="F137:H137"/>
    <mergeCell ref="F138:H138"/>
    <mergeCell ref="F139:H139"/>
    <mergeCell ref="F173:H173"/>
    <mergeCell ref="F174:H174"/>
    <mergeCell ref="F178:H178"/>
    <mergeCell ref="F179:H179"/>
    <mergeCell ref="F180:H180"/>
    <mergeCell ref="F175:H175"/>
    <mergeCell ref="F176:H176"/>
    <mergeCell ref="F177:H177"/>
    <mergeCell ref="O101:Q101"/>
    <mergeCell ref="H102:I102"/>
    <mergeCell ref="J102:L102"/>
    <mergeCell ref="M102:N102"/>
    <mergeCell ref="O102:Q102"/>
    <mergeCell ref="H99:L99"/>
    <mergeCell ref="M99:Q99"/>
    <mergeCell ref="H100:I100"/>
    <mergeCell ref="J100:L100"/>
    <mergeCell ref="M100:N100"/>
    <mergeCell ref="O100:Q100"/>
    <mergeCell ref="H101:I101"/>
    <mergeCell ref="J101:L101"/>
    <mergeCell ref="M101:N101"/>
    <mergeCell ref="C482:Q493"/>
    <mergeCell ref="F140:H140"/>
    <mergeCell ref="G507:G508"/>
    <mergeCell ref="G509:G510"/>
    <mergeCell ref="C96:D96"/>
    <mergeCell ref="C100:D100"/>
    <mergeCell ref="C101:D101"/>
    <mergeCell ref="E535:F536"/>
    <mergeCell ref="G535:G536"/>
    <mergeCell ref="E515:H515"/>
    <mergeCell ref="E516:F516"/>
    <mergeCell ref="E517:F518"/>
    <mergeCell ref="G517:G518"/>
    <mergeCell ref="H517:H526"/>
    <mergeCell ref="E519:F520"/>
    <mergeCell ref="G519:G520"/>
    <mergeCell ref="E521:F522"/>
    <mergeCell ref="G521:G522"/>
    <mergeCell ref="C102:D102"/>
    <mergeCell ref="E100:G100"/>
    <mergeCell ref="E101:G101"/>
    <mergeCell ref="E102:G102"/>
    <mergeCell ref="C99:G99"/>
    <mergeCell ref="C98:Q98"/>
    <mergeCell ref="P507:P508"/>
    <mergeCell ref="N509:O510"/>
    <mergeCell ref="P509:P510"/>
    <mergeCell ref="N517:O518"/>
    <mergeCell ref="P517:P518"/>
    <mergeCell ref="C13:D13"/>
    <mergeCell ref="C14:D14"/>
    <mergeCell ref="N499:Q499"/>
    <mergeCell ref="N500:O500"/>
    <mergeCell ref="N501:O502"/>
    <mergeCell ref="P501:P502"/>
    <mergeCell ref="Q501:Q510"/>
    <mergeCell ref="N503:O504"/>
    <mergeCell ref="P503:P504"/>
    <mergeCell ref="E499:H499"/>
    <mergeCell ref="C291:D291"/>
    <mergeCell ref="F294:L294"/>
    <mergeCell ref="F296:L296"/>
    <mergeCell ref="C294:E294"/>
    <mergeCell ref="C293:E293"/>
    <mergeCell ref="N515:Q515"/>
    <mergeCell ref="N516:O516"/>
    <mergeCell ref="F293:L293"/>
    <mergeCell ref="F313:H313"/>
    <mergeCell ref="N519:O520"/>
    <mergeCell ref="P519:P520"/>
    <mergeCell ref="N521:O522"/>
    <mergeCell ref="P521:P522"/>
    <mergeCell ref="N523:O524"/>
    <mergeCell ref="P523:P524"/>
    <mergeCell ref="N525:O526"/>
    <mergeCell ref="P525:P526"/>
    <mergeCell ref="E537:F538"/>
    <mergeCell ref="G537:G538"/>
    <mergeCell ref="M531:M546"/>
    <mergeCell ref="N543:O544"/>
    <mergeCell ref="N545:O546"/>
    <mergeCell ref="P543:Q544"/>
    <mergeCell ref="P545:Q546"/>
    <mergeCell ref="G541:G542"/>
    <mergeCell ref="N531:Q531"/>
    <mergeCell ref="N532:O532"/>
    <mergeCell ref="Q533:Q542"/>
    <mergeCell ref="Q517:Q526"/>
    <mergeCell ref="E523:F524"/>
    <mergeCell ref="G523:G524"/>
    <mergeCell ref="E525:F526"/>
    <mergeCell ref="N547:Q547"/>
    <mergeCell ref="N548:O548"/>
    <mergeCell ref="F429:H429"/>
    <mergeCell ref="F477:H477"/>
    <mergeCell ref="C478:H478"/>
    <mergeCell ref="F449:H449"/>
    <mergeCell ref="G551:G552"/>
    <mergeCell ref="E553:F554"/>
    <mergeCell ref="G553:G554"/>
    <mergeCell ref="E533:F534"/>
    <mergeCell ref="G533:G534"/>
    <mergeCell ref="P535:P536"/>
    <mergeCell ref="N537:O538"/>
    <mergeCell ref="P537:P538"/>
    <mergeCell ref="N539:O540"/>
    <mergeCell ref="P539:P540"/>
    <mergeCell ref="N533:O534"/>
    <mergeCell ref="P533:P534"/>
    <mergeCell ref="N541:O542"/>
    <mergeCell ref="P541:P542"/>
    <mergeCell ref="N535:O536"/>
    <mergeCell ref="E539:F540"/>
    <mergeCell ref="G539:G540"/>
    <mergeCell ref="E541:F542"/>
    <mergeCell ref="C570:D571"/>
    <mergeCell ref="C574:D575"/>
    <mergeCell ref="Q549:Q558"/>
    <mergeCell ref="N551:O552"/>
    <mergeCell ref="P551:P552"/>
    <mergeCell ref="N553:O554"/>
    <mergeCell ref="N555:O556"/>
    <mergeCell ref="P553:P554"/>
    <mergeCell ref="C572:D573"/>
    <mergeCell ref="E566:F567"/>
    <mergeCell ref="E568:F569"/>
    <mergeCell ref="E570:F571"/>
    <mergeCell ref="E572:F573"/>
    <mergeCell ref="E574:F575"/>
    <mergeCell ref="P555:P556"/>
    <mergeCell ref="N557:O558"/>
    <mergeCell ref="P557:P558"/>
    <mergeCell ref="C565:D565"/>
    <mergeCell ref="C566:D567"/>
    <mergeCell ref="C568:D569"/>
    <mergeCell ref="E557:F558"/>
    <mergeCell ref="G557:G558"/>
    <mergeCell ref="G566:H567"/>
    <mergeCell ref="G568:H569"/>
    <mergeCell ref="F159:H159"/>
    <mergeCell ref="F160:H160"/>
    <mergeCell ref="F128:H128"/>
    <mergeCell ref="F129:H129"/>
    <mergeCell ref="F130:H130"/>
    <mergeCell ref="F141:H141"/>
    <mergeCell ref="F142:H142"/>
    <mergeCell ref="F143:H143"/>
    <mergeCell ref="F144:H144"/>
    <mergeCell ref="F145:H145"/>
    <mergeCell ref="F146:H146"/>
    <mergeCell ref="F134:H134"/>
    <mergeCell ref="F135:H135"/>
    <mergeCell ref="F136:H136"/>
    <mergeCell ref="F131:H131"/>
    <mergeCell ref="F132:H132"/>
    <mergeCell ref="F133:H133"/>
    <mergeCell ref="N73:P73"/>
    <mergeCell ref="G31:I31"/>
    <mergeCell ref="G32:I32"/>
    <mergeCell ref="G33:I33"/>
    <mergeCell ref="G34:I34"/>
    <mergeCell ref="G35:I35"/>
    <mergeCell ref="F184:H184"/>
    <mergeCell ref="F185:H185"/>
    <mergeCell ref="F186:H186"/>
    <mergeCell ref="F181:H181"/>
    <mergeCell ref="F182:H182"/>
    <mergeCell ref="F183:H183"/>
    <mergeCell ref="F147:H147"/>
    <mergeCell ref="F148:H148"/>
    <mergeCell ref="F149:H149"/>
    <mergeCell ref="F150:H150"/>
    <mergeCell ref="F151:H151"/>
    <mergeCell ref="F152:H152"/>
    <mergeCell ref="F153:H153"/>
    <mergeCell ref="F154:H154"/>
    <mergeCell ref="F155:H155"/>
    <mergeCell ref="F156:H156"/>
    <mergeCell ref="F157:H157"/>
    <mergeCell ref="F158:H158"/>
    <mergeCell ref="F126:H126"/>
    <mergeCell ref="F127:H127"/>
    <mergeCell ref="F217:H217"/>
    <mergeCell ref="F218:H218"/>
    <mergeCell ref="F219:H219"/>
    <mergeCell ref="F220:H220"/>
    <mergeCell ref="N28:P28"/>
    <mergeCell ref="N29:P29"/>
    <mergeCell ref="N30:P30"/>
    <mergeCell ref="N31:P31"/>
    <mergeCell ref="I86:J87"/>
    <mergeCell ref="K86:L87"/>
    <mergeCell ref="M86:N87"/>
    <mergeCell ref="I84:J84"/>
    <mergeCell ref="K84:L84"/>
    <mergeCell ref="N38:P38"/>
    <mergeCell ref="N39:P39"/>
    <mergeCell ref="N40:P40"/>
    <mergeCell ref="N41:P41"/>
    <mergeCell ref="N42:P42"/>
    <mergeCell ref="N43:P43"/>
    <mergeCell ref="N44:P44"/>
    <mergeCell ref="N45:P45"/>
    <mergeCell ref="N52:P52"/>
    <mergeCell ref="F390:H390"/>
    <mergeCell ref="F283:H283"/>
    <mergeCell ref="C284:H284"/>
    <mergeCell ref="K22:Q22"/>
    <mergeCell ref="N23:P23"/>
    <mergeCell ref="N24:P24"/>
    <mergeCell ref="N25:P25"/>
    <mergeCell ref="N26:P26"/>
    <mergeCell ref="N27:P27"/>
    <mergeCell ref="K74:P74"/>
    <mergeCell ref="G44:I44"/>
    <mergeCell ref="N46:P46"/>
    <mergeCell ref="N47:P47"/>
    <mergeCell ref="N48:P48"/>
    <mergeCell ref="N49:P49"/>
    <mergeCell ref="N50:P50"/>
    <mergeCell ref="N51:P51"/>
    <mergeCell ref="N32:P32"/>
    <mergeCell ref="N33:P33"/>
    <mergeCell ref="N34:P34"/>
    <mergeCell ref="N35:P35"/>
    <mergeCell ref="N36:P36"/>
    <mergeCell ref="N37:P37"/>
    <mergeCell ref="C110:I110"/>
    <mergeCell ref="F368:H368"/>
    <mergeCell ref="F372:H372"/>
    <mergeCell ref="F373:H373"/>
    <mergeCell ref="F374:H374"/>
    <mergeCell ref="F369:H369"/>
    <mergeCell ref="F370:H370"/>
    <mergeCell ref="F371:H371"/>
    <mergeCell ref="F378:H378"/>
    <mergeCell ref="F379:H379"/>
    <mergeCell ref="F377:H377"/>
    <mergeCell ref="F347:H347"/>
    <mergeCell ref="F348:H348"/>
    <mergeCell ref="F349:H349"/>
    <mergeCell ref="F350:H350"/>
    <mergeCell ref="F337:H337"/>
    <mergeCell ref="F338:H338"/>
    <mergeCell ref="F339:H339"/>
    <mergeCell ref="F340:H340"/>
    <mergeCell ref="F341:H341"/>
    <mergeCell ref="F342:H342"/>
    <mergeCell ref="F343:H343"/>
    <mergeCell ref="F344:H344"/>
    <mergeCell ref="C22:J22"/>
    <mergeCell ref="G23:I23"/>
    <mergeCell ref="G24:I24"/>
    <mergeCell ref="G25:I25"/>
    <mergeCell ref="G26:I26"/>
    <mergeCell ref="G27:I27"/>
    <mergeCell ref="G28:I28"/>
    <mergeCell ref="G29:I29"/>
    <mergeCell ref="G30:I30"/>
    <mergeCell ref="G36:I36"/>
    <mergeCell ref="G37:I37"/>
    <mergeCell ref="G38:I38"/>
    <mergeCell ref="G39:I39"/>
    <mergeCell ref="G40:I40"/>
    <mergeCell ref="G41:I41"/>
    <mergeCell ref="G42:I42"/>
    <mergeCell ref="G43:I43"/>
    <mergeCell ref="G45:I45"/>
    <mergeCell ref="F279:H279"/>
    <mergeCell ref="G46:I46"/>
    <mergeCell ref="G47:I47"/>
    <mergeCell ref="G48:I48"/>
    <mergeCell ref="G49:I49"/>
    <mergeCell ref="G50:I50"/>
    <mergeCell ref="G51:I51"/>
    <mergeCell ref="G52:I52"/>
    <mergeCell ref="G73:I73"/>
    <mergeCell ref="C74:I74"/>
    <mergeCell ref="G53:I53"/>
    <mergeCell ref="G54:I54"/>
    <mergeCell ref="G55:I55"/>
    <mergeCell ref="G56:I56"/>
    <mergeCell ref="G57:I57"/>
    <mergeCell ref="G58:I58"/>
    <mergeCell ref="G59:I59"/>
    <mergeCell ref="G60:I60"/>
    <mergeCell ref="G61:I61"/>
    <mergeCell ref="G64:I64"/>
    <mergeCell ref="F236:H236"/>
    <mergeCell ref="F237:H237"/>
    <mergeCell ref="F238:H238"/>
    <mergeCell ref="F239:H239"/>
    <mergeCell ref="F216:H216"/>
    <mergeCell ref="F308:H308"/>
    <mergeCell ref="F309:H309"/>
    <mergeCell ref="F310:H310"/>
    <mergeCell ref="F260:H260"/>
    <mergeCell ref="F255:H255"/>
    <mergeCell ref="F256:H256"/>
    <mergeCell ref="F257:H257"/>
    <mergeCell ref="F258:H258"/>
    <mergeCell ref="F259:H259"/>
    <mergeCell ref="F265:H265"/>
    <mergeCell ref="F266:H266"/>
    <mergeCell ref="F267:H267"/>
    <mergeCell ref="F268:H268"/>
    <mergeCell ref="F269:H269"/>
    <mergeCell ref="F270:H270"/>
    <mergeCell ref="F271:H271"/>
    <mergeCell ref="F272:H272"/>
    <mergeCell ref="F273:H273"/>
    <mergeCell ref="F274:H274"/>
    <mergeCell ref="F275:H275"/>
    <mergeCell ref="F276:H276"/>
    <mergeCell ref="F277:H277"/>
    <mergeCell ref="F278:H278"/>
    <mergeCell ref="F207:H207"/>
    <mergeCell ref="F208:H208"/>
    <mergeCell ref="F209:H209"/>
    <mergeCell ref="F210:H210"/>
    <mergeCell ref="F211:H211"/>
    <mergeCell ref="F212:H212"/>
    <mergeCell ref="F213:H213"/>
    <mergeCell ref="F214:H214"/>
    <mergeCell ref="F215:H215"/>
    <mergeCell ref="G65:I65"/>
    <mergeCell ref="G66:I66"/>
    <mergeCell ref="G67:I67"/>
    <mergeCell ref="G68:I68"/>
    <mergeCell ref="G69:I69"/>
    <mergeCell ref="G70:I70"/>
    <mergeCell ref="G71:I71"/>
    <mergeCell ref="G72:I72"/>
    <mergeCell ref="F206:H206"/>
    <mergeCell ref="F111:H111"/>
    <mergeCell ref="F112:H112"/>
    <mergeCell ref="F116:H116"/>
    <mergeCell ref="F117:H117"/>
    <mergeCell ref="F118:H118"/>
    <mergeCell ref="F113:H113"/>
    <mergeCell ref="F114:H114"/>
    <mergeCell ref="F115:H115"/>
    <mergeCell ref="F122:H122"/>
    <mergeCell ref="F123:H123"/>
    <mergeCell ref="F124:H124"/>
    <mergeCell ref="F119:H119"/>
    <mergeCell ref="F120:H120"/>
    <mergeCell ref="F121:H121"/>
    <mergeCell ref="F125:H125"/>
    <mergeCell ref="N53:P53"/>
    <mergeCell ref="N54:P54"/>
    <mergeCell ref="N55:P55"/>
    <mergeCell ref="N56:P56"/>
    <mergeCell ref="N57:P57"/>
    <mergeCell ref="N58:P58"/>
    <mergeCell ref="N59:P59"/>
    <mergeCell ref="N60:P60"/>
    <mergeCell ref="N61:P61"/>
    <mergeCell ref="N62:P62"/>
    <mergeCell ref="N63:P63"/>
    <mergeCell ref="N64:P64"/>
    <mergeCell ref="N65:P65"/>
    <mergeCell ref="N66:P66"/>
    <mergeCell ref="N67:P67"/>
    <mergeCell ref="N68:P68"/>
    <mergeCell ref="N69:P69"/>
    <mergeCell ref="N70:P70"/>
    <mergeCell ref="N71:P71"/>
    <mergeCell ref="N72:P72"/>
    <mergeCell ref="G62:I62"/>
    <mergeCell ref="G63:I63"/>
    <mergeCell ref="F202:H202"/>
    <mergeCell ref="F203:H203"/>
    <mergeCell ref="F204:H204"/>
    <mergeCell ref="F205:H205"/>
    <mergeCell ref="F190:H190"/>
    <mergeCell ref="F191:H191"/>
    <mergeCell ref="F192:H192"/>
    <mergeCell ref="F187:H187"/>
    <mergeCell ref="F188:H188"/>
    <mergeCell ref="F189:H189"/>
    <mergeCell ref="F196:H196"/>
    <mergeCell ref="F197:H197"/>
    <mergeCell ref="F198:H198"/>
    <mergeCell ref="F193:H193"/>
    <mergeCell ref="F194:H194"/>
    <mergeCell ref="F195:H195"/>
    <mergeCell ref="F199:H199"/>
    <mergeCell ref="F200:H200"/>
    <mergeCell ref="F201:H201"/>
    <mergeCell ref="K85:L85"/>
    <mergeCell ref="F221:H221"/>
    <mergeCell ref="F263:H263"/>
    <mergeCell ref="F264:H264"/>
    <mergeCell ref="F261:H261"/>
    <mergeCell ref="F262:H262"/>
    <mergeCell ref="F248:H248"/>
    <mergeCell ref="F249:H249"/>
    <mergeCell ref="F240:H240"/>
    <mergeCell ref="F241:H241"/>
    <mergeCell ref="F242:H242"/>
    <mergeCell ref="F243:H243"/>
    <mergeCell ref="F244:H244"/>
    <mergeCell ref="F247:H247"/>
    <mergeCell ref="F233:H233"/>
    <mergeCell ref="F234:H234"/>
    <mergeCell ref="F245:H245"/>
    <mergeCell ref="F246:H246"/>
    <mergeCell ref="F250:H250"/>
    <mergeCell ref="F251:H251"/>
    <mergeCell ref="F252:H252"/>
    <mergeCell ref="F253:H253"/>
    <mergeCell ref="F254:H254"/>
    <mergeCell ref="F235:H235"/>
    <mergeCell ref="F280:H280"/>
    <mergeCell ref="F281:H281"/>
    <mergeCell ref="F282:H282"/>
    <mergeCell ref="F351:H351"/>
    <mergeCell ref="F352:H352"/>
    <mergeCell ref="F353:H353"/>
    <mergeCell ref="F354:H354"/>
    <mergeCell ref="F355:H355"/>
    <mergeCell ref="F356:H356"/>
    <mergeCell ref="F345:H345"/>
    <mergeCell ref="F323:H323"/>
    <mergeCell ref="F324:H324"/>
    <mergeCell ref="F325:H325"/>
    <mergeCell ref="F326:H326"/>
    <mergeCell ref="F327:H327"/>
    <mergeCell ref="F328:H328"/>
    <mergeCell ref="F329:H329"/>
    <mergeCell ref="F330:H330"/>
    <mergeCell ref="F331:H331"/>
    <mergeCell ref="F335:H335"/>
    <mergeCell ref="F311:H311"/>
    <mergeCell ref="F314:H314"/>
    <mergeCell ref="F336:H336"/>
    <mergeCell ref="F346:H346"/>
    <mergeCell ref="F381:H381"/>
    <mergeCell ref="F382:H382"/>
    <mergeCell ref="F383:H383"/>
    <mergeCell ref="C365:I365"/>
    <mergeCell ref="F366:H366"/>
    <mergeCell ref="C358:H358"/>
    <mergeCell ref="F395:H395"/>
    <mergeCell ref="F397:H397"/>
    <mergeCell ref="F398:H398"/>
    <mergeCell ref="F396:H396"/>
    <mergeCell ref="F391:H391"/>
    <mergeCell ref="F392:H392"/>
    <mergeCell ref="F387:H387"/>
    <mergeCell ref="F388:H388"/>
    <mergeCell ref="F389:H389"/>
    <mergeCell ref="F393:H393"/>
    <mergeCell ref="F394:H394"/>
    <mergeCell ref="F384:H384"/>
    <mergeCell ref="F385:H385"/>
    <mergeCell ref="F386:H386"/>
    <mergeCell ref="F380:H380"/>
    <mergeCell ref="F375:H375"/>
    <mergeCell ref="F376:H376"/>
    <mergeCell ref="F367:H367"/>
    <mergeCell ref="F399:H399"/>
    <mergeCell ref="F400:H400"/>
    <mergeCell ref="F401:H401"/>
    <mergeCell ref="F402:H402"/>
    <mergeCell ref="F403:H403"/>
    <mergeCell ref="F404:H404"/>
    <mergeCell ref="F405:H405"/>
    <mergeCell ref="F454:H454"/>
    <mergeCell ref="F455:H455"/>
    <mergeCell ref="F438:H438"/>
    <mergeCell ref="F433:H433"/>
    <mergeCell ref="F441:H441"/>
    <mergeCell ref="F442:H442"/>
    <mergeCell ref="F443:H443"/>
    <mergeCell ref="F434:H434"/>
    <mergeCell ref="F435:H435"/>
    <mergeCell ref="F452:H452"/>
    <mergeCell ref="F453:H453"/>
    <mergeCell ref="F444:H444"/>
    <mergeCell ref="F445:H445"/>
    <mergeCell ref="F446:H446"/>
    <mergeCell ref="F447:H447"/>
    <mergeCell ref="F448:H448"/>
    <mergeCell ref="F430:H430"/>
    <mergeCell ref="C426:I426"/>
    <mergeCell ref="F427:H427"/>
    <mergeCell ref="F415:H415"/>
    <mergeCell ref="F439:H439"/>
    <mergeCell ref="F440:H440"/>
    <mergeCell ref="F450:H450"/>
    <mergeCell ref="F451:H451"/>
    <mergeCell ref="F436:H436"/>
    <mergeCell ref="F437:H437"/>
    <mergeCell ref="F431:H431"/>
    <mergeCell ref="F432:H432"/>
    <mergeCell ref="F474:H474"/>
    <mergeCell ref="F475:H475"/>
    <mergeCell ref="F476:H476"/>
    <mergeCell ref="F465:H465"/>
    <mergeCell ref="F466:H466"/>
    <mergeCell ref="F467:H467"/>
    <mergeCell ref="F468:H468"/>
    <mergeCell ref="F469:H469"/>
    <mergeCell ref="F470:H470"/>
    <mergeCell ref="F471:H471"/>
    <mergeCell ref="F472:H472"/>
    <mergeCell ref="F473:H473"/>
    <mergeCell ref="F457:H457"/>
    <mergeCell ref="F458:H458"/>
    <mergeCell ref="F459:H459"/>
    <mergeCell ref="F460:H460"/>
    <mergeCell ref="F461:H461"/>
    <mergeCell ref="F462:H462"/>
    <mergeCell ref="F463:H463"/>
    <mergeCell ref="F464:H464"/>
    <mergeCell ref="I85:J85"/>
    <mergeCell ref="F456:H456"/>
    <mergeCell ref="F428:H428"/>
    <mergeCell ref="F416:H416"/>
    <mergeCell ref="C417:H417"/>
    <mergeCell ref="F406:H406"/>
    <mergeCell ref="F407:H407"/>
    <mergeCell ref="F408:H408"/>
    <mergeCell ref="F409:H409"/>
    <mergeCell ref="F410:H410"/>
    <mergeCell ref="F411:H411"/>
    <mergeCell ref="F412:H412"/>
    <mergeCell ref="F413:H413"/>
    <mergeCell ref="F414:H414"/>
    <mergeCell ref="C424:E424"/>
    <mergeCell ref="F424:I424"/>
    <mergeCell ref="C78:Q81"/>
    <mergeCell ref="M84:N85"/>
    <mergeCell ref="P88:Q89"/>
    <mergeCell ref="P90:Q91"/>
    <mergeCell ref="C84:D85"/>
    <mergeCell ref="E84:F85"/>
    <mergeCell ref="G84:H85"/>
    <mergeCell ref="C88:D89"/>
    <mergeCell ref="C90:D91"/>
    <mergeCell ref="E88:F89"/>
    <mergeCell ref="E90:F91"/>
    <mergeCell ref="G88:H89"/>
    <mergeCell ref="G90:H91"/>
    <mergeCell ref="E86:F87"/>
    <mergeCell ref="G86:H87"/>
    <mergeCell ref="C86:D87"/>
  </mergeCells>
  <phoneticPr fontId="14"/>
  <conditionalFormatting sqref="D25:E73 G25:J73">
    <cfRule type="expression" dxfId="41" priority="14">
      <formula>$C25=""</formula>
    </cfRule>
  </conditionalFormatting>
  <conditionalFormatting sqref="J100:L102 O100:Q102 C173:I222 C234:I283">
    <cfRule type="expression" dxfId="40" priority="13">
      <formula>$E$96=1</formula>
    </cfRule>
  </conditionalFormatting>
  <conditionalFormatting sqref="O100:Q102 C234:I283">
    <cfRule type="expression" dxfId="39" priority="12">
      <formula>$E$96=2</formula>
    </cfRule>
  </conditionalFormatting>
  <conditionalFormatting sqref="E100:G102 J100:L102 O100:Q102 C112:I161 C173:I222 C234:I283">
    <cfRule type="expression" dxfId="38" priority="11">
      <formula>$E$96="未定"</formula>
    </cfRule>
  </conditionalFormatting>
  <conditionalFormatting sqref="F296:L297 C367:I416 C428:I477">
    <cfRule type="expression" dxfId="37" priority="10">
      <formula>$E$291=1</formula>
    </cfRule>
  </conditionalFormatting>
  <conditionalFormatting sqref="F297:L297 C428:I477">
    <cfRule type="expression" dxfId="36" priority="9">
      <formula>$E$291=2</formula>
    </cfRule>
  </conditionalFormatting>
  <conditionalFormatting sqref="F295:L297 C308:I357 C367:I416 C428:I477">
    <cfRule type="expression" dxfId="35" priority="1">
      <formula>$E$291=0</formula>
    </cfRule>
    <cfRule type="expression" dxfId="34" priority="8">
      <formula>$E$291="未定"</formula>
    </cfRule>
  </conditionalFormatting>
  <conditionalFormatting sqref="F294:L294">
    <cfRule type="expression" dxfId="33" priority="5">
      <formula>$E$291="未定"</formula>
    </cfRule>
  </conditionalFormatting>
  <conditionalFormatting sqref="D8:D9 C14:E14 D24:E73 E96 E100:G102 J100:L102 O100:Q102 E291 F294:L297 C482:Q494 G24:Q73 C112:I161 C173:I222 C234:I283 C308:I357 C367:I416 C428:I477">
    <cfRule type="expression" dxfId="32" priority="4">
      <formula>$Q$1=2</formula>
    </cfRule>
  </conditionalFormatting>
  <conditionalFormatting sqref="D9">
    <cfRule type="expression" dxfId="31" priority="3">
      <formula>$D$8="○"</formula>
    </cfRule>
  </conditionalFormatting>
  <conditionalFormatting sqref="D8">
    <cfRule type="expression" dxfId="30" priority="2">
      <formula>$D$9="○"</formula>
    </cfRule>
  </conditionalFormatting>
  <conditionalFormatting sqref="C482:Q493">
    <cfRule type="expression" dxfId="29" priority="6">
      <formula>$E$291="未定"</formula>
    </cfRule>
    <cfRule type="expression" dxfId="28" priority="7">
      <formula>$E$96="未定"</formula>
    </cfRule>
  </conditionalFormatting>
  <dataValidations count="15">
    <dataValidation type="list" allowBlank="1" showInputMessage="1" showErrorMessage="1" sqref="E96" xr:uid="{00000000-0002-0000-0500-000001000000}">
      <formula1>"1,2,3,未定"</formula1>
    </dataValidation>
    <dataValidation type="list" allowBlank="1" showInputMessage="1" showErrorMessage="1" sqref="E14" xr:uid="{00000000-0002-0000-0500-000002000000}">
      <formula1>"１月,２月,３月,４月,５月,６月,７月,８月,９月,10月,11月,12月,未定"</formula1>
    </dataValidation>
    <dataValidation type="list" allowBlank="1" showInputMessage="1" showErrorMessage="1" sqref="E428:E477 M24:M73 E308:E357 E367:E416" xr:uid="{00000000-0002-0000-0500-000003000000}">
      <formula1>病床機能2</formula1>
    </dataValidation>
    <dataValidation type="list" allowBlank="1" showInputMessage="1" showErrorMessage="1" sqref="D428:D477 L24:L73 D112:D161 D308:D357 D173:D222 D367:D416 D234:D283 D24:D73" xr:uid="{00000000-0002-0000-0500-000004000000}">
      <formula1>"一般,療養"</formula1>
    </dataValidation>
    <dataValidation type="decimal" operator="greaterThanOrEqual" allowBlank="1" showInputMessage="1" showErrorMessage="1" sqref="Q74 I417 J74 I358 I162 I478" xr:uid="{00000000-0002-0000-0500-000005000000}">
      <formula1>0</formula1>
    </dataValidation>
    <dataValidation type="list" allowBlank="1" showInputMessage="1" showErrorMessage="1" sqref="E234:E283 E24:E73 E112:E161 E173:E222" xr:uid="{00000000-0002-0000-0500-000006000000}">
      <formula1>病床機能</formula1>
    </dataValidation>
    <dataValidation type="list" allowBlank="1" showInputMessage="1" showErrorMessage="1" sqref="E100:G100 J100:L100 O100:Q100" xr:uid="{00000000-0002-0000-0500-000007000000}">
      <formula1>二次医療圏</formula1>
    </dataValidation>
    <dataValidation type="list" allowBlank="1" showInputMessage="1" showErrorMessage="1" sqref="E101:G101" xr:uid="{00000000-0002-0000-0500-000008000000}">
      <formula1>INDIRECT($E$100)</formula1>
    </dataValidation>
    <dataValidation type="list" allowBlank="1" showInputMessage="1" showErrorMessage="1" sqref="J101:L101" xr:uid="{00000000-0002-0000-0500-000009000000}">
      <formula1>INDIRECT($J$100)</formula1>
    </dataValidation>
    <dataValidation type="list" allowBlank="1" showInputMessage="1" showErrorMessage="1" sqref="O101:Q101" xr:uid="{00000000-0002-0000-0500-00000A000000}">
      <formula1>INDIRECT($O$100)</formula1>
    </dataValidation>
    <dataValidation type="list" allowBlank="1" showInputMessage="1" showErrorMessage="1" sqref="C14:D14" xr:uid="{00000000-0002-0000-0500-00000B000000}">
      <formula1>"2025（令和７）年,2026（令和８）年,2027（令和９）年,2028（令和10）年,2029（令和11）年,2030（令和12）年,2031（令和13）年,2032（令和14）年,2033（令和15）年以降,未定"</formula1>
    </dataValidation>
    <dataValidation type="list" allowBlank="1" showInputMessage="1" showErrorMessage="1" sqref="G24:I73" xr:uid="{00000000-0002-0000-0500-00000C000000}">
      <formula1>INDIRECT(E24)</formula1>
    </dataValidation>
    <dataValidation type="list" allowBlank="1" showInputMessage="1" showErrorMessage="1" sqref="N24:P73 F112:H161 F173:H222 F234:H283 F308:H357 F367:H416 F428:H477" xr:uid="{00000000-0002-0000-0500-00000D000000}">
      <formula1>INDIRECT(E24)</formula1>
    </dataValidation>
    <dataValidation type="whole" operator="greaterThanOrEqual" allowBlank="1" showInputMessage="1" showErrorMessage="1" sqref="J24:J73 Q24:Q73 I112:I161 I173:I223 I234:I284 I308:I357 I367:I416 I428:I477" xr:uid="{00000000-0002-0000-0500-00000E000000}">
      <formula1>0</formula1>
    </dataValidation>
    <dataValidation type="list" allowBlank="1" showInputMessage="1" showErrorMessage="1" sqref="E291" xr:uid="{12546BEF-2E68-4FF0-ADFD-472C9460FAC2}">
      <formula1>"0,1,2,3,未定"</formula1>
    </dataValidation>
  </dataValidations>
  <printOptions horizontalCentered="1"/>
  <pageMargins left="0.70866141732283472" right="0.70866141732283472" top="0.74803149606299213" bottom="0.55118110236220474" header="0.31496062992125984" footer="0.31496062992125984"/>
  <pageSetup paperSize="9" scale="47" firstPageNumber="10" fitToHeight="0" orientation="portrait" useFirstPageNumber="1" r:id="rId1"/>
  <headerFooter>
    <oddFooter>&amp;C&amp;24&amp;Pページ</oddFooter>
  </headerFooter>
  <rowBreaks count="7" manualBreakCount="7">
    <brk id="92" max="17" man="1"/>
    <brk id="163" max="17" man="1"/>
    <brk id="225" max="17" man="1"/>
    <brk id="286" max="17" man="1"/>
    <brk id="358" max="17" man="1"/>
    <brk id="420" max="17" man="1"/>
    <brk id="479" max="17"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IF(COUNTIF(D8:D9,"○"),'R７＿プラン調査対象医療機関一覧'!N1,'R７＿プラン調査対象医療機関一覧'!O1)</xm:f>
          </x14:formula1>
          <xm:sqref>D8</xm:sqref>
        </x14:dataValidation>
        <x14:dataValidation type="list" allowBlank="1" showInputMessage="1" showErrorMessage="1" xr:uid="{533D2611-1EB4-40F8-B813-5E7B81EB1D41}">
          <x14:formula1>
            <xm:f>IF(COUNTIF(D8:D9,"○"),'R７＿プラン調査対象医療機関一覧'!N1,'R７＿プラン調査対象医療機関一覧'!O1)</xm:f>
          </x14:formula1>
          <xm:sqref>D9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67C88-4172-4285-9E34-D33C4066A9B1}">
  <sheetPr>
    <tabColor rgb="FFFFC000"/>
  </sheetPr>
  <dimension ref="A1:I25"/>
  <sheetViews>
    <sheetView showGridLines="0" view="pageBreakPreview" zoomScale="70" zoomScaleNormal="75" zoomScaleSheetLayoutView="70" zoomScalePageLayoutView="70" workbookViewId="0">
      <selection activeCell="C7" sqref="C7"/>
    </sheetView>
  </sheetViews>
  <sheetFormatPr defaultColWidth="9" defaultRowHeight="15" x14ac:dyDescent="0.45"/>
  <cols>
    <col min="1" max="1" width="2.3984375" style="47" customWidth="1"/>
    <col min="2" max="2" width="24.3984375" style="339" customWidth="1"/>
    <col min="3" max="3" width="10.69921875" style="339" customWidth="1"/>
    <col min="4" max="4" width="2" style="339" customWidth="1"/>
    <col min="5" max="5" width="25.19921875" style="47" customWidth="1"/>
    <col min="6" max="6" width="11" style="47" customWidth="1"/>
    <col min="7" max="7" width="2.296875" style="47" customWidth="1"/>
    <col min="8" max="8" width="27.796875" style="47" customWidth="1"/>
    <col min="9" max="9" width="10.8984375" style="47" customWidth="1"/>
    <col min="10" max="16384" width="9" style="47"/>
  </cols>
  <sheetData>
    <row r="1" spans="1:9" ht="36" customHeight="1" x14ac:dyDescent="0.45">
      <c r="A1" s="362"/>
      <c r="B1" s="363" t="s">
        <v>1106</v>
      </c>
      <c r="C1" s="364"/>
      <c r="D1" s="364"/>
      <c r="E1" s="365"/>
    </row>
    <row r="2" spans="1:9" ht="15.75" customHeight="1" x14ac:dyDescent="0.45">
      <c r="A2" s="362"/>
      <c r="B2" s="366" t="s">
        <v>1132</v>
      </c>
      <c r="C2" s="367"/>
      <c r="D2" s="364"/>
      <c r="E2" s="365"/>
    </row>
    <row r="3" spans="1:9" ht="15.75" customHeight="1" x14ac:dyDescent="0.45">
      <c r="A3" s="149"/>
      <c r="B3" s="368" t="s">
        <v>1107</v>
      </c>
      <c r="C3" s="369"/>
      <c r="D3" s="308"/>
    </row>
    <row r="4" spans="1:9" ht="15.75" customHeight="1" x14ac:dyDescent="0.45">
      <c r="A4" s="149"/>
      <c r="B4" s="368" t="s">
        <v>1108</v>
      </c>
      <c r="C4" s="369"/>
      <c r="D4" s="308"/>
    </row>
    <row r="5" spans="1:9" s="365" customFormat="1" ht="36.6" customHeight="1" thickBot="1" x14ac:dyDescent="0.4">
      <c r="A5" s="362"/>
      <c r="B5" s="370" t="s">
        <v>1133</v>
      </c>
      <c r="C5" s="364"/>
      <c r="D5" s="364"/>
      <c r="E5" s="370" t="s">
        <v>1137</v>
      </c>
      <c r="F5" s="367"/>
      <c r="G5" s="47"/>
      <c r="H5" s="370" t="s">
        <v>1140</v>
      </c>
      <c r="I5" s="47"/>
    </row>
    <row r="6" spans="1:9" ht="36.6" customHeight="1" thickBot="1" x14ac:dyDescent="0.5">
      <c r="A6" s="149"/>
      <c r="B6" s="371" t="s">
        <v>577</v>
      </c>
      <c r="C6" s="372" t="s">
        <v>1135</v>
      </c>
      <c r="D6" s="308"/>
      <c r="E6" s="371" t="s">
        <v>577</v>
      </c>
      <c r="F6" s="372" t="s">
        <v>1135</v>
      </c>
      <c r="H6" s="371" t="s">
        <v>577</v>
      </c>
      <c r="I6" s="372" t="s">
        <v>1135</v>
      </c>
    </row>
    <row r="7" spans="1:9" ht="36.6" customHeight="1" thickBot="1" x14ac:dyDescent="0.5">
      <c r="A7" s="149"/>
      <c r="B7" s="373" t="s">
        <v>1143</v>
      </c>
      <c r="C7" s="279"/>
      <c r="D7" s="308"/>
      <c r="E7" s="374" t="s">
        <v>1111</v>
      </c>
      <c r="F7" s="284"/>
      <c r="H7" s="375" t="s">
        <v>939</v>
      </c>
      <c r="I7" s="282"/>
    </row>
    <row r="8" spans="1:9" ht="36.6" customHeight="1" thickBot="1" x14ac:dyDescent="0.4">
      <c r="A8" s="149"/>
      <c r="B8" s="373" t="s">
        <v>1144</v>
      </c>
      <c r="C8" s="280"/>
      <c r="D8" s="308"/>
      <c r="E8" s="374" t="s">
        <v>1112</v>
      </c>
      <c r="F8" s="280"/>
      <c r="H8" s="370" t="s">
        <v>1142</v>
      </c>
    </row>
    <row r="9" spans="1:9" ht="36.6" customHeight="1" thickBot="1" x14ac:dyDescent="0.5">
      <c r="A9" s="149"/>
      <c r="B9" s="373" t="s">
        <v>1145</v>
      </c>
      <c r="C9" s="280"/>
      <c r="D9" s="308"/>
      <c r="E9" s="374" t="s">
        <v>1146</v>
      </c>
      <c r="F9" s="285"/>
      <c r="H9" s="371" t="s">
        <v>577</v>
      </c>
      <c r="I9" s="372" t="s">
        <v>1135</v>
      </c>
    </row>
    <row r="10" spans="1:9" ht="36.6" customHeight="1" thickBot="1" x14ac:dyDescent="0.5">
      <c r="A10" s="149"/>
      <c r="B10" s="373" t="s">
        <v>1147</v>
      </c>
      <c r="C10" s="280"/>
      <c r="D10" s="308"/>
      <c r="E10" s="376" t="s">
        <v>1148</v>
      </c>
      <c r="F10" s="281"/>
      <c r="H10" s="374" t="s">
        <v>1109</v>
      </c>
      <c r="I10" s="279"/>
    </row>
    <row r="11" spans="1:9" ht="36.6" customHeight="1" thickBot="1" x14ac:dyDescent="0.4">
      <c r="A11" s="149"/>
      <c r="B11" s="373" t="s">
        <v>1149</v>
      </c>
      <c r="C11" s="281"/>
      <c r="D11" s="308"/>
      <c r="E11" s="370" t="s">
        <v>1138</v>
      </c>
      <c r="F11" s="314"/>
      <c r="H11" s="377" t="s">
        <v>1110</v>
      </c>
      <c r="I11" s="283"/>
    </row>
    <row r="12" spans="1:9" ht="36.6" customHeight="1" thickBot="1" x14ac:dyDescent="0.4">
      <c r="A12" s="149"/>
      <c r="B12" s="375" t="s">
        <v>1150</v>
      </c>
      <c r="C12" s="378" t="str">
        <f>IF(SUM(C7:C11)=0,"",SUM(C7:C11))</f>
        <v/>
      </c>
      <c r="D12" s="308"/>
      <c r="E12" s="371" t="s">
        <v>577</v>
      </c>
      <c r="F12" s="372" t="s">
        <v>1135</v>
      </c>
      <c r="H12" s="370" t="s">
        <v>1141</v>
      </c>
      <c r="I12" s="308"/>
    </row>
    <row r="13" spans="1:9" ht="36.6" customHeight="1" thickBot="1" x14ac:dyDescent="0.4">
      <c r="A13" s="149"/>
      <c r="B13" s="370" t="s">
        <v>1134</v>
      </c>
      <c r="C13" s="308"/>
      <c r="D13" s="308"/>
      <c r="E13" s="373" t="s">
        <v>1151</v>
      </c>
      <c r="F13" s="279"/>
      <c r="H13" s="371" t="s">
        <v>577</v>
      </c>
      <c r="I13" s="372" t="s">
        <v>1135</v>
      </c>
    </row>
    <row r="14" spans="1:9" ht="36.6" customHeight="1" thickBot="1" x14ac:dyDescent="0.5">
      <c r="A14" s="149"/>
      <c r="B14" s="371" t="s">
        <v>577</v>
      </c>
      <c r="C14" s="372" t="s">
        <v>1135</v>
      </c>
      <c r="D14" s="308"/>
      <c r="E14" s="375" t="s">
        <v>1152</v>
      </c>
      <c r="F14" s="281"/>
      <c r="H14" s="374" t="s">
        <v>1153</v>
      </c>
      <c r="I14" s="279"/>
    </row>
    <row r="15" spans="1:9" ht="47.4" customHeight="1" thickBot="1" x14ac:dyDescent="0.4">
      <c r="A15" s="149"/>
      <c r="B15" s="379" t="s">
        <v>1161</v>
      </c>
      <c r="C15" s="279"/>
      <c r="D15" s="308"/>
      <c r="E15" s="370" t="s">
        <v>1139</v>
      </c>
      <c r="F15" s="314"/>
      <c r="H15" s="376" t="s">
        <v>1154</v>
      </c>
      <c r="I15" s="281"/>
    </row>
    <row r="16" spans="1:9" ht="36.6" customHeight="1" thickBot="1" x14ac:dyDescent="0.5">
      <c r="A16" s="149"/>
      <c r="B16" s="373" t="s">
        <v>1155</v>
      </c>
      <c r="C16" s="281"/>
      <c r="D16" s="308"/>
      <c r="E16" s="371" t="s">
        <v>577</v>
      </c>
      <c r="F16" s="372" t="s">
        <v>1135</v>
      </c>
    </row>
    <row r="17" spans="1:6" ht="36.6" customHeight="1" thickBot="1" x14ac:dyDescent="0.5">
      <c r="A17" s="149"/>
      <c r="B17" s="380" t="s">
        <v>800</v>
      </c>
      <c r="C17" s="378" t="str">
        <f>IF(SUM(C15:C16)=0,"",SUM(C15:C16))</f>
        <v/>
      </c>
      <c r="D17" s="308"/>
      <c r="E17" s="373" t="s">
        <v>9</v>
      </c>
      <c r="F17" s="279"/>
    </row>
    <row r="18" spans="1:6" ht="36.6" customHeight="1" thickBot="1" x14ac:dyDescent="0.4">
      <c r="A18" s="149"/>
      <c r="B18" s="370" t="s">
        <v>1136</v>
      </c>
      <c r="C18" s="308"/>
      <c r="D18" s="308"/>
      <c r="E18" s="375" t="s">
        <v>1156</v>
      </c>
      <c r="F18" s="281"/>
    </row>
    <row r="19" spans="1:6" ht="36.6" customHeight="1" thickBot="1" x14ac:dyDescent="0.5">
      <c r="A19" s="149"/>
      <c r="B19" s="371" t="s">
        <v>577</v>
      </c>
      <c r="C19" s="372" t="s">
        <v>1135</v>
      </c>
      <c r="D19" s="308"/>
    </row>
    <row r="20" spans="1:6" ht="36.6" customHeight="1" x14ac:dyDescent="0.45">
      <c r="A20" s="149"/>
      <c r="B20" s="373" t="s">
        <v>1157</v>
      </c>
      <c r="C20" s="279"/>
      <c r="D20" s="308"/>
    </row>
    <row r="21" spans="1:6" ht="36.6" customHeight="1" x14ac:dyDescent="0.45">
      <c r="A21" s="149"/>
      <c r="B21" s="373" t="s">
        <v>1158</v>
      </c>
      <c r="C21" s="280"/>
      <c r="D21" s="308"/>
    </row>
    <row r="22" spans="1:6" ht="36.6" customHeight="1" x14ac:dyDescent="0.45">
      <c r="A22" s="149"/>
      <c r="B22" s="373" t="s">
        <v>1159</v>
      </c>
      <c r="C22" s="280"/>
      <c r="D22" s="308"/>
    </row>
    <row r="23" spans="1:6" ht="36.6" customHeight="1" thickBot="1" x14ac:dyDescent="0.5">
      <c r="A23" s="149"/>
      <c r="B23" s="379" t="s">
        <v>1160</v>
      </c>
      <c r="C23" s="281"/>
      <c r="D23" s="308"/>
    </row>
    <row r="24" spans="1:6" ht="36.6" customHeight="1" thickBot="1" x14ac:dyDescent="0.5">
      <c r="A24" s="149"/>
      <c r="B24" s="375" t="s">
        <v>14</v>
      </c>
      <c r="C24" s="378" t="str">
        <f>IF(SUM(C20:C23)=0,"",SUM(C20:C23))</f>
        <v/>
      </c>
      <c r="D24" s="335"/>
    </row>
    <row r="25" spans="1:6" ht="31.5" customHeight="1" x14ac:dyDescent="0.45">
      <c r="D25" s="365"/>
    </row>
  </sheetData>
  <sheetProtection algorithmName="SHA-512" hashValue="d8GSvzCXE1QkkAk5LLWYGKdeNMyGCnRDO518cov5kqbTmXpMZqtIGE8zL4fpDpEhGlMnjwI+qKFKXTl3mIh0ug==" saltValue="2mWPHjVm61iILF7kvmFM2Q==" spinCount="100000" sheet="1" selectLockedCells="1"/>
  <phoneticPr fontId="14"/>
  <dataValidations count="1">
    <dataValidation type="decimal" operator="greaterThanOrEqual" allowBlank="1" showInputMessage="1" showErrorMessage="1" sqref="C15:C16 C7:C11 F17:F18 F7:F10 I7 I10:I11 I14:I15 F13:F14 C20:C23" xr:uid="{06F8A8E1-C703-403E-84F7-393F9E035B18}">
      <formula1>0</formula1>
    </dataValidation>
  </dataValidations>
  <pageMargins left="0.51181102362204722" right="0.51181102362204722" top="0.55118110236220474" bottom="0.55118110236220474" header="0.31496062992125984" footer="0.31496062992125984"/>
  <pageSetup paperSize="9" scale="70" fitToHeight="0" orientation="portrait" r:id="rId1"/>
  <headerFooter>
    <oddFooter>&amp;C&amp;16&amp;P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ADF4E-DCA3-4311-9A79-EC54E2B7310A}">
  <sheetPr>
    <tabColor rgb="FFFFC000"/>
  </sheetPr>
  <dimension ref="A1:I25"/>
  <sheetViews>
    <sheetView showGridLines="0" view="pageBreakPreview" zoomScale="80" zoomScaleNormal="100" zoomScaleSheetLayoutView="80" workbookViewId="0">
      <selection activeCell="I6" sqref="I6"/>
    </sheetView>
  </sheetViews>
  <sheetFormatPr defaultColWidth="9" defaultRowHeight="15" x14ac:dyDescent="0.45"/>
  <cols>
    <col min="1" max="1" width="4.796875" style="384" customWidth="1"/>
    <col min="2" max="2" width="13.5" style="384" customWidth="1"/>
    <col min="3" max="3" width="13.3984375" style="384" customWidth="1"/>
    <col min="4" max="5" width="11" style="384" customWidth="1"/>
    <col min="6" max="6" width="4.09765625" style="384" customWidth="1"/>
    <col min="7" max="7" width="27" style="384" customWidth="1"/>
    <col min="8" max="9" width="11" style="384" customWidth="1"/>
    <col min="10" max="10" width="1.8984375" style="384" customWidth="1"/>
    <col min="11" max="16384" width="9" style="384"/>
  </cols>
  <sheetData>
    <row r="1" spans="1:9" s="382" customFormat="1" ht="18.600000000000001" x14ac:dyDescent="0.45">
      <c r="A1" s="381" t="s">
        <v>1113</v>
      </c>
    </row>
    <row r="3" spans="1:9" x14ac:dyDescent="0.45">
      <c r="A3" s="383" t="s">
        <v>1114</v>
      </c>
    </row>
    <row r="4" spans="1:9" x14ac:dyDescent="0.45">
      <c r="A4" s="385" t="s">
        <v>1173</v>
      </c>
    </row>
    <row r="5" spans="1:9" ht="15" customHeight="1" thickBot="1" x14ac:dyDescent="0.5">
      <c r="A5" s="386" t="s">
        <v>1168</v>
      </c>
    </row>
    <row r="6" spans="1:9" ht="27.6" customHeight="1" x14ac:dyDescent="0.45">
      <c r="B6" s="387" t="s">
        <v>1033</v>
      </c>
      <c r="C6" s="388"/>
      <c r="D6" s="388"/>
      <c r="E6" s="388"/>
      <c r="F6" s="388"/>
      <c r="G6" s="388"/>
      <c r="H6" s="388"/>
      <c r="I6" s="286"/>
    </row>
    <row r="7" spans="1:9" ht="27.6" customHeight="1" x14ac:dyDescent="0.45">
      <c r="B7" s="389" t="s">
        <v>1034</v>
      </c>
      <c r="C7" s="390"/>
      <c r="D7" s="390"/>
      <c r="E7" s="390"/>
      <c r="F7" s="390"/>
      <c r="G7" s="390"/>
      <c r="H7" s="390"/>
      <c r="I7" s="287"/>
    </row>
    <row r="8" spans="1:9" ht="27.6" customHeight="1" x14ac:dyDescent="0.45">
      <c r="B8" s="391" t="s">
        <v>1029</v>
      </c>
      <c r="C8" s="392"/>
      <c r="D8" s="392"/>
      <c r="E8" s="392"/>
      <c r="F8" s="392"/>
      <c r="G8" s="392"/>
      <c r="H8" s="392"/>
      <c r="I8" s="288"/>
    </row>
    <row r="9" spans="1:9" ht="27.6" customHeight="1" x14ac:dyDescent="0.45">
      <c r="B9" s="391" t="s">
        <v>1030</v>
      </c>
      <c r="C9" s="392"/>
      <c r="D9" s="392"/>
      <c r="E9" s="392"/>
      <c r="F9" s="392"/>
      <c r="G9" s="392"/>
      <c r="H9" s="392"/>
      <c r="I9" s="288"/>
    </row>
    <row r="10" spans="1:9" ht="27.6" customHeight="1" x14ac:dyDescent="0.45">
      <c r="B10" s="393" t="s">
        <v>1115</v>
      </c>
      <c r="C10" s="392"/>
      <c r="D10" s="392"/>
      <c r="E10" s="392"/>
      <c r="F10" s="392"/>
      <c r="G10" s="392"/>
      <c r="H10" s="392"/>
      <c r="I10" s="288"/>
    </row>
    <row r="11" spans="1:9" ht="27.6" customHeight="1" thickBot="1" x14ac:dyDescent="0.5">
      <c r="B11" s="394" t="s">
        <v>1116</v>
      </c>
      <c r="C11" s="395"/>
      <c r="D11" s="395"/>
      <c r="E11" s="395"/>
      <c r="F11" s="395"/>
      <c r="G11" s="395"/>
      <c r="H11" s="395"/>
      <c r="I11" s="289"/>
    </row>
    <row r="12" spans="1:9" ht="8.4" customHeight="1" x14ac:dyDescent="0.45">
      <c r="B12" s="396"/>
      <c r="C12" s="396"/>
      <c r="D12" s="396"/>
      <c r="E12" s="396"/>
      <c r="F12" s="396"/>
      <c r="G12" s="396"/>
      <c r="H12" s="396"/>
      <c r="I12" s="397"/>
    </row>
    <row r="13" spans="1:9" s="382" customFormat="1" x14ac:dyDescent="0.45">
      <c r="A13" s="398" t="s">
        <v>1174</v>
      </c>
    </row>
    <row r="14" spans="1:9" s="382" customFormat="1" ht="15" customHeight="1" x14ac:dyDescent="0.45">
      <c r="B14" s="382" t="s">
        <v>1175</v>
      </c>
      <c r="C14" s="398"/>
      <c r="D14" s="398"/>
      <c r="E14" s="398"/>
      <c r="F14" s="398"/>
      <c r="G14" s="398"/>
      <c r="H14" s="398"/>
      <c r="I14" s="398"/>
    </row>
    <row r="15" spans="1:9" ht="15.6" thickBot="1" x14ac:dyDescent="0.5">
      <c r="B15" s="386" t="s">
        <v>1169</v>
      </c>
      <c r="C15" s="399"/>
      <c r="D15" s="399"/>
      <c r="E15" s="399"/>
      <c r="F15" s="399"/>
      <c r="G15" s="399"/>
      <c r="H15" s="399"/>
      <c r="I15" s="399"/>
    </row>
    <row r="16" spans="1:9" ht="27" customHeight="1" x14ac:dyDescent="0.45">
      <c r="B16" s="387" t="s">
        <v>971</v>
      </c>
      <c r="C16" s="388"/>
      <c r="D16" s="388"/>
      <c r="E16" s="388"/>
      <c r="F16" s="388"/>
      <c r="G16" s="388"/>
      <c r="H16" s="388"/>
      <c r="I16" s="469"/>
    </row>
    <row r="17" spans="1:9" ht="27.6" customHeight="1" x14ac:dyDescent="0.45">
      <c r="B17" s="391" t="s">
        <v>972</v>
      </c>
      <c r="C17" s="392"/>
      <c r="D17" s="392"/>
      <c r="E17" s="392"/>
      <c r="F17" s="392"/>
      <c r="G17" s="392"/>
      <c r="H17" s="392"/>
      <c r="I17" s="470"/>
    </row>
    <row r="18" spans="1:9" ht="27.6" customHeight="1" thickBot="1" x14ac:dyDescent="0.5">
      <c r="B18" s="400" t="s">
        <v>1028</v>
      </c>
      <c r="C18" s="401"/>
      <c r="D18" s="401"/>
      <c r="E18" s="401"/>
      <c r="F18" s="401"/>
      <c r="G18" s="401"/>
      <c r="H18" s="401"/>
      <c r="I18" s="471"/>
    </row>
    <row r="19" spans="1:9" ht="9" customHeight="1" x14ac:dyDescent="0.45">
      <c r="B19" s="402"/>
      <c r="C19" s="402"/>
      <c r="D19" s="402"/>
      <c r="E19" s="402"/>
      <c r="F19" s="402"/>
      <c r="G19" s="402"/>
      <c r="H19" s="402"/>
      <c r="I19" s="403"/>
    </row>
    <row r="20" spans="1:9" s="382" customFormat="1" ht="23.4" thickBot="1" x14ac:dyDescent="0.5">
      <c r="A20" s="382" t="s">
        <v>1183</v>
      </c>
      <c r="I20" s="404"/>
    </row>
    <row r="21" spans="1:9" x14ac:dyDescent="0.45">
      <c r="B21" s="818"/>
      <c r="C21" s="819"/>
      <c r="D21" s="819"/>
      <c r="E21" s="819"/>
      <c r="F21" s="819"/>
      <c r="G21" s="819"/>
      <c r="H21" s="819"/>
      <c r="I21" s="820"/>
    </row>
    <row r="22" spans="1:9" x14ac:dyDescent="0.45">
      <c r="B22" s="821"/>
      <c r="C22" s="822"/>
      <c r="D22" s="822"/>
      <c r="E22" s="822"/>
      <c r="F22" s="822"/>
      <c r="G22" s="822"/>
      <c r="H22" s="822"/>
      <c r="I22" s="823"/>
    </row>
    <row r="23" spans="1:9" x14ac:dyDescent="0.45">
      <c r="B23" s="821"/>
      <c r="C23" s="822"/>
      <c r="D23" s="822"/>
      <c r="E23" s="822"/>
      <c r="F23" s="822"/>
      <c r="G23" s="822"/>
      <c r="H23" s="822"/>
      <c r="I23" s="823"/>
    </row>
    <row r="24" spans="1:9" ht="15.6" thickBot="1" x14ac:dyDescent="0.5">
      <c r="B24" s="824"/>
      <c r="C24" s="825"/>
      <c r="D24" s="825"/>
      <c r="E24" s="825"/>
      <c r="F24" s="825"/>
      <c r="G24" s="825"/>
      <c r="H24" s="825"/>
      <c r="I24" s="826"/>
    </row>
    <row r="25" spans="1:9" ht="10.199999999999999" customHeight="1" x14ac:dyDescent="0.45"/>
  </sheetData>
  <sheetProtection algorithmName="SHA-512" hashValue="7w21JXJ2W5A6e00HeT04DJxwzc/8Yp14vy73ux/18nlWHI5/pGtroDaKBEJkixItwGJX1PVq3Gja/53WyGavkg==" saltValue="XC8da1VBLLtwf1r37aJb+w==" spinCount="100000" sheet="1" selectLockedCells="1"/>
  <mergeCells count="1">
    <mergeCell ref="B21:I24"/>
  </mergeCells>
  <phoneticPr fontId="14"/>
  <conditionalFormatting sqref="I6">
    <cfRule type="expression" dxfId="27" priority="30">
      <formula>OR($I$7="○",$I$8="○",$I$9="○",$I$10="○",$I$11="○")</formula>
    </cfRule>
  </conditionalFormatting>
  <conditionalFormatting sqref="I7">
    <cfRule type="expression" dxfId="26" priority="29">
      <formula>OR($I$6="○",$I$8="○",$I$9="○",$I$10="○",$I$11="○")</formula>
    </cfRule>
  </conditionalFormatting>
  <conditionalFormatting sqref="I8">
    <cfRule type="expression" dxfId="25" priority="28">
      <formula>OR($I$6="○",$I$7="○",$I$9="○",$I$10="○",$I$11="○")</formula>
    </cfRule>
  </conditionalFormatting>
  <conditionalFormatting sqref="I9">
    <cfRule type="expression" dxfId="24" priority="27">
      <formula>OR($I$6="○",$I$7="○",$I$8="○",$I$10="○",$I$11="○")</formula>
    </cfRule>
  </conditionalFormatting>
  <conditionalFormatting sqref="I10">
    <cfRule type="expression" dxfId="23" priority="26">
      <formula>OR($I$6="○",$I$7="○",$I$8="○",$I$9="○",$I$11="○")</formula>
    </cfRule>
  </conditionalFormatting>
  <conditionalFormatting sqref="I11">
    <cfRule type="expression" dxfId="22" priority="25">
      <formula>OR($I$6="○",$I$7="○",$I$8="○",$I$9="○",$I$10="○")</formula>
    </cfRule>
  </conditionalFormatting>
  <dataValidations count="1">
    <dataValidation type="list" allowBlank="1" showInputMessage="1" showErrorMessage="1" sqref="I6:I11 I16:I18" xr:uid="{4F05773A-CDBE-4DAD-BE2F-B727CCDB602C}">
      <formula1>"○"</formula1>
    </dataValidation>
  </dataValidations>
  <printOptions horizontalCentered="1"/>
  <pageMargins left="0.31496062992125984" right="0.31496062992125984" top="0.74803149606299213" bottom="0.74803149606299213" header="0.31496062992125984" footer="0.31496062992125984"/>
  <pageSetup paperSize="9" scale="70" firstPageNumber="27" fitToHeight="0" orientation="portrait" useFirstPageNumber="1" r:id="rId1"/>
  <headerFooter>
    <oddFooter>&amp;C&amp;P ページ</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516F3-BBF5-4D1E-8CF8-2B7665F3E972}">
  <sheetPr>
    <tabColor rgb="FFFFC000"/>
    <pageSetUpPr fitToPage="1"/>
  </sheetPr>
  <dimension ref="A1:M61"/>
  <sheetViews>
    <sheetView showGridLines="0" view="pageBreakPreview" zoomScale="88" zoomScaleNormal="100" zoomScaleSheetLayoutView="88" workbookViewId="0">
      <selection activeCell="G51" sqref="G51:H51"/>
    </sheetView>
  </sheetViews>
  <sheetFormatPr defaultColWidth="9" defaultRowHeight="15" x14ac:dyDescent="0.45"/>
  <cols>
    <col min="1" max="1" width="2" style="384" customWidth="1"/>
    <col min="2" max="2" width="14.59765625" style="384" customWidth="1"/>
    <col min="3" max="6" width="6" style="384" customWidth="1"/>
    <col min="7" max="8" width="32.69921875" style="384" customWidth="1"/>
    <col min="9" max="9" width="0.796875" style="384" customWidth="1"/>
    <col min="10" max="10" width="2.3984375" style="384" customWidth="1"/>
    <col min="11" max="16384" width="9" style="384"/>
  </cols>
  <sheetData>
    <row r="1" spans="1:8" ht="29.4" customHeight="1" x14ac:dyDescent="0.45"/>
    <row r="2" spans="1:8" ht="16.2" customHeight="1" x14ac:dyDescent="0.45"/>
    <row r="3" spans="1:8" s="382" customFormat="1" x14ac:dyDescent="0.45">
      <c r="B3" s="405" t="s">
        <v>1323</v>
      </c>
      <c r="C3" s="405"/>
      <c r="D3" s="405"/>
      <c r="E3" s="405"/>
      <c r="F3" s="405"/>
      <c r="G3" s="405"/>
      <c r="H3" s="405"/>
    </row>
    <row r="4" spans="1:8" s="382" customFormat="1" x14ac:dyDescent="0.45">
      <c r="B4" s="405" t="s">
        <v>1324</v>
      </c>
      <c r="C4" s="405"/>
      <c r="D4" s="405"/>
      <c r="E4" s="405"/>
      <c r="F4" s="405"/>
      <c r="G4" s="405"/>
      <c r="H4" s="405"/>
    </row>
    <row r="5" spans="1:8" s="382" customFormat="1" x14ac:dyDescent="0.45">
      <c r="B5" s="405" t="s">
        <v>1325</v>
      </c>
      <c r="C5" s="405"/>
      <c r="D5" s="405"/>
      <c r="E5" s="405"/>
      <c r="F5" s="405"/>
      <c r="G5" s="405"/>
      <c r="H5" s="405"/>
    </row>
    <row r="6" spans="1:8" s="382" customFormat="1" ht="6.6" customHeight="1" x14ac:dyDescent="0.45"/>
    <row r="7" spans="1:8" s="382" customFormat="1" ht="18.600000000000001" x14ac:dyDescent="0.45">
      <c r="A7" s="381" t="s">
        <v>1265</v>
      </c>
    </row>
    <row r="8" spans="1:8" s="382" customFormat="1" x14ac:dyDescent="0.45">
      <c r="B8" s="382" t="s">
        <v>1309</v>
      </c>
    </row>
    <row r="9" spans="1:8" s="382" customFormat="1" x14ac:dyDescent="0.45">
      <c r="B9" s="382" t="s">
        <v>1310</v>
      </c>
    </row>
    <row r="10" spans="1:8" s="382" customFormat="1" ht="6" customHeight="1" x14ac:dyDescent="0.45"/>
    <row r="11" spans="1:8" s="382" customFormat="1" x14ac:dyDescent="0.45">
      <c r="A11" s="398" t="s">
        <v>1276</v>
      </c>
    </row>
    <row r="12" spans="1:8" s="382" customFormat="1" ht="16.2" customHeight="1" x14ac:dyDescent="0.3">
      <c r="A12" s="406" t="s">
        <v>1277</v>
      </c>
      <c r="B12" s="406"/>
      <c r="G12" s="404"/>
    </row>
    <row r="13" spans="1:8" s="382" customFormat="1" ht="15" customHeight="1" x14ac:dyDescent="0.3">
      <c r="A13" s="406" t="s">
        <v>1272</v>
      </c>
      <c r="B13" s="406"/>
      <c r="G13" s="404"/>
    </row>
    <row r="14" spans="1:8" s="382" customFormat="1" ht="15" customHeight="1" x14ac:dyDescent="0.3">
      <c r="A14" s="406" t="s">
        <v>1262</v>
      </c>
      <c r="B14" s="406"/>
      <c r="G14" s="404"/>
    </row>
    <row r="15" spans="1:8" s="382" customFormat="1" ht="15" customHeight="1" x14ac:dyDescent="0.3">
      <c r="A15" s="406" t="s">
        <v>1336</v>
      </c>
      <c r="B15" s="406"/>
      <c r="G15" s="404"/>
    </row>
    <row r="16" spans="1:8" s="382" customFormat="1" ht="15" customHeight="1" x14ac:dyDescent="0.3">
      <c r="A16" s="406"/>
      <c r="B16" s="406" t="s">
        <v>1337</v>
      </c>
      <c r="G16" s="404"/>
    </row>
    <row r="17" spans="1:11" s="382" customFormat="1" ht="19.2" customHeight="1" thickBot="1" x14ac:dyDescent="0.35">
      <c r="A17" s="406" t="s">
        <v>1333</v>
      </c>
      <c r="B17" s="478" t="s">
        <v>1335</v>
      </c>
      <c r="C17" s="827" t="s">
        <v>1334</v>
      </c>
      <c r="D17" s="827"/>
      <c r="E17" s="827"/>
      <c r="F17" s="827"/>
      <c r="G17" s="827"/>
      <c r="H17" s="827"/>
    </row>
    <row r="18" spans="1:11" ht="15.6" thickBot="1" x14ac:dyDescent="0.5">
      <c r="B18" s="429" t="s">
        <v>1189</v>
      </c>
      <c r="C18" s="840" t="s">
        <v>1273</v>
      </c>
      <c r="D18" s="841"/>
      <c r="E18" s="841"/>
      <c r="F18" s="841"/>
      <c r="G18" s="841"/>
      <c r="H18" s="842"/>
    </row>
    <row r="19" spans="1:11" ht="31.8" customHeight="1" x14ac:dyDescent="0.45">
      <c r="B19" s="430"/>
      <c r="C19" s="843"/>
      <c r="D19" s="829"/>
      <c r="E19" s="829"/>
      <c r="F19" s="829"/>
      <c r="G19" s="829"/>
      <c r="H19" s="830"/>
    </row>
    <row r="20" spans="1:11" ht="31.8" customHeight="1" x14ac:dyDescent="0.45">
      <c r="B20" s="427"/>
      <c r="C20" s="844"/>
      <c r="D20" s="832"/>
      <c r="E20" s="832"/>
      <c r="F20" s="832"/>
      <c r="G20" s="832"/>
      <c r="H20" s="833"/>
      <c r="K20" s="383"/>
    </row>
    <row r="21" spans="1:11" ht="31.8" customHeight="1" thickBot="1" x14ac:dyDescent="0.5">
      <c r="B21" s="428"/>
      <c r="C21" s="834"/>
      <c r="D21" s="845"/>
      <c r="E21" s="845"/>
      <c r="F21" s="845"/>
      <c r="G21" s="845"/>
      <c r="H21" s="846"/>
      <c r="K21" s="383"/>
    </row>
    <row r="22" spans="1:11" ht="7.2" customHeight="1" x14ac:dyDescent="0.45">
      <c r="B22" s="407"/>
      <c r="C22" s="407"/>
      <c r="D22" s="407"/>
      <c r="E22" s="407"/>
      <c r="F22" s="407"/>
      <c r="G22" s="407"/>
    </row>
    <row r="23" spans="1:11" s="382" customFormat="1" ht="13.2" customHeight="1" x14ac:dyDescent="0.3">
      <c r="A23" s="406" t="s">
        <v>1279</v>
      </c>
      <c r="B23" s="406"/>
      <c r="G23" s="404"/>
    </row>
    <row r="24" spans="1:11" s="382" customFormat="1" ht="16.2" customHeight="1" x14ac:dyDescent="0.3">
      <c r="A24" s="406" t="s">
        <v>1278</v>
      </c>
      <c r="B24" s="406"/>
      <c r="G24" s="404"/>
    </row>
    <row r="25" spans="1:11" s="382" customFormat="1" x14ac:dyDescent="0.45">
      <c r="A25" s="382" t="s">
        <v>1271</v>
      </c>
      <c r="B25" s="408"/>
    </row>
    <row r="26" spans="1:11" s="382" customFormat="1" ht="15.6" thickBot="1" x14ac:dyDescent="0.5">
      <c r="A26" s="409"/>
      <c r="B26" s="382" t="s">
        <v>1301</v>
      </c>
    </row>
    <row r="27" spans="1:11" ht="15.6" thickBot="1" x14ac:dyDescent="0.5">
      <c r="B27" s="429" t="s">
        <v>1189</v>
      </c>
      <c r="C27" s="840" t="s">
        <v>1274</v>
      </c>
      <c r="D27" s="841"/>
      <c r="E27" s="841"/>
      <c r="F27" s="841"/>
      <c r="G27" s="841"/>
      <c r="H27" s="842"/>
    </row>
    <row r="28" spans="1:11" ht="31.8" customHeight="1" x14ac:dyDescent="0.45">
      <c r="B28" s="433"/>
      <c r="C28" s="828"/>
      <c r="D28" s="829"/>
      <c r="E28" s="829"/>
      <c r="F28" s="829"/>
      <c r="G28" s="829"/>
      <c r="H28" s="830"/>
    </row>
    <row r="29" spans="1:11" ht="31.8" customHeight="1" x14ac:dyDescent="0.45">
      <c r="B29" s="431"/>
      <c r="C29" s="831"/>
      <c r="D29" s="832"/>
      <c r="E29" s="832"/>
      <c r="F29" s="832"/>
      <c r="G29" s="832"/>
      <c r="H29" s="833"/>
      <c r="K29" s="383"/>
    </row>
    <row r="30" spans="1:11" ht="31.8" customHeight="1" thickBot="1" x14ac:dyDescent="0.5">
      <c r="B30" s="432"/>
      <c r="C30" s="834"/>
      <c r="D30" s="835"/>
      <c r="E30" s="835"/>
      <c r="F30" s="835"/>
      <c r="G30" s="835"/>
      <c r="H30" s="836"/>
      <c r="K30" s="383"/>
    </row>
    <row r="31" spans="1:11" ht="11.4" customHeight="1" x14ac:dyDescent="0.45">
      <c r="B31" s="407"/>
      <c r="C31" s="407"/>
      <c r="D31" s="407"/>
      <c r="E31" s="407"/>
      <c r="F31" s="407"/>
      <c r="G31" s="407"/>
    </row>
    <row r="32" spans="1:11" ht="18.600000000000001" x14ac:dyDescent="0.45">
      <c r="A32" s="410" t="s">
        <v>1266</v>
      </c>
      <c r="B32" s="407"/>
      <c r="C32" s="407"/>
      <c r="D32" s="407"/>
      <c r="E32" s="407"/>
      <c r="F32" s="407"/>
      <c r="G32" s="407"/>
      <c r="K32" s="383"/>
    </row>
    <row r="33" spans="1:13" x14ac:dyDescent="0.45">
      <c r="A33" s="385" t="s">
        <v>1311</v>
      </c>
      <c r="B33" s="383"/>
    </row>
    <row r="34" spans="1:13" x14ac:dyDescent="0.45">
      <c r="B34" s="411" t="s">
        <v>1317</v>
      </c>
      <c r="K34" s="383"/>
    </row>
    <row r="35" spans="1:13" x14ac:dyDescent="0.45">
      <c r="B35" s="412" t="s">
        <v>1318</v>
      </c>
      <c r="K35" s="383"/>
    </row>
    <row r="36" spans="1:13" ht="15.6" thickBot="1" x14ac:dyDescent="0.5">
      <c r="B36" s="412" t="s">
        <v>1315</v>
      </c>
      <c r="K36" s="383"/>
    </row>
    <row r="37" spans="1:13" ht="28.8" customHeight="1" x14ac:dyDescent="0.45">
      <c r="B37" s="854" t="s">
        <v>1188</v>
      </c>
      <c r="C37" s="837" t="s">
        <v>1287</v>
      </c>
      <c r="D37" s="838"/>
      <c r="E37" s="837" t="s">
        <v>1288</v>
      </c>
      <c r="F37" s="838"/>
      <c r="G37" s="857" t="s">
        <v>1275</v>
      </c>
      <c r="H37" s="858"/>
      <c r="K37" s="413"/>
      <c r="L37" s="408"/>
      <c r="M37" s="383"/>
    </row>
    <row r="38" spans="1:13" ht="23.4" customHeight="1" thickBot="1" x14ac:dyDescent="0.5">
      <c r="B38" s="855"/>
      <c r="C38" s="414" t="s">
        <v>1190</v>
      </c>
      <c r="D38" s="414" t="s">
        <v>1191</v>
      </c>
      <c r="E38" s="414" t="s">
        <v>1190</v>
      </c>
      <c r="F38" s="414" t="s">
        <v>1191</v>
      </c>
      <c r="G38" s="859"/>
      <c r="H38" s="860"/>
      <c r="K38" s="413"/>
      <c r="L38" s="408"/>
      <c r="M38" s="383"/>
    </row>
    <row r="39" spans="1:13" ht="33" customHeight="1" x14ac:dyDescent="0.45">
      <c r="B39" s="421"/>
      <c r="C39" s="422"/>
      <c r="D39" s="422"/>
      <c r="E39" s="422"/>
      <c r="F39" s="422"/>
      <c r="G39" s="839"/>
      <c r="H39" s="830"/>
      <c r="K39" s="408"/>
      <c r="L39" s="408"/>
    </row>
    <row r="40" spans="1:13" ht="33" customHeight="1" x14ac:dyDescent="0.45">
      <c r="B40" s="423"/>
      <c r="C40" s="424"/>
      <c r="D40" s="424"/>
      <c r="E40" s="424"/>
      <c r="F40" s="424"/>
      <c r="G40" s="831"/>
      <c r="H40" s="833"/>
      <c r="K40" s="408"/>
      <c r="L40" s="408"/>
    </row>
    <row r="41" spans="1:13" ht="33" customHeight="1" x14ac:dyDescent="0.45">
      <c r="B41" s="423"/>
      <c r="C41" s="424"/>
      <c r="D41" s="424"/>
      <c r="E41" s="424"/>
      <c r="F41" s="424"/>
      <c r="G41" s="831"/>
      <c r="H41" s="833"/>
      <c r="K41" s="408"/>
      <c r="L41" s="408"/>
    </row>
    <row r="42" spans="1:13" ht="33" customHeight="1" x14ac:dyDescent="0.45">
      <c r="B42" s="423"/>
      <c r="C42" s="424"/>
      <c r="D42" s="424"/>
      <c r="E42" s="424"/>
      <c r="F42" s="424"/>
      <c r="G42" s="831"/>
      <c r="H42" s="833"/>
      <c r="K42" s="408"/>
      <c r="L42" s="408"/>
    </row>
    <row r="43" spans="1:13" ht="33" customHeight="1" thickBot="1" x14ac:dyDescent="0.5">
      <c r="B43" s="425"/>
      <c r="C43" s="426"/>
      <c r="D43" s="426"/>
      <c r="E43" s="426"/>
      <c r="F43" s="426"/>
      <c r="G43" s="847"/>
      <c r="H43" s="836"/>
      <c r="K43" s="408"/>
      <c r="L43" s="408"/>
    </row>
    <row r="44" spans="1:13" s="415" customFormat="1" ht="10.199999999999999" customHeight="1" x14ac:dyDescent="0.45">
      <c r="B44" s="416"/>
      <c r="C44" s="417"/>
      <c r="D44" s="417"/>
      <c r="E44" s="417"/>
      <c r="F44" s="417"/>
      <c r="G44" s="417"/>
      <c r="H44" s="417"/>
      <c r="K44" s="418"/>
      <c r="L44" s="418"/>
    </row>
    <row r="45" spans="1:13" x14ac:dyDescent="0.45">
      <c r="A45" s="385" t="s">
        <v>1312</v>
      </c>
      <c r="B45" s="383"/>
    </row>
    <row r="46" spans="1:13" x14ac:dyDescent="0.45">
      <c r="B46" s="382" t="s">
        <v>1319</v>
      </c>
      <c r="K46" s="408"/>
      <c r="L46" s="408"/>
    </row>
    <row r="47" spans="1:13" x14ac:dyDescent="0.45">
      <c r="B47" s="382" t="s">
        <v>1320</v>
      </c>
      <c r="K47" s="408"/>
      <c r="L47" s="408"/>
    </row>
    <row r="48" spans="1:13" ht="15.6" thickBot="1" x14ac:dyDescent="0.5">
      <c r="B48" s="412" t="s">
        <v>1316</v>
      </c>
      <c r="K48" s="383"/>
    </row>
    <row r="49" spans="1:12" ht="30" customHeight="1" x14ac:dyDescent="0.45">
      <c r="B49" s="854" t="s">
        <v>1188</v>
      </c>
      <c r="C49" s="863" t="s">
        <v>1289</v>
      </c>
      <c r="D49" s="838"/>
      <c r="E49" s="863" t="s">
        <v>1290</v>
      </c>
      <c r="F49" s="838"/>
      <c r="G49" s="857" t="s">
        <v>1291</v>
      </c>
      <c r="H49" s="858"/>
      <c r="K49" s="408"/>
      <c r="L49" s="408"/>
    </row>
    <row r="50" spans="1:12" ht="25.2" customHeight="1" thickBot="1" x14ac:dyDescent="0.5">
      <c r="B50" s="856"/>
      <c r="C50" s="434" t="s">
        <v>1190</v>
      </c>
      <c r="D50" s="434" t="s">
        <v>1191</v>
      </c>
      <c r="E50" s="434" t="s">
        <v>1190</v>
      </c>
      <c r="F50" s="434" t="s">
        <v>1191</v>
      </c>
      <c r="G50" s="861"/>
      <c r="H50" s="862"/>
      <c r="K50" s="408"/>
      <c r="L50" s="408"/>
    </row>
    <row r="51" spans="1:12" ht="33" customHeight="1" x14ac:dyDescent="0.45">
      <c r="B51" s="421"/>
      <c r="C51" s="422"/>
      <c r="D51" s="422"/>
      <c r="E51" s="422"/>
      <c r="F51" s="422"/>
      <c r="G51" s="839"/>
      <c r="H51" s="830"/>
    </row>
    <row r="52" spans="1:12" ht="33" customHeight="1" x14ac:dyDescent="0.45">
      <c r="B52" s="423"/>
      <c r="C52" s="424"/>
      <c r="D52" s="424"/>
      <c r="E52" s="424"/>
      <c r="F52" s="424"/>
      <c r="G52" s="831"/>
      <c r="H52" s="833"/>
    </row>
    <row r="53" spans="1:12" ht="33" customHeight="1" x14ac:dyDescent="0.45">
      <c r="B53" s="423"/>
      <c r="C53" s="424"/>
      <c r="D53" s="424"/>
      <c r="E53" s="424"/>
      <c r="F53" s="424"/>
      <c r="G53" s="831"/>
      <c r="H53" s="833"/>
    </row>
    <row r="54" spans="1:12" ht="33" customHeight="1" x14ac:dyDescent="0.45">
      <c r="B54" s="423"/>
      <c r="C54" s="424"/>
      <c r="D54" s="424"/>
      <c r="E54" s="424"/>
      <c r="F54" s="424"/>
      <c r="G54" s="831"/>
      <c r="H54" s="833"/>
    </row>
    <row r="55" spans="1:12" ht="33" customHeight="1" thickBot="1" x14ac:dyDescent="0.5">
      <c r="B55" s="425"/>
      <c r="C55" s="426"/>
      <c r="D55" s="426"/>
      <c r="E55" s="426"/>
      <c r="F55" s="426"/>
      <c r="G55" s="847"/>
      <c r="H55" s="836"/>
    </row>
    <row r="56" spans="1:12" s="415" customFormat="1" x14ac:dyDescent="0.45">
      <c r="B56" s="416"/>
      <c r="C56" s="417"/>
      <c r="D56" s="417"/>
      <c r="E56" s="417"/>
      <c r="F56" s="417"/>
      <c r="G56" s="417"/>
      <c r="H56" s="417"/>
    </row>
    <row r="57" spans="1:12" ht="21" customHeight="1" x14ac:dyDescent="0.45">
      <c r="A57" s="382" t="s">
        <v>1297</v>
      </c>
      <c r="B57" s="419"/>
    </row>
    <row r="58" spans="1:12" ht="15.6" thickBot="1" x14ac:dyDescent="0.5">
      <c r="A58" s="382" t="s">
        <v>1298</v>
      </c>
      <c r="B58" s="419"/>
    </row>
    <row r="59" spans="1:12" ht="29.4" customHeight="1" x14ac:dyDescent="0.45">
      <c r="B59" s="848"/>
      <c r="C59" s="849"/>
      <c r="D59" s="849"/>
      <c r="E59" s="849"/>
      <c r="F59" s="849"/>
      <c r="G59" s="849"/>
      <c r="H59" s="850"/>
    </row>
    <row r="60" spans="1:12" ht="29.4" customHeight="1" thickBot="1" x14ac:dyDescent="0.5">
      <c r="B60" s="851"/>
      <c r="C60" s="852"/>
      <c r="D60" s="852"/>
      <c r="E60" s="852"/>
      <c r="F60" s="852"/>
      <c r="G60" s="852"/>
      <c r="H60" s="853"/>
    </row>
    <row r="61" spans="1:12" s="420" customFormat="1" ht="10.199999999999999" customHeight="1" x14ac:dyDescent="0.45"/>
  </sheetData>
  <sheetProtection algorithmName="SHA-512" hashValue="dBjcAX5OcDp2xHOnuSRP4uYGFQfVZLlbm/fl2mFIRfFmgBqzMA1IN60cuDvl8LxW3ys7clnHIOHR7GOFWBhPyQ==" saltValue="sJ2zHqrqlzBv0U/SjQAtPg==" spinCount="100000" sheet="1" selectLockedCells="1"/>
  <mergeCells count="28">
    <mergeCell ref="G51:H51"/>
    <mergeCell ref="G54:H54"/>
    <mergeCell ref="G55:H55"/>
    <mergeCell ref="B59:H60"/>
    <mergeCell ref="B37:B38"/>
    <mergeCell ref="B49:B50"/>
    <mergeCell ref="G43:H43"/>
    <mergeCell ref="G37:H38"/>
    <mergeCell ref="G49:H50"/>
    <mergeCell ref="C49:D49"/>
    <mergeCell ref="E49:F49"/>
    <mergeCell ref="G52:H52"/>
    <mergeCell ref="G53:H53"/>
    <mergeCell ref="G40:H40"/>
    <mergeCell ref="G41:H41"/>
    <mergeCell ref="C17:H17"/>
    <mergeCell ref="C28:H28"/>
    <mergeCell ref="C29:H29"/>
    <mergeCell ref="C30:H30"/>
    <mergeCell ref="G42:H42"/>
    <mergeCell ref="C37:D37"/>
    <mergeCell ref="E37:F37"/>
    <mergeCell ref="G39:H39"/>
    <mergeCell ref="C18:H18"/>
    <mergeCell ref="C19:H19"/>
    <mergeCell ref="C20:H20"/>
    <mergeCell ref="C21:H21"/>
    <mergeCell ref="C27:H27"/>
  </mergeCells>
  <phoneticPr fontId="14"/>
  <dataValidations count="1">
    <dataValidation type="whole" allowBlank="1" showInputMessage="1" showErrorMessage="1" sqref="C39:F43 C51:F55" xr:uid="{261315AA-1081-42F9-A317-C5A55D1B4EA3}">
      <formula1>0</formula1>
      <formula2>100000</formula2>
    </dataValidation>
  </dataValidations>
  <hyperlinks>
    <hyperlink ref="C17" r:id="rId1" xr:uid="{8690576D-9E9A-4AEB-A253-56CDEFBE2575}"/>
  </hyperlinks>
  <pageMargins left="0.51181102362204722" right="0.51181102362204722" top="0.74803149606299213" bottom="0.74803149606299213" header="0.31496062992125984" footer="0.31496062992125984"/>
  <pageSetup paperSize="9" scale="79" firstPageNumber="28" fitToHeight="0" orientation="portrait" useFirstPageNumber="1" r:id="rId2"/>
  <headerFooter>
    <oddFooter>&amp;C&amp;Pページ</oddFooter>
  </headerFooter>
  <rowBreaks count="1" manualBreakCount="1">
    <brk id="44" max="8"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F865487-54BF-4608-9A61-070CF2D2D437}">
          <x14:formula1>
            <xm:f>'プルダウンリスト（MDC分類、診療科）'!$B$3:$B$20</xm:f>
          </x14:formula1>
          <xm:sqref>B19:B21 B28:B30</xm:sqref>
        </x14:dataValidation>
        <x14:dataValidation type="list" allowBlank="1" showInputMessage="1" showErrorMessage="1" xr:uid="{38472390-45F8-43E4-B506-F37186296922}">
          <x14:formula1>
            <xm:f>'プルダウンリスト（MDC分類、診療科）'!$E$3:$E$46</xm:f>
          </x14:formula1>
          <xm:sqref>B39:B43 B51:B55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3AE7E-4EF4-4C86-85EC-4FC35BD01424}">
  <sheetPr>
    <tabColor rgb="FFFFC000"/>
  </sheetPr>
  <dimension ref="A2:L99"/>
  <sheetViews>
    <sheetView showGridLines="0" view="pageBreakPreview" zoomScale="90" zoomScaleNormal="100" zoomScaleSheetLayoutView="90" workbookViewId="0">
      <selection activeCell="B13" sqref="B13:I16"/>
    </sheetView>
  </sheetViews>
  <sheetFormatPr defaultColWidth="9" defaultRowHeight="15" x14ac:dyDescent="0.45"/>
  <cols>
    <col min="1" max="1" width="4.796875" style="384" customWidth="1"/>
    <col min="2" max="2" width="12.69921875" style="384" customWidth="1"/>
    <col min="3" max="3" width="10" style="384" customWidth="1"/>
    <col min="4" max="5" width="11" style="384" customWidth="1"/>
    <col min="6" max="6" width="4.09765625" style="384" customWidth="1"/>
    <col min="7" max="7" width="25.69921875" style="384" customWidth="1"/>
    <col min="8" max="9" width="11" style="384" customWidth="1"/>
    <col min="10" max="10" width="1.8984375" style="384" customWidth="1"/>
    <col min="11" max="16384" width="9" style="384"/>
  </cols>
  <sheetData>
    <row r="2" spans="1:12" ht="15.6" customHeight="1" x14ac:dyDescent="0.45"/>
    <row r="3" spans="1:12" ht="15.6" customHeight="1" x14ac:dyDescent="0.45"/>
    <row r="4" spans="1:12" s="382" customFormat="1" ht="18" customHeight="1" x14ac:dyDescent="0.45">
      <c r="A4" s="864" t="s">
        <v>1326</v>
      </c>
      <c r="B4" s="864"/>
      <c r="C4" s="864"/>
      <c r="D4" s="864"/>
      <c r="E4" s="864"/>
      <c r="F4" s="864"/>
      <c r="G4" s="864"/>
      <c r="H4" s="864"/>
      <c r="I4" s="864"/>
      <c r="J4" s="435"/>
    </row>
    <row r="5" spans="1:12" s="382" customFormat="1" x14ac:dyDescent="0.45">
      <c r="A5" s="473" t="s">
        <v>1328</v>
      </c>
      <c r="B5" s="405"/>
      <c r="C5" s="405"/>
      <c r="D5" s="405"/>
      <c r="E5" s="405"/>
      <c r="F5" s="405"/>
      <c r="G5" s="405"/>
      <c r="H5" s="405"/>
      <c r="I5" s="473"/>
    </row>
    <row r="6" spans="1:12" s="382" customFormat="1" ht="18" customHeight="1" x14ac:dyDescent="0.45">
      <c r="A6" s="864" t="s">
        <v>1329</v>
      </c>
      <c r="B6" s="864"/>
      <c r="C6" s="864"/>
      <c r="D6" s="864"/>
      <c r="E6" s="864"/>
      <c r="F6" s="864"/>
      <c r="G6" s="864"/>
      <c r="H6" s="864"/>
      <c r="I6" s="864"/>
      <c r="J6" s="435"/>
    </row>
    <row r="7" spans="1:12" s="382" customFormat="1" ht="18" customHeight="1" x14ac:dyDescent="0.45">
      <c r="A7" s="864" t="s">
        <v>1330</v>
      </c>
      <c r="B7" s="864"/>
      <c r="C7" s="864"/>
      <c r="D7" s="864"/>
      <c r="E7" s="864"/>
      <c r="F7" s="864"/>
      <c r="G7" s="864"/>
      <c r="H7" s="864"/>
      <c r="I7" s="864"/>
      <c r="J7" s="435"/>
    </row>
    <row r="8" spans="1:12" s="435" customFormat="1" ht="6.6" customHeight="1" x14ac:dyDescent="0.45"/>
    <row r="9" spans="1:12" ht="18.600000000000001" x14ac:dyDescent="0.45">
      <c r="A9" s="436" t="s">
        <v>1268</v>
      </c>
      <c r="B9" s="437"/>
      <c r="C9" s="407"/>
      <c r="D9" s="407"/>
      <c r="E9" s="407"/>
      <c r="F9" s="407"/>
      <c r="G9" s="407"/>
      <c r="L9" s="413"/>
    </row>
    <row r="10" spans="1:12" ht="19.2" customHeight="1" x14ac:dyDescent="0.45">
      <c r="A10" s="438" t="s">
        <v>1302</v>
      </c>
      <c r="B10" s="419"/>
      <c r="C10" s="439"/>
      <c r="D10" s="439"/>
      <c r="E10" s="439"/>
      <c r="F10" s="439"/>
      <c r="G10" s="439"/>
      <c r="H10" s="439"/>
      <c r="I10" s="439"/>
      <c r="J10" s="439"/>
      <c r="K10" s="439"/>
      <c r="L10" s="439"/>
    </row>
    <row r="11" spans="1:12" x14ac:dyDescent="0.45">
      <c r="A11" s="419" t="s">
        <v>1313</v>
      </c>
      <c r="B11" s="382"/>
      <c r="C11" s="382"/>
      <c r="D11" s="382"/>
      <c r="E11" s="382"/>
      <c r="F11" s="382"/>
      <c r="G11" s="382"/>
      <c r="H11" s="382"/>
      <c r="I11" s="382"/>
    </row>
    <row r="12" spans="1:12" ht="15.6" thickBot="1" x14ac:dyDescent="0.5">
      <c r="A12" s="382"/>
      <c r="B12" s="382" t="s">
        <v>1327</v>
      </c>
      <c r="C12" s="382"/>
      <c r="D12" s="382"/>
      <c r="E12" s="382"/>
      <c r="F12" s="382"/>
      <c r="G12" s="382"/>
      <c r="H12" s="382"/>
      <c r="I12" s="382"/>
    </row>
    <row r="13" spans="1:12" ht="18" customHeight="1" x14ac:dyDescent="0.45">
      <c r="B13" s="848"/>
      <c r="C13" s="849"/>
      <c r="D13" s="849"/>
      <c r="E13" s="849"/>
      <c r="F13" s="849"/>
      <c r="G13" s="849"/>
      <c r="H13" s="849"/>
      <c r="I13" s="850"/>
    </row>
    <row r="14" spans="1:12" ht="18" customHeight="1" x14ac:dyDescent="0.45">
      <c r="B14" s="865"/>
      <c r="C14" s="868"/>
      <c r="D14" s="868"/>
      <c r="E14" s="868"/>
      <c r="F14" s="868"/>
      <c r="G14" s="868"/>
      <c r="H14" s="868"/>
      <c r="I14" s="867"/>
    </row>
    <row r="15" spans="1:12" ht="18" customHeight="1" x14ac:dyDescent="0.45">
      <c r="B15" s="865"/>
      <c r="C15" s="868"/>
      <c r="D15" s="868"/>
      <c r="E15" s="868"/>
      <c r="F15" s="868"/>
      <c r="G15" s="868"/>
      <c r="H15" s="868"/>
      <c r="I15" s="867"/>
    </row>
    <row r="16" spans="1:12" ht="18" customHeight="1" thickBot="1" x14ac:dyDescent="0.5">
      <c r="B16" s="851"/>
      <c r="C16" s="852"/>
      <c r="D16" s="852"/>
      <c r="E16" s="852"/>
      <c r="F16" s="852"/>
      <c r="G16" s="852"/>
      <c r="H16" s="852"/>
      <c r="I16" s="853"/>
    </row>
    <row r="17" spans="1:12" ht="6.6" customHeight="1" x14ac:dyDescent="0.45">
      <c r="B17" s="419" t="s">
        <v>1187</v>
      </c>
      <c r="C17" s="439"/>
      <c r="D17" s="439"/>
      <c r="E17" s="439"/>
      <c r="F17" s="439"/>
      <c r="G17" s="439"/>
      <c r="H17" s="439"/>
      <c r="I17" s="439"/>
      <c r="J17" s="439"/>
      <c r="K17" s="439"/>
      <c r="L17" s="439"/>
    </row>
    <row r="18" spans="1:12" ht="12.6" customHeight="1" x14ac:dyDescent="0.45">
      <c r="A18" s="438" t="s">
        <v>1259</v>
      </c>
      <c r="B18" s="419"/>
      <c r="C18" s="439"/>
      <c r="D18" s="439"/>
      <c r="E18" s="439"/>
      <c r="F18" s="439"/>
      <c r="G18" s="439"/>
      <c r="H18" s="439"/>
      <c r="I18" s="439"/>
      <c r="J18" s="439"/>
      <c r="K18" s="439"/>
      <c r="L18" s="439"/>
    </row>
    <row r="19" spans="1:12" s="382" customFormat="1" ht="19.2" customHeight="1" x14ac:dyDescent="0.45">
      <c r="A19" s="382" t="s">
        <v>1280</v>
      </c>
      <c r="B19" s="440"/>
      <c r="C19" s="440"/>
      <c r="D19" s="440"/>
      <c r="E19" s="440"/>
      <c r="F19" s="440"/>
      <c r="G19" s="440"/>
    </row>
    <row r="20" spans="1:12" s="382" customFormat="1" x14ac:dyDescent="0.45">
      <c r="B20" s="440" t="s">
        <v>1171</v>
      </c>
      <c r="C20" s="440"/>
      <c r="D20" s="440"/>
      <c r="E20" s="440"/>
      <c r="F20" s="440"/>
      <c r="G20" s="440"/>
    </row>
    <row r="21" spans="1:12" s="382" customFormat="1" x14ac:dyDescent="0.45">
      <c r="B21" s="474" t="s">
        <v>1332</v>
      </c>
      <c r="C21" s="869" t="s">
        <v>1331</v>
      </c>
      <c r="D21" s="869"/>
      <c r="E21" s="869"/>
      <c r="F21" s="869"/>
      <c r="G21" s="869"/>
      <c r="H21" s="869"/>
      <c r="I21" s="869"/>
    </row>
    <row r="22" spans="1:12" s="382" customFormat="1" ht="15.6" thickBot="1" x14ac:dyDescent="0.5">
      <c r="B22" s="382" t="s">
        <v>1170</v>
      </c>
      <c r="C22" s="398"/>
      <c r="D22" s="398"/>
      <c r="E22" s="398"/>
      <c r="F22" s="398"/>
      <c r="G22" s="398"/>
      <c r="H22" s="398"/>
    </row>
    <row r="23" spans="1:12" ht="27.6" customHeight="1" x14ac:dyDescent="0.45">
      <c r="B23" s="387" t="s">
        <v>1127</v>
      </c>
      <c r="C23" s="388"/>
      <c r="D23" s="388"/>
      <c r="E23" s="388"/>
      <c r="F23" s="388"/>
      <c r="G23" s="388"/>
      <c r="H23" s="441"/>
      <c r="I23" s="286"/>
    </row>
    <row r="24" spans="1:12" ht="27.6" customHeight="1" thickBot="1" x14ac:dyDescent="0.5">
      <c r="B24" s="400" t="s">
        <v>1128</v>
      </c>
      <c r="C24" s="401"/>
      <c r="D24" s="401"/>
      <c r="E24" s="401"/>
      <c r="F24" s="401"/>
      <c r="G24" s="401"/>
      <c r="H24" s="442"/>
      <c r="I24" s="290"/>
    </row>
    <row r="25" spans="1:12" ht="15" customHeight="1" x14ac:dyDescent="0.45">
      <c r="B25" s="402"/>
      <c r="C25" s="402"/>
      <c r="D25" s="402"/>
      <c r="E25" s="402"/>
      <c r="F25" s="402"/>
      <c r="G25" s="402"/>
      <c r="H25" s="403"/>
      <c r="I25" s="403"/>
    </row>
    <row r="26" spans="1:12" s="382" customFormat="1" ht="23.4" customHeight="1" x14ac:dyDescent="0.45">
      <c r="A26" s="382" t="s">
        <v>1281</v>
      </c>
      <c r="B26" s="440"/>
      <c r="C26" s="440"/>
      <c r="D26" s="440"/>
      <c r="E26" s="440"/>
      <c r="F26" s="440"/>
      <c r="G26" s="440"/>
    </row>
    <row r="27" spans="1:12" s="382" customFormat="1" ht="15" customHeight="1" x14ac:dyDescent="0.45">
      <c r="B27" s="382" t="s">
        <v>1182</v>
      </c>
      <c r="C27" s="398"/>
      <c r="D27" s="398"/>
      <c r="E27" s="398"/>
      <c r="F27" s="398"/>
      <c r="G27" s="398"/>
      <c r="H27" s="398"/>
      <c r="I27" s="398"/>
    </row>
    <row r="28" spans="1:12" s="382" customFormat="1" ht="15.6" thickBot="1" x14ac:dyDescent="0.5">
      <c r="B28" s="382" t="s">
        <v>1170</v>
      </c>
      <c r="C28" s="398"/>
      <c r="D28" s="398"/>
      <c r="E28" s="398"/>
      <c r="F28" s="398"/>
      <c r="G28" s="398"/>
      <c r="H28" s="398"/>
      <c r="I28" s="398"/>
    </row>
    <row r="29" spans="1:12" ht="27.6" customHeight="1" x14ac:dyDescent="0.45">
      <c r="B29" s="387" t="s">
        <v>1129</v>
      </c>
      <c r="C29" s="388"/>
      <c r="D29" s="388"/>
      <c r="E29" s="388"/>
      <c r="F29" s="388"/>
      <c r="G29" s="388"/>
      <c r="H29" s="441"/>
      <c r="I29" s="469"/>
    </row>
    <row r="30" spans="1:12" ht="27.6" customHeight="1" x14ac:dyDescent="0.45">
      <c r="B30" s="391" t="s">
        <v>1130</v>
      </c>
      <c r="C30" s="392"/>
      <c r="D30" s="392"/>
      <c r="E30" s="392"/>
      <c r="F30" s="392"/>
      <c r="G30" s="392"/>
      <c r="H30" s="443"/>
      <c r="I30" s="470"/>
    </row>
    <row r="31" spans="1:12" ht="27.6" customHeight="1" x14ac:dyDescent="0.45">
      <c r="B31" s="444" t="s">
        <v>1131</v>
      </c>
      <c r="C31" s="445"/>
      <c r="D31" s="445"/>
      <c r="E31" s="445"/>
      <c r="F31" s="445"/>
      <c r="G31" s="445"/>
      <c r="H31" s="446"/>
      <c r="I31" s="472"/>
    </row>
    <row r="32" spans="1:12" ht="27.6" customHeight="1" thickBot="1" x14ac:dyDescent="0.5">
      <c r="B32" s="400" t="s">
        <v>1172</v>
      </c>
      <c r="C32" s="401"/>
      <c r="D32" s="401"/>
      <c r="E32" s="401"/>
      <c r="F32" s="401"/>
      <c r="G32" s="401"/>
      <c r="H32" s="442"/>
      <c r="I32" s="471"/>
    </row>
    <row r="33" spans="1:12" ht="13.8" customHeight="1" x14ac:dyDescent="0.45">
      <c r="B33" s="402"/>
      <c r="C33" s="402"/>
      <c r="D33" s="402"/>
      <c r="E33" s="402"/>
      <c r="F33" s="402"/>
      <c r="G33" s="402"/>
      <c r="H33" s="403"/>
    </row>
    <row r="34" spans="1:12" s="382" customFormat="1" ht="23.4" thickBot="1" x14ac:dyDescent="0.5">
      <c r="A34" s="382" t="s">
        <v>1282</v>
      </c>
      <c r="H34" s="404"/>
    </row>
    <row r="35" spans="1:12" ht="18" customHeight="1" x14ac:dyDescent="0.45">
      <c r="B35" s="818"/>
      <c r="C35" s="819"/>
      <c r="D35" s="819"/>
      <c r="E35" s="819"/>
      <c r="F35" s="819"/>
      <c r="G35" s="819"/>
      <c r="H35" s="819"/>
      <c r="I35" s="820"/>
    </row>
    <row r="36" spans="1:12" ht="18" customHeight="1" x14ac:dyDescent="0.45">
      <c r="B36" s="821"/>
      <c r="C36" s="870"/>
      <c r="D36" s="870"/>
      <c r="E36" s="870"/>
      <c r="F36" s="870"/>
      <c r="G36" s="870"/>
      <c r="H36" s="870"/>
      <c r="I36" s="823"/>
    </row>
    <row r="37" spans="1:12" ht="18" customHeight="1" thickBot="1" x14ac:dyDescent="0.5">
      <c r="B37" s="824"/>
      <c r="C37" s="825"/>
      <c r="D37" s="825"/>
      <c r="E37" s="825"/>
      <c r="F37" s="825"/>
      <c r="G37" s="825"/>
      <c r="H37" s="825"/>
      <c r="I37" s="826"/>
    </row>
    <row r="38" spans="1:12" ht="9.6" customHeight="1" x14ac:dyDescent="0.45">
      <c r="B38" s="447"/>
      <c r="C38" s="447"/>
      <c r="D38" s="447"/>
      <c r="E38" s="447"/>
      <c r="F38" s="447"/>
      <c r="G38" s="447"/>
      <c r="H38" s="447"/>
    </row>
    <row r="39" spans="1:12" s="382" customFormat="1" ht="23.4" customHeight="1" x14ac:dyDescent="0.45">
      <c r="A39" s="382" t="s">
        <v>1283</v>
      </c>
    </row>
    <row r="40" spans="1:12" s="382" customFormat="1" x14ac:dyDescent="0.45">
      <c r="B40" s="382" t="s">
        <v>1292</v>
      </c>
    </row>
    <row r="41" spans="1:12" s="382" customFormat="1" ht="17.399999999999999" customHeight="1" thickBot="1" x14ac:dyDescent="0.5">
      <c r="B41" s="382" t="s">
        <v>1293</v>
      </c>
      <c r="G41" s="404"/>
    </row>
    <row r="42" spans="1:12" ht="18" customHeight="1" x14ac:dyDescent="0.45">
      <c r="B42" s="848"/>
      <c r="C42" s="849"/>
      <c r="D42" s="849"/>
      <c r="E42" s="849"/>
      <c r="F42" s="849"/>
      <c r="G42" s="849"/>
      <c r="H42" s="849"/>
      <c r="I42" s="850"/>
    </row>
    <row r="43" spans="1:12" ht="18" customHeight="1" x14ac:dyDescent="0.45">
      <c r="B43" s="865"/>
      <c r="C43" s="868"/>
      <c r="D43" s="868"/>
      <c r="E43" s="868"/>
      <c r="F43" s="868"/>
      <c r="G43" s="868"/>
      <c r="H43" s="868"/>
      <c r="I43" s="867"/>
    </row>
    <row r="44" spans="1:12" ht="18" customHeight="1" x14ac:dyDescent="0.45">
      <c r="B44" s="865"/>
      <c r="C44" s="868"/>
      <c r="D44" s="868"/>
      <c r="E44" s="868"/>
      <c r="F44" s="868"/>
      <c r="G44" s="868"/>
      <c r="H44" s="868"/>
      <c r="I44" s="867"/>
    </row>
    <row r="45" spans="1:12" ht="18" customHeight="1" thickBot="1" x14ac:dyDescent="0.5">
      <c r="B45" s="851"/>
      <c r="C45" s="852"/>
      <c r="D45" s="852"/>
      <c r="E45" s="852"/>
      <c r="F45" s="852"/>
      <c r="G45" s="852"/>
      <c r="H45" s="852"/>
      <c r="I45" s="853"/>
    </row>
    <row r="46" spans="1:12" s="415" customFormat="1" ht="7.2" customHeight="1" x14ac:dyDescent="0.45">
      <c r="B46" s="448"/>
      <c r="C46" s="448"/>
      <c r="D46" s="448"/>
      <c r="E46" s="448"/>
      <c r="F46" s="448"/>
      <c r="G46" s="448"/>
      <c r="H46" s="448"/>
      <c r="I46" s="448"/>
    </row>
    <row r="47" spans="1:12" ht="24" customHeight="1" x14ac:dyDescent="0.45">
      <c r="A47" s="438" t="s">
        <v>1260</v>
      </c>
      <c r="B47" s="419"/>
      <c r="C47" s="439"/>
      <c r="D47" s="439"/>
      <c r="E47" s="439"/>
      <c r="F47" s="439"/>
      <c r="G47" s="439"/>
      <c r="H47" s="439"/>
      <c r="I47" s="439"/>
      <c r="J47" s="439"/>
      <c r="K47" s="439"/>
      <c r="L47" s="439"/>
    </row>
    <row r="48" spans="1:12" s="382" customFormat="1" x14ac:dyDescent="0.45">
      <c r="A48" s="398" t="s">
        <v>1299</v>
      </c>
    </row>
    <row r="49" spans="1:9" s="382" customFormat="1" x14ac:dyDescent="0.45">
      <c r="A49" s="398" t="s">
        <v>1300</v>
      </c>
    </row>
    <row r="50" spans="1:9" s="450" customFormat="1" ht="18.600000000000001" customHeight="1" x14ac:dyDescent="0.3">
      <c r="A50" s="449"/>
      <c r="B50" s="450" t="s">
        <v>1117</v>
      </c>
    </row>
    <row r="51" spans="1:9" x14ac:dyDescent="0.3">
      <c r="A51" s="451"/>
      <c r="B51" s="384" t="s">
        <v>1118</v>
      </c>
      <c r="C51" s="450"/>
    </row>
    <row r="52" spans="1:9" x14ac:dyDescent="0.45">
      <c r="A52" s="451"/>
      <c r="B52" s="384" t="s">
        <v>1119</v>
      </c>
    </row>
    <row r="53" spans="1:9" ht="3.6" customHeight="1" x14ac:dyDescent="0.45">
      <c r="A53" s="451"/>
    </row>
    <row r="54" spans="1:9" s="382" customFormat="1" ht="24" customHeight="1" x14ac:dyDescent="0.45">
      <c r="A54" s="398" t="s">
        <v>1284</v>
      </c>
    </row>
    <row r="55" spans="1:9" x14ac:dyDescent="0.45">
      <c r="A55" s="452" t="s">
        <v>1162</v>
      </c>
      <c r="B55" s="382" t="s">
        <v>1176</v>
      </c>
    </row>
    <row r="56" spans="1:9" ht="15.6" thickBot="1" x14ac:dyDescent="0.5">
      <c r="B56" s="396" t="s">
        <v>1170</v>
      </c>
      <c r="C56" s="399"/>
      <c r="D56" s="399"/>
      <c r="E56" s="399"/>
      <c r="F56" s="399"/>
      <c r="G56" s="399"/>
      <c r="H56" s="399"/>
      <c r="I56" s="399"/>
    </row>
    <row r="57" spans="1:9" ht="22.8" x14ac:dyDescent="0.45">
      <c r="B57" s="387" t="s">
        <v>1120</v>
      </c>
      <c r="C57" s="388"/>
      <c r="D57" s="388"/>
      <c r="E57" s="388"/>
      <c r="F57" s="388"/>
      <c r="G57" s="388"/>
      <c r="H57" s="388"/>
      <c r="I57" s="286"/>
    </row>
    <row r="58" spans="1:9" ht="22.8" x14ac:dyDescent="0.45">
      <c r="B58" s="391" t="s">
        <v>1121</v>
      </c>
      <c r="C58" s="392"/>
      <c r="D58" s="392"/>
      <c r="E58" s="392"/>
      <c r="F58" s="392"/>
      <c r="G58" s="392"/>
      <c r="H58" s="392"/>
      <c r="I58" s="288"/>
    </row>
    <row r="59" spans="1:9" ht="23.4" thickBot="1" x14ac:dyDescent="0.5">
      <c r="B59" s="400" t="s">
        <v>1122</v>
      </c>
      <c r="C59" s="401"/>
      <c r="D59" s="401"/>
      <c r="E59" s="401"/>
      <c r="F59" s="401"/>
      <c r="G59" s="401"/>
      <c r="H59" s="401"/>
      <c r="I59" s="290"/>
    </row>
    <row r="60" spans="1:9" ht="8.4" customHeight="1" x14ac:dyDescent="0.45">
      <c r="B60" s="396"/>
      <c r="C60" s="396"/>
      <c r="D60" s="396"/>
      <c r="E60" s="396"/>
      <c r="F60" s="396"/>
      <c r="G60" s="396"/>
      <c r="H60" s="396"/>
      <c r="I60" s="397"/>
    </row>
    <row r="61" spans="1:9" ht="21.6" customHeight="1" x14ac:dyDescent="0.45">
      <c r="A61" s="396" t="s">
        <v>1285</v>
      </c>
      <c r="B61" s="453"/>
    </row>
    <row r="62" spans="1:9" s="382" customFormat="1" ht="15" customHeight="1" x14ac:dyDescent="0.45">
      <c r="B62" s="382" t="s">
        <v>1321</v>
      </c>
      <c r="C62" s="398"/>
      <c r="D62" s="398"/>
      <c r="E62" s="398"/>
      <c r="F62" s="398"/>
      <c r="G62" s="398"/>
      <c r="H62" s="398"/>
      <c r="I62" s="398"/>
    </row>
    <row r="63" spans="1:9" ht="16.2" customHeight="1" thickBot="1" x14ac:dyDescent="0.5">
      <c r="A63" s="454"/>
      <c r="B63" s="396" t="s">
        <v>1177</v>
      </c>
      <c r="G63" s="382" t="s">
        <v>1178</v>
      </c>
    </row>
    <row r="64" spans="1:9" ht="63" customHeight="1" thickBot="1" x14ac:dyDescent="0.5">
      <c r="A64" s="455"/>
      <c r="B64" s="871" t="s">
        <v>1123</v>
      </c>
      <c r="C64" s="872"/>
      <c r="D64" s="456" t="s">
        <v>1124</v>
      </c>
      <c r="E64" s="457" t="s">
        <v>1184</v>
      </c>
      <c r="F64" s="458"/>
      <c r="G64" s="459" t="s">
        <v>1123</v>
      </c>
      <c r="H64" s="456" t="s">
        <v>1124</v>
      </c>
      <c r="I64" s="457" t="s">
        <v>1184</v>
      </c>
    </row>
    <row r="65" spans="1:12" ht="22.2" customHeight="1" thickBot="1" x14ac:dyDescent="0.5">
      <c r="A65" s="455"/>
      <c r="B65" s="873" t="s">
        <v>1186</v>
      </c>
      <c r="C65" s="874"/>
      <c r="D65" s="877"/>
      <c r="E65" s="879"/>
      <c r="F65" s="460"/>
      <c r="G65" s="461" t="s">
        <v>1125</v>
      </c>
      <c r="H65" s="468"/>
      <c r="I65" s="468"/>
    </row>
    <row r="66" spans="1:12" ht="21.6" customHeight="1" thickBot="1" x14ac:dyDescent="0.5">
      <c r="A66" s="455"/>
      <c r="B66" s="875"/>
      <c r="C66" s="876"/>
      <c r="D66" s="878"/>
      <c r="E66" s="878"/>
      <c r="F66" s="460"/>
      <c r="G66" s="462" t="s">
        <v>1126</v>
      </c>
      <c r="H66" s="468"/>
      <c r="I66" s="468"/>
    </row>
    <row r="67" spans="1:12" ht="11.4" customHeight="1" x14ac:dyDescent="0.45">
      <c r="A67" s="455"/>
    </row>
    <row r="68" spans="1:12" s="382" customFormat="1" x14ac:dyDescent="0.45">
      <c r="A68" s="382" t="s">
        <v>1286</v>
      </c>
    </row>
    <row r="69" spans="1:12" s="382" customFormat="1" ht="15.6" thickBot="1" x14ac:dyDescent="0.5">
      <c r="B69" s="382" t="s">
        <v>1185</v>
      </c>
    </row>
    <row r="70" spans="1:12" ht="15" customHeight="1" x14ac:dyDescent="0.45">
      <c r="B70" s="848"/>
      <c r="C70" s="849"/>
      <c r="D70" s="849"/>
      <c r="E70" s="849"/>
      <c r="F70" s="849"/>
      <c r="G70" s="849"/>
      <c r="H70" s="849"/>
      <c r="I70" s="850"/>
    </row>
    <row r="71" spans="1:12" x14ac:dyDescent="0.45">
      <c r="B71" s="865"/>
      <c r="C71" s="866"/>
      <c r="D71" s="866"/>
      <c r="E71" s="866"/>
      <c r="F71" s="866"/>
      <c r="G71" s="866"/>
      <c r="H71" s="866"/>
      <c r="I71" s="867"/>
    </row>
    <row r="72" spans="1:12" ht="15.6" thickBot="1" x14ac:dyDescent="0.5">
      <c r="B72" s="851"/>
      <c r="C72" s="852"/>
      <c r="D72" s="852"/>
      <c r="E72" s="852"/>
      <c r="F72" s="852"/>
      <c r="G72" s="852"/>
      <c r="H72" s="852"/>
      <c r="I72" s="853"/>
    </row>
    <row r="73" spans="1:12" ht="12" customHeight="1" x14ac:dyDescent="0.45">
      <c r="B73" s="407"/>
      <c r="C73" s="407"/>
      <c r="D73" s="407"/>
      <c r="E73" s="407"/>
      <c r="F73" s="407"/>
      <c r="G73" s="407"/>
      <c r="H73" s="407"/>
      <c r="I73" s="407"/>
    </row>
    <row r="74" spans="1:12" ht="19.2" customHeight="1" x14ac:dyDescent="0.45">
      <c r="A74" s="438" t="s">
        <v>1267</v>
      </c>
      <c r="B74" s="419"/>
      <c r="C74" s="439"/>
      <c r="D74" s="439"/>
      <c r="E74" s="439"/>
      <c r="F74" s="439"/>
      <c r="G74" s="439"/>
      <c r="H74" s="439"/>
      <c r="I74" s="439"/>
      <c r="J74" s="439"/>
      <c r="K74" s="439"/>
      <c r="L74" s="439"/>
    </row>
    <row r="75" spans="1:12" ht="19.2" customHeight="1" x14ac:dyDescent="0.45">
      <c r="A75" s="396" t="s">
        <v>1303</v>
      </c>
      <c r="B75" s="419"/>
      <c r="C75" s="439"/>
      <c r="D75" s="439"/>
      <c r="E75" s="439"/>
      <c r="F75" s="439"/>
      <c r="G75" s="439"/>
      <c r="H75" s="439"/>
      <c r="I75" s="439"/>
      <c r="J75" s="439"/>
      <c r="K75" s="439"/>
      <c r="L75" s="439"/>
    </row>
    <row r="76" spans="1:12" x14ac:dyDescent="0.45">
      <c r="A76" s="419" t="s">
        <v>1304</v>
      </c>
    </row>
    <row r="77" spans="1:12" x14ac:dyDescent="0.45">
      <c r="A77" s="419"/>
      <c r="B77" s="463" t="s">
        <v>1294</v>
      </c>
    </row>
    <row r="78" spans="1:12" ht="15.6" thickBot="1" x14ac:dyDescent="0.5">
      <c r="A78" s="419"/>
      <c r="B78" s="385" t="s">
        <v>1305</v>
      </c>
    </row>
    <row r="79" spans="1:12" ht="15" customHeight="1" x14ac:dyDescent="0.45">
      <c r="B79" s="848"/>
      <c r="C79" s="849"/>
      <c r="D79" s="849"/>
      <c r="E79" s="849"/>
      <c r="F79" s="849"/>
      <c r="G79" s="849"/>
      <c r="H79" s="849"/>
      <c r="I79" s="850"/>
    </row>
    <row r="80" spans="1:12" ht="15" customHeight="1" x14ac:dyDescent="0.45">
      <c r="B80" s="865"/>
      <c r="C80" s="868"/>
      <c r="D80" s="868"/>
      <c r="E80" s="868"/>
      <c r="F80" s="868"/>
      <c r="G80" s="868"/>
      <c r="H80" s="868"/>
      <c r="I80" s="867"/>
    </row>
    <row r="81" spans="1:12" x14ac:dyDescent="0.45">
      <c r="B81" s="865"/>
      <c r="C81" s="866"/>
      <c r="D81" s="866"/>
      <c r="E81" s="866"/>
      <c r="F81" s="866"/>
      <c r="G81" s="866"/>
      <c r="H81" s="866"/>
      <c r="I81" s="867"/>
    </row>
    <row r="82" spans="1:12" ht="15.6" thickBot="1" x14ac:dyDescent="0.5">
      <c r="B82" s="851"/>
      <c r="C82" s="852"/>
      <c r="D82" s="852"/>
      <c r="E82" s="852"/>
      <c r="F82" s="852"/>
      <c r="G82" s="852"/>
      <c r="H82" s="852"/>
      <c r="I82" s="853"/>
    </row>
    <row r="83" spans="1:12" s="415" customFormat="1" ht="8.4" customHeight="1" x14ac:dyDescent="0.45">
      <c r="B83" s="464"/>
      <c r="C83" s="464"/>
      <c r="D83" s="464"/>
      <c r="E83" s="464"/>
      <c r="F83" s="464"/>
      <c r="G83" s="464"/>
      <c r="H83" s="464"/>
      <c r="I83" s="464"/>
    </row>
    <row r="84" spans="1:12" s="415" customFormat="1" x14ac:dyDescent="0.45">
      <c r="A84" s="465" t="s">
        <v>1314</v>
      </c>
      <c r="B84" s="464"/>
      <c r="C84" s="464"/>
      <c r="D84" s="464"/>
      <c r="E84" s="464"/>
      <c r="F84" s="464"/>
      <c r="G84" s="464"/>
      <c r="H84" s="464"/>
      <c r="I84" s="464"/>
    </row>
    <row r="85" spans="1:12" x14ac:dyDescent="0.45">
      <c r="A85" s="382" t="s">
        <v>1306</v>
      </c>
      <c r="B85" s="419"/>
      <c r="C85" s="439"/>
      <c r="D85" s="439"/>
      <c r="E85" s="439"/>
      <c r="F85" s="439"/>
      <c r="G85" s="439"/>
      <c r="H85" s="439"/>
      <c r="I85" s="439"/>
      <c r="J85" s="439"/>
      <c r="K85" s="439"/>
      <c r="L85" s="439"/>
    </row>
    <row r="86" spans="1:12" ht="15.6" thickBot="1" x14ac:dyDescent="0.5">
      <c r="A86" s="382"/>
      <c r="B86" s="419" t="s">
        <v>1295</v>
      </c>
      <c r="C86" s="439"/>
      <c r="D86" s="439"/>
      <c r="E86" s="439"/>
      <c r="F86" s="439"/>
      <c r="G86" s="439"/>
      <c r="H86" s="439"/>
      <c r="I86" s="439"/>
      <c r="J86" s="439"/>
      <c r="K86" s="439"/>
      <c r="L86" s="439"/>
    </row>
    <row r="87" spans="1:12" ht="15" customHeight="1" x14ac:dyDescent="0.45">
      <c r="B87" s="848"/>
      <c r="C87" s="849"/>
      <c r="D87" s="849"/>
      <c r="E87" s="849"/>
      <c r="F87" s="849"/>
      <c r="G87" s="849"/>
      <c r="H87" s="849"/>
      <c r="I87" s="850"/>
    </row>
    <row r="88" spans="1:12" ht="15" customHeight="1" x14ac:dyDescent="0.45">
      <c r="B88" s="865"/>
      <c r="C88" s="868"/>
      <c r="D88" s="868"/>
      <c r="E88" s="868"/>
      <c r="F88" s="868"/>
      <c r="G88" s="868"/>
      <c r="H88" s="868"/>
      <c r="I88" s="867"/>
    </row>
    <row r="89" spans="1:12" x14ac:dyDescent="0.45">
      <c r="B89" s="865"/>
      <c r="C89" s="866"/>
      <c r="D89" s="866"/>
      <c r="E89" s="866"/>
      <c r="F89" s="866"/>
      <c r="G89" s="866"/>
      <c r="H89" s="866"/>
      <c r="I89" s="867"/>
    </row>
    <row r="90" spans="1:12" ht="15.6" thickBot="1" x14ac:dyDescent="0.5">
      <c r="B90" s="851"/>
      <c r="C90" s="852"/>
      <c r="D90" s="852"/>
      <c r="E90" s="852"/>
      <c r="F90" s="852"/>
      <c r="G90" s="852"/>
      <c r="H90" s="852"/>
      <c r="I90" s="853"/>
    </row>
    <row r="91" spans="1:12" s="415" customFormat="1" ht="8.4" customHeight="1" thickBot="1" x14ac:dyDescent="0.5">
      <c r="B91" s="464"/>
      <c r="C91" s="464"/>
      <c r="D91" s="464"/>
      <c r="E91" s="464"/>
      <c r="F91" s="464"/>
      <c r="G91" s="464"/>
      <c r="H91" s="464"/>
      <c r="I91" s="464"/>
    </row>
    <row r="92" spans="1:12" ht="8.4" customHeight="1" x14ac:dyDescent="0.45">
      <c r="A92" s="466"/>
      <c r="B92" s="467"/>
      <c r="C92" s="467"/>
      <c r="D92" s="467"/>
      <c r="E92" s="467"/>
      <c r="F92" s="467"/>
      <c r="G92" s="467"/>
      <c r="H92" s="467"/>
      <c r="I92" s="467"/>
      <c r="J92" s="467"/>
    </row>
    <row r="93" spans="1:12" x14ac:dyDescent="0.45">
      <c r="B93" s="382" t="s">
        <v>1261</v>
      </c>
      <c r="C93" s="382"/>
      <c r="D93" s="382"/>
      <c r="E93" s="382"/>
      <c r="F93" s="382"/>
      <c r="G93" s="382"/>
      <c r="H93" s="382"/>
    </row>
    <row r="94" spans="1:12" x14ac:dyDescent="0.45">
      <c r="B94" s="382" t="s">
        <v>1307</v>
      </c>
      <c r="C94" s="382"/>
      <c r="D94" s="382"/>
      <c r="E94" s="382"/>
      <c r="F94" s="382"/>
      <c r="G94" s="382"/>
      <c r="H94" s="382"/>
      <c r="K94" s="413"/>
    </row>
    <row r="95" spans="1:12" ht="15" customHeight="1" x14ac:dyDescent="0.45">
      <c r="B95" s="382" t="s">
        <v>1296</v>
      </c>
      <c r="C95" s="382"/>
      <c r="D95" s="382"/>
      <c r="E95" s="382"/>
      <c r="F95" s="382"/>
      <c r="G95" s="382"/>
      <c r="H95" s="382"/>
    </row>
    <row r="96" spans="1:12" ht="15" customHeight="1" thickBot="1" x14ac:dyDescent="0.5">
      <c r="B96" s="382" t="s">
        <v>1308</v>
      </c>
      <c r="C96" s="382"/>
      <c r="D96" s="382"/>
      <c r="E96" s="382"/>
      <c r="F96" s="382"/>
      <c r="G96" s="382"/>
      <c r="H96" s="382"/>
    </row>
    <row r="97" spans="2:9" ht="15.6" customHeight="1" x14ac:dyDescent="0.45">
      <c r="B97" s="848"/>
      <c r="C97" s="849"/>
      <c r="D97" s="849"/>
      <c r="E97" s="849"/>
      <c r="F97" s="849"/>
      <c r="G97" s="849"/>
      <c r="H97" s="849"/>
      <c r="I97" s="850"/>
    </row>
    <row r="98" spans="2:9" ht="15.6" customHeight="1" x14ac:dyDescent="0.45">
      <c r="B98" s="865"/>
      <c r="C98" s="868"/>
      <c r="D98" s="868"/>
      <c r="E98" s="868"/>
      <c r="F98" s="868"/>
      <c r="G98" s="868"/>
      <c r="H98" s="868"/>
      <c r="I98" s="867"/>
    </row>
    <row r="99" spans="2:9" ht="15.6" customHeight="1" thickBot="1" x14ac:dyDescent="0.5">
      <c r="B99" s="851"/>
      <c r="C99" s="852"/>
      <c r="D99" s="852"/>
      <c r="E99" s="852"/>
      <c r="F99" s="852"/>
      <c r="G99" s="852"/>
      <c r="H99" s="852"/>
      <c r="I99" s="853"/>
    </row>
  </sheetData>
  <sheetProtection algorithmName="SHA-512" hashValue="fY6n3C/peZYBPpkvpU+T37xoxhfHyCcaNu3m/quoCpXRZ7PsZgIwodHf/N99xc6H8vKav8MhdoytZLuhIiJP8w==" saltValue="ks+9P3kBiGaABWlGKOm6Fw==" spinCount="100000" sheet="1" selectLockedCells="1"/>
  <mergeCells count="15">
    <mergeCell ref="B87:I90"/>
    <mergeCell ref="B97:I99"/>
    <mergeCell ref="B35:I37"/>
    <mergeCell ref="B42:I45"/>
    <mergeCell ref="B64:C64"/>
    <mergeCell ref="B65:C66"/>
    <mergeCell ref="D65:D66"/>
    <mergeCell ref="E65:E66"/>
    <mergeCell ref="A4:I4"/>
    <mergeCell ref="A6:I6"/>
    <mergeCell ref="A7:I7"/>
    <mergeCell ref="B70:I72"/>
    <mergeCell ref="B79:I82"/>
    <mergeCell ref="B13:I16"/>
    <mergeCell ref="C21:I21"/>
  </mergeCells>
  <phoneticPr fontId="14"/>
  <conditionalFormatting sqref="H24">
    <cfRule type="expression" dxfId="21" priority="37">
      <formula>#REF!="○"</formula>
    </cfRule>
  </conditionalFormatting>
  <conditionalFormatting sqref="H29">
    <cfRule type="expression" dxfId="20" priority="36">
      <formula>OR(#REF!="○",#REF!="○",#REF!="○")</formula>
    </cfRule>
  </conditionalFormatting>
  <conditionalFormatting sqref="H30">
    <cfRule type="expression" dxfId="19" priority="35">
      <formula>OR(#REF!="○",#REF!="○",#REF!="○")</formula>
    </cfRule>
  </conditionalFormatting>
  <conditionalFormatting sqref="H31">
    <cfRule type="expression" dxfId="18" priority="34">
      <formula>OR(#REF!="○",#REF!="○",#REF!="○")</formula>
    </cfRule>
  </conditionalFormatting>
  <conditionalFormatting sqref="H32">
    <cfRule type="expression" dxfId="17" priority="33">
      <formula>OR(#REF!="○",#REF!="○",#REF!="○")</formula>
    </cfRule>
  </conditionalFormatting>
  <conditionalFormatting sqref="I23">
    <cfRule type="expression" dxfId="16" priority="21">
      <formula>$I$24="○"</formula>
    </cfRule>
    <cfRule type="expression" dxfId="15" priority="32">
      <formula>#REF!="○"</formula>
    </cfRule>
  </conditionalFormatting>
  <conditionalFormatting sqref="I24">
    <cfRule type="expression" dxfId="14" priority="22">
      <formula>$I$23="○"</formula>
    </cfRule>
    <cfRule type="expression" dxfId="13" priority="31">
      <formula>#REF!="○"</formula>
    </cfRule>
  </conditionalFormatting>
  <conditionalFormatting sqref="B73:I73">
    <cfRule type="expression" dxfId="12" priority="26">
      <formula>#REF!="○"</formula>
    </cfRule>
  </conditionalFormatting>
  <conditionalFormatting sqref="I58">
    <cfRule type="expression" dxfId="11" priority="13">
      <formula>OR($I$57="○",$I$59="○")</formula>
    </cfRule>
    <cfRule type="expression" dxfId="10" priority="24">
      <formula>OR(#REF!="○",#REF!="○")</formula>
    </cfRule>
  </conditionalFormatting>
  <conditionalFormatting sqref="I59">
    <cfRule type="expression" dxfId="9" priority="12">
      <formula>OR($I$57="○",$I$58="○")</formula>
    </cfRule>
    <cfRule type="expression" dxfId="8" priority="23">
      <formula>OR(#REF!="○",#REF!="○")</formula>
    </cfRule>
  </conditionalFormatting>
  <conditionalFormatting sqref="I57">
    <cfRule type="expression" dxfId="7" priority="14">
      <formula>OR($I$58="○",$I$59="○")</formula>
    </cfRule>
  </conditionalFormatting>
  <conditionalFormatting sqref="I29">
    <cfRule type="expression" dxfId="6" priority="4">
      <formula>OR($I$30="○",$I$31="○",$I$32="○")</formula>
    </cfRule>
  </conditionalFormatting>
  <conditionalFormatting sqref="I30">
    <cfRule type="expression" dxfId="5" priority="3">
      <formula>OR($I$29="○",$I$31="○",$I$32="○")</formula>
    </cfRule>
  </conditionalFormatting>
  <conditionalFormatting sqref="I31">
    <cfRule type="expression" dxfId="4" priority="2">
      <formula>OR($I$29="○",$I$30="○",$I$32="○")</formula>
    </cfRule>
  </conditionalFormatting>
  <conditionalFormatting sqref="I32">
    <cfRule type="expression" dxfId="3" priority="1">
      <formula>OR($I$29="○",$I$30="○",$I$31="○")</formula>
    </cfRule>
  </conditionalFormatting>
  <dataValidations count="2">
    <dataValidation type="whole" allowBlank="1" showInputMessage="1" showErrorMessage="1" sqref="D65:E66 H65:I66" xr:uid="{6F7BF1BE-BBF2-469D-B906-9ECF54F01942}">
      <formula1>0</formula1>
      <formula2>10000</formula2>
    </dataValidation>
    <dataValidation type="list" allowBlank="1" showInputMessage="1" showErrorMessage="1" sqref="I23:I24 I29:I32 I57:I60" xr:uid="{D042844E-EADE-4F88-AB37-B13FA7F4C2BF}">
      <formula1>"○"</formula1>
    </dataValidation>
  </dataValidations>
  <hyperlinks>
    <hyperlink ref="C21" r:id="rId1" xr:uid="{F2F9DDCA-A13E-41DB-BB95-193FAE7232D1}"/>
  </hyperlinks>
  <printOptions horizontalCentered="1"/>
  <pageMargins left="0.31496062992125984" right="0.31496062992125984" top="0.74803149606299213" bottom="0.74803149606299213" header="0.31496062992125984" footer="0.31496062992125984"/>
  <pageSetup paperSize="9" scale="81" firstPageNumber="30" fitToHeight="0" orientation="portrait" useFirstPageNumber="1" r:id="rId2"/>
  <headerFooter>
    <oddFooter>&amp;C&amp;Pページ</oddFooter>
    <evenFooter>&amp;C11ページ</evenFooter>
  </headerFooter>
  <rowBreaks count="1" manualBreakCount="1">
    <brk id="46" max="9"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Q88"/>
  <sheetViews>
    <sheetView showGridLines="0" zoomScale="60" zoomScaleNormal="60" zoomScalePageLayoutView="70" workbookViewId="0">
      <selection activeCell="Q22" sqref="Q22"/>
    </sheetView>
  </sheetViews>
  <sheetFormatPr defaultColWidth="9" defaultRowHeight="15" x14ac:dyDescent="0.45"/>
  <cols>
    <col min="1" max="1" width="5.3984375" style="3" bestFit="1" customWidth="1"/>
    <col min="2" max="2" width="1.19921875" style="3" hidden="1" customWidth="1"/>
    <col min="3" max="4" width="8.09765625" style="76" customWidth="1"/>
    <col min="5" max="5" width="23.69921875" style="76" customWidth="1"/>
    <col min="6" max="6" width="13.69921875" style="76" customWidth="1"/>
    <col min="7" max="8" width="11.5" style="76" customWidth="1"/>
    <col min="9" max="13" width="11.5" style="3" customWidth="1"/>
    <col min="14" max="14" width="18.19921875" style="3" customWidth="1"/>
    <col min="15" max="15" width="2" style="3" customWidth="1"/>
    <col min="16" max="16" width="9" style="3"/>
    <col min="17" max="17" width="9.8984375" style="3" bestFit="1" customWidth="1"/>
    <col min="18" max="16384" width="9" style="3"/>
  </cols>
  <sheetData>
    <row r="1" spans="1:17" ht="51.9" customHeight="1" x14ac:dyDescent="0.45"/>
    <row r="2" spans="1:17" ht="31.8" x14ac:dyDescent="0.45">
      <c r="C2" s="192" t="s">
        <v>950</v>
      </c>
      <c r="N2" s="150" t="str">
        <f>+IF(様式１!F48="○",1,IF(様式１!F49="○",2,""))</f>
        <v/>
      </c>
    </row>
    <row r="3" spans="1:17" ht="5.25" customHeight="1" x14ac:dyDescent="0.45">
      <c r="C3" s="73"/>
    </row>
    <row r="4" spans="1:17" s="151" customFormat="1" ht="27.75" customHeight="1" x14ac:dyDescent="0.45">
      <c r="C4" s="880" t="s">
        <v>949</v>
      </c>
      <c r="D4" s="880"/>
      <c r="E4" s="880"/>
      <c r="F4" s="880"/>
      <c r="G4" s="880"/>
      <c r="H4" s="880"/>
      <c r="I4" s="880"/>
      <c r="J4" s="880"/>
      <c r="K4" s="880"/>
      <c r="L4" s="880"/>
      <c r="M4" s="880"/>
      <c r="N4" s="880"/>
      <c r="O4" s="880"/>
    </row>
    <row r="5" spans="1:17" s="151" customFormat="1" ht="27.75" customHeight="1" x14ac:dyDescent="0.45">
      <c r="C5" s="884" t="s">
        <v>969</v>
      </c>
      <c r="D5" s="884"/>
      <c r="E5" s="884"/>
      <c r="F5" s="884"/>
      <c r="G5" s="884"/>
      <c r="H5" s="884"/>
      <c r="I5" s="884"/>
      <c r="J5" s="884"/>
      <c r="K5" s="884"/>
      <c r="L5" s="884"/>
      <c r="M5" s="884"/>
      <c r="N5" s="884"/>
      <c r="O5" s="884"/>
    </row>
    <row r="6" spans="1:17" s="151" customFormat="1" ht="27.75" customHeight="1" x14ac:dyDescent="0.45">
      <c r="C6" s="884" t="s">
        <v>970</v>
      </c>
      <c r="D6" s="884"/>
      <c r="E6" s="884"/>
      <c r="F6" s="884"/>
      <c r="G6" s="884"/>
      <c r="H6" s="884"/>
      <c r="I6" s="884"/>
      <c r="J6" s="884"/>
      <c r="K6" s="884"/>
      <c r="L6" s="884"/>
      <c r="M6" s="884"/>
      <c r="N6" s="884"/>
      <c r="O6" s="884"/>
    </row>
    <row r="7" spans="1:17" s="151" customFormat="1" ht="12.9" customHeight="1" thickBot="1" x14ac:dyDescent="0.5">
      <c r="C7" s="152"/>
      <c r="D7" s="152"/>
      <c r="E7" s="152"/>
      <c r="F7" s="152"/>
      <c r="G7" s="152"/>
      <c r="H7" s="152"/>
    </row>
    <row r="8" spans="1:17" s="151" customFormat="1" ht="26.7" customHeight="1" x14ac:dyDescent="0.45">
      <c r="C8" s="885" t="s">
        <v>1097</v>
      </c>
      <c r="D8" s="886"/>
      <c r="E8" s="889" t="s">
        <v>625</v>
      </c>
      <c r="F8" s="891" t="s">
        <v>940</v>
      </c>
      <c r="G8" s="893" t="s">
        <v>628</v>
      </c>
      <c r="H8" s="893"/>
      <c r="I8" s="893"/>
      <c r="J8" s="893"/>
      <c r="K8" s="893"/>
      <c r="L8" s="893"/>
      <c r="M8" s="886"/>
      <c r="N8" s="894" t="s">
        <v>783</v>
      </c>
      <c r="O8" s="153"/>
    </row>
    <row r="9" spans="1:17" s="151" customFormat="1" ht="70.5" customHeight="1" thickBot="1" x14ac:dyDescent="0.5">
      <c r="C9" s="887"/>
      <c r="D9" s="888"/>
      <c r="E9" s="890"/>
      <c r="F9" s="892"/>
      <c r="G9" s="154" t="s">
        <v>627</v>
      </c>
      <c r="H9" s="154" t="s">
        <v>626</v>
      </c>
      <c r="I9" s="154" t="s">
        <v>562</v>
      </c>
      <c r="J9" s="154" t="s">
        <v>803</v>
      </c>
      <c r="K9" s="154" t="s">
        <v>728</v>
      </c>
      <c r="L9" s="154" t="s">
        <v>804</v>
      </c>
      <c r="M9" s="155" t="s">
        <v>729</v>
      </c>
      <c r="N9" s="895"/>
      <c r="O9" s="153"/>
    </row>
    <row r="10" spans="1:17" s="160" customFormat="1" ht="21.75" customHeight="1" x14ac:dyDescent="0.45">
      <c r="A10" s="163">
        <v>1</v>
      </c>
      <c r="B10" s="156" t="str">
        <f t="shared" ref="B10:B59" si="0">+IF(E10="","",VALUE(LEFT(E10,2)))</f>
        <v/>
      </c>
      <c r="C10" s="896" t="str">
        <f>+IF(様式２!B14="","",様式２!B14)</f>
        <v/>
      </c>
      <c r="D10" s="897"/>
      <c r="E10" s="157" t="str">
        <f>+IF($N$2=1,IF(様式５!G11="","",様式５!G11),IF($N$2=2,IF(様式６!G24="","",様式６!G24),""))</f>
        <v/>
      </c>
      <c r="F10" s="158" t="str">
        <f>+IF($N$2=1,IF(様式５!$J11="","",様式５!$J11),IF($N$2=2,IF(様式６!J24="","",様式６!J24),""))</f>
        <v/>
      </c>
      <c r="G10" s="228" t="str">
        <f>+IF(C10="","",IF(様式２!H14="","",様式２!H14/病棟機能確認票!F10))</f>
        <v/>
      </c>
      <c r="H10" s="228" t="str">
        <f>+IF(C10="","",IF(様式２!K14="","",様式２!K14/病棟機能確認票!F10))</f>
        <v/>
      </c>
      <c r="I10" s="228" t="str">
        <f>+IF(病棟機能確認票!C10="","",様式３!G7)</f>
        <v/>
      </c>
      <c r="J10" s="228" t="str">
        <f>+IF(C10="","",IF(様式４!D12="","",様式４!D12/$F10))</f>
        <v/>
      </c>
      <c r="K10" s="228" t="str">
        <f>+IF(C10="","",IF(様式４!E12="","",様式４!E12/$F10))</f>
        <v/>
      </c>
      <c r="L10" s="229" t="str">
        <f>+IF(C10="","",IF(様式４!F12="","",様式４!F12/$F10))</f>
        <v/>
      </c>
      <c r="M10" s="272" t="str">
        <f>+IF(C10="","",IF(様式４!G12="","",様式４!G12/$F10))</f>
        <v/>
      </c>
      <c r="N10" s="274" t="str">
        <f>+IFERROR(IF(E10="","",IF(OR(E10="01 救命救急入院料１",E10="02 救命救急入院料２",E10="03 救命救急入院料３",E10="04 救命救急入院料４",E10="05 特定集中治療室管理料１",E10="06 特定集中治療室管理料２",E10="07 特定集中治療室管理料３",E10="08 特定集中治療室管理料４",E10="09 特定集中治療室管理料５",E10="10 特定集中治療室管理料６",E10="11 脳卒中ｹｱﾕﾆｯﾄ入院医療管理料",E10="12 ﾊｲｹｱﾕﾆｯﾄ入院医療管理料１",E10="13 ﾊｲｹｱﾕﾆｯﾄ入院医療管理料２",E10="14 総合周産期特定集中治療室管理料（母体・胎児）",E10="15 総合周産期特定集中治療室管理料（新生児）",E10="16 新生児特定集中治療室管理料１",E10="17 新生児特定集中治療室管理料２",E10="18 小児特定集中治療室管理料",E10="18-2 新生児特定集中治療室重症児対応体制強化管理料",E10="19 新生児治療回復室入院医療管理料"),"高度急性期",IF(OR(E10="48 回復期ﾘﾊﾋﾞﾘﾃｰｼｮﾝ病棟入院料１",E10="49 回復期ﾘﾊﾋﾞﾘﾃｰｼｮﾝ病棟入院料２",E10="50 回復期ﾘﾊﾋﾞﾘﾃｰｼｮﾝ病棟入院料３",E10="51 回復期ﾘﾊﾋﾞﾘﾃｰｼｮﾝ病棟入院料４",E10="52 回復期ﾘﾊﾋﾞﾘﾃｰｼｮﾝ病棟入院料５",E10="53 特定機能病院リハビリテーション病棟入院料"),"回復期_リハ",IF(OR(E10="56 療養病棟入院料１",E10="57 療養病棟入院料２",E10="60 障害者施設等特定入院基本料",E10="61 特殊疾患病棟入院料１",E10="62 特殊疾患病棟入院料２",E10="63 障害者施設等７対１入院基本料",E10="64 障害者施設等10対１入院基本料",E10="65 障害者施設等13対１入院基本料",E10="66 障害者施設等15対１入院基本料"),"慢性期",IF(E10="67 診療報酬上及び介護報酬上の入院料の届出なしの病床","報酬上届出無し病床",IF(E10="72 休棟中","休棟中",IF(OR(E10="20 小児入院医療管理料１",E10="21 小児入院医療管理料２",E10="22 小児入院医療管理料３",E10="23 小児入院医療管理料５",E10="24 特定機能病院一般病棟７対１入院基本料",E10="26 専門病院７対１入院基本料",E10="29 急性期一般入院料１",E10="30 急性期一般入院料２",E10="31 急性期一般入院料３"),IF(AND(OR(IF(G10="",0,G10)&gt;=0.62,IF(H10="",0,H10)&gt;=0.69),OR(IF(J10="",0,J10)&gt;=29,IF(K10="",0,K10)&gt;=8,IF(L10="",0,L10)&gt;=21,IF(M10="",0,M10)&gt;=1)),"高度急性期","急性期"),IF(OR(E10="25 特定機能病院一般病棟10対１入院基本料",E10="27 専門病院10対１入院基本料",E10="32 急性期一般入院料４",E10="33 急性期一般入院料５",E10="34 急性期一般入院料６",E10="41 地域包括医療病棟入院料",E10="54 緩和ケア病棟入院料１",E10="55 緩和ケア病棟入院料２"),IF(AND(IF(H10="",0,H10)&gt;=0.4,IF(I10="",22,I10)&lt;=21),"急性期","回復期_地域"),IF(OR(E10="28 専門病院13対１入院基本料",E10="35 地域一般入院料１",E10="36 地域一般入院料２",E10="39 特定一般病棟入院料１",E10="40 特定一般病棟入院料２",E10="42 地域包括ケア病棟入院料１",E10="43 地域包括ケア病棟入院料２",E10="44 地域包括ケア病棟入院料３",E10="45 地域包括ケア病棟入院料４"),IF(AND(IF(H10="",0,H10)&gt;=0.4,IF(I10="",22,I10)&lt;=21),"急性期",IF(IF(I10="",22,I10)&lt;=180,"回復期_地域","慢性期")),IF(OR(E10="37 地域一般入院料３",E10="38 一般病棟特別入院基本料"),IF(IF(I10="",22,I10)&lt;=180,"回復期_地域","慢性期"),"分類不能")))))))))),"分類不能")</f>
        <v/>
      </c>
      <c r="O10" s="159"/>
      <c r="Q10" s="258"/>
    </row>
    <row r="11" spans="1:17" s="160" customFormat="1" ht="21.75" customHeight="1" x14ac:dyDescent="0.45">
      <c r="A11" s="163">
        <v>2</v>
      </c>
      <c r="B11" s="156" t="str">
        <f t="shared" si="0"/>
        <v/>
      </c>
      <c r="C11" s="882" t="str">
        <f>+IF(様式２!B15="","",様式２!B15)</f>
        <v/>
      </c>
      <c r="D11" s="883"/>
      <c r="E11" s="161" t="str">
        <f>+IF($N$2=1,IF(様式５!G12="","",様式５!G12),IF($N$2=2,IF(様式６!G25="","",様式６!G25),""))</f>
        <v/>
      </c>
      <c r="F11" s="256" t="str">
        <f>+IF($N$2=1,IF(様式５!$J12="","",様式５!$J12),IF($N$2=2,IF(様式６!J25="","",様式６!J25),""))</f>
        <v/>
      </c>
      <c r="G11" s="228" t="str">
        <f>+IF(C11="","",IF(様式２!H15="","",様式２!H15/病棟機能確認票!F11))</f>
        <v/>
      </c>
      <c r="H11" s="228" t="str">
        <f>+IF(C11="","",IF(様式２!K15="","",様式２!K15/病棟機能確認票!F11))</f>
        <v/>
      </c>
      <c r="I11" s="228" t="str">
        <f>+IF(病棟機能確認票!C11="","",様式３!G8)</f>
        <v/>
      </c>
      <c r="J11" s="228" t="str">
        <f>+IF(C11="","",IF(様式４!D13="","",様式４!D13/$F11))</f>
        <v/>
      </c>
      <c r="K11" s="228" t="str">
        <f>+IF(C11="","",IF(様式４!E13="","",様式４!E13/$F11))</f>
        <v/>
      </c>
      <c r="L11" s="228" t="str">
        <f>+IF(C11="","",IF(様式４!F13="","",様式４!F13/$F11))</f>
        <v/>
      </c>
      <c r="M11" s="272" t="str">
        <f>+IF(C11="","",IF(様式４!G13="","",様式４!G13/$F11))</f>
        <v/>
      </c>
      <c r="N11" s="274" t="str">
        <f t="shared" ref="N11:N59" si="1">+IFERROR(IF(E11="","",IF(OR(E11="01 救命救急入院料１",E11="02 救命救急入院料２",E11="03 救命救急入院料３",E11="04 救命救急入院料４",E11="05 特定集中治療室管理料１",E11="06 特定集中治療室管理料２",E11="07 特定集中治療室管理料３",E11="08 特定集中治療室管理料４",E11="09 特定集中治療室管理料５",E11="10 特定集中治療室管理料６",E11="11 脳卒中ｹｱﾕﾆｯﾄ入院医療管理料",E11="12 ﾊｲｹｱﾕﾆｯﾄ入院医療管理料１",E11="13 ﾊｲｹｱﾕﾆｯﾄ入院医療管理料２",E11="14 総合周産期特定集中治療室管理料（母体・胎児）",E11="15 総合周産期特定集中治療室管理料（新生児）",E11="16 新生児特定集中治療室管理料１",E11="17 新生児特定集中治療室管理料２",E11="18 小児特定集中治療室管理料",E11="18-2 新生児特定集中治療室重症児対応体制強化管理料",E11="19 新生児治療回復室入院医療管理料"),"高度急性期",IF(OR(E11="48 回復期ﾘﾊﾋﾞﾘﾃｰｼｮﾝ病棟入院料１",E11="49 回復期ﾘﾊﾋﾞﾘﾃｰｼｮﾝ病棟入院料２",E11="50 回復期ﾘﾊﾋﾞﾘﾃｰｼｮﾝ病棟入院料３",E11="51 回復期ﾘﾊﾋﾞﾘﾃｰｼｮﾝ病棟入院料４",E11="52 回復期ﾘﾊﾋﾞﾘﾃｰｼｮﾝ病棟入院料５",E11="53 特定機能病院リハビリテーション病棟入院料"),"回復期_リハ",IF(OR(E11="56 療養病棟入院料１",E11="57 療養病棟入院料２",E11="60 障害者施設等特定入院基本料",E11="61 特殊疾患病棟入院料１",E11="62 特殊疾患病棟入院料２",E11="63 障害者施設等７対１入院基本料",E11="64 障害者施設等10対１入院基本料",E11="65 障害者施設等13対１入院基本料",E11="66 障害者施設等15対１入院基本料"),"慢性期",IF(E11="67 診療報酬上及び介護報酬上の入院料の届出なしの病床","報酬上届出無し病床",IF(E11="72 休棟中","休棟中",IF(OR(E11="20 小児入院医療管理料１",E11="21 小児入院医療管理料２",E11="22 小児入院医療管理料３",E11="23 小児入院医療管理料５",E11="24 特定機能病院一般病棟７対１入院基本料",E11="26 専門病院７対１入院基本料",E11="29 急性期一般入院料１",E11="30 急性期一般入院料２",E11="31 急性期一般入院料３"),IF(AND(OR(IF(G11="",0,G11)&gt;=0.62,IF(H11="",0,H11)&gt;=0.69),OR(IF(J11="",0,J11)&gt;=29,IF(K11="",0,K11)&gt;=8,IF(L11="",0,L11)&gt;=21,IF(M11="",0,M11)&gt;=1)),"高度急性期","急性期"),IF(OR(E11="25 特定機能病院一般病棟10対１入院基本料",E11="27 専門病院10対１入院基本料",E11="32 急性期一般入院料４",E11="33 急性期一般入院料５",E11="34 急性期一般入院料６",E11="41 地域包括医療病棟入院料",E11="54 緩和ケア病棟入院料１",E11="55 緩和ケア病棟入院料２"),IF(AND(IF(H11="",0,H11)&gt;=0.4,IF(I11="",22,I11)&lt;=21),"急性期","回復期_地域"),IF(OR(E11="28 専門病院13対１入院基本料",E11="35 地域一般入院料１",E11="36 地域一般入院料２",E11="39 特定一般病棟入院料１",E11="40 特定一般病棟入院料２",E11="42 地域包括ケア病棟入院料１",E11="43 地域包括ケア病棟入院料２",E11="44 地域包括ケア病棟入院料３",E11="45 地域包括ケア病棟入院料４"),IF(AND(IF(H11="",0,H11)&gt;=0.4,IF(I11="",22,I11)&lt;=21),"急性期",IF(IF(I11="",22,I11)&lt;=180,"回復期_地域","慢性期")),IF(OR(E11="37 地域一般入院料３",E11="38 一般病棟特別入院基本料"),IF(IF(I11="",22,I11)&lt;=180,"回復期_地域","慢性期"),"分類不能")))))))))),"分類不能")</f>
        <v/>
      </c>
      <c r="O11" s="159"/>
      <c r="Q11" s="258"/>
    </row>
    <row r="12" spans="1:17" s="160" customFormat="1" ht="21.75" customHeight="1" x14ac:dyDescent="0.45">
      <c r="A12" s="163">
        <v>3</v>
      </c>
      <c r="B12" s="156" t="str">
        <f t="shared" si="0"/>
        <v/>
      </c>
      <c r="C12" s="882" t="str">
        <f>+IF(様式２!B16="","",様式２!B16)</f>
        <v/>
      </c>
      <c r="D12" s="883"/>
      <c r="E12" s="161" t="str">
        <f>+IF($N$2=1,IF(様式５!G13="","",様式５!G13),IF($N$2=2,IF(様式６!G26="","",様式６!G26),""))</f>
        <v/>
      </c>
      <c r="F12" s="256" t="str">
        <f>+IF($N$2=1,IF(様式５!$J13="","",様式５!$J13),IF($N$2=2,IF(様式６!J26="","",様式６!J26),""))</f>
        <v/>
      </c>
      <c r="G12" s="228" t="str">
        <f>+IF(C12="","",IF(様式２!H16="","",様式２!H16/病棟機能確認票!F12))</f>
        <v/>
      </c>
      <c r="H12" s="228" t="str">
        <f>+IF(C12="","",IF(様式２!K16="","",様式２!K16/病棟機能確認票!F12))</f>
        <v/>
      </c>
      <c r="I12" s="228" t="str">
        <f>+IF(病棟機能確認票!C12="","",様式３!G9)</f>
        <v/>
      </c>
      <c r="J12" s="228" t="str">
        <f>+IF(C12="","",IF(様式４!D14="","",様式４!D14/$F12))</f>
        <v/>
      </c>
      <c r="K12" s="228" t="str">
        <f>+IF(C12="","",IF(様式４!E14="","",様式４!E14/$F12))</f>
        <v/>
      </c>
      <c r="L12" s="228" t="str">
        <f>+IF(C12="","",IF(様式４!F14="","",様式４!F14/$F12))</f>
        <v/>
      </c>
      <c r="M12" s="272" t="str">
        <f>+IF(C12="","",IF(様式４!G14="","",様式４!G14/$F12))</f>
        <v/>
      </c>
      <c r="N12" s="274" t="str">
        <f t="shared" si="1"/>
        <v/>
      </c>
      <c r="O12" s="162"/>
      <c r="Q12" s="258"/>
    </row>
    <row r="13" spans="1:17" s="160" customFormat="1" ht="21.75" customHeight="1" x14ac:dyDescent="0.45">
      <c r="A13" s="163">
        <v>4</v>
      </c>
      <c r="B13" s="156" t="str">
        <f t="shared" si="0"/>
        <v/>
      </c>
      <c r="C13" s="882" t="str">
        <f>+IF(様式２!B17="","",様式２!B17)</f>
        <v/>
      </c>
      <c r="D13" s="883"/>
      <c r="E13" s="161" t="str">
        <f>+IF($N$2=1,IF(様式５!G14="","",様式５!G14),IF($N$2=2,IF(様式６!G27="","",様式６!G27),""))</f>
        <v/>
      </c>
      <c r="F13" s="256" t="str">
        <f>+IF($N$2=1,IF(様式５!$J14="","",様式５!$J14),IF($N$2=2,IF(様式６!J27="","",様式６!J27),""))</f>
        <v/>
      </c>
      <c r="G13" s="228" t="str">
        <f>+IF(C13="","",IF(様式２!H17="","",様式２!H17/病棟機能確認票!F13))</f>
        <v/>
      </c>
      <c r="H13" s="228" t="str">
        <f>+IF(C13="","",IF(様式２!K17="","",様式２!K17/病棟機能確認票!F13))</f>
        <v/>
      </c>
      <c r="I13" s="228" t="str">
        <f>+IF(病棟機能確認票!C13="","",様式３!G10)</f>
        <v/>
      </c>
      <c r="J13" s="228" t="str">
        <f>+IF(C13="","",IF(様式４!D15="","",様式４!D15/$F13))</f>
        <v/>
      </c>
      <c r="K13" s="228" t="str">
        <f>+IF(C13="","",IF(様式４!E15="","",様式４!E15/$F13))</f>
        <v/>
      </c>
      <c r="L13" s="228" t="str">
        <f>+IF(C13="","",IF(様式４!F15="","",様式４!F15/$F13))</f>
        <v/>
      </c>
      <c r="M13" s="272" t="str">
        <f>+IF(C13="","",IF(様式４!G15="","",様式４!G15/$F13))</f>
        <v/>
      </c>
      <c r="N13" s="274" t="str">
        <f t="shared" si="1"/>
        <v/>
      </c>
      <c r="O13" s="162"/>
      <c r="Q13" s="258"/>
    </row>
    <row r="14" spans="1:17" s="160" customFormat="1" ht="21.75" customHeight="1" x14ac:dyDescent="0.45">
      <c r="A14" s="163">
        <v>5</v>
      </c>
      <c r="B14" s="156" t="str">
        <f t="shared" si="0"/>
        <v/>
      </c>
      <c r="C14" s="882" t="str">
        <f>+IF(様式２!B18="","",様式２!B18)</f>
        <v/>
      </c>
      <c r="D14" s="883"/>
      <c r="E14" s="161" t="str">
        <f>+IF($N$2=1,IF(様式５!G15="","",様式５!G15),IF($N$2=2,IF(様式６!G28="","",様式６!G28),""))</f>
        <v/>
      </c>
      <c r="F14" s="256" t="str">
        <f>+IF($N$2=1,IF(様式５!$J15="","",様式５!$J15),IF($N$2=2,IF(様式６!J28="","",様式６!J28),""))</f>
        <v/>
      </c>
      <c r="G14" s="228" t="str">
        <f>+IF(C14="","",IF(様式２!H18="","",様式２!H18/病棟機能確認票!F14))</f>
        <v/>
      </c>
      <c r="H14" s="228" t="str">
        <f>+IF(C14="","",IF(様式２!K18="","",様式２!K18/病棟機能確認票!F14))</f>
        <v/>
      </c>
      <c r="I14" s="228" t="str">
        <f>+IF(病棟機能確認票!C14="","",様式３!G11)</f>
        <v/>
      </c>
      <c r="J14" s="228" t="str">
        <f>+IF(C14="","",IF(様式４!D16="","",様式４!D16/$F14))</f>
        <v/>
      </c>
      <c r="K14" s="228" t="str">
        <f>+IF(C14="","",IF(様式４!E16="","",様式４!E16/$F14))</f>
        <v/>
      </c>
      <c r="L14" s="228" t="str">
        <f>+IF(C14="","",IF(様式４!F16="","",様式４!F16/$F14))</f>
        <v/>
      </c>
      <c r="M14" s="272" t="str">
        <f>+IF(C14="","",IF(様式４!G16="","",様式４!G16/$F14))</f>
        <v/>
      </c>
      <c r="N14" s="274" t="str">
        <f t="shared" si="1"/>
        <v/>
      </c>
      <c r="O14" s="162"/>
      <c r="Q14" s="258"/>
    </row>
    <row r="15" spans="1:17" s="160" customFormat="1" ht="21.75" customHeight="1" x14ac:dyDescent="0.45">
      <c r="A15" s="163">
        <v>6</v>
      </c>
      <c r="B15" s="156" t="str">
        <f t="shared" si="0"/>
        <v/>
      </c>
      <c r="C15" s="882" t="str">
        <f>+IF(様式２!B19="","",様式２!B19)</f>
        <v/>
      </c>
      <c r="D15" s="883"/>
      <c r="E15" s="161" t="str">
        <f>+IF($N$2=1,IF(様式５!G16="","",様式５!G16),IF($N$2=2,IF(様式６!G29="","",様式６!G29),""))</f>
        <v/>
      </c>
      <c r="F15" s="256" t="str">
        <f>+IF($N$2=1,IF(様式５!$J16="","",様式５!$J16),IF($N$2=2,IF(様式６!J29="","",様式６!J29),""))</f>
        <v/>
      </c>
      <c r="G15" s="228" t="str">
        <f>+IF(C15="","",IF(様式２!H19="","",様式２!H19/病棟機能確認票!F15))</f>
        <v/>
      </c>
      <c r="H15" s="228" t="str">
        <f>+IF(C15="","",IF(様式２!K19="","",様式２!K19/病棟機能確認票!F15))</f>
        <v/>
      </c>
      <c r="I15" s="228" t="str">
        <f>+IF(病棟機能確認票!C15="","",様式３!G12)</f>
        <v/>
      </c>
      <c r="J15" s="228" t="str">
        <f>+IF(C15="","",IF(様式４!D17="","",様式４!D17/$F15))</f>
        <v/>
      </c>
      <c r="K15" s="228" t="str">
        <f>+IF(C15="","",IF(様式４!E17="","",様式４!E17/$F15))</f>
        <v/>
      </c>
      <c r="L15" s="228" t="str">
        <f>+IF(C15="","",IF(様式４!F17="","",様式４!F17/$F15))</f>
        <v/>
      </c>
      <c r="M15" s="272" t="str">
        <f>+IF(C15="","",IF(様式４!G17="","",様式４!G17/$F15))</f>
        <v/>
      </c>
      <c r="N15" s="274" t="str">
        <f t="shared" si="1"/>
        <v/>
      </c>
      <c r="O15" s="162"/>
      <c r="Q15" s="258"/>
    </row>
    <row r="16" spans="1:17" s="160" customFormat="1" ht="21.75" customHeight="1" x14ac:dyDescent="0.45">
      <c r="A16" s="163">
        <v>7</v>
      </c>
      <c r="B16" s="156" t="str">
        <f t="shared" si="0"/>
        <v/>
      </c>
      <c r="C16" s="882" t="str">
        <f>+IF(様式２!B20="","",様式２!B20)</f>
        <v/>
      </c>
      <c r="D16" s="883"/>
      <c r="E16" s="161" t="str">
        <f>+IF($N$2=1,IF(様式５!G17="","",様式５!G17),IF($N$2=2,IF(様式６!G30="","",様式６!G30),""))</f>
        <v/>
      </c>
      <c r="F16" s="256" t="str">
        <f>+IF($N$2=1,IF(様式５!$J17="","",様式５!$J17),IF($N$2=2,IF(様式６!J30="","",様式６!J30),""))</f>
        <v/>
      </c>
      <c r="G16" s="228" t="str">
        <f>+IF(C16="","",IF(様式２!H20="","",様式２!H20/病棟機能確認票!F16))</f>
        <v/>
      </c>
      <c r="H16" s="228" t="str">
        <f>+IF(C16="","",IF(様式２!K20="","",様式２!K20/病棟機能確認票!F16))</f>
        <v/>
      </c>
      <c r="I16" s="228" t="str">
        <f>+IF(病棟機能確認票!C16="","",様式３!G13)</f>
        <v/>
      </c>
      <c r="J16" s="228" t="str">
        <f>+IF(C16="","",IF(様式４!D18="","",様式４!D18/$F16))</f>
        <v/>
      </c>
      <c r="K16" s="228" t="str">
        <f>+IF(C16="","",IF(様式４!E18="","",様式４!E18/$F16))</f>
        <v/>
      </c>
      <c r="L16" s="228" t="str">
        <f>+IF(C16="","",IF(様式４!F18="","",様式４!F18/$F16))</f>
        <v/>
      </c>
      <c r="M16" s="272" t="str">
        <f>+IF(C16="","",IF(様式４!G18="","",様式４!G18/$F16))</f>
        <v/>
      </c>
      <c r="N16" s="274" t="str">
        <f t="shared" si="1"/>
        <v/>
      </c>
      <c r="O16" s="162"/>
      <c r="Q16" s="258"/>
    </row>
    <row r="17" spans="1:17" s="160" customFormat="1" ht="21.75" customHeight="1" x14ac:dyDescent="0.45">
      <c r="A17" s="163">
        <v>8</v>
      </c>
      <c r="B17" s="156" t="str">
        <f t="shared" si="0"/>
        <v/>
      </c>
      <c r="C17" s="882" t="str">
        <f>+IF(様式２!B21="","",様式２!B21)</f>
        <v/>
      </c>
      <c r="D17" s="883"/>
      <c r="E17" s="161" t="str">
        <f>+IF($N$2=1,IF(様式５!G18="","",様式５!G18),IF($N$2=2,IF(様式６!G31="","",様式６!G31),""))</f>
        <v/>
      </c>
      <c r="F17" s="256" t="str">
        <f>+IF($N$2=1,IF(様式５!$J18="","",様式５!$J18),IF($N$2=2,IF(様式６!J31="","",様式６!J31),""))</f>
        <v/>
      </c>
      <c r="G17" s="228" t="str">
        <f>+IF(C17="","",IF(様式２!H21="","",様式２!H21/病棟機能確認票!F17))</f>
        <v/>
      </c>
      <c r="H17" s="228" t="str">
        <f>+IF(C17="","",IF(様式２!K21="","",様式２!K21/病棟機能確認票!F17))</f>
        <v/>
      </c>
      <c r="I17" s="228" t="str">
        <f>+IF(病棟機能確認票!C17="","",様式３!G14)</f>
        <v/>
      </c>
      <c r="J17" s="228" t="str">
        <f>+IF(C17="","",IF(様式４!D19="","",様式４!D19/$F17))</f>
        <v/>
      </c>
      <c r="K17" s="228" t="str">
        <f>+IF(C17="","",IF(様式４!E19="","",様式４!E19/$F17))</f>
        <v/>
      </c>
      <c r="L17" s="228" t="str">
        <f>+IF(C17="","",IF(様式４!F19="","",様式４!F19/$F17))</f>
        <v/>
      </c>
      <c r="M17" s="272" t="str">
        <f>+IF(C17="","",IF(様式４!G19="","",様式４!G19/$F17))</f>
        <v/>
      </c>
      <c r="N17" s="274" t="str">
        <f t="shared" si="1"/>
        <v/>
      </c>
      <c r="O17" s="162"/>
      <c r="Q17" s="258"/>
    </row>
    <row r="18" spans="1:17" s="160" customFormat="1" ht="21.75" customHeight="1" x14ac:dyDescent="0.45">
      <c r="A18" s="163">
        <v>9</v>
      </c>
      <c r="B18" s="156" t="str">
        <f t="shared" si="0"/>
        <v/>
      </c>
      <c r="C18" s="882" t="str">
        <f>+IF(様式２!B22="","",様式２!B22)</f>
        <v/>
      </c>
      <c r="D18" s="883"/>
      <c r="E18" s="161" t="str">
        <f>+IF($N$2=1,IF(様式５!G19="","",様式５!G19),IF($N$2=2,IF(様式６!G32="","",様式６!G32),""))</f>
        <v/>
      </c>
      <c r="F18" s="256" t="str">
        <f>+IF($N$2=1,IF(様式５!$J19="","",様式５!$J19),IF($N$2=2,IF(様式６!J32="","",様式６!J32),""))</f>
        <v/>
      </c>
      <c r="G18" s="228" t="str">
        <f>+IF(C18="","",IF(様式２!H22="","",様式２!H22/病棟機能確認票!F18))</f>
        <v/>
      </c>
      <c r="H18" s="228" t="str">
        <f>+IF(C18="","",IF(様式２!K22="","",様式２!K22/病棟機能確認票!F18))</f>
        <v/>
      </c>
      <c r="I18" s="228" t="str">
        <f>+IF(病棟機能確認票!C18="","",様式３!G15)</f>
        <v/>
      </c>
      <c r="J18" s="228" t="str">
        <f>+IF(C18="","",IF(様式４!D20="","",様式４!D20/$F18))</f>
        <v/>
      </c>
      <c r="K18" s="228" t="str">
        <f>+IF(C18="","",IF(様式４!E20="","",様式４!E20/$F18))</f>
        <v/>
      </c>
      <c r="L18" s="228" t="str">
        <f>+IF(C18="","",IF(様式４!F20="","",様式４!F20/$F18))</f>
        <v/>
      </c>
      <c r="M18" s="272" t="str">
        <f>+IF(C18="","",IF(様式４!G20="","",様式４!G20/$F18))</f>
        <v/>
      </c>
      <c r="N18" s="274" t="str">
        <f t="shared" si="1"/>
        <v/>
      </c>
      <c r="O18" s="162"/>
      <c r="Q18" s="258"/>
    </row>
    <row r="19" spans="1:17" s="160" customFormat="1" ht="21.75" customHeight="1" x14ac:dyDescent="0.45">
      <c r="A19" s="163">
        <v>10</v>
      </c>
      <c r="B19" s="156" t="str">
        <f t="shared" si="0"/>
        <v/>
      </c>
      <c r="C19" s="882" t="str">
        <f>+IF(様式２!B23="","",様式２!B23)</f>
        <v/>
      </c>
      <c r="D19" s="883"/>
      <c r="E19" s="161" t="str">
        <f>+IF($N$2=1,IF(様式５!G20="","",様式５!G20),IF($N$2=2,IF(様式６!G33="","",様式６!G33),""))</f>
        <v/>
      </c>
      <c r="F19" s="256" t="str">
        <f>+IF($N$2=1,IF(様式５!$J20="","",様式５!$J20),IF($N$2=2,IF(様式６!J33="","",様式６!J33),""))</f>
        <v/>
      </c>
      <c r="G19" s="228" t="str">
        <f>+IF(C19="","",IF(様式２!H23="","",様式２!H23/病棟機能確認票!F19))</f>
        <v/>
      </c>
      <c r="H19" s="228" t="str">
        <f>+IF(C19="","",IF(様式２!K23="","",様式２!K23/病棟機能確認票!F19))</f>
        <v/>
      </c>
      <c r="I19" s="228" t="str">
        <f>+IF(病棟機能確認票!C19="","",様式３!G16)</f>
        <v/>
      </c>
      <c r="J19" s="228" t="str">
        <f>+IF(C19="","",IF(様式４!D21="","",様式４!D21/$F19))</f>
        <v/>
      </c>
      <c r="K19" s="228" t="str">
        <f>+IF(C19="","",IF(様式４!E21="","",様式４!E21/$F19))</f>
        <v/>
      </c>
      <c r="L19" s="228" t="str">
        <f>+IF(C19="","",IF(様式４!F21="","",様式４!F21/$F19))</f>
        <v/>
      </c>
      <c r="M19" s="272" t="str">
        <f>+IF(C19="","",IF(様式４!G21="","",様式４!G21/$F19))</f>
        <v/>
      </c>
      <c r="N19" s="274" t="str">
        <f t="shared" si="1"/>
        <v/>
      </c>
      <c r="O19" s="162"/>
      <c r="Q19" s="258"/>
    </row>
    <row r="20" spans="1:17" s="160" customFormat="1" ht="21.75" customHeight="1" x14ac:dyDescent="0.45">
      <c r="A20" s="163">
        <v>11</v>
      </c>
      <c r="B20" s="156" t="str">
        <f t="shared" si="0"/>
        <v/>
      </c>
      <c r="C20" s="882" t="str">
        <f>+IF(様式２!B24="","",様式２!B24)</f>
        <v/>
      </c>
      <c r="D20" s="883"/>
      <c r="E20" s="161" t="str">
        <f>+IF($N$2=1,IF(様式５!G21="","",様式５!G21),IF($N$2=2,IF(様式６!G34="","",様式６!G34),""))</f>
        <v/>
      </c>
      <c r="F20" s="256" t="str">
        <f>+IF($N$2=1,IF(様式５!$J21="","",様式５!$J21),IF($N$2=2,IF(様式６!J34="","",様式６!J34),""))</f>
        <v/>
      </c>
      <c r="G20" s="228" t="str">
        <f>+IF(C20="","",IF(様式２!H24="","",様式２!H24/病棟機能確認票!F20))</f>
        <v/>
      </c>
      <c r="H20" s="228" t="str">
        <f>+IF(C20="","",IF(様式２!K24="","",様式２!K24/病棟機能確認票!F20))</f>
        <v/>
      </c>
      <c r="I20" s="228" t="str">
        <f>+IF(病棟機能確認票!C20="","",様式３!G17)</f>
        <v/>
      </c>
      <c r="J20" s="228" t="str">
        <f>+IF(C20="","",IF(様式４!D22="","",様式４!D22/$F20))</f>
        <v/>
      </c>
      <c r="K20" s="228" t="str">
        <f>+IF(C20="","",IF(様式４!E22="","",様式４!E22/$F20))</f>
        <v/>
      </c>
      <c r="L20" s="228" t="str">
        <f>+IF(C20="","",IF(様式４!F22="","",様式４!F22/$F20))</f>
        <v/>
      </c>
      <c r="M20" s="272" t="str">
        <f>+IF(C20="","",IF(様式４!G22="","",様式４!G22/$F20))</f>
        <v/>
      </c>
      <c r="N20" s="274" t="str">
        <f t="shared" si="1"/>
        <v/>
      </c>
      <c r="O20" s="162"/>
      <c r="Q20" s="258"/>
    </row>
    <row r="21" spans="1:17" s="160" customFormat="1" ht="21.75" customHeight="1" x14ac:dyDescent="0.45">
      <c r="A21" s="163">
        <v>12</v>
      </c>
      <c r="B21" s="156" t="str">
        <f t="shared" si="0"/>
        <v/>
      </c>
      <c r="C21" s="882" t="str">
        <f>+IF(様式２!B25="","",様式２!B25)</f>
        <v/>
      </c>
      <c r="D21" s="883"/>
      <c r="E21" s="161" t="str">
        <f>+IF($N$2=1,IF(様式５!G22="","",様式５!G22),IF($N$2=2,IF(様式６!G35="","",様式６!G35),""))</f>
        <v/>
      </c>
      <c r="F21" s="256" t="str">
        <f>+IF($N$2=1,IF(様式５!$J22="","",様式５!$J22),IF($N$2=2,IF(様式６!J35="","",様式６!J35),""))</f>
        <v/>
      </c>
      <c r="G21" s="228" t="str">
        <f>+IF(C21="","",IF(様式２!H25="","",様式２!H25/病棟機能確認票!F21))</f>
        <v/>
      </c>
      <c r="H21" s="228" t="str">
        <f>+IF(C21="","",IF(様式２!K25="","",様式２!K25/病棟機能確認票!F21))</f>
        <v/>
      </c>
      <c r="I21" s="228" t="str">
        <f>+IF(病棟機能確認票!C21="","",様式３!G18)</f>
        <v/>
      </c>
      <c r="J21" s="228" t="str">
        <f>+IF(C21="","",IF(様式４!D23="","",様式４!D23/$F21))</f>
        <v/>
      </c>
      <c r="K21" s="228" t="str">
        <f>+IF(C21="","",IF(様式４!E23="","",様式４!E23/$F21))</f>
        <v/>
      </c>
      <c r="L21" s="228" t="str">
        <f>+IF(C21="","",IF(様式４!F23="","",様式４!F23/$F21))</f>
        <v/>
      </c>
      <c r="M21" s="272" t="str">
        <f>+IF(C21="","",IF(様式４!G23="","",様式４!G23/$F21))</f>
        <v/>
      </c>
      <c r="N21" s="274" t="str">
        <f t="shared" si="1"/>
        <v/>
      </c>
      <c r="O21" s="162"/>
      <c r="Q21" s="258"/>
    </row>
    <row r="22" spans="1:17" s="160" customFormat="1" ht="21.75" customHeight="1" x14ac:dyDescent="0.45">
      <c r="A22" s="163">
        <v>13</v>
      </c>
      <c r="B22" s="156" t="str">
        <f t="shared" si="0"/>
        <v/>
      </c>
      <c r="C22" s="882" t="str">
        <f>+IF(様式２!B26="","",様式２!B26)</f>
        <v/>
      </c>
      <c r="D22" s="883"/>
      <c r="E22" s="161" t="str">
        <f>+IF($N$2=1,IF(様式５!G23="","",様式５!G23),IF($N$2=2,IF(様式６!G36="","",様式６!G36),""))</f>
        <v/>
      </c>
      <c r="F22" s="256" t="str">
        <f>+IF($N$2=1,IF(様式５!$J23="","",様式５!$J23),IF($N$2=2,IF(様式６!J36="","",様式６!J36),""))</f>
        <v/>
      </c>
      <c r="G22" s="228" t="str">
        <f>+IF(C22="","",IF(様式２!H26="","",様式２!H26/病棟機能確認票!F22))</f>
        <v/>
      </c>
      <c r="H22" s="228" t="str">
        <f>+IF(C22="","",IF(様式２!K26="","",様式２!K26/病棟機能確認票!F22))</f>
        <v/>
      </c>
      <c r="I22" s="228" t="str">
        <f>+IF(病棟機能確認票!C22="","",様式３!G19)</f>
        <v/>
      </c>
      <c r="J22" s="228" t="str">
        <f>+IF(C22="","",IF(様式４!D24="","",様式４!D24/$F22))</f>
        <v/>
      </c>
      <c r="K22" s="228" t="str">
        <f>+IF(C22="","",IF(様式４!E24="","",様式４!E24/$F22))</f>
        <v/>
      </c>
      <c r="L22" s="228" t="str">
        <f>+IF(C22="","",IF(様式４!F24="","",様式４!F24/$F22))</f>
        <v/>
      </c>
      <c r="M22" s="272" t="str">
        <f>+IF(C22="","",IF(様式４!G24="","",様式４!G24/$F22))</f>
        <v/>
      </c>
      <c r="N22" s="274" t="str">
        <f t="shared" si="1"/>
        <v/>
      </c>
      <c r="O22" s="162"/>
      <c r="Q22" s="258"/>
    </row>
    <row r="23" spans="1:17" s="160" customFormat="1" ht="21.75" customHeight="1" x14ac:dyDescent="0.45">
      <c r="A23" s="163">
        <v>14</v>
      </c>
      <c r="B23" s="156" t="str">
        <f t="shared" si="0"/>
        <v/>
      </c>
      <c r="C23" s="882" t="str">
        <f>+IF(様式２!B27="","",様式２!B27)</f>
        <v/>
      </c>
      <c r="D23" s="883"/>
      <c r="E23" s="161" t="str">
        <f>+IF($N$2=1,IF(様式５!G24="","",様式５!G24),IF($N$2=2,IF(様式６!G37="","",様式６!G37),""))</f>
        <v/>
      </c>
      <c r="F23" s="256" t="str">
        <f>+IF($N$2=1,IF(様式５!$J24="","",様式５!$J24),IF($N$2=2,IF(様式６!J37="","",様式６!J37),""))</f>
        <v/>
      </c>
      <c r="G23" s="228" t="str">
        <f>+IF(C23="","",IF(様式２!H27="","",様式２!H27/病棟機能確認票!F23))</f>
        <v/>
      </c>
      <c r="H23" s="228" t="str">
        <f>+IF(C23="","",IF(様式２!K27="","",様式２!K27/病棟機能確認票!F23))</f>
        <v/>
      </c>
      <c r="I23" s="228" t="str">
        <f>+IF(病棟機能確認票!C23="","",様式３!G20)</f>
        <v/>
      </c>
      <c r="J23" s="228" t="str">
        <f>+IF(C23="","",IF(様式４!D25="","",様式４!D25/$F23))</f>
        <v/>
      </c>
      <c r="K23" s="228" t="str">
        <f>+IF(C23="","",IF(様式４!E25="","",様式４!E25/$F23))</f>
        <v/>
      </c>
      <c r="L23" s="228" t="str">
        <f>+IF(C23="","",IF(様式４!F25="","",様式４!F25/$F23))</f>
        <v/>
      </c>
      <c r="M23" s="272" t="str">
        <f>+IF(C23="","",IF(様式４!G25="","",様式４!G25/$F23))</f>
        <v/>
      </c>
      <c r="N23" s="274" t="str">
        <f t="shared" si="1"/>
        <v/>
      </c>
      <c r="O23" s="162"/>
      <c r="Q23" s="258"/>
    </row>
    <row r="24" spans="1:17" s="160" customFormat="1" ht="21.75" customHeight="1" x14ac:dyDescent="0.45">
      <c r="A24" s="163">
        <v>15</v>
      </c>
      <c r="B24" s="156" t="str">
        <f t="shared" si="0"/>
        <v/>
      </c>
      <c r="C24" s="882" t="str">
        <f>+IF(様式２!B28="","",様式２!B28)</f>
        <v/>
      </c>
      <c r="D24" s="883"/>
      <c r="E24" s="161" t="str">
        <f>+IF($N$2=1,IF(様式５!G25="","",様式５!G25),IF($N$2=2,IF(様式６!G38="","",様式６!G38),""))</f>
        <v/>
      </c>
      <c r="F24" s="256" t="str">
        <f>+IF($N$2=1,IF(様式５!$J25="","",様式５!$J25),IF($N$2=2,IF(様式６!J38="","",様式６!J38),""))</f>
        <v/>
      </c>
      <c r="G24" s="228" t="str">
        <f>+IF(C24="","",IF(様式２!H28="","",様式２!H28/病棟機能確認票!F24))</f>
        <v/>
      </c>
      <c r="H24" s="228" t="str">
        <f>+IF(C24="","",IF(様式２!K28="","",様式２!K28/病棟機能確認票!F24))</f>
        <v/>
      </c>
      <c r="I24" s="228" t="str">
        <f>+IF(病棟機能確認票!C24="","",様式３!G21)</f>
        <v/>
      </c>
      <c r="J24" s="228" t="str">
        <f>+IF(C24="","",IF(様式４!D26="","",様式４!D26/$F24))</f>
        <v/>
      </c>
      <c r="K24" s="228" t="str">
        <f>+IF(C24="","",IF(様式４!E26="","",様式４!E26/$F24))</f>
        <v/>
      </c>
      <c r="L24" s="228" t="str">
        <f>+IF(C24="","",IF(様式４!F26="","",様式４!F26/$F24))</f>
        <v/>
      </c>
      <c r="M24" s="272" t="str">
        <f>+IF(C24="","",IF(様式４!G26="","",様式４!G26/$F24))</f>
        <v/>
      </c>
      <c r="N24" s="274" t="str">
        <f t="shared" si="1"/>
        <v/>
      </c>
      <c r="O24" s="162"/>
      <c r="Q24" s="258"/>
    </row>
    <row r="25" spans="1:17" s="160" customFormat="1" ht="21.75" customHeight="1" x14ac:dyDescent="0.45">
      <c r="A25" s="163">
        <v>16</v>
      </c>
      <c r="B25" s="156" t="str">
        <f t="shared" si="0"/>
        <v/>
      </c>
      <c r="C25" s="882" t="str">
        <f>+IF(様式２!B29="","",様式２!B29)</f>
        <v/>
      </c>
      <c r="D25" s="883"/>
      <c r="E25" s="161" t="str">
        <f>+IF($N$2=1,IF(様式５!G26="","",様式５!G26),IF($N$2=2,IF(様式６!G39="","",様式６!G39),""))</f>
        <v/>
      </c>
      <c r="F25" s="256" t="str">
        <f>+IF($N$2=1,IF(様式５!$J26="","",様式５!$J26),IF($N$2=2,IF(様式６!J39="","",様式６!J39),""))</f>
        <v/>
      </c>
      <c r="G25" s="228" t="str">
        <f>+IF(C25="","",IF(様式２!H29="","",様式２!H29/病棟機能確認票!F25))</f>
        <v/>
      </c>
      <c r="H25" s="228" t="str">
        <f>+IF(C25="","",IF(様式２!K29="","",様式２!K29/病棟機能確認票!F25))</f>
        <v/>
      </c>
      <c r="I25" s="228" t="str">
        <f>+IF(病棟機能確認票!C25="","",様式３!G22)</f>
        <v/>
      </c>
      <c r="J25" s="228" t="str">
        <f>+IF(C25="","",IF(様式４!D27="","",様式４!D27/$F25))</f>
        <v/>
      </c>
      <c r="K25" s="228" t="str">
        <f>+IF(C25="","",IF(様式４!E27="","",様式４!E27/$F25))</f>
        <v/>
      </c>
      <c r="L25" s="228" t="str">
        <f>+IF(C25="","",IF(様式４!F27="","",様式４!F27/$F25))</f>
        <v/>
      </c>
      <c r="M25" s="272" t="str">
        <f>+IF(C25="","",IF(様式４!G27="","",様式４!G27/$F25))</f>
        <v/>
      </c>
      <c r="N25" s="274" t="str">
        <f t="shared" si="1"/>
        <v/>
      </c>
      <c r="O25" s="162"/>
      <c r="Q25" s="258"/>
    </row>
    <row r="26" spans="1:17" s="160" customFormat="1" ht="21.75" customHeight="1" x14ac:dyDescent="0.45">
      <c r="A26" s="163">
        <v>17</v>
      </c>
      <c r="B26" s="156" t="str">
        <f t="shared" si="0"/>
        <v/>
      </c>
      <c r="C26" s="882" t="str">
        <f>+IF(様式２!B30="","",様式２!B30)</f>
        <v/>
      </c>
      <c r="D26" s="883"/>
      <c r="E26" s="161" t="str">
        <f>+IF($N$2=1,IF(様式５!G27="","",様式５!G27),IF($N$2=2,IF(様式６!G40="","",様式６!G40),""))</f>
        <v/>
      </c>
      <c r="F26" s="256" t="str">
        <f>+IF($N$2=1,IF(様式５!$J27="","",様式５!$J27),IF($N$2=2,IF(様式６!J40="","",様式６!J40),""))</f>
        <v/>
      </c>
      <c r="G26" s="228" t="str">
        <f>+IF(C26="","",IF(様式２!H30="","",様式２!H30/病棟機能確認票!F26))</f>
        <v/>
      </c>
      <c r="H26" s="228" t="str">
        <f>+IF(C26="","",IF(様式２!K30="","",様式２!K30/病棟機能確認票!F26))</f>
        <v/>
      </c>
      <c r="I26" s="228" t="str">
        <f>+IF(病棟機能確認票!C26="","",様式３!G23)</f>
        <v/>
      </c>
      <c r="J26" s="228" t="str">
        <f>+IF(C26="","",IF(様式４!D28="","",様式４!D28/$F26))</f>
        <v/>
      </c>
      <c r="K26" s="228" t="str">
        <f>+IF(C26="","",IF(様式４!E28="","",様式４!E28/$F26))</f>
        <v/>
      </c>
      <c r="L26" s="228" t="str">
        <f>+IF(C26="","",IF(様式４!F28="","",様式４!F28/$F26))</f>
        <v/>
      </c>
      <c r="M26" s="272" t="str">
        <f>+IF(C26="","",IF(様式４!G28="","",様式４!G28/$F26))</f>
        <v/>
      </c>
      <c r="N26" s="274" t="str">
        <f t="shared" si="1"/>
        <v/>
      </c>
      <c r="O26" s="162"/>
      <c r="Q26" s="258"/>
    </row>
    <row r="27" spans="1:17" s="163" customFormat="1" ht="21.75" customHeight="1" x14ac:dyDescent="0.45">
      <c r="A27" s="163">
        <v>18</v>
      </c>
      <c r="B27" s="156" t="str">
        <f t="shared" si="0"/>
        <v/>
      </c>
      <c r="C27" s="882" t="str">
        <f>+IF(様式２!B31="","",様式２!B31)</f>
        <v/>
      </c>
      <c r="D27" s="883"/>
      <c r="E27" s="161" t="str">
        <f>+IF($N$2=1,IF(様式５!G28="","",様式５!G28),IF($N$2=2,IF(様式６!G41="","",様式６!G41),""))</f>
        <v/>
      </c>
      <c r="F27" s="256" t="str">
        <f>+IF($N$2=1,IF(様式５!$J28="","",様式５!$J28),IF($N$2=2,IF(様式６!J41="","",様式６!J41),""))</f>
        <v/>
      </c>
      <c r="G27" s="228" t="str">
        <f>+IF(C27="","",IF(様式２!H31="","",様式２!H31/病棟機能確認票!F27))</f>
        <v/>
      </c>
      <c r="H27" s="228" t="str">
        <f>+IF(C27="","",IF(様式２!K31="","",様式２!K31/病棟機能確認票!F27))</f>
        <v/>
      </c>
      <c r="I27" s="228" t="str">
        <f>+IF(病棟機能確認票!C27="","",様式３!G24)</f>
        <v/>
      </c>
      <c r="J27" s="228" t="str">
        <f>+IF(C27="","",IF(様式４!D29="","",様式４!D29/$F27))</f>
        <v/>
      </c>
      <c r="K27" s="228" t="str">
        <f>+IF(C27="","",IF(様式４!E29="","",様式４!E29/$F27))</f>
        <v/>
      </c>
      <c r="L27" s="228" t="str">
        <f>+IF(C27="","",IF(様式４!F29="","",様式４!F29/$F27))</f>
        <v/>
      </c>
      <c r="M27" s="272" t="str">
        <f>+IF(C27="","",IF(様式４!G29="","",様式４!G29/$F27))</f>
        <v/>
      </c>
      <c r="N27" s="274" t="str">
        <f t="shared" si="1"/>
        <v/>
      </c>
      <c r="O27" s="159"/>
      <c r="Q27" s="258"/>
    </row>
    <row r="28" spans="1:17" s="163" customFormat="1" ht="21.75" customHeight="1" x14ac:dyDescent="0.45">
      <c r="A28" s="163">
        <v>19</v>
      </c>
      <c r="B28" s="156" t="str">
        <f t="shared" si="0"/>
        <v/>
      </c>
      <c r="C28" s="882" t="str">
        <f>+IF(様式２!B32="","",様式２!B32)</f>
        <v/>
      </c>
      <c r="D28" s="883"/>
      <c r="E28" s="161" t="str">
        <f>+IF($N$2=1,IF(様式５!G29="","",様式５!G29),IF($N$2=2,IF(様式６!G42="","",様式６!G42),""))</f>
        <v/>
      </c>
      <c r="F28" s="256" t="str">
        <f>+IF($N$2=1,IF(様式５!$J29="","",様式５!$J29),IF($N$2=2,IF(様式６!J42="","",様式６!J42),""))</f>
        <v/>
      </c>
      <c r="G28" s="228" t="str">
        <f>+IF(C28="","",IF(様式２!H32="","",様式２!H32/病棟機能確認票!F28))</f>
        <v/>
      </c>
      <c r="H28" s="228" t="str">
        <f>+IF(C28="","",IF(様式２!K32="","",様式２!K32/病棟機能確認票!F28))</f>
        <v/>
      </c>
      <c r="I28" s="228" t="str">
        <f>+IF(病棟機能確認票!C28="","",様式３!G25)</f>
        <v/>
      </c>
      <c r="J28" s="228" t="str">
        <f>+IF(C28="","",IF(様式４!D30="","",様式４!D30/$F28))</f>
        <v/>
      </c>
      <c r="K28" s="228" t="str">
        <f>+IF(C28="","",IF(様式４!E30="","",様式４!E30/$F28))</f>
        <v/>
      </c>
      <c r="L28" s="228" t="str">
        <f>+IF(C28="","",IF(様式４!F30="","",様式４!F30/$F28))</f>
        <v/>
      </c>
      <c r="M28" s="272" t="str">
        <f>+IF(C28="","",IF(様式４!G30="","",様式４!G30/$F28))</f>
        <v/>
      </c>
      <c r="N28" s="274" t="str">
        <f t="shared" si="1"/>
        <v/>
      </c>
      <c r="O28" s="159"/>
      <c r="Q28" s="258"/>
    </row>
    <row r="29" spans="1:17" s="163" customFormat="1" ht="21.75" customHeight="1" x14ac:dyDescent="0.45">
      <c r="A29" s="163">
        <v>20</v>
      </c>
      <c r="B29" s="156" t="str">
        <f t="shared" si="0"/>
        <v/>
      </c>
      <c r="C29" s="882" t="str">
        <f>+IF(様式２!B33="","",様式２!B33)</f>
        <v/>
      </c>
      <c r="D29" s="883"/>
      <c r="E29" s="161" t="str">
        <f>+IF($N$2=1,IF(様式５!G30="","",様式５!G30),IF($N$2=2,IF(様式６!G43="","",様式６!G43),""))</f>
        <v/>
      </c>
      <c r="F29" s="256" t="str">
        <f>+IF($N$2=1,IF(様式５!$J30="","",様式５!$J30),IF($N$2=2,IF(様式６!J43="","",様式６!J43),""))</f>
        <v/>
      </c>
      <c r="G29" s="228" t="str">
        <f>+IF(C29="","",IF(様式２!H33="","",様式２!H33/病棟機能確認票!F29))</f>
        <v/>
      </c>
      <c r="H29" s="228" t="str">
        <f>+IF(C29="","",IF(様式２!K33="","",様式２!K33/病棟機能確認票!F29))</f>
        <v/>
      </c>
      <c r="I29" s="228" t="str">
        <f>+IF(病棟機能確認票!C29="","",様式３!G26)</f>
        <v/>
      </c>
      <c r="J29" s="228" t="str">
        <f>+IF(C29="","",IF(様式４!D31="","",様式４!D31/$F29))</f>
        <v/>
      </c>
      <c r="K29" s="228" t="str">
        <f>+IF(C29="","",IF(様式４!E31="","",様式４!E31/$F29))</f>
        <v/>
      </c>
      <c r="L29" s="228" t="str">
        <f>+IF(C29="","",IF(様式４!F31="","",様式４!F31/$F29))</f>
        <v/>
      </c>
      <c r="M29" s="272" t="str">
        <f>+IF(C29="","",IF(様式４!G31="","",様式４!G31/$F29))</f>
        <v/>
      </c>
      <c r="N29" s="274" t="str">
        <f t="shared" si="1"/>
        <v/>
      </c>
      <c r="O29" s="159"/>
      <c r="Q29" s="258"/>
    </row>
    <row r="30" spans="1:17" s="163" customFormat="1" ht="21.75" customHeight="1" x14ac:dyDescent="0.45">
      <c r="A30" s="163">
        <v>21</v>
      </c>
      <c r="B30" s="156" t="str">
        <f t="shared" si="0"/>
        <v/>
      </c>
      <c r="C30" s="882" t="str">
        <f>+IF(様式２!B34="","",様式２!B34)</f>
        <v/>
      </c>
      <c r="D30" s="883"/>
      <c r="E30" s="161" t="str">
        <f>+IF($N$2=1,IF(様式５!G31="","",様式５!G31),IF($N$2=2,IF(様式６!G44="","",様式６!G44),""))</f>
        <v/>
      </c>
      <c r="F30" s="256" t="str">
        <f>+IF($N$2=1,IF(様式５!$J31="","",様式５!$J31),IF($N$2=2,IF(様式６!J44="","",様式６!J44),""))</f>
        <v/>
      </c>
      <c r="G30" s="228" t="str">
        <f>+IF(C30="","",IF(様式２!H34="","",様式２!H34/病棟機能確認票!F30))</f>
        <v/>
      </c>
      <c r="H30" s="228" t="str">
        <f>+IF(C30="","",IF(様式２!K34="","",様式２!K34/病棟機能確認票!F30))</f>
        <v/>
      </c>
      <c r="I30" s="228" t="str">
        <f>+IF(病棟機能確認票!C30="","",様式３!G27)</f>
        <v/>
      </c>
      <c r="J30" s="228" t="str">
        <f>+IF(C30="","",IF(様式４!D32="","",様式４!D32/$F30))</f>
        <v/>
      </c>
      <c r="K30" s="228" t="str">
        <f>+IF(C30="","",IF(様式４!E32="","",様式４!E32/$F30))</f>
        <v/>
      </c>
      <c r="L30" s="228" t="str">
        <f>+IF(C30="","",IF(様式４!F32="","",様式４!F32/$F30))</f>
        <v/>
      </c>
      <c r="M30" s="272" t="str">
        <f>+IF(C30="","",IF(様式４!G32="","",様式４!G32/$F30))</f>
        <v/>
      </c>
      <c r="N30" s="274" t="str">
        <f t="shared" si="1"/>
        <v/>
      </c>
      <c r="O30" s="159"/>
      <c r="Q30" s="258"/>
    </row>
    <row r="31" spans="1:17" s="163" customFormat="1" ht="21.75" customHeight="1" x14ac:dyDescent="0.45">
      <c r="A31" s="163">
        <v>22</v>
      </c>
      <c r="B31" s="156" t="str">
        <f t="shared" si="0"/>
        <v/>
      </c>
      <c r="C31" s="882" t="str">
        <f>+IF(様式２!B35="","",様式２!B35)</f>
        <v/>
      </c>
      <c r="D31" s="883"/>
      <c r="E31" s="161" t="str">
        <f>+IF($N$2=1,IF(様式５!G32="","",様式５!G32),IF($N$2=2,IF(様式６!G45="","",様式６!G45),""))</f>
        <v/>
      </c>
      <c r="F31" s="256" t="str">
        <f>+IF($N$2=1,IF(様式５!$J32="","",様式５!$J32),IF($N$2=2,IF(様式６!J45="","",様式６!J45),""))</f>
        <v/>
      </c>
      <c r="G31" s="228" t="str">
        <f>+IF(C31="","",IF(様式２!H35="","",様式２!H35/病棟機能確認票!F31))</f>
        <v/>
      </c>
      <c r="H31" s="228" t="str">
        <f>+IF(C31="","",IF(様式２!K35="","",様式２!K35/病棟機能確認票!F31))</f>
        <v/>
      </c>
      <c r="I31" s="228" t="str">
        <f>+IF(病棟機能確認票!C31="","",様式３!G28)</f>
        <v/>
      </c>
      <c r="J31" s="228" t="str">
        <f>+IF(C31="","",IF(様式４!D33="","",様式４!D33/$F31))</f>
        <v/>
      </c>
      <c r="K31" s="228" t="str">
        <f>+IF(C31="","",IF(様式４!E33="","",様式４!E33/$F31))</f>
        <v/>
      </c>
      <c r="L31" s="228" t="str">
        <f>+IF(C31="","",IF(様式４!F33="","",様式４!F33/$F31))</f>
        <v/>
      </c>
      <c r="M31" s="272" t="str">
        <f>+IF(C31="","",IF(様式４!G33="","",様式４!G33/$F31))</f>
        <v/>
      </c>
      <c r="N31" s="274" t="str">
        <f t="shared" si="1"/>
        <v/>
      </c>
      <c r="O31" s="159"/>
      <c r="Q31" s="258"/>
    </row>
    <row r="32" spans="1:17" s="163" customFormat="1" ht="21.75" customHeight="1" x14ac:dyDescent="0.45">
      <c r="A32" s="163">
        <v>23</v>
      </c>
      <c r="B32" s="156" t="str">
        <f t="shared" si="0"/>
        <v/>
      </c>
      <c r="C32" s="882" t="str">
        <f>+IF(様式２!B36="","",様式２!B36)</f>
        <v/>
      </c>
      <c r="D32" s="883"/>
      <c r="E32" s="161" t="str">
        <f>+IF($N$2=1,IF(様式５!G33="","",様式５!G33),IF($N$2=2,IF(様式６!G46="","",様式６!G46),""))</f>
        <v/>
      </c>
      <c r="F32" s="256" t="str">
        <f>+IF($N$2=1,IF(様式５!$J33="","",様式５!$J33),IF($N$2=2,IF(様式６!J46="","",様式６!J46),""))</f>
        <v/>
      </c>
      <c r="G32" s="228" t="str">
        <f>+IF(C32="","",IF(様式２!H36="","",様式２!H36/病棟機能確認票!F32))</f>
        <v/>
      </c>
      <c r="H32" s="228" t="str">
        <f>+IF(C32="","",IF(様式２!K36="","",様式２!K36/病棟機能確認票!F32))</f>
        <v/>
      </c>
      <c r="I32" s="228" t="str">
        <f>+IF(病棟機能確認票!C32="","",様式３!G29)</f>
        <v/>
      </c>
      <c r="J32" s="228" t="str">
        <f>+IF(C32="","",IF(様式４!D34="","",様式４!D34/$F32))</f>
        <v/>
      </c>
      <c r="K32" s="228" t="str">
        <f>+IF(C32="","",IF(様式４!E34="","",様式４!E34/$F32))</f>
        <v/>
      </c>
      <c r="L32" s="228" t="str">
        <f>+IF(C32="","",IF(様式４!F34="","",様式４!F34/$F32))</f>
        <v/>
      </c>
      <c r="M32" s="272" t="str">
        <f>+IF(C32="","",IF(様式４!G34="","",様式４!G34/$F32))</f>
        <v/>
      </c>
      <c r="N32" s="274" t="str">
        <f t="shared" si="1"/>
        <v/>
      </c>
      <c r="O32" s="159"/>
      <c r="Q32" s="258"/>
    </row>
    <row r="33" spans="1:17" s="163" customFormat="1" ht="21.75" customHeight="1" x14ac:dyDescent="0.45">
      <c r="A33" s="163">
        <v>24</v>
      </c>
      <c r="B33" s="156" t="str">
        <f t="shared" si="0"/>
        <v/>
      </c>
      <c r="C33" s="882" t="str">
        <f>+IF(様式２!B37="","",様式２!B37)</f>
        <v/>
      </c>
      <c r="D33" s="883"/>
      <c r="E33" s="161" t="str">
        <f>+IF($N$2=1,IF(様式５!G34="","",様式５!G34),IF($N$2=2,IF(様式６!G47="","",様式６!G47),""))</f>
        <v/>
      </c>
      <c r="F33" s="256" t="str">
        <f>+IF($N$2=1,IF(様式５!$J34="","",様式５!$J34),IF($N$2=2,IF(様式６!J47="","",様式６!J47),""))</f>
        <v/>
      </c>
      <c r="G33" s="228" t="str">
        <f>+IF(C33="","",IF(様式２!H37="","",様式２!H37/病棟機能確認票!F33))</f>
        <v/>
      </c>
      <c r="H33" s="228" t="str">
        <f>+IF(C33="","",IF(様式２!K37="","",様式２!K37/病棟機能確認票!F33))</f>
        <v/>
      </c>
      <c r="I33" s="228" t="str">
        <f>+IF(病棟機能確認票!C33="","",様式３!G30)</f>
        <v/>
      </c>
      <c r="J33" s="228" t="str">
        <f>+IF(C33="","",IF(様式４!D35="","",様式４!D35/$F33))</f>
        <v/>
      </c>
      <c r="K33" s="228" t="str">
        <f>+IF(C33="","",IF(様式４!E35="","",様式４!E35/$F33))</f>
        <v/>
      </c>
      <c r="L33" s="228" t="str">
        <f>+IF(C33="","",IF(様式４!F35="","",様式４!F35/$F33))</f>
        <v/>
      </c>
      <c r="M33" s="272" t="str">
        <f>+IF(C33="","",IF(様式４!G35="","",様式４!G35/$F33))</f>
        <v/>
      </c>
      <c r="N33" s="274" t="str">
        <f t="shared" si="1"/>
        <v/>
      </c>
      <c r="O33" s="159"/>
      <c r="Q33" s="258"/>
    </row>
    <row r="34" spans="1:17" s="163" customFormat="1" ht="21.75" customHeight="1" x14ac:dyDescent="0.45">
      <c r="A34" s="163">
        <v>25</v>
      </c>
      <c r="B34" s="156" t="str">
        <f t="shared" si="0"/>
        <v/>
      </c>
      <c r="C34" s="882" t="str">
        <f>+IF(様式２!B38="","",様式２!B38)</f>
        <v/>
      </c>
      <c r="D34" s="883"/>
      <c r="E34" s="161" t="str">
        <f>+IF($N$2=1,IF(様式５!G35="","",様式５!G35),IF($N$2=2,IF(様式６!G48="","",様式６!G48),""))</f>
        <v/>
      </c>
      <c r="F34" s="256" t="str">
        <f>+IF($N$2=1,IF(様式５!$J35="","",様式５!$J35),IF($N$2=2,IF(様式６!J48="","",様式６!J48),""))</f>
        <v/>
      </c>
      <c r="G34" s="228" t="str">
        <f>+IF(C34="","",IF(様式２!H38="","",様式２!H38/病棟機能確認票!F34))</f>
        <v/>
      </c>
      <c r="H34" s="228" t="str">
        <f>+IF(C34="","",IF(様式２!K38="","",様式２!K38/病棟機能確認票!F34))</f>
        <v/>
      </c>
      <c r="I34" s="228" t="str">
        <f>+IF(病棟機能確認票!C34="","",様式３!G31)</f>
        <v/>
      </c>
      <c r="J34" s="228" t="str">
        <f>+IF(C34="","",IF(様式４!D36="","",様式４!D36/$F34))</f>
        <v/>
      </c>
      <c r="K34" s="228" t="str">
        <f>+IF(C34="","",IF(様式４!E36="","",様式４!E36/$F34))</f>
        <v/>
      </c>
      <c r="L34" s="228" t="str">
        <f>+IF(C34="","",IF(様式４!F36="","",様式４!F36/$F34))</f>
        <v/>
      </c>
      <c r="M34" s="272" t="str">
        <f>+IF(C34="","",IF(様式４!G36="","",様式４!G36/$F34))</f>
        <v/>
      </c>
      <c r="N34" s="274" t="str">
        <f t="shared" si="1"/>
        <v/>
      </c>
      <c r="O34" s="159"/>
      <c r="Q34" s="258"/>
    </row>
    <row r="35" spans="1:17" s="163" customFormat="1" ht="21.75" customHeight="1" x14ac:dyDescent="0.45">
      <c r="A35" s="163">
        <v>26</v>
      </c>
      <c r="B35" s="156" t="str">
        <f t="shared" si="0"/>
        <v/>
      </c>
      <c r="C35" s="882" t="str">
        <f>+IF(様式２!B39="","",様式２!B39)</f>
        <v/>
      </c>
      <c r="D35" s="883"/>
      <c r="E35" s="161" t="str">
        <f>+IF($N$2=1,IF(様式５!G36="","",様式５!G36),IF($N$2=2,IF(様式６!G49="","",様式６!G49),""))</f>
        <v/>
      </c>
      <c r="F35" s="256" t="str">
        <f>+IF($N$2=1,IF(様式５!$J36="","",様式５!$J36),IF($N$2=2,IF(様式６!J49="","",様式６!J49),""))</f>
        <v/>
      </c>
      <c r="G35" s="228" t="str">
        <f>+IF(C35="","",IF(様式２!H39="","",様式２!H39/病棟機能確認票!F35))</f>
        <v/>
      </c>
      <c r="H35" s="228" t="str">
        <f>+IF(C35="","",IF(様式２!K39="","",様式２!K39/病棟機能確認票!F35))</f>
        <v/>
      </c>
      <c r="I35" s="228" t="str">
        <f>+IF(病棟機能確認票!C35="","",様式３!G32)</f>
        <v/>
      </c>
      <c r="J35" s="228" t="str">
        <f>+IF(C35="","",IF(様式４!D37="","",様式４!D37/$F35))</f>
        <v/>
      </c>
      <c r="K35" s="228" t="str">
        <f>+IF(C35="","",IF(様式４!E37="","",様式４!E37/$F35))</f>
        <v/>
      </c>
      <c r="L35" s="228" t="str">
        <f>+IF(C35="","",IF(様式４!F37="","",様式４!F37/$F35))</f>
        <v/>
      </c>
      <c r="M35" s="272" t="str">
        <f>+IF(C35="","",IF(様式４!G37="","",様式４!G37/$F35))</f>
        <v/>
      </c>
      <c r="N35" s="274" t="str">
        <f t="shared" si="1"/>
        <v/>
      </c>
      <c r="O35" s="159"/>
      <c r="Q35" s="258"/>
    </row>
    <row r="36" spans="1:17" s="163" customFormat="1" ht="21.75" customHeight="1" x14ac:dyDescent="0.45">
      <c r="A36" s="163">
        <v>27</v>
      </c>
      <c r="B36" s="156" t="str">
        <f t="shared" si="0"/>
        <v/>
      </c>
      <c r="C36" s="882" t="str">
        <f>+IF(様式２!B40="","",様式２!B40)</f>
        <v/>
      </c>
      <c r="D36" s="883"/>
      <c r="E36" s="161" t="str">
        <f>+IF($N$2=1,IF(様式５!G37="","",様式５!G37),IF($N$2=2,IF(様式６!G50="","",様式６!G50),""))</f>
        <v/>
      </c>
      <c r="F36" s="256" t="str">
        <f>+IF($N$2=1,IF(様式５!$J37="","",様式５!$J37),IF($N$2=2,IF(様式６!J50="","",様式６!J50),""))</f>
        <v/>
      </c>
      <c r="G36" s="228" t="str">
        <f>+IF(C36="","",IF(様式２!H40="","",様式２!H40/病棟機能確認票!F36))</f>
        <v/>
      </c>
      <c r="H36" s="228" t="str">
        <f>+IF(C36="","",IF(様式２!K40="","",様式２!K40/病棟機能確認票!F36))</f>
        <v/>
      </c>
      <c r="I36" s="228" t="str">
        <f>+IF(病棟機能確認票!C36="","",様式３!G33)</f>
        <v/>
      </c>
      <c r="J36" s="228" t="str">
        <f>+IF(C36="","",IF(様式４!D38="","",様式４!D38/$F36))</f>
        <v/>
      </c>
      <c r="K36" s="228" t="str">
        <f>+IF(C36="","",IF(様式４!E38="","",様式４!E38/$F36))</f>
        <v/>
      </c>
      <c r="L36" s="228" t="str">
        <f>+IF(C36="","",IF(様式４!F38="","",様式４!F38/$F36))</f>
        <v/>
      </c>
      <c r="M36" s="272" t="str">
        <f>+IF(C36="","",IF(様式４!G38="","",様式４!G38/$F36))</f>
        <v/>
      </c>
      <c r="N36" s="274" t="str">
        <f t="shared" si="1"/>
        <v/>
      </c>
      <c r="O36" s="159"/>
      <c r="Q36" s="258"/>
    </row>
    <row r="37" spans="1:17" s="163" customFormat="1" ht="21.75" customHeight="1" x14ac:dyDescent="0.45">
      <c r="A37" s="163">
        <v>28</v>
      </c>
      <c r="B37" s="156" t="str">
        <f t="shared" si="0"/>
        <v/>
      </c>
      <c r="C37" s="882" t="str">
        <f>+IF(様式２!B41="","",様式２!B41)</f>
        <v/>
      </c>
      <c r="D37" s="883"/>
      <c r="E37" s="161" t="str">
        <f>+IF($N$2=1,IF(様式５!G38="","",様式５!G38),IF($N$2=2,IF(様式６!G51="","",様式６!G51),""))</f>
        <v/>
      </c>
      <c r="F37" s="256" t="str">
        <f>+IF($N$2=1,IF(様式５!$J38="","",様式５!$J38),IF($N$2=2,IF(様式６!J51="","",様式６!J51),""))</f>
        <v/>
      </c>
      <c r="G37" s="228" t="str">
        <f>+IF(C37="","",IF(様式２!H41="","",様式２!H41/病棟機能確認票!F37))</f>
        <v/>
      </c>
      <c r="H37" s="228" t="str">
        <f>+IF(C37="","",IF(様式２!K41="","",様式２!K41/病棟機能確認票!F37))</f>
        <v/>
      </c>
      <c r="I37" s="228" t="str">
        <f>+IF(病棟機能確認票!C37="","",様式３!G34)</f>
        <v/>
      </c>
      <c r="J37" s="228" t="str">
        <f>+IF(C37="","",IF(様式４!D39="","",様式４!D39/$F37))</f>
        <v/>
      </c>
      <c r="K37" s="228" t="str">
        <f>+IF(C37="","",IF(様式４!E39="","",様式４!E39/$F37))</f>
        <v/>
      </c>
      <c r="L37" s="228" t="str">
        <f>+IF(C37="","",IF(様式４!F39="","",様式４!F39/$F37))</f>
        <v/>
      </c>
      <c r="M37" s="272" t="str">
        <f>+IF(C37="","",IF(様式４!G39="","",様式４!G39/$F37))</f>
        <v/>
      </c>
      <c r="N37" s="274" t="str">
        <f t="shared" si="1"/>
        <v/>
      </c>
      <c r="O37" s="159"/>
      <c r="Q37" s="258"/>
    </row>
    <row r="38" spans="1:17" s="163" customFormat="1" ht="21.75" customHeight="1" x14ac:dyDescent="0.45">
      <c r="A38" s="163">
        <v>29</v>
      </c>
      <c r="B38" s="156" t="str">
        <f t="shared" si="0"/>
        <v/>
      </c>
      <c r="C38" s="882" t="str">
        <f>+IF(様式２!B42="","",様式２!B42)</f>
        <v/>
      </c>
      <c r="D38" s="883"/>
      <c r="E38" s="161" t="str">
        <f>+IF($N$2=1,IF(様式５!G39="","",様式５!G39),IF($N$2=2,IF(様式６!G52="","",様式６!G52),""))</f>
        <v/>
      </c>
      <c r="F38" s="256" t="str">
        <f>+IF($N$2=1,IF(様式５!$J39="","",様式５!$J39),IF($N$2=2,IF(様式６!J52="","",様式６!J52),""))</f>
        <v/>
      </c>
      <c r="G38" s="228" t="str">
        <f>+IF(C38="","",IF(様式２!H42="","",様式２!H42/病棟機能確認票!F38))</f>
        <v/>
      </c>
      <c r="H38" s="228" t="str">
        <f>+IF(C38="","",IF(様式２!K42="","",様式２!K42/病棟機能確認票!F38))</f>
        <v/>
      </c>
      <c r="I38" s="228" t="str">
        <f>+IF(病棟機能確認票!C38="","",様式３!G35)</f>
        <v/>
      </c>
      <c r="J38" s="228" t="str">
        <f>+IF(C38="","",IF(様式４!D40="","",様式４!D40/$F38))</f>
        <v/>
      </c>
      <c r="K38" s="228" t="str">
        <f>+IF(C38="","",IF(様式４!E40="","",様式４!E40/$F38))</f>
        <v/>
      </c>
      <c r="L38" s="228" t="str">
        <f>+IF(C38="","",IF(様式４!F40="","",様式４!F40/$F38))</f>
        <v/>
      </c>
      <c r="M38" s="272" t="str">
        <f>+IF(C38="","",IF(様式４!G40="","",様式４!G40/$F38))</f>
        <v/>
      </c>
      <c r="N38" s="274" t="str">
        <f t="shared" si="1"/>
        <v/>
      </c>
      <c r="O38" s="159"/>
      <c r="Q38" s="258"/>
    </row>
    <row r="39" spans="1:17" s="163" customFormat="1" ht="21.75" customHeight="1" x14ac:dyDescent="0.45">
      <c r="A39" s="163">
        <v>30</v>
      </c>
      <c r="B39" s="156" t="str">
        <f t="shared" si="0"/>
        <v/>
      </c>
      <c r="C39" s="882" t="str">
        <f>+IF(様式２!B43="","",様式２!B43)</f>
        <v/>
      </c>
      <c r="D39" s="883"/>
      <c r="E39" s="161" t="str">
        <f>+IF($N$2=1,IF(様式５!G40="","",様式５!G40),IF($N$2=2,IF(様式６!G53="","",様式６!G53),""))</f>
        <v/>
      </c>
      <c r="F39" s="256" t="str">
        <f>+IF($N$2=1,IF(様式５!$J40="","",様式５!$J40),IF($N$2=2,IF(様式６!J53="","",様式６!J53),""))</f>
        <v/>
      </c>
      <c r="G39" s="228" t="str">
        <f>+IF(C39="","",IF(様式２!H43="","",様式２!H43/病棟機能確認票!F39))</f>
        <v/>
      </c>
      <c r="H39" s="228" t="str">
        <f>+IF(C39="","",IF(様式２!K43="","",様式２!K43/病棟機能確認票!F39))</f>
        <v/>
      </c>
      <c r="I39" s="228" t="str">
        <f>+IF(病棟機能確認票!C39="","",様式３!G36)</f>
        <v/>
      </c>
      <c r="J39" s="228" t="str">
        <f>+IF(C39="","",IF(様式４!D41="","",様式４!D41/$F39))</f>
        <v/>
      </c>
      <c r="K39" s="228" t="str">
        <f>+IF(C39="","",IF(様式４!E41="","",様式４!E41/$F39))</f>
        <v/>
      </c>
      <c r="L39" s="228" t="str">
        <f>+IF(C39="","",IF(様式４!F41="","",様式４!F41/$F39))</f>
        <v/>
      </c>
      <c r="M39" s="272" t="str">
        <f>+IF(C39="","",IF(様式４!G41="","",様式４!G41/$F39))</f>
        <v/>
      </c>
      <c r="N39" s="274" t="str">
        <f t="shared" si="1"/>
        <v/>
      </c>
      <c r="O39" s="159"/>
      <c r="Q39" s="258"/>
    </row>
    <row r="40" spans="1:17" s="163" customFormat="1" ht="21.75" customHeight="1" x14ac:dyDescent="0.45">
      <c r="A40" s="163">
        <v>31</v>
      </c>
      <c r="B40" s="156" t="str">
        <f t="shared" si="0"/>
        <v/>
      </c>
      <c r="C40" s="882" t="str">
        <f>+IF(様式２!B44="","",様式２!B44)</f>
        <v/>
      </c>
      <c r="D40" s="883"/>
      <c r="E40" s="161" t="str">
        <f>+IF($N$2=1,IF(様式５!G41="","",様式５!G41),IF($N$2=2,IF(様式６!G54="","",様式６!G54),""))</f>
        <v/>
      </c>
      <c r="F40" s="256" t="str">
        <f>+IF($N$2=1,IF(様式５!$J41="","",様式５!$J41),IF($N$2=2,IF(様式６!J54="","",様式６!J54),""))</f>
        <v/>
      </c>
      <c r="G40" s="228" t="str">
        <f>+IF(C40="","",IF(様式２!H44="","",様式２!H44/病棟機能確認票!F40))</f>
        <v/>
      </c>
      <c r="H40" s="228" t="str">
        <f>+IF(C40="","",IF(様式２!K44="","",様式２!K44/病棟機能確認票!F40))</f>
        <v/>
      </c>
      <c r="I40" s="228" t="str">
        <f>+IF(病棟機能確認票!C40="","",様式３!G37)</f>
        <v/>
      </c>
      <c r="J40" s="228" t="str">
        <f>+IF(C40="","",IF(様式４!D42="","",様式４!D42/$F40))</f>
        <v/>
      </c>
      <c r="K40" s="228" t="str">
        <f>+IF(C40="","",IF(様式４!E42="","",様式４!E42/$F40))</f>
        <v/>
      </c>
      <c r="L40" s="228" t="str">
        <f>+IF(C40="","",IF(様式４!F42="","",様式４!F42/$F40))</f>
        <v/>
      </c>
      <c r="M40" s="272" t="str">
        <f>+IF(C40="","",IF(様式４!G42="","",様式４!G42/$F40))</f>
        <v/>
      </c>
      <c r="N40" s="274" t="str">
        <f t="shared" si="1"/>
        <v/>
      </c>
      <c r="O40" s="159"/>
      <c r="Q40" s="258"/>
    </row>
    <row r="41" spans="1:17" s="163" customFormat="1" ht="21.75" customHeight="1" x14ac:dyDescent="0.45">
      <c r="A41" s="163">
        <v>32</v>
      </c>
      <c r="B41" s="156" t="str">
        <f t="shared" si="0"/>
        <v/>
      </c>
      <c r="C41" s="882" t="str">
        <f>+IF(様式２!B45="","",様式２!B45)</f>
        <v/>
      </c>
      <c r="D41" s="883"/>
      <c r="E41" s="161" t="str">
        <f>+IF($N$2=1,IF(様式５!G42="","",様式５!G42),IF($N$2=2,IF(様式６!G55="","",様式６!G55),""))</f>
        <v/>
      </c>
      <c r="F41" s="256" t="str">
        <f>+IF($N$2=1,IF(様式５!$J42="","",様式５!$J42),IF($N$2=2,IF(様式６!J55="","",様式６!J55),""))</f>
        <v/>
      </c>
      <c r="G41" s="228" t="str">
        <f>+IF(C41="","",IF(様式２!H45="","",様式２!H45/病棟機能確認票!F41))</f>
        <v/>
      </c>
      <c r="H41" s="228" t="str">
        <f>+IF(C41="","",IF(様式２!K45="","",様式２!K45/病棟機能確認票!F41))</f>
        <v/>
      </c>
      <c r="I41" s="228" t="str">
        <f>+IF(病棟機能確認票!C41="","",様式３!G38)</f>
        <v/>
      </c>
      <c r="J41" s="228" t="str">
        <f>+IF(C41="","",IF(様式４!D43="","",様式４!D43/$F41))</f>
        <v/>
      </c>
      <c r="K41" s="228" t="str">
        <f>+IF(C41="","",IF(様式４!E43="","",様式４!E43/$F41))</f>
        <v/>
      </c>
      <c r="L41" s="228" t="str">
        <f>+IF(C41="","",IF(様式４!F43="","",様式４!F43/$F41))</f>
        <v/>
      </c>
      <c r="M41" s="272" t="str">
        <f>+IF(C41="","",IF(様式４!G43="","",様式４!G43/$F41))</f>
        <v/>
      </c>
      <c r="N41" s="274" t="str">
        <f t="shared" si="1"/>
        <v/>
      </c>
      <c r="O41" s="159"/>
      <c r="Q41" s="258"/>
    </row>
    <row r="42" spans="1:17" s="163" customFormat="1" ht="21.75" customHeight="1" x14ac:dyDescent="0.45">
      <c r="A42" s="163">
        <v>33</v>
      </c>
      <c r="B42" s="156" t="str">
        <f t="shared" si="0"/>
        <v/>
      </c>
      <c r="C42" s="882" t="str">
        <f>+IF(様式２!B46="","",様式２!B46)</f>
        <v/>
      </c>
      <c r="D42" s="883"/>
      <c r="E42" s="161" t="str">
        <f>+IF($N$2=1,IF(様式５!G43="","",様式５!G43),IF($N$2=2,IF(様式６!G56="","",様式６!G56),""))</f>
        <v/>
      </c>
      <c r="F42" s="256" t="str">
        <f>+IF($N$2=1,IF(様式５!$J43="","",様式５!$J43),IF($N$2=2,IF(様式６!J56="","",様式６!J56),""))</f>
        <v/>
      </c>
      <c r="G42" s="228" t="str">
        <f>+IF(C42="","",IF(様式２!H46="","",様式２!H46/病棟機能確認票!F42))</f>
        <v/>
      </c>
      <c r="H42" s="228" t="str">
        <f>+IF(C42="","",IF(様式２!K46="","",様式２!K46/病棟機能確認票!F42))</f>
        <v/>
      </c>
      <c r="I42" s="228" t="str">
        <f>+IF(病棟機能確認票!C42="","",様式３!G39)</f>
        <v/>
      </c>
      <c r="J42" s="228" t="str">
        <f>+IF(C42="","",IF(様式４!D44="","",様式４!D44/$F42))</f>
        <v/>
      </c>
      <c r="K42" s="228" t="str">
        <f>+IF(C42="","",IF(様式４!E44="","",様式４!E44/$F42))</f>
        <v/>
      </c>
      <c r="L42" s="228" t="str">
        <f>+IF(C42="","",IF(様式４!F44="","",様式４!F44/$F42))</f>
        <v/>
      </c>
      <c r="M42" s="272" t="str">
        <f>+IF(C42="","",IF(様式４!G44="","",様式４!G44/$F42))</f>
        <v/>
      </c>
      <c r="N42" s="274" t="str">
        <f t="shared" si="1"/>
        <v/>
      </c>
      <c r="O42" s="159"/>
      <c r="Q42" s="258"/>
    </row>
    <row r="43" spans="1:17" s="163" customFormat="1" ht="21.75" customHeight="1" x14ac:dyDescent="0.45">
      <c r="A43" s="163">
        <v>34</v>
      </c>
      <c r="B43" s="156" t="str">
        <f t="shared" si="0"/>
        <v/>
      </c>
      <c r="C43" s="882" t="str">
        <f>+IF(様式２!B47="","",様式２!B47)</f>
        <v/>
      </c>
      <c r="D43" s="883"/>
      <c r="E43" s="161" t="str">
        <f>+IF($N$2=1,IF(様式５!G44="","",様式５!G44),IF($N$2=2,IF(様式６!G57="","",様式６!G57),""))</f>
        <v/>
      </c>
      <c r="F43" s="256" t="str">
        <f>+IF($N$2=1,IF(様式５!$J44="","",様式５!$J44),IF($N$2=2,IF(様式６!J57="","",様式６!J57),""))</f>
        <v/>
      </c>
      <c r="G43" s="228" t="str">
        <f>+IF(C43="","",IF(様式２!H47="","",様式２!H47/病棟機能確認票!F43))</f>
        <v/>
      </c>
      <c r="H43" s="228" t="str">
        <f>+IF(C43="","",IF(様式２!K47="","",様式２!K47/病棟機能確認票!F43))</f>
        <v/>
      </c>
      <c r="I43" s="228" t="str">
        <f>+IF(病棟機能確認票!C43="","",様式３!G40)</f>
        <v/>
      </c>
      <c r="J43" s="228" t="str">
        <f>+IF(C43="","",IF(様式４!D45="","",様式４!D45/$F43))</f>
        <v/>
      </c>
      <c r="K43" s="228" t="str">
        <f>+IF(C43="","",IF(様式４!E45="","",様式４!E45/$F43))</f>
        <v/>
      </c>
      <c r="L43" s="228" t="str">
        <f>+IF(C43="","",IF(様式４!F45="","",様式４!F45/$F43))</f>
        <v/>
      </c>
      <c r="M43" s="272" t="str">
        <f>+IF(C43="","",IF(様式４!G45="","",様式４!G45/$F43))</f>
        <v/>
      </c>
      <c r="N43" s="274" t="str">
        <f t="shared" si="1"/>
        <v/>
      </c>
      <c r="O43" s="159"/>
      <c r="Q43" s="258"/>
    </row>
    <row r="44" spans="1:17" s="163" customFormat="1" ht="21.75" customHeight="1" x14ac:dyDescent="0.45">
      <c r="A44" s="163">
        <v>35</v>
      </c>
      <c r="B44" s="156" t="str">
        <f t="shared" si="0"/>
        <v/>
      </c>
      <c r="C44" s="882" t="str">
        <f>+IF(様式２!B48="","",様式２!B48)</f>
        <v/>
      </c>
      <c r="D44" s="883"/>
      <c r="E44" s="161" t="str">
        <f>+IF($N$2=1,IF(様式５!G45="","",様式５!G45),IF($N$2=2,IF(様式６!G58="","",様式６!G58),""))</f>
        <v/>
      </c>
      <c r="F44" s="256" t="str">
        <f>+IF($N$2=1,IF(様式５!$J45="","",様式５!$J45),IF($N$2=2,IF(様式６!J58="","",様式６!J58),""))</f>
        <v/>
      </c>
      <c r="G44" s="228" t="str">
        <f>+IF(C44="","",IF(様式２!H48="","",様式２!H48/病棟機能確認票!F44))</f>
        <v/>
      </c>
      <c r="H44" s="228" t="str">
        <f>+IF(C44="","",IF(様式２!K48="","",様式２!K48/病棟機能確認票!F44))</f>
        <v/>
      </c>
      <c r="I44" s="228" t="str">
        <f>+IF(病棟機能確認票!C44="","",様式３!G41)</f>
        <v/>
      </c>
      <c r="J44" s="228" t="str">
        <f>+IF(C44="","",IF(様式４!D46="","",様式４!D46/$F44))</f>
        <v/>
      </c>
      <c r="K44" s="228" t="str">
        <f>+IF(C44="","",IF(様式４!E46="","",様式４!E46/$F44))</f>
        <v/>
      </c>
      <c r="L44" s="228" t="str">
        <f>+IF(C44="","",IF(様式４!F46="","",様式４!F46/$F44))</f>
        <v/>
      </c>
      <c r="M44" s="272" t="str">
        <f>+IF(C44="","",IF(様式４!G46="","",様式４!G46/$F44))</f>
        <v/>
      </c>
      <c r="N44" s="274" t="str">
        <f t="shared" si="1"/>
        <v/>
      </c>
      <c r="O44" s="159"/>
      <c r="Q44" s="258"/>
    </row>
    <row r="45" spans="1:17" s="163" customFormat="1" ht="21.75" customHeight="1" x14ac:dyDescent="0.45">
      <c r="A45" s="163">
        <v>36</v>
      </c>
      <c r="B45" s="156" t="str">
        <f t="shared" si="0"/>
        <v/>
      </c>
      <c r="C45" s="882" t="str">
        <f>+IF(様式２!B49="","",様式２!B49)</f>
        <v/>
      </c>
      <c r="D45" s="883"/>
      <c r="E45" s="161" t="str">
        <f>+IF($N$2=1,IF(様式５!G46="","",様式５!G46),IF($N$2=2,IF(様式６!G59="","",様式６!G59),""))</f>
        <v/>
      </c>
      <c r="F45" s="256" t="str">
        <f>+IF($N$2=1,IF(様式５!$J46="","",様式５!$J46),IF($N$2=2,IF(様式６!J59="","",様式６!J59),""))</f>
        <v/>
      </c>
      <c r="G45" s="228" t="str">
        <f>+IF(C45="","",IF(様式２!H49="","",様式２!H49/病棟機能確認票!F45))</f>
        <v/>
      </c>
      <c r="H45" s="228" t="str">
        <f>+IF(C45="","",IF(様式２!K49="","",様式２!K49/病棟機能確認票!F45))</f>
        <v/>
      </c>
      <c r="I45" s="228" t="str">
        <f>+IF(病棟機能確認票!C45="","",様式３!G42)</f>
        <v/>
      </c>
      <c r="J45" s="228" t="str">
        <f>+IF(C45="","",IF(様式４!D47="","",様式４!D47/$F45))</f>
        <v/>
      </c>
      <c r="K45" s="228" t="str">
        <f>+IF(C45="","",IF(様式４!E47="","",様式４!E47/$F45))</f>
        <v/>
      </c>
      <c r="L45" s="228" t="str">
        <f>+IF(C45="","",IF(様式４!F47="","",様式４!F47/$F45))</f>
        <v/>
      </c>
      <c r="M45" s="272" t="str">
        <f>+IF(C45="","",IF(様式４!G47="","",様式４!G47/$F45))</f>
        <v/>
      </c>
      <c r="N45" s="274" t="str">
        <f t="shared" si="1"/>
        <v/>
      </c>
      <c r="O45" s="159"/>
      <c r="Q45" s="258"/>
    </row>
    <row r="46" spans="1:17" s="163" customFormat="1" ht="21.75" customHeight="1" x14ac:dyDescent="0.45">
      <c r="A46" s="163">
        <v>37</v>
      </c>
      <c r="B46" s="156" t="str">
        <f t="shared" si="0"/>
        <v/>
      </c>
      <c r="C46" s="882" t="str">
        <f>+IF(様式２!B50="","",様式２!B50)</f>
        <v/>
      </c>
      <c r="D46" s="883"/>
      <c r="E46" s="161" t="str">
        <f>+IF($N$2=1,IF(様式５!G47="","",様式５!G47),IF($N$2=2,IF(様式６!G60="","",様式６!G60),""))</f>
        <v/>
      </c>
      <c r="F46" s="256" t="str">
        <f>+IF($N$2=1,IF(様式５!$J47="","",様式５!$J47),IF($N$2=2,IF(様式６!J60="","",様式６!J60),""))</f>
        <v/>
      </c>
      <c r="G46" s="228" t="str">
        <f>+IF(C46="","",IF(様式２!H50="","",様式２!H50/病棟機能確認票!F46))</f>
        <v/>
      </c>
      <c r="H46" s="228" t="str">
        <f>+IF(C46="","",IF(様式２!K50="","",様式２!K50/病棟機能確認票!F46))</f>
        <v/>
      </c>
      <c r="I46" s="228" t="str">
        <f>+IF(病棟機能確認票!C46="","",様式３!G43)</f>
        <v/>
      </c>
      <c r="J46" s="228" t="str">
        <f>+IF(C46="","",IF(様式４!D48="","",様式４!D48/$F46))</f>
        <v/>
      </c>
      <c r="K46" s="228" t="str">
        <f>+IF(C46="","",IF(様式４!E48="","",様式４!E48/$F46))</f>
        <v/>
      </c>
      <c r="L46" s="228" t="str">
        <f>+IF(C46="","",IF(様式４!F48="","",様式４!F48/$F46))</f>
        <v/>
      </c>
      <c r="M46" s="272" t="str">
        <f>+IF(C46="","",IF(様式４!G48="","",様式４!G48/$F46))</f>
        <v/>
      </c>
      <c r="N46" s="274" t="str">
        <f t="shared" si="1"/>
        <v/>
      </c>
      <c r="O46" s="159"/>
      <c r="Q46" s="258"/>
    </row>
    <row r="47" spans="1:17" s="163" customFormat="1" ht="21.75" customHeight="1" x14ac:dyDescent="0.45">
      <c r="A47" s="163">
        <v>38</v>
      </c>
      <c r="B47" s="156" t="str">
        <f t="shared" si="0"/>
        <v/>
      </c>
      <c r="C47" s="882" t="str">
        <f>+IF(様式２!B51="","",様式２!B51)</f>
        <v/>
      </c>
      <c r="D47" s="883"/>
      <c r="E47" s="161" t="str">
        <f>+IF($N$2=1,IF(様式５!G48="","",様式５!G48),IF($N$2=2,IF(様式６!G61="","",様式６!G61),""))</f>
        <v/>
      </c>
      <c r="F47" s="256" t="str">
        <f>+IF($N$2=1,IF(様式５!$J48="","",様式５!$J48),IF($N$2=2,IF(様式６!J61="","",様式６!J61),""))</f>
        <v/>
      </c>
      <c r="G47" s="228" t="str">
        <f>+IF(C47="","",IF(様式２!H51="","",様式２!H51/病棟機能確認票!F47))</f>
        <v/>
      </c>
      <c r="H47" s="228" t="str">
        <f>+IF(C47="","",IF(様式２!K51="","",様式２!K51/病棟機能確認票!F47))</f>
        <v/>
      </c>
      <c r="I47" s="228" t="str">
        <f>+IF(病棟機能確認票!C47="","",様式３!G44)</f>
        <v/>
      </c>
      <c r="J47" s="228" t="str">
        <f>+IF(C47="","",IF(様式４!D49="","",様式４!D49/$F47))</f>
        <v/>
      </c>
      <c r="K47" s="228" t="str">
        <f>+IF(C47="","",IF(様式４!E49="","",様式４!E49/$F47))</f>
        <v/>
      </c>
      <c r="L47" s="228" t="str">
        <f>+IF(C47="","",IF(様式４!F49="","",様式４!F49/$F47))</f>
        <v/>
      </c>
      <c r="M47" s="272" t="str">
        <f>+IF(C47="","",IF(様式４!G49="","",様式４!G49/$F47))</f>
        <v/>
      </c>
      <c r="N47" s="274" t="str">
        <f t="shared" si="1"/>
        <v/>
      </c>
      <c r="O47" s="159"/>
      <c r="Q47" s="258"/>
    </row>
    <row r="48" spans="1:17" s="163" customFormat="1" ht="21.75" customHeight="1" x14ac:dyDescent="0.45">
      <c r="A48" s="163">
        <v>39</v>
      </c>
      <c r="B48" s="156" t="str">
        <f t="shared" si="0"/>
        <v/>
      </c>
      <c r="C48" s="882" t="str">
        <f>+IF(様式２!B52="","",様式２!B52)</f>
        <v/>
      </c>
      <c r="D48" s="883"/>
      <c r="E48" s="161" t="str">
        <f>+IF($N$2=1,IF(様式５!G49="","",様式５!G49),IF($N$2=2,IF(様式６!G62="","",様式６!G62),""))</f>
        <v/>
      </c>
      <c r="F48" s="256" t="str">
        <f>+IF($N$2=1,IF(様式５!$J49="","",様式５!$J49),IF($N$2=2,IF(様式６!J62="","",様式６!J62),""))</f>
        <v/>
      </c>
      <c r="G48" s="228" t="str">
        <f>+IF(C48="","",IF(様式２!H52="","",様式２!H52/病棟機能確認票!F48))</f>
        <v/>
      </c>
      <c r="H48" s="228" t="str">
        <f>+IF(C48="","",IF(様式２!K52="","",様式２!K52/病棟機能確認票!F48))</f>
        <v/>
      </c>
      <c r="I48" s="228" t="str">
        <f>+IF(病棟機能確認票!C48="","",様式３!G45)</f>
        <v/>
      </c>
      <c r="J48" s="228" t="str">
        <f>+IF(C48="","",IF(様式４!D50="","",様式４!D50/$F48))</f>
        <v/>
      </c>
      <c r="K48" s="228" t="str">
        <f>+IF(C48="","",IF(様式４!E50="","",様式４!E50/$F48))</f>
        <v/>
      </c>
      <c r="L48" s="228" t="str">
        <f>+IF(C48="","",IF(様式４!F50="","",様式４!F50/$F48))</f>
        <v/>
      </c>
      <c r="M48" s="272" t="str">
        <f>+IF(C48="","",IF(様式４!G50="","",様式４!G50/$F48))</f>
        <v/>
      </c>
      <c r="N48" s="274" t="str">
        <f t="shared" si="1"/>
        <v/>
      </c>
      <c r="O48" s="159"/>
      <c r="Q48" s="258"/>
    </row>
    <row r="49" spans="1:17" s="163" customFormat="1" ht="21.75" customHeight="1" x14ac:dyDescent="0.45">
      <c r="A49" s="163">
        <v>40</v>
      </c>
      <c r="B49" s="156" t="str">
        <f t="shared" si="0"/>
        <v/>
      </c>
      <c r="C49" s="882" t="str">
        <f>+IF(様式２!B53="","",様式２!B53)</f>
        <v/>
      </c>
      <c r="D49" s="883"/>
      <c r="E49" s="161" t="str">
        <f>+IF($N$2=1,IF(様式５!G50="","",様式５!G50),IF($N$2=2,IF(様式６!G63="","",様式６!G63),""))</f>
        <v/>
      </c>
      <c r="F49" s="256" t="str">
        <f>+IF($N$2=1,IF(様式５!$J50="","",様式５!$J50),IF($N$2=2,IF(様式６!J63="","",様式６!J63),""))</f>
        <v/>
      </c>
      <c r="G49" s="228" t="str">
        <f>+IF(C49="","",IF(様式２!H53="","",様式２!H53/病棟機能確認票!F49))</f>
        <v/>
      </c>
      <c r="H49" s="228" t="str">
        <f>+IF(C49="","",IF(様式２!K53="","",様式２!K53/病棟機能確認票!F49))</f>
        <v/>
      </c>
      <c r="I49" s="228" t="str">
        <f>+IF(病棟機能確認票!C49="","",様式３!G46)</f>
        <v/>
      </c>
      <c r="J49" s="228" t="str">
        <f>+IF(C49="","",IF(様式４!D51="","",様式４!D51/$F49))</f>
        <v/>
      </c>
      <c r="K49" s="228" t="str">
        <f>+IF(C49="","",IF(様式４!E51="","",様式４!E51/$F49))</f>
        <v/>
      </c>
      <c r="L49" s="228" t="str">
        <f>+IF(C49="","",IF(様式４!F51="","",様式４!F51/$F49))</f>
        <v/>
      </c>
      <c r="M49" s="272" t="str">
        <f>+IF(C49="","",IF(様式４!G51="","",様式４!G51/$F49))</f>
        <v/>
      </c>
      <c r="N49" s="274" t="str">
        <f t="shared" si="1"/>
        <v/>
      </c>
      <c r="O49" s="159"/>
      <c r="Q49" s="258"/>
    </row>
    <row r="50" spans="1:17" s="163" customFormat="1" ht="21.75" customHeight="1" x14ac:dyDescent="0.45">
      <c r="A50" s="163">
        <v>41</v>
      </c>
      <c r="B50" s="156" t="str">
        <f t="shared" si="0"/>
        <v/>
      </c>
      <c r="C50" s="882" t="str">
        <f>+IF(様式２!B54="","",様式２!B54)</f>
        <v/>
      </c>
      <c r="D50" s="883"/>
      <c r="E50" s="161" t="str">
        <f>+IF($N$2=1,IF(様式５!G51="","",様式５!G51),IF($N$2=2,IF(様式６!G64="","",様式６!G64),""))</f>
        <v/>
      </c>
      <c r="F50" s="256" t="str">
        <f>+IF($N$2=1,IF(様式５!$J51="","",様式５!$J51),IF($N$2=2,IF(様式６!J64="","",様式６!J64),""))</f>
        <v/>
      </c>
      <c r="G50" s="228" t="str">
        <f>+IF(C50="","",IF(様式２!H54="","",様式２!H54/病棟機能確認票!F50))</f>
        <v/>
      </c>
      <c r="H50" s="228" t="str">
        <f>+IF(C50="","",IF(様式２!K54="","",様式２!K54/病棟機能確認票!F50))</f>
        <v/>
      </c>
      <c r="I50" s="228" t="str">
        <f>+IF(病棟機能確認票!C50="","",様式３!G47)</f>
        <v/>
      </c>
      <c r="J50" s="228" t="str">
        <f>+IF(C50="","",IF(様式４!D52="","",様式４!D52/$F50))</f>
        <v/>
      </c>
      <c r="K50" s="228" t="str">
        <f>+IF(C50="","",IF(様式４!E52="","",様式４!E52/$F50))</f>
        <v/>
      </c>
      <c r="L50" s="228" t="str">
        <f>+IF(C50="","",IF(様式４!F52="","",様式４!F52/$F50))</f>
        <v/>
      </c>
      <c r="M50" s="272" t="str">
        <f>+IF(C50="","",IF(様式４!G52="","",様式４!G52/$F50))</f>
        <v/>
      </c>
      <c r="N50" s="274" t="str">
        <f t="shared" si="1"/>
        <v/>
      </c>
      <c r="O50" s="159"/>
      <c r="Q50" s="258"/>
    </row>
    <row r="51" spans="1:17" s="163" customFormat="1" ht="21.75" customHeight="1" x14ac:dyDescent="0.45">
      <c r="A51" s="163">
        <v>42</v>
      </c>
      <c r="B51" s="156" t="str">
        <f t="shared" si="0"/>
        <v/>
      </c>
      <c r="C51" s="882" t="str">
        <f>+IF(様式２!B55="","",様式２!B55)</f>
        <v/>
      </c>
      <c r="D51" s="883"/>
      <c r="E51" s="161" t="str">
        <f>+IF($N$2=1,IF(様式５!G52="","",様式５!G52),IF($N$2=2,IF(様式６!G65="","",様式６!G65),""))</f>
        <v/>
      </c>
      <c r="F51" s="256" t="str">
        <f>+IF($N$2=1,IF(様式５!$J52="","",様式５!$J52),IF($N$2=2,IF(様式６!J65="","",様式６!J65),""))</f>
        <v/>
      </c>
      <c r="G51" s="228" t="str">
        <f>+IF(C51="","",IF(様式２!H55="","",様式２!H55/病棟機能確認票!F51))</f>
        <v/>
      </c>
      <c r="H51" s="228" t="str">
        <f>+IF(C51="","",IF(様式２!K55="","",様式２!K55/病棟機能確認票!F51))</f>
        <v/>
      </c>
      <c r="I51" s="228" t="str">
        <f>+IF(病棟機能確認票!C51="","",様式３!G48)</f>
        <v/>
      </c>
      <c r="J51" s="228" t="str">
        <f>+IF(C51="","",IF(様式４!D53="","",様式４!D53/$F51))</f>
        <v/>
      </c>
      <c r="K51" s="228" t="str">
        <f>+IF(C51="","",IF(様式４!E53="","",様式４!E53/$F51))</f>
        <v/>
      </c>
      <c r="L51" s="228" t="str">
        <f>+IF(C51="","",IF(様式４!F53="","",様式４!F53/$F51))</f>
        <v/>
      </c>
      <c r="M51" s="272" t="str">
        <f>+IF(C51="","",IF(様式４!G53="","",様式４!G53/$F51))</f>
        <v/>
      </c>
      <c r="N51" s="274" t="str">
        <f t="shared" si="1"/>
        <v/>
      </c>
      <c r="O51" s="159"/>
      <c r="Q51" s="258"/>
    </row>
    <row r="52" spans="1:17" s="163" customFormat="1" ht="21.75" customHeight="1" x14ac:dyDescent="0.45">
      <c r="A52" s="163">
        <v>43</v>
      </c>
      <c r="B52" s="156" t="str">
        <f t="shared" si="0"/>
        <v/>
      </c>
      <c r="C52" s="882" t="str">
        <f>+IF(様式２!B56="","",様式２!B56)</f>
        <v/>
      </c>
      <c r="D52" s="883"/>
      <c r="E52" s="161" t="str">
        <f>+IF($N$2=1,IF(様式５!G53="","",様式５!G53),IF($N$2=2,IF(様式６!G66="","",様式６!G66),""))</f>
        <v/>
      </c>
      <c r="F52" s="256" t="str">
        <f>+IF($N$2=1,IF(様式５!$J53="","",様式５!$J53),IF($N$2=2,IF(様式６!J66="","",様式６!J66),""))</f>
        <v/>
      </c>
      <c r="G52" s="228" t="str">
        <f>+IF(C52="","",IF(様式２!H56="","",様式２!H56/病棟機能確認票!F52))</f>
        <v/>
      </c>
      <c r="H52" s="228" t="str">
        <f>+IF(C52="","",IF(様式２!K56="","",様式２!K56/病棟機能確認票!F52))</f>
        <v/>
      </c>
      <c r="I52" s="228" t="str">
        <f>+IF(病棟機能確認票!C52="","",様式３!G49)</f>
        <v/>
      </c>
      <c r="J52" s="228" t="str">
        <f>+IF(C52="","",IF(様式４!D54="","",様式４!D54/$F52))</f>
        <v/>
      </c>
      <c r="K52" s="228" t="str">
        <f>+IF(C52="","",IF(様式４!E54="","",様式４!E54/$F52))</f>
        <v/>
      </c>
      <c r="L52" s="228" t="str">
        <f>+IF(C52="","",IF(様式４!F54="","",様式４!F54/$F52))</f>
        <v/>
      </c>
      <c r="M52" s="272" t="str">
        <f>+IF(C52="","",IF(様式４!G54="","",様式４!G54/$F52))</f>
        <v/>
      </c>
      <c r="N52" s="274" t="str">
        <f t="shared" si="1"/>
        <v/>
      </c>
      <c r="O52" s="159"/>
      <c r="Q52" s="258"/>
    </row>
    <row r="53" spans="1:17" s="163" customFormat="1" ht="21.75" customHeight="1" x14ac:dyDescent="0.45">
      <c r="A53" s="163">
        <v>44</v>
      </c>
      <c r="B53" s="156" t="str">
        <f t="shared" si="0"/>
        <v/>
      </c>
      <c r="C53" s="882" t="str">
        <f>+IF(様式２!B57="","",様式２!B57)</f>
        <v/>
      </c>
      <c r="D53" s="883"/>
      <c r="E53" s="161" t="str">
        <f>+IF($N$2=1,IF(様式５!G54="","",様式５!G54),IF($N$2=2,IF(様式６!G67="","",様式６!G67),""))</f>
        <v/>
      </c>
      <c r="F53" s="256" t="str">
        <f>+IF($N$2=1,IF(様式５!$J54="","",様式５!$J54),IF($N$2=2,IF(様式６!J67="","",様式６!J67),""))</f>
        <v/>
      </c>
      <c r="G53" s="228" t="str">
        <f>+IF(C53="","",IF(様式２!H57="","",様式２!H57/病棟機能確認票!F53))</f>
        <v/>
      </c>
      <c r="H53" s="228" t="str">
        <f>+IF(C53="","",IF(様式２!K57="","",様式２!K57/病棟機能確認票!F53))</f>
        <v/>
      </c>
      <c r="I53" s="228" t="str">
        <f>+IF(病棟機能確認票!C53="","",様式３!G50)</f>
        <v/>
      </c>
      <c r="J53" s="228" t="str">
        <f>+IF(C53="","",IF(様式４!D55="","",様式４!D55/$F53))</f>
        <v/>
      </c>
      <c r="K53" s="228" t="str">
        <f>+IF(C53="","",IF(様式４!E55="","",様式４!E55/$F53))</f>
        <v/>
      </c>
      <c r="L53" s="228" t="str">
        <f>+IF(C53="","",IF(様式４!F55="","",様式４!F55/$F53))</f>
        <v/>
      </c>
      <c r="M53" s="272" t="str">
        <f>+IF(C53="","",IF(様式４!G55="","",様式４!G55/$F53))</f>
        <v/>
      </c>
      <c r="N53" s="274" t="str">
        <f t="shared" si="1"/>
        <v/>
      </c>
      <c r="O53" s="159"/>
      <c r="Q53" s="258"/>
    </row>
    <row r="54" spans="1:17" s="163" customFormat="1" ht="21.75" customHeight="1" x14ac:dyDescent="0.45">
      <c r="A54" s="163">
        <v>45</v>
      </c>
      <c r="B54" s="156" t="str">
        <f t="shared" si="0"/>
        <v/>
      </c>
      <c r="C54" s="882" t="str">
        <f>+IF(様式２!B58="","",様式２!B58)</f>
        <v/>
      </c>
      <c r="D54" s="883"/>
      <c r="E54" s="161" t="str">
        <f>+IF($N$2=1,IF(様式５!G55="","",様式５!G55),IF($N$2=2,IF(様式６!G68="","",様式６!G68),""))</f>
        <v/>
      </c>
      <c r="F54" s="256" t="str">
        <f>+IF($N$2=1,IF(様式５!$J55="","",様式５!$J55),IF($N$2=2,IF(様式６!J68="","",様式６!J68),""))</f>
        <v/>
      </c>
      <c r="G54" s="228" t="str">
        <f>+IF(C54="","",IF(様式２!H58="","",様式２!H58/病棟機能確認票!F54))</f>
        <v/>
      </c>
      <c r="H54" s="228" t="str">
        <f>+IF(C54="","",IF(様式２!K58="","",様式２!K58/病棟機能確認票!F54))</f>
        <v/>
      </c>
      <c r="I54" s="228" t="str">
        <f>+IF(病棟機能確認票!C54="","",様式３!G51)</f>
        <v/>
      </c>
      <c r="J54" s="228" t="str">
        <f>+IF(C54="","",IF(様式４!D56="","",様式４!D56/$F54))</f>
        <v/>
      </c>
      <c r="K54" s="228" t="str">
        <f>+IF(C54="","",IF(様式４!E56="","",様式４!E56/$F54))</f>
        <v/>
      </c>
      <c r="L54" s="228" t="str">
        <f>+IF(C54="","",IF(様式４!F56="","",様式４!F56/$F54))</f>
        <v/>
      </c>
      <c r="M54" s="272" t="str">
        <f>+IF(C54="","",IF(様式４!G56="","",様式４!G56/$F54))</f>
        <v/>
      </c>
      <c r="N54" s="274" t="str">
        <f t="shared" si="1"/>
        <v/>
      </c>
      <c r="O54" s="159"/>
      <c r="Q54" s="258"/>
    </row>
    <row r="55" spans="1:17" s="163" customFormat="1" ht="21.75" customHeight="1" x14ac:dyDescent="0.45">
      <c r="A55" s="163">
        <v>46</v>
      </c>
      <c r="B55" s="156" t="str">
        <f t="shared" si="0"/>
        <v/>
      </c>
      <c r="C55" s="882" t="str">
        <f>+IF(様式２!B59="","",様式２!B59)</f>
        <v/>
      </c>
      <c r="D55" s="883"/>
      <c r="E55" s="161" t="str">
        <f>+IF($N$2=1,IF(様式５!G56="","",様式５!G56),IF($N$2=2,IF(様式６!G69="","",様式６!G69),""))</f>
        <v/>
      </c>
      <c r="F55" s="256" t="str">
        <f>+IF($N$2=1,IF(様式５!$J56="","",様式５!$J56),IF($N$2=2,IF(様式６!J69="","",様式６!J69),""))</f>
        <v/>
      </c>
      <c r="G55" s="228" t="str">
        <f>+IF(C55="","",IF(様式２!H59="","",様式２!H59/病棟機能確認票!F55))</f>
        <v/>
      </c>
      <c r="H55" s="228" t="str">
        <f>+IF(C55="","",IF(様式２!K59="","",様式２!K59/病棟機能確認票!F55))</f>
        <v/>
      </c>
      <c r="I55" s="228" t="str">
        <f>+IF(病棟機能確認票!C55="","",様式３!G52)</f>
        <v/>
      </c>
      <c r="J55" s="228" t="str">
        <f>+IF(C55="","",IF(様式４!D57="","",様式４!D57/$F55))</f>
        <v/>
      </c>
      <c r="K55" s="228" t="str">
        <f>+IF(C55="","",IF(様式４!E57="","",様式４!E57/$F55))</f>
        <v/>
      </c>
      <c r="L55" s="228" t="str">
        <f>+IF(C55="","",IF(様式４!F57="","",様式４!F57/$F55))</f>
        <v/>
      </c>
      <c r="M55" s="272" t="str">
        <f>+IF(C55="","",IF(様式４!G57="","",様式４!G57/$F55))</f>
        <v/>
      </c>
      <c r="N55" s="274" t="str">
        <f t="shared" si="1"/>
        <v/>
      </c>
      <c r="O55" s="159"/>
      <c r="Q55" s="258"/>
    </row>
    <row r="56" spans="1:17" s="163" customFormat="1" ht="21.75" customHeight="1" x14ac:dyDescent="0.45">
      <c r="A56" s="163">
        <v>47</v>
      </c>
      <c r="B56" s="156" t="str">
        <f t="shared" si="0"/>
        <v/>
      </c>
      <c r="C56" s="882" t="str">
        <f>+IF(様式２!B60="","",様式２!B60)</f>
        <v/>
      </c>
      <c r="D56" s="883"/>
      <c r="E56" s="161" t="str">
        <f>+IF($N$2=1,IF(様式５!G57="","",様式５!G57),IF($N$2=2,IF(様式６!G70="","",様式６!G70),""))</f>
        <v/>
      </c>
      <c r="F56" s="256" t="str">
        <f>+IF($N$2=1,IF(様式５!$J57="","",様式５!$J57),IF($N$2=2,IF(様式６!J70="","",様式６!J70),""))</f>
        <v/>
      </c>
      <c r="G56" s="228" t="str">
        <f>+IF(C56="","",IF(様式２!H60="","",様式２!H60/病棟機能確認票!F56))</f>
        <v/>
      </c>
      <c r="H56" s="228" t="str">
        <f>+IF(C56="","",IF(様式２!K60="","",様式２!K60/病棟機能確認票!F56))</f>
        <v/>
      </c>
      <c r="I56" s="228" t="str">
        <f>+IF(病棟機能確認票!C56="","",様式３!G53)</f>
        <v/>
      </c>
      <c r="J56" s="228" t="str">
        <f>+IF(C56="","",IF(様式４!D58="","",様式４!D58/$F56))</f>
        <v/>
      </c>
      <c r="K56" s="228" t="str">
        <f>+IF(C56="","",IF(様式４!E58="","",様式４!E58/$F56))</f>
        <v/>
      </c>
      <c r="L56" s="228" t="str">
        <f>+IF(C56="","",IF(様式４!F58="","",様式４!F58/$F56))</f>
        <v/>
      </c>
      <c r="M56" s="272" t="str">
        <f>+IF(C56="","",IF(様式４!G58="","",様式４!G58/$F56))</f>
        <v/>
      </c>
      <c r="N56" s="274" t="str">
        <f t="shared" si="1"/>
        <v/>
      </c>
      <c r="O56" s="159"/>
      <c r="Q56" s="258"/>
    </row>
    <row r="57" spans="1:17" s="163" customFormat="1" ht="21.75" customHeight="1" x14ac:dyDescent="0.45">
      <c r="A57" s="163">
        <v>48</v>
      </c>
      <c r="B57" s="156" t="str">
        <f t="shared" si="0"/>
        <v/>
      </c>
      <c r="C57" s="882" t="str">
        <f>+IF(様式２!B61="","",様式２!B61)</f>
        <v/>
      </c>
      <c r="D57" s="883"/>
      <c r="E57" s="161" t="str">
        <f>+IF($N$2=1,IF(様式５!G58="","",様式５!G58),IF($N$2=2,IF(様式６!G71="","",様式６!G71),""))</f>
        <v/>
      </c>
      <c r="F57" s="256" t="str">
        <f>+IF($N$2=1,IF(様式５!$J58="","",様式５!$J58),IF($N$2=2,IF(様式６!J71="","",様式６!J71),""))</f>
        <v/>
      </c>
      <c r="G57" s="228" t="str">
        <f>+IF(C57="","",IF(様式２!H61="","",様式２!H61/病棟機能確認票!F57))</f>
        <v/>
      </c>
      <c r="H57" s="228" t="str">
        <f>+IF(C57="","",IF(様式２!K61="","",様式２!K61/病棟機能確認票!F57))</f>
        <v/>
      </c>
      <c r="I57" s="228" t="str">
        <f>+IF(病棟機能確認票!C57="","",様式３!G54)</f>
        <v/>
      </c>
      <c r="J57" s="228" t="str">
        <f>+IF(C57="","",IF(様式４!D59="","",様式４!D59/$F57))</f>
        <v/>
      </c>
      <c r="K57" s="228" t="str">
        <f>+IF(C57="","",IF(様式４!E59="","",様式４!E59/$F57))</f>
        <v/>
      </c>
      <c r="L57" s="228" t="str">
        <f>+IF(C57="","",IF(様式４!F59="","",様式４!F59/$F57))</f>
        <v/>
      </c>
      <c r="M57" s="272" t="str">
        <f>+IF(C57="","",IF(様式４!G59="","",様式４!G59/$F57))</f>
        <v/>
      </c>
      <c r="N57" s="274" t="str">
        <f t="shared" si="1"/>
        <v/>
      </c>
      <c r="O57" s="159"/>
      <c r="Q57" s="258"/>
    </row>
    <row r="58" spans="1:17" s="163" customFormat="1" ht="21.75" customHeight="1" x14ac:dyDescent="0.45">
      <c r="A58" s="163">
        <v>49</v>
      </c>
      <c r="B58" s="156" t="str">
        <f t="shared" si="0"/>
        <v/>
      </c>
      <c r="C58" s="882" t="str">
        <f>+IF(様式２!B62="","",様式２!B62)</f>
        <v/>
      </c>
      <c r="D58" s="883"/>
      <c r="E58" s="161" t="str">
        <f>+IF($N$2=1,IF(様式５!G59="","",様式５!G59),IF($N$2=2,IF(様式６!G72="","",様式６!G72),""))</f>
        <v/>
      </c>
      <c r="F58" s="256" t="str">
        <f>+IF($N$2=1,IF(様式５!$J59="","",様式５!$J59),IF($N$2=2,IF(様式６!J72="","",様式６!J72),""))</f>
        <v/>
      </c>
      <c r="G58" s="228" t="str">
        <f>+IF(C58="","",IF(様式２!H62="","",様式２!H62/病棟機能確認票!F58))</f>
        <v/>
      </c>
      <c r="H58" s="228" t="str">
        <f>+IF(C58="","",IF(様式２!K62="","",様式２!K62/病棟機能確認票!F58))</f>
        <v/>
      </c>
      <c r="I58" s="228" t="str">
        <f>+IF(病棟機能確認票!C58="","",様式３!G55)</f>
        <v/>
      </c>
      <c r="J58" s="228" t="str">
        <f>+IF(C58="","",IF(様式４!D60="","",様式４!D60/$F58))</f>
        <v/>
      </c>
      <c r="K58" s="228" t="str">
        <f>+IF(C58="","",IF(様式４!E60="","",様式４!E60/$F58))</f>
        <v/>
      </c>
      <c r="L58" s="228" t="str">
        <f>+IF(C58="","",IF(様式４!F60="","",様式４!F60/$F58))</f>
        <v/>
      </c>
      <c r="M58" s="272" t="str">
        <f>+IF(C58="","",IF(様式４!G60="","",様式４!G60/$F58))</f>
        <v/>
      </c>
      <c r="N58" s="274" t="str">
        <f t="shared" si="1"/>
        <v/>
      </c>
      <c r="O58" s="159"/>
      <c r="Q58" s="258"/>
    </row>
    <row r="59" spans="1:17" s="163" customFormat="1" ht="21.75" customHeight="1" thickBot="1" x14ac:dyDescent="0.5">
      <c r="A59" s="163">
        <v>50</v>
      </c>
      <c r="B59" s="156" t="str">
        <f t="shared" si="0"/>
        <v/>
      </c>
      <c r="C59" s="901" t="str">
        <f>+IF(様式２!B63="","",様式２!B63)</f>
        <v/>
      </c>
      <c r="D59" s="902"/>
      <c r="E59" s="164" t="str">
        <f>+IF($N$2=1,IF(様式５!G60="","",様式５!G60),IF($N$2=2,IF(様式６!G73="","",様式６!G73),""))</f>
        <v/>
      </c>
      <c r="F59" s="257" t="str">
        <f>+IF($N$2=1,IF(様式５!$J60="","",様式５!$J60),IF($N$2=2,IF(様式６!J73="","",様式６!J73),""))</f>
        <v/>
      </c>
      <c r="G59" s="230" t="str">
        <f>+IF(C59="","",IF(様式２!H63="","",様式２!H63/病棟機能確認票!F59))</f>
        <v/>
      </c>
      <c r="H59" s="230" t="str">
        <f>+IF(C59="","",IF(様式２!K63="","",様式２!K63/病棟機能確認票!F59))</f>
        <v/>
      </c>
      <c r="I59" s="230" t="str">
        <f>+IF(病棟機能確認票!C59="","",様式３!G56)</f>
        <v/>
      </c>
      <c r="J59" s="230" t="str">
        <f>+IF(C59="","",IF(様式４!D61="","",様式４!D61/$F59))</f>
        <v/>
      </c>
      <c r="K59" s="230" t="str">
        <f>+IF(C59="","",IF(様式４!E61="","",様式４!E61/$F59))</f>
        <v/>
      </c>
      <c r="L59" s="230" t="str">
        <f>+IF(C59="","",IF(様式４!F61="","",様式４!F61/$F59))</f>
        <v/>
      </c>
      <c r="M59" s="273" t="str">
        <f>+IF(C59="","",IF(様式４!G61="","",様式４!G61/$F59))</f>
        <v/>
      </c>
      <c r="N59" s="274" t="str">
        <f t="shared" si="1"/>
        <v/>
      </c>
      <c r="O59" s="159"/>
      <c r="Q59" s="258"/>
    </row>
    <row r="60" spans="1:17" s="151" customFormat="1" ht="39.450000000000003" customHeight="1" x14ac:dyDescent="0.45">
      <c r="C60" s="165"/>
      <c r="D60" s="165"/>
      <c r="E60" s="165"/>
      <c r="F60" s="165"/>
      <c r="G60" s="165"/>
      <c r="H60" s="165"/>
      <c r="Q60" s="259"/>
    </row>
    <row r="61" spans="1:17" s="151" customFormat="1" ht="18.600000000000001" x14ac:dyDescent="0.45">
      <c r="C61" s="165"/>
      <c r="D61" s="165"/>
      <c r="E61" s="165"/>
      <c r="F61" s="165"/>
      <c r="G61" s="165"/>
      <c r="H61" s="165"/>
      <c r="Q61" s="259"/>
    </row>
    <row r="62" spans="1:17" s="166" customFormat="1" ht="42" customHeight="1" x14ac:dyDescent="0.45">
      <c r="C62" s="880" t="s">
        <v>951</v>
      </c>
      <c r="D62" s="880"/>
      <c r="E62" s="880"/>
      <c r="F62" s="880"/>
      <c r="G62" s="880"/>
      <c r="H62" s="880"/>
      <c r="I62" s="880"/>
      <c r="J62" s="880"/>
      <c r="K62" s="880"/>
      <c r="L62" s="880"/>
      <c r="M62" s="880"/>
      <c r="N62" s="880"/>
      <c r="O62" s="880"/>
      <c r="Q62" s="260"/>
    </row>
    <row r="63" spans="1:17" s="219" customFormat="1" ht="28.5" customHeight="1" x14ac:dyDescent="0.45">
      <c r="C63" s="884" t="s">
        <v>968</v>
      </c>
      <c r="D63" s="884"/>
      <c r="E63" s="884"/>
      <c r="F63" s="884"/>
      <c r="G63" s="884"/>
      <c r="H63" s="884"/>
      <c r="I63" s="884"/>
      <c r="J63" s="884"/>
      <c r="K63" s="884"/>
      <c r="L63" s="884"/>
      <c r="M63" s="884"/>
      <c r="N63" s="884"/>
      <c r="O63" s="884"/>
      <c r="Q63" s="261"/>
    </row>
    <row r="64" spans="1:17" s="219" customFormat="1" ht="28.5" customHeight="1" x14ac:dyDescent="0.45">
      <c r="C64" s="884" t="s">
        <v>966</v>
      </c>
      <c r="D64" s="884"/>
      <c r="E64" s="884"/>
      <c r="F64" s="884"/>
      <c r="G64" s="884"/>
      <c r="H64" s="884"/>
      <c r="I64" s="884"/>
      <c r="J64" s="884"/>
      <c r="K64" s="884"/>
      <c r="L64" s="884"/>
      <c r="M64" s="884"/>
      <c r="N64" s="884"/>
      <c r="O64" s="884"/>
      <c r="Q64" s="261"/>
    </row>
    <row r="65" spans="3:17" s="151" customFormat="1" ht="44.25" customHeight="1" x14ac:dyDescent="0.45">
      <c r="C65" s="152"/>
      <c r="D65" s="152"/>
      <c r="E65" s="152"/>
      <c r="F65" s="152"/>
      <c r="G65" s="152"/>
      <c r="H65" s="152"/>
      <c r="I65" s="152"/>
      <c r="J65" s="152"/>
      <c r="K65" s="152"/>
      <c r="Q65" s="259"/>
    </row>
    <row r="66" spans="3:17" s="160" customFormat="1" ht="42.75" customHeight="1" x14ac:dyDescent="0.45">
      <c r="D66" s="900" t="s">
        <v>952</v>
      </c>
      <c r="E66" s="900"/>
      <c r="F66" s="900"/>
      <c r="Q66" s="258"/>
    </row>
    <row r="67" spans="3:17" s="160" customFormat="1" ht="42.75" customHeight="1" x14ac:dyDescent="0.45">
      <c r="D67" s="881" t="s">
        <v>953</v>
      </c>
      <c r="E67" s="881"/>
      <c r="F67" s="167" t="e">
        <f>F68+F69</f>
        <v>#DIV/0!</v>
      </c>
      <c r="Q67" s="258"/>
    </row>
    <row r="68" spans="3:17" s="160" customFormat="1" ht="42.75" customHeight="1" x14ac:dyDescent="0.45">
      <c r="D68" s="881" t="s">
        <v>954</v>
      </c>
      <c r="E68" s="881"/>
      <c r="F68" s="167" t="e">
        <f>+IF(様式１!$F$48="○",SUMIFS(様式５!$J$11:$J$60,様式５!$E$11:$E$60,"高度急性期")/(様式５!$J$61-SUMIFS(様式５!$J$11:$J$60,様式５!$E$11:$E$60,"休棟中")),SUMIFS(様式６!$J$24:$J$73,様式６!$E$24:$E$73,"高度急性期")/(様式６!$J$74-SUMIFS(様式６!$J$24:$J$73,様式６!$E$24:$E$73,"休棟中")))</f>
        <v>#DIV/0!</v>
      </c>
      <c r="Q68" s="258"/>
    </row>
    <row r="69" spans="3:17" s="160" customFormat="1" ht="42.75" customHeight="1" x14ac:dyDescent="0.45">
      <c r="D69" s="881" t="s">
        <v>955</v>
      </c>
      <c r="E69" s="881"/>
      <c r="F69" s="167" t="e">
        <f>+IF(様式１!$F$48="○",SUMIFS(様式５!$J$11:$J$60,様式５!$E$11:$E$60,"急性期")/(様式５!$J$61-SUMIFS(様式５!$J$11:$J$60,様式５!$E$11:$E$60,"休棟中")),SUMIFS(様式６!$J$24:$J$73,様式６!$E$24:$E$73,"急性期")/(様式６!$J$74-SUMIFS(様式６!$J$24:$J$73,様式６!$E$24:$E$73,"休棟中")))</f>
        <v>#DIV/0!</v>
      </c>
      <c r="Q69" s="258"/>
    </row>
    <row r="70" spans="3:17" s="160" customFormat="1" ht="42.75" customHeight="1" x14ac:dyDescent="0.45">
      <c r="D70" s="881" t="s">
        <v>956</v>
      </c>
      <c r="E70" s="881"/>
      <c r="F70" s="167" t="e">
        <f>F71+F72</f>
        <v>#DIV/0!</v>
      </c>
      <c r="Q70" s="258"/>
    </row>
    <row r="71" spans="3:17" s="160" customFormat="1" ht="42.75" customHeight="1" x14ac:dyDescent="0.45">
      <c r="D71" s="881" t="s">
        <v>957</v>
      </c>
      <c r="E71" s="881"/>
      <c r="F71" s="167" t="e">
        <f>+IF(様式１!$F$48="○",SUMIFS(様式５!$J$11:$J$60,様式５!$E$11:$E$60,"回復期_地域")/(様式５!$J$61-SUMIFS(様式５!$J$11:$J$60,様式５!$E$11:$E$60,"休棟中")),SUMIFS(様式６!$J$24:$J$73,様式６!$E$24:$E$73,"回復期_地域")/(様式６!$J$74-SUMIFS(様式６!$J$24:$J$73,様式６!$E$24:$E$73,"休棟中")))</f>
        <v>#DIV/0!</v>
      </c>
    </row>
    <row r="72" spans="3:17" s="160" customFormat="1" ht="42.75" customHeight="1" x14ac:dyDescent="0.45">
      <c r="D72" s="881" t="s">
        <v>958</v>
      </c>
      <c r="E72" s="881"/>
      <c r="F72" s="167" t="e">
        <f>+IF(様式１!$F$48="○",SUMIFS(様式５!$J$11:$J$60,様式５!$E$11:$E$60,"回復期_リハ")/(様式５!$J$61-SUMIFS(様式５!$J$11:$J$60,様式５!$E$11:$E$60,"休棟中")),SUMIFS(様式６!$J$24:$J$73,様式６!$E$24:$E$73,"回復期_リハ")/(様式６!$J$74-SUMIFS(様式６!$J$24:$J$73,様式６!$E$24:$E$73,"休棟中")))</f>
        <v>#DIV/0!</v>
      </c>
    </row>
    <row r="73" spans="3:17" s="160" customFormat="1" ht="42.75" customHeight="1" x14ac:dyDescent="0.45">
      <c r="D73" s="881" t="s">
        <v>959</v>
      </c>
      <c r="E73" s="881"/>
      <c r="F73" s="167" t="e">
        <f>+IF(様式１!$F$48="○",SUMIFS(様式５!$J$11:$J$60,様式５!$E$11:$E$60,"慢性期")/(様式５!$J$61-SUMIFS(様式５!$J$11:$J$60,様式５!$E$11:$E$60,"休棟中")),SUMIFS(様式６!$J$24:$J$73,様式６!$E$24:$E$73,"慢性期")/(様式６!$J$74-SUMIFS(様式６!$J$24:$J$73,様式６!$E$24:$E$73,"休棟中")))</f>
        <v>#DIV/0!</v>
      </c>
    </row>
    <row r="74" spans="3:17" s="151" customFormat="1" ht="44.25" customHeight="1" thickBot="1" x14ac:dyDescent="0.5">
      <c r="C74" s="165"/>
      <c r="D74" s="165"/>
      <c r="E74" s="165"/>
      <c r="F74" s="165"/>
      <c r="G74" s="165"/>
      <c r="H74" s="165"/>
    </row>
    <row r="75" spans="3:17" s="151" customFormat="1" ht="66" customHeight="1" thickBot="1" x14ac:dyDescent="0.5">
      <c r="D75" s="224" t="s">
        <v>629</v>
      </c>
      <c r="E75" s="898" t="e">
        <f>+IF(OR(様式１!K3=病棟機能確認票!D77,様式１!K3=病棟機能確認票!D78,様式１!K3=病棟機能確認票!D79,様式１!K3=病棟機能確認票!D80,様式１!K3=病棟機能確認票!D81,様式１!K3=病棟機能確認票!D82,様式１!K3=病棟機能確認票!D83),"特定機能病院",IF(病棟機能確認票!F67&gt;=0.9,"急性期病院",IF(AND(病棟機能確認票!F67&gt;0,F67&lt;0.9),"急性期ケアミックス型病院",IF(F71&gt;=0.9,"地域急性期病院",IF(F72&gt;=0.9,"回復期リハビリ病院",IF(F73&gt;=0.9,"慢性期病院","後方支援ケアミックス型病院"))))))</f>
        <v>#DIV/0!</v>
      </c>
      <c r="F75" s="899"/>
    </row>
    <row r="76" spans="3:17" s="151" customFormat="1" ht="13.2" customHeight="1" x14ac:dyDescent="0.45">
      <c r="C76" s="165"/>
      <c r="D76" s="165"/>
      <c r="E76" s="165"/>
      <c r="F76" s="165"/>
      <c r="G76" s="165"/>
      <c r="H76" s="165"/>
    </row>
    <row r="77" spans="3:17" s="151" customFormat="1" ht="18.600000000000001" x14ac:dyDescent="0.45">
      <c r="C77" s="165"/>
      <c r="D77" s="168" t="s">
        <v>77</v>
      </c>
      <c r="E77" s="165"/>
      <c r="F77" s="165"/>
      <c r="G77" s="165"/>
      <c r="H77" s="165"/>
    </row>
    <row r="78" spans="3:17" s="151" customFormat="1" ht="18.600000000000001" x14ac:dyDescent="0.45">
      <c r="C78" s="165"/>
      <c r="D78" s="168" t="s">
        <v>78</v>
      </c>
      <c r="E78" s="165"/>
      <c r="F78" s="165"/>
      <c r="G78" s="165"/>
      <c r="H78" s="165"/>
    </row>
    <row r="79" spans="3:17" s="151" customFormat="1" ht="18.600000000000001" x14ac:dyDescent="0.45">
      <c r="C79" s="165"/>
      <c r="D79" s="168" t="s">
        <v>112</v>
      </c>
      <c r="E79" s="165"/>
      <c r="F79" s="165"/>
      <c r="G79" s="165"/>
      <c r="H79" s="165"/>
    </row>
    <row r="80" spans="3:17" s="151" customFormat="1" ht="18.600000000000001" x14ac:dyDescent="0.45">
      <c r="C80" s="165"/>
      <c r="D80" s="168" t="s">
        <v>151</v>
      </c>
      <c r="E80" s="165"/>
      <c r="F80" s="165"/>
      <c r="G80" s="165"/>
      <c r="H80" s="165"/>
    </row>
    <row r="81" spans="3:8" s="151" customFormat="1" ht="18.600000000000001" x14ac:dyDescent="0.45">
      <c r="C81" s="165"/>
      <c r="D81" s="168" t="s">
        <v>249</v>
      </c>
      <c r="E81" s="165"/>
      <c r="F81" s="165"/>
      <c r="G81" s="165"/>
      <c r="H81" s="165"/>
    </row>
    <row r="82" spans="3:8" s="151" customFormat="1" ht="18.600000000000001" x14ac:dyDescent="0.45">
      <c r="C82" s="165"/>
      <c r="D82" s="168" t="s">
        <v>498</v>
      </c>
      <c r="E82" s="165"/>
      <c r="F82" s="165"/>
      <c r="G82" s="165"/>
      <c r="H82" s="165"/>
    </row>
    <row r="83" spans="3:8" s="151" customFormat="1" ht="18.600000000000001" x14ac:dyDescent="0.45">
      <c r="C83" s="165"/>
      <c r="D83" s="168" t="s">
        <v>505</v>
      </c>
      <c r="E83" s="165"/>
      <c r="F83" s="165"/>
      <c r="G83" s="165"/>
      <c r="H83" s="165"/>
    </row>
    <row r="84" spans="3:8" s="151" customFormat="1" ht="18.600000000000001" x14ac:dyDescent="0.45">
      <c r="C84" s="165"/>
      <c r="D84" s="165"/>
      <c r="E84" s="165"/>
      <c r="F84" s="165"/>
      <c r="G84" s="165"/>
      <c r="H84" s="165"/>
    </row>
    <row r="85" spans="3:8" s="151" customFormat="1" ht="18.600000000000001" x14ac:dyDescent="0.45">
      <c r="C85" s="165"/>
      <c r="D85" s="165"/>
      <c r="E85" s="165"/>
      <c r="F85" s="165"/>
      <c r="G85" s="165"/>
      <c r="H85" s="165"/>
    </row>
    <row r="86" spans="3:8" s="151" customFormat="1" ht="18.600000000000001" x14ac:dyDescent="0.45">
      <c r="C86" s="165"/>
      <c r="D86" s="165"/>
      <c r="E86" s="165"/>
      <c r="F86" s="165"/>
      <c r="G86" s="165"/>
      <c r="H86" s="165"/>
    </row>
    <row r="87" spans="3:8" s="151" customFormat="1" ht="18.600000000000001" x14ac:dyDescent="0.45">
      <c r="C87" s="165"/>
      <c r="D87" s="165"/>
      <c r="E87" s="165"/>
      <c r="F87" s="165"/>
      <c r="G87" s="165"/>
      <c r="H87" s="165"/>
    </row>
    <row r="88" spans="3:8" s="151" customFormat="1" ht="18.600000000000001" x14ac:dyDescent="0.45">
      <c r="C88" s="165"/>
      <c r="D88" s="165"/>
      <c r="E88" s="165"/>
      <c r="F88" s="165"/>
      <c r="G88" s="165"/>
      <c r="H88" s="165"/>
    </row>
  </sheetData>
  <sheetProtection algorithmName="SHA-512" hashValue="KD1kr8AMq1NtDOJV9XONpTFfaXUSjoQLPh6hNKEt21uxuZs1yLzxC8pCWcfgN5R8iWbgOC1JY4Eikh/3LWogXA==" saltValue="XTuD4UGsQqZy1ZlO+jE4og==" spinCount="100000" sheet="1" selectLockedCells="1"/>
  <mergeCells count="70">
    <mergeCell ref="C38:D38"/>
    <mergeCell ref="C59:D59"/>
    <mergeCell ref="C31:D31"/>
    <mergeCell ref="C32:D32"/>
    <mergeCell ref="C33:D33"/>
    <mergeCell ref="C37:D37"/>
    <mergeCell ref="C34:D34"/>
    <mergeCell ref="C35:D35"/>
    <mergeCell ref="C36:D36"/>
    <mergeCell ref="C39:D39"/>
    <mergeCell ref="C40:D40"/>
    <mergeCell ref="C41:D41"/>
    <mergeCell ref="C42:D42"/>
    <mergeCell ref="C43:D43"/>
    <mergeCell ref="C44:D44"/>
    <mergeCell ref="C45:D45"/>
    <mergeCell ref="E75:F75"/>
    <mergeCell ref="C63:O63"/>
    <mergeCell ref="C64:O64"/>
    <mergeCell ref="D66:F66"/>
    <mergeCell ref="D67:E67"/>
    <mergeCell ref="D68:E68"/>
    <mergeCell ref="D71:E71"/>
    <mergeCell ref="D72:E72"/>
    <mergeCell ref="D73:E73"/>
    <mergeCell ref="D69:E69"/>
    <mergeCell ref="C5:O5"/>
    <mergeCell ref="C13:D13"/>
    <mergeCell ref="C14:D14"/>
    <mergeCell ref="C15:D15"/>
    <mergeCell ref="C16:D16"/>
    <mergeCell ref="C6:O6"/>
    <mergeCell ref="C8:D9"/>
    <mergeCell ref="E8:E9"/>
    <mergeCell ref="F8:F9"/>
    <mergeCell ref="G8:M8"/>
    <mergeCell ref="N8:N9"/>
    <mergeCell ref="C12:D12"/>
    <mergeCell ref="C10:D10"/>
    <mergeCell ref="C11:D11"/>
    <mergeCell ref="C17:D17"/>
    <mergeCell ref="C30:D30"/>
    <mergeCell ref="C18:D18"/>
    <mergeCell ref="C19:D19"/>
    <mergeCell ref="C20:D20"/>
    <mergeCell ref="C21:D21"/>
    <mergeCell ref="C22:D22"/>
    <mergeCell ref="C23:D23"/>
    <mergeCell ref="C27:D27"/>
    <mergeCell ref="C28:D28"/>
    <mergeCell ref="C29:D29"/>
    <mergeCell ref="C24:D24"/>
    <mergeCell ref="C25:D25"/>
    <mergeCell ref="C26:D26"/>
    <mergeCell ref="C4:O4"/>
    <mergeCell ref="C62:O62"/>
    <mergeCell ref="D70:E70"/>
    <mergeCell ref="C56:D56"/>
    <mergeCell ref="C57:D57"/>
    <mergeCell ref="C58:D58"/>
    <mergeCell ref="C51:D51"/>
    <mergeCell ref="C52:D52"/>
    <mergeCell ref="C53:D53"/>
    <mergeCell ref="C54:D54"/>
    <mergeCell ref="C55:D55"/>
    <mergeCell ref="C46:D46"/>
    <mergeCell ref="C47:D47"/>
    <mergeCell ref="C48:D48"/>
    <mergeCell ref="C49:D49"/>
    <mergeCell ref="C50:D50"/>
  </mergeCells>
  <phoneticPr fontId="14"/>
  <pageMargins left="0.70866141732283472" right="0.70866141732283472" top="0.74803149606299213" bottom="0.74803149606299213" header="0.31496062992125984" footer="0.31496062992125984"/>
  <pageSetup paperSize="9" scale="50" firstPageNumber="28" fitToWidth="0" fitToHeight="0" orientation="portrait" useFirstPageNumber="1" r:id="rId1"/>
  <headerFooter>
    <oddFooter>&amp;C&amp;20&amp;P ページ</oddFooter>
  </headerFooter>
  <rowBreaks count="1" manualBreakCount="1">
    <brk id="61" max="1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85"/>
  <sheetViews>
    <sheetView showGridLines="0" topLeftCell="A76" zoomScale="75" zoomScaleNormal="75" zoomScaleSheetLayoutView="75" zoomScalePageLayoutView="33" workbookViewId="0">
      <selection activeCell="B20" sqref="B20:C20"/>
    </sheetView>
  </sheetViews>
  <sheetFormatPr defaultColWidth="9" defaultRowHeight="15" x14ac:dyDescent="0.45"/>
  <cols>
    <col min="1" max="6" width="9" style="3"/>
    <col min="7" max="13" width="9.09765625" style="3" bestFit="1" customWidth="1"/>
    <col min="14" max="16" width="9" style="3"/>
    <col min="17" max="17" width="10" style="208" customWidth="1"/>
    <col min="18" max="16384" width="9" style="3"/>
  </cols>
  <sheetData>
    <row r="1" spans="1:17" x14ac:dyDescent="0.45">
      <c r="A1" s="920" t="s">
        <v>941</v>
      </c>
      <c r="B1" s="920"/>
      <c r="C1" s="920"/>
      <c r="D1" s="920"/>
      <c r="E1" s="920"/>
      <c r="F1" s="920"/>
      <c r="G1" s="920"/>
      <c r="H1" s="920"/>
      <c r="I1" s="920"/>
      <c r="J1" s="920"/>
      <c r="K1" s="920"/>
      <c r="L1" s="920"/>
      <c r="M1" s="920"/>
      <c r="N1" s="920"/>
      <c r="O1" s="920"/>
      <c r="P1" s="72"/>
    </row>
    <row r="2" spans="1:17" ht="45" customHeight="1" x14ac:dyDescent="0.45">
      <c r="A2" s="920"/>
      <c r="B2" s="920"/>
      <c r="C2" s="920"/>
      <c r="D2" s="920"/>
      <c r="E2" s="920"/>
      <c r="F2" s="920"/>
      <c r="G2" s="920"/>
      <c r="H2" s="920"/>
      <c r="I2" s="920"/>
      <c r="J2" s="920"/>
      <c r="K2" s="920"/>
      <c r="L2" s="920"/>
      <c r="M2" s="920"/>
      <c r="N2" s="920"/>
      <c r="O2" s="920"/>
      <c r="P2" s="72"/>
    </row>
    <row r="3" spans="1:17" s="216" customFormat="1" ht="30" x14ac:dyDescent="0.45">
      <c r="A3" s="213" t="s">
        <v>918</v>
      </c>
      <c r="B3" s="214"/>
      <c r="C3" s="214"/>
      <c r="D3" s="214"/>
      <c r="E3" s="214"/>
      <c r="F3" s="214"/>
      <c r="G3" s="214"/>
      <c r="H3" s="214"/>
      <c r="I3" s="214"/>
      <c r="J3" s="214"/>
      <c r="K3" s="214"/>
      <c r="L3" s="214"/>
      <c r="M3" s="214"/>
      <c r="N3" s="214"/>
      <c r="O3" s="214"/>
      <c r="P3" s="214"/>
      <c r="Q3" s="215"/>
    </row>
    <row r="4" spans="1:17" s="219" customFormat="1" ht="45.75" customHeight="1" x14ac:dyDescent="0.45">
      <c r="A4" s="217" t="s">
        <v>942</v>
      </c>
      <c r="B4" s="217"/>
      <c r="C4" s="217"/>
      <c r="D4" s="217"/>
      <c r="E4" s="217"/>
      <c r="F4" s="217"/>
      <c r="G4" s="217"/>
      <c r="H4" s="217"/>
      <c r="I4" s="217"/>
      <c r="J4" s="217"/>
      <c r="K4" s="217"/>
      <c r="L4" s="217"/>
      <c r="M4" s="217"/>
      <c r="N4" s="217"/>
      <c r="O4" s="217"/>
      <c r="P4" s="217"/>
      <c r="Q4" s="218"/>
    </row>
    <row r="5" spans="1:17" ht="24.75" customHeight="1" x14ac:dyDescent="0.45">
      <c r="A5" s="193" t="s">
        <v>785</v>
      </c>
      <c r="B5" s="909" t="s">
        <v>786</v>
      </c>
      <c r="C5" s="910"/>
      <c r="D5" s="905" t="s">
        <v>788</v>
      </c>
      <c r="E5" s="905"/>
      <c r="F5" s="903" t="s">
        <v>787</v>
      </c>
      <c r="G5" s="903"/>
      <c r="H5" s="72"/>
      <c r="I5" s="193" t="s">
        <v>785</v>
      </c>
      <c r="J5" s="909" t="s">
        <v>786</v>
      </c>
      <c r="K5" s="910"/>
      <c r="L5" s="905" t="s">
        <v>788</v>
      </c>
      <c r="M5" s="905"/>
      <c r="N5" s="903" t="s">
        <v>787</v>
      </c>
      <c r="O5" s="903"/>
      <c r="P5" s="72"/>
    </row>
    <row r="6" spans="1:17" ht="24.75" customHeight="1" x14ac:dyDescent="0.45">
      <c r="A6" s="194" t="s">
        <v>730</v>
      </c>
      <c r="B6" s="907" t="str">
        <f>+IF(様式１!$F$48="○","様式５",IF(様式１!$F$49="○","様式６",""))</f>
        <v/>
      </c>
      <c r="C6" s="908"/>
      <c r="D6" s="906" t="str">
        <f>+IF(様式１!$F$48="○",IF(様式５!$C11="","",様式５!$C11),IF(様式１!$F$49="○",IF(様式６!$C24="","",様式６!$C24),""))</f>
        <v/>
      </c>
      <c r="E6" s="906"/>
      <c r="F6" s="904" t="str">
        <f>+IF(D6="","",IF(B6="様式５",IF(様式５!$E11="","要確認",""),IF(保健所用確認シート!B6="様式６",IF(様式６!$E24="","要確認",""),"")))</f>
        <v/>
      </c>
      <c r="G6" s="904"/>
      <c r="H6" s="72"/>
      <c r="I6" s="194" t="s">
        <v>766</v>
      </c>
      <c r="J6" s="907" t="str">
        <f>+IF(様式１!$F$48="○","様式５",IF(様式１!$F$49="○","様式６",""))</f>
        <v/>
      </c>
      <c r="K6" s="908"/>
      <c r="L6" s="906" t="str">
        <f>+IF(様式１!$F$48="○",IF(様式５!$C36="","",様式５!$C36),IF(様式１!$F$49="○",IF(様式６!$C49="","",様式６!$C49),""))</f>
        <v/>
      </c>
      <c r="M6" s="906"/>
      <c r="N6" s="904" t="str">
        <f>+IF(L6="","",IF(J6="様式５",IF(様式５!$E36="","要確認",""),IF(保健所用確認シート!J6="様式６",IF(様式６!$E49="","要確認",""),"")))</f>
        <v/>
      </c>
      <c r="O6" s="904"/>
      <c r="P6" s="72"/>
    </row>
    <row r="7" spans="1:17" ht="24.75" customHeight="1" x14ac:dyDescent="0.45">
      <c r="A7" s="194" t="s">
        <v>731</v>
      </c>
      <c r="B7" s="907" t="str">
        <f>+IF(様式１!$F$48="○","様式５",IF(様式１!$F$49="○","様式６",""))</f>
        <v/>
      </c>
      <c r="C7" s="908"/>
      <c r="D7" s="906" t="str">
        <f>+IF(様式１!$F$48="○",IF(様式５!$C12="","",様式５!$C12),IF(様式１!$F$49="○",IF(様式６!$C25="","",様式６!$C25),""))</f>
        <v/>
      </c>
      <c r="E7" s="906"/>
      <c r="F7" s="904" t="str">
        <f>+IF(D7="","",IF(B7="様式５",IF(様式５!$E12="","要確認",""),IF(保健所用確認シート!B7="様式６",IF(様式６!$E25="","要確認",""),"")))</f>
        <v/>
      </c>
      <c r="G7" s="904"/>
      <c r="H7" s="72"/>
      <c r="I7" s="194" t="s">
        <v>767</v>
      </c>
      <c r="J7" s="907" t="str">
        <f>+IF(様式１!$F$48="○","様式５",IF(様式１!$F$49="○","様式６",""))</f>
        <v/>
      </c>
      <c r="K7" s="908"/>
      <c r="L7" s="906" t="str">
        <f>+IF(様式１!$F$48="○",IF(様式５!$C37="","",様式５!$C37),IF(様式１!$F$49="○",IF(様式６!$C50="","",様式６!$C50),""))</f>
        <v/>
      </c>
      <c r="M7" s="906"/>
      <c r="N7" s="904" t="str">
        <f>+IF(L7="","",IF(J7="様式５",IF(様式５!$E37="","要確認",""),IF(保健所用確認シート!J7="様式６",IF(様式６!$E50="","要確認",""),"")))</f>
        <v/>
      </c>
      <c r="O7" s="904"/>
      <c r="P7" s="72"/>
    </row>
    <row r="8" spans="1:17" ht="24.75" customHeight="1" x14ac:dyDescent="0.45">
      <c r="A8" s="194" t="s">
        <v>732</v>
      </c>
      <c r="B8" s="907" t="str">
        <f>+IF(様式１!$F$48="○","様式５",IF(様式１!$F$49="○","様式６",""))</f>
        <v/>
      </c>
      <c r="C8" s="908"/>
      <c r="D8" s="906" t="str">
        <f>+IF(様式１!$F$48="○",IF(様式５!$C13="","",様式５!$C13),IF(様式１!$F$49="○",IF(様式６!$C26="","",様式６!$C26),""))</f>
        <v/>
      </c>
      <c r="E8" s="906"/>
      <c r="F8" s="904" t="str">
        <f>+IF(D8="","",IF(B8="様式５",IF(様式５!$E13="","要確認",""),IF(保健所用確認シート!B8="様式６",IF(様式６!$E26="","要確認",""),"")))</f>
        <v/>
      </c>
      <c r="G8" s="904"/>
      <c r="H8" s="72"/>
      <c r="I8" s="194" t="s">
        <v>768</v>
      </c>
      <c r="J8" s="907" t="str">
        <f>+IF(様式１!$F$48="○","様式５",IF(様式１!$F$49="○","様式６",""))</f>
        <v/>
      </c>
      <c r="K8" s="908"/>
      <c r="L8" s="906" t="str">
        <f>+IF(様式１!$F$48="○",IF(様式５!$C38="","",様式５!$C38),IF(様式１!$F$49="○",IF(様式６!$C51="","",様式６!$C51),""))</f>
        <v/>
      </c>
      <c r="M8" s="906"/>
      <c r="N8" s="904" t="str">
        <f>+IF(L8="","",IF(J8="様式５",IF(様式５!$E38="","要確認",""),IF(保健所用確認シート!J8="様式６",IF(様式６!$E51="","要確認",""),"")))</f>
        <v/>
      </c>
      <c r="O8" s="904"/>
      <c r="P8" s="72"/>
    </row>
    <row r="9" spans="1:17" ht="24.75" customHeight="1" x14ac:dyDescent="0.45">
      <c r="A9" s="194" t="s">
        <v>733</v>
      </c>
      <c r="B9" s="907" t="str">
        <f>+IF(様式１!$F$48="○","様式５",IF(様式１!$F$49="○","様式６",""))</f>
        <v/>
      </c>
      <c r="C9" s="908"/>
      <c r="D9" s="906" t="str">
        <f>+IF(様式１!$F$48="○",IF(様式５!$C14="","",様式５!$C14),IF(様式１!$F$49="○",IF(様式６!$C27="","",様式６!$C27),""))</f>
        <v/>
      </c>
      <c r="E9" s="906"/>
      <c r="F9" s="904" t="str">
        <f>+IF(D9="","",IF(B9="様式５",IF(様式５!$E14="","要確認",""),IF(保健所用確認シート!B9="様式６",IF(様式６!$E27="","要確認",""),"")))</f>
        <v/>
      </c>
      <c r="G9" s="904"/>
      <c r="H9" s="72"/>
      <c r="I9" s="194" t="s">
        <v>769</v>
      </c>
      <c r="J9" s="907" t="str">
        <f>+IF(様式１!$F$48="○","様式５",IF(様式１!$F$49="○","様式６",""))</f>
        <v/>
      </c>
      <c r="K9" s="908"/>
      <c r="L9" s="906" t="str">
        <f>+IF(様式１!$F$48="○",IF(様式５!$C39="","",様式５!$C39),IF(様式１!$F$49="○",IF(様式６!$C52="","",様式６!$C52),""))</f>
        <v/>
      </c>
      <c r="M9" s="906"/>
      <c r="N9" s="904" t="str">
        <f>+IF(L9="","",IF(J9="様式５",IF(様式５!$E39="","要確認",""),IF(保健所用確認シート!J9="様式６",IF(様式６!$E52="","要確認",""),"")))</f>
        <v/>
      </c>
      <c r="O9" s="904"/>
      <c r="P9" s="72"/>
    </row>
    <row r="10" spans="1:17" ht="24.75" customHeight="1" x14ac:dyDescent="0.45">
      <c r="A10" s="194" t="s">
        <v>734</v>
      </c>
      <c r="B10" s="907" t="str">
        <f>+IF(様式１!$F$48="○","様式５",IF(様式１!$F$49="○","様式６",""))</f>
        <v/>
      </c>
      <c r="C10" s="908"/>
      <c r="D10" s="906" t="str">
        <f>+IF(様式１!$F$48="○",IF(様式５!$C15="","",様式５!$C15),IF(様式１!$F$49="○",IF(様式６!$C28="","",様式６!$C28),""))</f>
        <v/>
      </c>
      <c r="E10" s="906"/>
      <c r="F10" s="904" t="str">
        <f>+IF(D10="","",IF(B10="様式５",IF(様式５!$E15="","要確認",""),IF(保健所用確認シート!B10="様式６",IF(様式６!$E28="","要確認",""),"")))</f>
        <v/>
      </c>
      <c r="G10" s="904"/>
      <c r="H10" s="72"/>
      <c r="I10" s="194" t="s">
        <v>770</v>
      </c>
      <c r="J10" s="907" t="str">
        <f>+IF(様式１!$F$48="○","様式５",IF(様式１!$F$49="○","様式６",""))</f>
        <v/>
      </c>
      <c r="K10" s="908"/>
      <c r="L10" s="906" t="str">
        <f>+IF(様式１!$F$48="○",IF(様式５!$C40="","",様式５!$C40),IF(様式１!$F$49="○",IF(様式６!$C53="","",様式６!$C53),""))</f>
        <v/>
      </c>
      <c r="M10" s="906"/>
      <c r="N10" s="904" t="str">
        <f>+IF(L10="","",IF(J10="様式５",IF(様式５!$E40="","要確認",""),IF(保健所用確認シート!J10="様式６",IF(様式６!$E53="","要確認",""),"")))</f>
        <v/>
      </c>
      <c r="O10" s="904"/>
      <c r="P10" s="72"/>
    </row>
    <row r="11" spans="1:17" ht="24.75" customHeight="1" x14ac:dyDescent="0.45">
      <c r="A11" s="194" t="s">
        <v>735</v>
      </c>
      <c r="B11" s="907" t="str">
        <f>+IF(様式１!$F$48="○","様式５",IF(様式１!$F$49="○","様式６",""))</f>
        <v/>
      </c>
      <c r="C11" s="908"/>
      <c r="D11" s="906" t="str">
        <f>+IF(様式１!$F$48="○",IF(様式５!$C16="","",様式５!$C16),IF(様式１!$F$49="○",IF(様式６!$C29="","",様式６!$C29),""))</f>
        <v/>
      </c>
      <c r="E11" s="906"/>
      <c r="F11" s="904" t="str">
        <f>+IF(D11="","",IF(B11="様式５",IF(様式５!$E16="","要確認",""),IF(保健所用確認シート!B11="様式６",IF(様式６!$E29="","要確認",""),"")))</f>
        <v/>
      </c>
      <c r="G11" s="904"/>
      <c r="H11" s="72"/>
      <c r="I11" s="194" t="s">
        <v>870</v>
      </c>
      <c r="J11" s="907" t="str">
        <f>+IF(様式１!$F$48="○","様式５",IF(様式１!$F$49="○","様式６",""))</f>
        <v/>
      </c>
      <c r="K11" s="908"/>
      <c r="L11" s="906" t="str">
        <f>+IF(様式１!$F$48="○",IF(様式５!$C41="","",様式５!$C41),IF(様式１!$F$49="○",IF(様式６!$C54="","",様式６!$C54),""))</f>
        <v/>
      </c>
      <c r="M11" s="906"/>
      <c r="N11" s="904" t="str">
        <f>+IF(L11="","",IF(J11="様式５",IF(様式５!$E41="","要確認",""),IF(保健所用確認シート!J11="様式６",IF(様式６!$E54="","要確認",""),"")))</f>
        <v/>
      </c>
      <c r="O11" s="904"/>
      <c r="P11" s="72"/>
    </row>
    <row r="12" spans="1:17" ht="24.75" customHeight="1" x14ac:dyDescent="0.45">
      <c r="A12" s="194" t="s">
        <v>736</v>
      </c>
      <c r="B12" s="907" t="str">
        <f>+IF(様式１!$F$48="○","様式５",IF(様式１!$F$49="○","様式６",""))</f>
        <v/>
      </c>
      <c r="C12" s="908"/>
      <c r="D12" s="906" t="str">
        <f>+IF(様式１!$F$48="○",IF(様式５!$C17="","",様式５!$C17),IF(様式１!$F$49="○",IF(様式６!$C30="","",様式６!$C30),""))</f>
        <v/>
      </c>
      <c r="E12" s="906"/>
      <c r="F12" s="904" t="str">
        <f>+IF(D12="","",IF(B12="様式５",IF(様式５!$E17="","要確認",""),IF(保健所用確認シート!B12="様式６",IF(様式６!$E30="","要確認",""),"")))</f>
        <v/>
      </c>
      <c r="G12" s="904"/>
      <c r="H12" s="72"/>
      <c r="I12" s="194" t="s">
        <v>871</v>
      </c>
      <c r="J12" s="907" t="str">
        <f>+IF(様式１!$F$48="○","様式５",IF(様式１!$F$49="○","様式６",""))</f>
        <v/>
      </c>
      <c r="K12" s="908"/>
      <c r="L12" s="906" t="str">
        <f>+IF(様式１!$F$48="○",IF(様式５!$C42="","",様式５!$C42),IF(様式１!$F$49="○",IF(様式６!$C55="","",様式６!$C55),""))</f>
        <v/>
      </c>
      <c r="M12" s="906"/>
      <c r="N12" s="904" t="str">
        <f>+IF(L12="","",IF(J12="様式５",IF(様式５!$E42="","要確認",""),IF(保健所用確認シート!J12="様式６",IF(様式６!$E55="","要確認",""),"")))</f>
        <v/>
      </c>
      <c r="O12" s="904"/>
      <c r="P12" s="72"/>
    </row>
    <row r="13" spans="1:17" ht="24.75" customHeight="1" x14ac:dyDescent="0.45">
      <c r="A13" s="194" t="s">
        <v>737</v>
      </c>
      <c r="B13" s="907" t="str">
        <f>+IF(様式１!$F$48="○","様式５",IF(様式１!$F$49="○","様式６",""))</f>
        <v/>
      </c>
      <c r="C13" s="908"/>
      <c r="D13" s="906" t="str">
        <f>+IF(様式１!$F$48="○",IF(様式５!$C18="","",様式５!$C18),IF(様式１!$F$49="○",IF(様式６!$C31="","",様式６!$C31),""))</f>
        <v/>
      </c>
      <c r="E13" s="906"/>
      <c r="F13" s="904" t="str">
        <f>+IF(D13="","",IF(B13="様式５",IF(様式５!$E18="","要確認",""),IF(保健所用確認シート!B13="様式６",IF(様式６!$E31="","要確認",""),"")))</f>
        <v/>
      </c>
      <c r="G13" s="904"/>
      <c r="H13" s="72"/>
      <c r="I13" s="194" t="s">
        <v>872</v>
      </c>
      <c r="J13" s="907" t="str">
        <f>+IF(様式１!$F$48="○","様式５",IF(様式１!$F$49="○","様式６",""))</f>
        <v/>
      </c>
      <c r="K13" s="908"/>
      <c r="L13" s="906" t="str">
        <f>+IF(様式１!$F$48="○",IF(様式５!$C43="","",様式５!$C43),IF(様式１!$F$49="○",IF(様式６!$C56="","",様式６!$C56),""))</f>
        <v/>
      </c>
      <c r="M13" s="906"/>
      <c r="N13" s="904" t="str">
        <f>+IF(L13="","",IF(J13="様式５",IF(様式５!$E43="","要確認",""),IF(保健所用確認シート!J13="様式６",IF(様式６!$E56="","要確認",""),"")))</f>
        <v/>
      </c>
      <c r="O13" s="904"/>
      <c r="P13" s="72"/>
    </row>
    <row r="14" spans="1:17" ht="24.75" customHeight="1" x14ac:dyDescent="0.45">
      <c r="A14" s="194" t="s">
        <v>738</v>
      </c>
      <c r="B14" s="907" t="str">
        <f>+IF(様式１!$F$48="○","様式５",IF(様式１!$F$49="○","様式６",""))</f>
        <v/>
      </c>
      <c r="C14" s="908"/>
      <c r="D14" s="906" t="str">
        <f>+IF(様式１!$F$48="○",IF(様式５!$C19="","",様式５!$C19),IF(様式１!$F$49="○",IF(様式６!$C32="","",様式６!$C32),""))</f>
        <v/>
      </c>
      <c r="E14" s="906"/>
      <c r="F14" s="904" t="str">
        <f>+IF(D14="","",IF(B14="様式５",IF(様式５!$E19="","要確認",""),IF(保健所用確認シート!B14="様式６",IF(様式６!$E32="","要確認",""),"")))</f>
        <v/>
      </c>
      <c r="G14" s="904"/>
      <c r="H14" s="72"/>
      <c r="I14" s="194" t="s">
        <v>873</v>
      </c>
      <c r="J14" s="907" t="str">
        <f>+IF(様式１!$F$48="○","様式５",IF(様式１!$F$49="○","様式６",""))</f>
        <v/>
      </c>
      <c r="K14" s="908"/>
      <c r="L14" s="906" t="str">
        <f>+IF(様式１!$F$48="○",IF(様式５!$C44="","",様式５!$C44),IF(様式１!$F$49="○",IF(様式６!$C57="","",様式６!$C57),""))</f>
        <v/>
      </c>
      <c r="M14" s="906"/>
      <c r="N14" s="904" t="str">
        <f>+IF(L14="","",IF(J14="様式５",IF(様式５!$E44="","要確認",""),IF(保健所用確認シート!J14="様式６",IF(様式６!$E57="","要確認",""),"")))</f>
        <v/>
      </c>
      <c r="O14" s="904"/>
      <c r="P14" s="72"/>
    </row>
    <row r="15" spans="1:17" ht="24.75" customHeight="1" x14ac:dyDescent="0.45">
      <c r="A15" s="194" t="s">
        <v>750</v>
      </c>
      <c r="B15" s="907" t="str">
        <f>+IF(様式１!$F$48="○","様式５",IF(様式１!$F$49="○","様式６",""))</f>
        <v/>
      </c>
      <c r="C15" s="908"/>
      <c r="D15" s="906" t="str">
        <f>+IF(様式１!$F$48="○",IF(様式５!$C20="","",様式５!$C20),IF(様式１!$F$49="○",IF(様式６!$C33="","",様式６!$C33),""))</f>
        <v/>
      </c>
      <c r="E15" s="906"/>
      <c r="F15" s="904" t="str">
        <f>+IF(D15="","",IF(B15="様式５",IF(様式５!$E20="","要確認",""),IF(保健所用確認シート!B15="様式６",IF(様式６!$E33="","要確認",""),"")))</f>
        <v/>
      </c>
      <c r="G15" s="904"/>
      <c r="H15" s="72"/>
      <c r="I15" s="194" t="s">
        <v>874</v>
      </c>
      <c r="J15" s="907" t="str">
        <f>+IF(様式１!$F$48="○","様式５",IF(様式１!$F$49="○","様式６",""))</f>
        <v/>
      </c>
      <c r="K15" s="908"/>
      <c r="L15" s="906" t="str">
        <f>+IF(様式１!$F$48="○",IF(様式５!$C45="","",様式５!$C45),IF(様式１!$F$49="○",IF(様式６!$C58="","",様式６!$C58),""))</f>
        <v/>
      </c>
      <c r="M15" s="906"/>
      <c r="N15" s="904" t="str">
        <f>+IF(L15="","",IF(J15="様式５",IF(様式５!$E45="","要確認",""),IF(保健所用確認シート!J15="様式６",IF(様式６!$E58="","要確認",""),"")))</f>
        <v/>
      </c>
      <c r="O15" s="904"/>
      <c r="P15" s="72"/>
    </row>
    <row r="16" spans="1:17" ht="24.75" customHeight="1" x14ac:dyDescent="0.45">
      <c r="A16" s="194" t="s">
        <v>751</v>
      </c>
      <c r="B16" s="907" t="str">
        <f>+IF(様式１!$F$48="○","様式５",IF(様式１!$F$49="○","様式６",""))</f>
        <v/>
      </c>
      <c r="C16" s="908"/>
      <c r="D16" s="906" t="str">
        <f>+IF(様式１!$F$48="○",IF(様式５!$C21="","",様式５!$C21),IF(様式１!$F$49="○",IF(様式６!$C34="","",様式６!$C34),""))</f>
        <v/>
      </c>
      <c r="E16" s="906"/>
      <c r="F16" s="904" t="str">
        <f>+IF(D16="","",IF(B16="様式５",IF(様式５!$E21="","要確認",""),IF(保健所用確認シート!B16="様式６",IF(様式６!$E34="","要確認",""),"")))</f>
        <v/>
      </c>
      <c r="G16" s="904"/>
      <c r="H16" s="72"/>
      <c r="I16" s="194" t="s">
        <v>875</v>
      </c>
      <c r="J16" s="907" t="str">
        <f>+IF(様式１!$F$48="○","様式５",IF(様式１!$F$49="○","様式６",""))</f>
        <v/>
      </c>
      <c r="K16" s="908"/>
      <c r="L16" s="906" t="str">
        <f>+IF(様式１!$F$48="○",IF(様式５!$C46="","",様式５!$C46),IF(様式１!$F$49="○",IF(様式６!$C59="","",様式６!$C59),""))</f>
        <v/>
      </c>
      <c r="M16" s="906"/>
      <c r="N16" s="904" t="str">
        <f>+IF(L16="","",IF(J16="様式５",IF(様式５!$E46="","要確認",""),IF(保健所用確認シート!J16="様式６",IF(様式６!$E59="","要確認",""),"")))</f>
        <v/>
      </c>
      <c r="O16" s="904"/>
      <c r="P16" s="72"/>
    </row>
    <row r="17" spans="1:17" ht="24.75" customHeight="1" x14ac:dyDescent="0.45">
      <c r="A17" s="194" t="s">
        <v>752</v>
      </c>
      <c r="B17" s="907" t="str">
        <f>+IF(様式１!$F$48="○","様式５",IF(様式１!$F$49="○","様式６",""))</f>
        <v/>
      </c>
      <c r="C17" s="908"/>
      <c r="D17" s="906" t="str">
        <f>+IF(様式１!$F$48="○",IF(様式５!$C22="","",様式５!$C22),IF(様式１!$F$49="○",IF(様式６!$C35="","",様式６!$C35),""))</f>
        <v/>
      </c>
      <c r="E17" s="906"/>
      <c r="F17" s="904" t="str">
        <f>+IF(D17="","",IF(B17="様式５",IF(様式５!$E22="","要確認",""),IF(保健所用確認シート!B17="様式６",IF(様式６!$E35="","要確認",""),"")))</f>
        <v/>
      </c>
      <c r="G17" s="904"/>
      <c r="H17" s="72"/>
      <c r="I17" s="194" t="s">
        <v>876</v>
      </c>
      <c r="J17" s="907" t="str">
        <f>+IF(様式１!$F$48="○","様式５",IF(様式１!$F$49="○","様式６",""))</f>
        <v/>
      </c>
      <c r="K17" s="908"/>
      <c r="L17" s="906" t="str">
        <f>+IF(様式１!$F$48="○",IF(様式５!$C47="","",様式５!$C47),IF(様式１!$F$49="○",IF(様式６!$C60="","",様式６!$C60),""))</f>
        <v/>
      </c>
      <c r="M17" s="906"/>
      <c r="N17" s="904" t="str">
        <f>+IF(L17="","",IF(J17="様式５",IF(様式５!$E47="","要確認",""),IF(保健所用確認シート!J17="様式６",IF(様式６!$E60="","要確認",""),"")))</f>
        <v/>
      </c>
      <c r="O17" s="904"/>
      <c r="P17" s="72"/>
    </row>
    <row r="18" spans="1:17" ht="24.75" customHeight="1" x14ac:dyDescent="0.45">
      <c r="A18" s="194" t="s">
        <v>753</v>
      </c>
      <c r="B18" s="907" t="str">
        <f>+IF(様式１!$F$48="○","様式５",IF(様式１!$F$49="○","様式６",""))</f>
        <v/>
      </c>
      <c r="C18" s="908"/>
      <c r="D18" s="906" t="str">
        <f>+IF(様式１!$F$48="○",IF(様式５!$C23="","",様式５!$C23),IF(様式１!$F$49="○",IF(様式６!$C36="","",様式６!$C36),""))</f>
        <v/>
      </c>
      <c r="E18" s="906"/>
      <c r="F18" s="904" t="str">
        <f>+IF(D18="","",IF(B18="様式５",IF(様式５!$E23="","要確認",""),IF(保健所用確認シート!B18="様式６",IF(様式６!$E36="","要確認",""),"")))</f>
        <v/>
      </c>
      <c r="G18" s="904"/>
      <c r="H18" s="72"/>
      <c r="I18" s="194" t="s">
        <v>877</v>
      </c>
      <c r="J18" s="907" t="str">
        <f>+IF(様式１!$F$48="○","様式５",IF(様式１!$F$49="○","様式６",""))</f>
        <v/>
      </c>
      <c r="K18" s="908"/>
      <c r="L18" s="906" t="str">
        <f>+IF(様式１!$F$48="○",IF(様式５!$C48="","",様式５!$C48),IF(様式１!$F$49="○",IF(様式６!$C61="","",様式６!$C61),""))</f>
        <v/>
      </c>
      <c r="M18" s="906"/>
      <c r="N18" s="904" t="str">
        <f>+IF(L18="","",IF(J18="様式５",IF(様式５!$E48="","要確認",""),IF(保健所用確認シート!J18="様式６",IF(様式６!$E61="","要確認",""),"")))</f>
        <v/>
      </c>
      <c r="O18" s="904"/>
      <c r="P18" s="72"/>
    </row>
    <row r="19" spans="1:17" ht="24.75" customHeight="1" x14ac:dyDescent="0.45">
      <c r="A19" s="194" t="s">
        <v>754</v>
      </c>
      <c r="B19" s="907" t="str">
        <f>+IF(様式１!$F$48="○","様式５",IF(様式１!$F$49="○","様式６",""))</f>
        <v/>
      </c>
      <c r="C19" s="908"/>
      <c r="D19" s="906" t="str">
        <f>+IF(様式１!$F$48="○",IF(様式５!$C24="","",様式５!$C24),IF(様式１!$F$49="○",IF(様式６!$C37="","",様式６!$C37),""))</f>
        <v/>
      </c>
      <c r="E19" s="906"/>
      <c r="F19" s="904" t="str">
        <f>+IF(D19="","",IF(B19="様式５",IF(様式５!$E24="","要確認",""),IF(保健所用確認シート!B19="様式６",IF(様式６!$E37="","要確認",""),"")))</f>
        <v/>
      </c>
      <c r="G19" s="904"/>
      <c r="H19" s="72"/>
      <c r="I19" s="194" t="s">
        <v>878</v>
      </c>
      <c r="J19" s="907" t="str">
        <f>+IF(様式１!$F$48="○","様式５",IF(様式１!$F$49="○","様式６",""))</f>
        <v/>
      </c>
      <c r="K19" s="908"/>
      <c r="L19" s="906" t="str">
        <f>+IF(様式１!$F$48="○",IF(様式５!$C49="","",様式５!$C49),IF(様式１!$F$49="○",IF(様式６!$C62="","",様式６!$C62),""))</f>
        <v/>
      </c>
      <c r="M19" s="906"/>
      <c r="N19" s="904" t="str">
        <f>+IF(L19="","",IF(J19="様式５",IF(様式５!$E49="","要確認",""),IF(保健所用確認シート!J19="様式６",IF(様式６!$E62="","要確認",""),"")))</f>
        <v/>
      </c>
      <c r="O19" s="904"/>
      <c r="P19" s="72"/>
    </row>
    <row r="20" spans="1:17" ht="24.75" customHeight="1" x14ac:dyDescent="0.45">
      <c r="A20" s="194" t="s">
        <v>755</v>
      </c>
      <c r="B20" s="907" t="str">
        <f>+IF(様式１!$F$48="○","様式５",IF(様式１!$F$49="○","様式６",""))</f>
        <v/>
      </c>
      <c r="C20" s="908"/>
      <c r="D20" s="906" t="str">
        <f>+IF(様式１!$F$48="○",IF(様式５!$C25="","",様式５!$C25),IF(様式１!$F$49="○",IF(様式６!$C38="","",様式６!$C38),""))</f>
        <v/>
      </c>
      <c r="E20" s="906"/>
      <c r="F20" s="904" t="str">
        <f>+IF(D20="","",IF(B20="様式５",IF(様式５!$E25="","要確認",""),IF(保健所用確認シート!B20="様式６",IF(様式６!$E38="","要確認",""),"")))</f>
        <v/>
      </c>
      <c r="G20" s="904"/>
      <c r="H20" s="72"/>
      <c r="I20" s="194" t="s">
        <v>879</v>
      </c>
      <c r="J20" s="907" t="str">
        <f>+IF(様式１!$F$48="○","様式５",IF(様式１!$F$49="○","様式６",""))</f>
        <v/>
      </c>
      <c r="K20" s="908"/>
      <c r="L20" s="906" t="str">
        <f>+IF(様式１!$F$48="○",IF(様式５!$C50="","",様式５!$C50),IF(様式１!$F$49="○",IF(様式６!$C63="","",様式６!$C63),""))</f>
        <v/>
      </c>
      <c r="M20" s="906"/>
      <c r="N20" s="904" t="str">
        <f>+IF(L20="","",IF(J20="様式５",IF(様式５!$E50="","要確認",""),IF(保健所用確認シート!J20="様式６",IF(様式６!$E63="","要確認",""),"")))</f>
        <v/>
      </c>
      <c r="O20" s="904"/>
      <c r="P20" s="72"/>
    </row>
    <row r="21" spans="1:17" ht="24.75" customHeight="1" x14ac:dyDescent="0.45">
      <c r="A21" s="194" t="s">
        <v>756</v>
      </c>
      <c r="B21" s="907" t="str">
        <f>+IF(様式１!$F$48="○","様式５",IF(様式１!$F$49="○","様式６",""))</f>
        <v/>
      </c>
      <c r="C21" s="908"/>
      <c r="D21" s="906" t="str">
        <f>+IF(様式１!$F$48="○",IF(様式５!$C26="","",様式５!$C26),IF(様式１!$F$49="○",IF(様式６!$C39="","",様式６!$C39),""))</f>
        <v/>
      </c>
      <c r="E21" s="906"/>
      <c r="F21" s="904" t="str">
        <f>+IF(D21="","",IF(B21="様式５",IF(様式５!$E26="","要確認",""),IF(保健所用確認シート!B21="様式６",IF(様式６!$E39="","要確認",""),"")))</f>
        <v/>
      </c>
      <c r="G21" s="904"/>
      <c r="H21" s="72"/>
      <c r="I21" s="194" t="s">
        <v>880</v>
      </c>
      <c r="J21" s="907" t="str">
        <f>+IF(様式１!$F$48="○","様式５",IF(様式１!$F$49="○","様式６",""))</f>
        <v/>
      </c>
      <c r="K21" s="908"/>
      <c r="L21" s="906" t="str">
        <f>+IF(様式１!$F$48="○",IF(様式５!$C51="","",様式５!$C51),IF(様式１!$F$49="○",IF(様式６!$C64="","",様式６!$C64),""))</f>
        <v/>
      </c>
      <c r="M21" s="906"/>
      <c r="N21" s="904" t="str">
        <f>+IF(L21="","",IF(J21="様式５",IF(様式５!$E51="","要確認",""),IF(保健所用確認シート!J21="様式６",IF(様式６!$E64="","要確認",""),"")))</f>
        <v/>
      </c>
      <c r="O21" s="904"/>
      <c r="P21" s="72"/>
    </row>
    <row r="22" spans="1:17" ht="24.75" customHeight="1" x14ac:dyDescent="0.45">
      <c r="A22" s="194" t="s">
        <v>757</v>
      </c>
      <c r="B22" s="907" t="str">
        <f>+IF(様式１!$F$48="○","様式５",IF(様式１!$F$49="○","様式６",""))</f>
        <v/>
      </c>
      <c r="C22" s="908"/>
      <c r="D22" s="906" t="str">
        <f>+IF(様式１!$F$48="○",IF(様式５!$C27="","",様式５!$C27),IF(様式１!$F$49="○",IF(様式６!$C40="","",様式６!$C40),""))</f>
        <v/>
      </c>
      <c r="E22" s="906"/>
      <c r="F22" s="904" t="str">
        <f>+IF(D22="","",IF(B22="様式５",IF(様式５!$E27="","要確認",""),IF(保健所用確認シート!B22="様式６",IF(様式６!$E40="","要確認",""),"")))</f>
        <v/>
      </c>
      <c r="G22" s="904"/>
      <c r="H22" s="72"/>
      <c r="I22" s="194" t="s">
        <v>881</v>
      </c>
      <c r="J22" s="907" t="str">
        <f>+IF(様式１!$F$48="○","様式５",IF(様式１!$F$49="○","様式６",""))</f>
        <v/>
      </c>
      <c r="K22" s="908"/>
      <c r="L22" s="906" t="str">
        <f>+IF(様式１!$F$48="○",IF(様式５!$C52="","",様式５!$C52),IF(様式１!$F$49="○",IF(様式６!$C65="","",様式６!$C65),""))</f>
        <v/>
      </c>
      <c r="M22" s="906"/>
      <c r="N22" s="904" t="str">
        <f>+IF(L22="","",IF(J22="様式５",IF(様式５!$E52="","要確認",""),IF(保健所用確認シート!J22="様式６",IF(様式６!$E65="","要確認",""),"")))</f>
        <v/>
      </c>
      <c r="O22" s="904"/>
      <c r="P22" s="72"/>
    </row>
    <row r="23" spans="1:17" ht="24.75" customHeight="1" x14ac:dyDescent="0.45">
      <c r="A23" s="194" t="s">
        <v>758</v>
      </c>
      <c r="B23" s="907" t="str">
        <f>+IF(様式１!$F$48="○","様式５",IF(様式１!$F$49="○","様式６",""))</f>
        <v/>
      </c>
      <c r="C23" s="908"/>
      <c r="D23" s="906" t="str">
        <f>+IF(様式１!$F$48="○",IF(様式５!$C28="","",様式５!$C28),IF(様式１!$F$49="○",IF(様式６!$C41="","",様式６!$C41),""))</f>
        <v/>
      </c>
      <c r="E23" s="906"/>
      <c r="F23" s="904" t="str">
        <f>+IF(D23="","",IF(B23="様式５",IF(様式５!$E28="","要確認",""),IF(保健所用確認シート!B23="様式６",IF(様式６!$E41="","要確認",""),"")))</f>
        <v/>
      </c>
      <c r="G23" s="904"/>
      <c r="H23" s="72"/>
      <c r="I23" s="194" t="s">
        <v>882</v>
      </c>
      <c r="J23" s="907" t="str">
        <f>+IF(様式１!$F$48="○","様式５",IF(様式１!$F$49="○","様式６",""))</f>
        <v/>
      </c>
      <c r="K23" s="908"/>
      <c r="L23" s="906" t="str">
        <f>+IF(様式１!$F$48="○",IF(様式５!$C53="","",様式５!$C53),IF(様式１!$F$49="○",IF(様式６!$C66="","",様式６!$C66),""))</f>
        <v/>
      </c>
      <c r="M23" s="906"/>
      <c r="N23" s="904" t="str">
        <f>+IF(L23="","",IF(J23="様式５",IF(様式５!$E53="","要確認",""),IF(保健所用確認シート!J23="様式６",IF(様式６!$E66="","要確認",""),"")))</f>
        <v/>
      </c>
      <c r="O23" s="904"/>
      <c r="P23" s="72"/>
    </row>
    <row r="24" spans="1:17" ht="24.75" customHeight="1" x14ac:dyDescent="0.45">
      <c r="A24" s="194" t="s">
        <v>759</v>
      </c>
      <c r="B24" s="907" t="str">
        <f>+IF(様式１!$F$48="○","様式５",IF(様式１!$F$49="○","様式６",""))</f>
        <v/>
      </c>
      <c r="C24" s="908"/>
      <c r="D24" s="906" t="str">
        <f>+IF(様式１!$F$48="○",IF(様式５!$C29="","",様式５!$C29),IF(様式１!$F$49="○",IF(様式６!$C42="","",様式６!$C42),""))</f>
        <v/>
      </c>
      <c r="E24" s="906"/>
      <c r="F24" s="904" t="str">
        <f>+IF(D24="","",IF(B24="様式５",IF(様式５!$E29="","要確認",""),IF(保健所用確認シート!B24="様式６",IF(様式６!$E42="","要確認",""),"")))</f>
        <v/>
      </c>
      <c r="G24" s="904"/>
      <c r="H24" s="72"/>
      <c r="I24" s="194" t="s">
        <v>883</v>
      </c>
      <c r="J24" s="907" t="str">
        <f>+IF(様式１!$F$48="○","様式５",IF(様式１!$F$49="○","様式６",""))</f>
        <v/>
      </c>
      <c r="K24" s="908"/>
      <c r="L24" s="906" t="str">
        <f>+IF(様式１!$F$48="○",IF(様式５!$C54="","",様式５!$C54),IF(様式１!$F$49="○",IF(様式６!$C67="","",様式６!$C67),""))</f>
        <v/>
      </c>
      <c r="M24" s="906"/>
      <c r="N24" s="904" t="str">
        <f>+IF(L24="","",IF(J24="様式５",IF(様式５!$E54="","要確認",""),IF(保健所用確認シート!J24="様式６",IF(様式６!$E67="","要確認",""),"")))</f>
        <v/>
      </c>
      <c r="O24" s="904"/>
      <c r="P24" s="72"/>
    </row>
    <row r="25" spans="1:17" ht="24.75" customHeight="1" x14ac:dyDescent="0.45">
      <c r="A25" s="194" t="s">
        <v>760</v>
      </c>
      <c r="B25" s="907" t="str">
        <f>+IF(様式１!$F$48="○","様式５",IF(様式１!$F$49="○","様式６",""))</f>
        <v/>
      </c>
      <c r="C25" s="908"/>
      <c r="D25" s="906" t="str">
        <f>+IF(様式１!$F$48="○",IF(様式５!$C30="","",様式５!$C30),IF(様式１!$F$49="○",IF(様式６!$C43="","",様式６!$C43),""))</f>
        <v/>
      </c>
      <c r="E25" s="906"/>
      <c r="F25" s="904" t="str">
        <f>+IF(D25="","",IF(B25="様式５",IF(様式５!$E30="","要確認",""),IF(保健所用確認シート!B25="様式６",IF(様式６!$E43="","要確認",""),"")))</f>
        <v/>
      </c>
      <c r="G25" s="904"/>
      <c r="H25" s="72"/>
      <c r="I25" s="194" t="s">
        <v>884</v>
      </c>
      <c r="J25" s="907" t="str">
        <f>+IF(様式１!$F$48="○","様式５",IF(様式１!$F$49="○","様式６",""))</f>
        <v/>
      </c>
      <c r="K25" s="908"/>
      <c r="L25" s="906" t="str">
        <f>+IF(様式１!$F$48="○",IF(様式５!$C55="","",様式５!$C55),IF(様式１!$F$49="○",IF(様式６!$C68="","",様式６!$C68),""))</f>
        <v/>
      </c>
      <c r="M25" s="906"/>
      <c r="N25" s="904" t="str">
        <f>+IF(L25="","",IF(J25="様式５",IF(様式５!$E55="","要確認",""),IF(保健所用確認シート!J25="様式６",IF(様式６!$E68="","要確認",""),"")))</f>
        <v/>
      </c>
      <c r="O25" s="904"/>
      <c r="P25" s="72"/>
    </row>
    <row r="26" spans="1:17" ht="24.75" customHeight="1" x14ac:dyDescent="0.45">
      <c r="A26" s="194" t="s">
        <v>761</v>
      </c>
      <c r="B26" s="907" t="str">
        <f>+IF(様式１!$F$48="○","様式５",IF(様式１!$F$49="○","様式６",""))</f>
        <v/>
      </c>
      <c r="C26" s="908"/>
      <c r="D26" s="906" t="str">
        <f>+IF(様式１!$F$48="○",IF(様式５!$C31="","",様式５!$C31),IF(様式１!$F$49="○",IF(様式６!$C44="","",様式６!$C44),""))</f>
        <v/>
      </c>
      <c r="E26" s="906"/>
      <c r="F26" s="904" t="str">
        <f>+IF(D26="","",IF(B26="様式５",IF(様式５!$E31="","要確認",""),IF(保健所用確認シート!B26="様式６",IF(様式６!$E44="","要確認",""),"")))</f>
        <v/>
      </c>
      <c r="G26" s="904"/>
      <c r="H26" s="72"/>
      <c r="I26" s="194" t="s">
        <v>885</v>
      </c>
      <c r="J26" s="907" t="str">
        <f>+IF(様式１!$F$48="○","様式５",IF(様式１!$F$49="○","様式６",""))</f>
        <v/>
      </c>
      <c r="K26" s="908"/>
      <c r="L26" s="906" t="str">
        <f>+IF(様式１!$F$48="○",IF(様式５!$C56="","",様式５!$C56),IF(様式１!$F$49="○",IF(様式６!$C69="","",様式６!$C69),""))</f>
        <v/>
      </c>
      <c r="M26" s="906"/>
      <c r="N26" s="904" t="str">
        <f>+IF(L26="","",IF(J26="様式５",IF(様式５!$E56="","要確認",""),IF(保健所用確認シート!J26="様式６",IF(様式６!$E69="","要確認",""),"")))</f>
        <v/>
      </c>
      <c r="O26" s="904"/>
      <c r="P26" s="72"/>
    </row>
    <row r="27" spans="1:17" ht="24.75" customHeight="1" x14ac:dyDescent="0.45">
      <c r="A27" s="194" t="s">
        <v>762</v>
      </c>
      <c r="B27" s="907" t="str">
        <f>+IF(様式１!$F$48="○","様式５",IF(様式１!$F$49="○","様式６",""))</f>
        <v/>
      </c>
      <c r="C27" s="908"/>
      <c r="D27" s="906" t="str">
        <f>+IF(様式１!$F$48="○",IF(様式５!$C32="","",様式５!$C32),IF(様式１!$F$49="○",IF(様式６!$C45="","",様式６!$C45),""))</f>
        <v/>
      </c>
      <c r="E27" s="906"/>
      <c r="F27" s="904" t="str">
        <f>+IF(D27="","",IF(B27="様式５",IF(様式５!$E32="","要確認",""),IF(保健所用確認シート!B27="様式６",IF(様式６!$E45="","要確認",""),"")))</f>
        <v/>
      </c>
      <c r="G27" s="904"/>
      <c r="H27" s="72"/>
      <c r="I27" s="194" t="s">
        <v>886</v>
      </c>
      <c r="J27" s="907" t="str">
        <f>+IF(様式１!$F$48="○","様式５",IF(様式１!$F$49="○","様式６",""))</f>
        <v/>
      </c>
      <c r="K27" s="908"/>
      <c r="L27" s="906" t="str">
        <f>+IF(様式１!$F$48="○",IF(様式５!$C57="","",様式５!$C57),IF(様式１!$F$49="○",IF(様式６!$C70="","",様式６!$C70),""))</f>
        <v/>
      </c>
      <c r="M27" s="906"/>
      <c r="N27" s="904" t="str">
        <f>+IF(L27="","",IF(J27="様式５",IF(様式５!$E57="","要確認",""),IF(保健所用確認シート!J27="様式６",IF(様式６!$E70="","要確認",""),"")))</f>
        <v/>
      </c>
      <c r="O27" s="904"/>
      <c r="P27" s="72"/>
    </row>
    <row r="28" spans="1:17" ht="24.75" customHeight="1" x14ac:dyDescent="0.45">
      <c r="A28" s="194" t="s">
        <v>763</v>
      </c>
      <c r="B28" s="907" t="str">
        <f>+IF(様式１!$F$48="○","様式５",IF(様式１!$F$49="○","様式６",""))</f>
        <v/>
      </c>
      <c r="C28" s="908"/>
      <c r="D28" s="906" t="str">
        <f>+IF(様式１!$F$48="○",IF(様式５!$C33="","",様式５!$C33),IF(様式１!$F$49="○",IF(様式６!$C46="","",様式６!$C46),""))</f>
        <v/>
      </c>
      <c r="E28" s="906"/>
      <c r="F28" s="904" t="str">
        <f>+IF(D28="","",IF(B28="様式５",IF(様式５!$E33="","要確認",""),IF(保健所用確認シート!B28="様式６",IF(様式６!$E46="","要確認",""),"")))</f>
        <v/>
      </c>
      <c r="G28" s="904"/>
      <c r="H28" s="72"/>
      <c r="I28" s="194" t="s">
        <v>887</v>
      </c>
      <c r="J28" s="907" t="str">
        <f>+IF(様式１!$F$48="○","様式５",IF(様式１!$F$49="○","様式６",""))</f>
        <v/>
      </c>
      <c r="K28" s="908"/>
      <c r="L28" s="906" t="str">
        <f>+IF(様式１!$F$48="○",IF(様式５!$C58="","",様式５!$C58),IF(様式１!$F$49="○",IF(様式６!$C71="","",様式６!$C71),""))</f>
        <v/>
      </c>
      <c r="M28" s="906"/>
      <c r="N28" s="904" t="str">
        <f>+IF(L28="","",IF(J28="様式５",IF(様式５!$E58="","要確認",""),IF(保健所用確認シート!J28="様式６",IF(様式６!$E71="","要確認",""),"")))</f>
        <v/>
      </c>
      <c r="O28" s="904"/>
      <c r="P28" s="72"/>
    </row>
    <row r="29" spans="1:17" ht="24.75" customHeight="1" x14ac:dyDescent="0.45">
      <c r="A29" s="194" t="s">
        <v>764</v>
      </c>
      <c r="B29" s="907" t="str">
        <f>+IF(様式１!$F$48="○","様式５",IF(様式１!$F$49="○","様式６",""))</f>
        <v/>
      </c>
      <c r="C29" s="908"/>
      <c r="D29" s="906" t="str">
        <f>+IF(様式１!$F$48="○",IF(様式５!$C34="","",様式５!$C34),IF(様式１!$F$49="○",IF(様式６!$C47="","",様式６!$C47),""))</f>
        <v/>
      </c>
      <c r="E29" s="906"/>
      <c r="F29" s="904" t="str">
        <f>+IF(D29="","",IF(B29="様式５",IF(様式５!$E34="","要確認",""),IF(保健所用確認シート!B29="様式６",IF(様式６!$E47="","要確認",""),"")))</f>
        <v/>
      </c>
      <c r="G29" s="904"/>
      <c r="H29" s="72"/>
      <c r="I29" s="194" t="s">
        <v>888</v>
      </c>
      <c r="J29" s="907" t="str">
        <f>+IF(様式１!$F$48="○","様式５",IF(様式１!$F$49="○","様式６",""))</f>
        <v/>
      </c>
      <c r="K29" s="908"/>
      <c r="L29" s="906" t="str">
        <f>+IF(様式１!$F$48="○",IF(様式５!$C59="","",様式５!$C59),IF(様式１!$F$49="○",IF(様式６!$C72="","",様式６!$C72),""))</f>
        <v/>
      </c>
      <c r="M29" s="906"/>
      <c r="N29" s="904" t="str">
        <f>+IF(L29="","",IF(J29="様式５",IF(様式５!$E59="","要確認",""),IF(保健所用確認シート!J29="様式６",IF(様式６!$E72="","要確認",""),"")))</f>
        <v/>
      </c>
      <c r="O29" s="904"/>
      <c r="P29" s="72"/>
    </row>
    <row r="30" spans="1:17" ht="24.75" customHeight="1" x14ac:dyDescent="0.45">
      <c r="A30" s="194" t="s">
        <v>765</v>
      </c>
      <c r="B30" s="907" t="str">
        <f>+IF(様式１!$F$48="○","様式５",IF(様式１!$F$49="○","様式６",""))</f>
        <v/>
      </c>
      <c r="C30" s="908"/>
      <c r="D30" s="906" t="str">
        <f>+IF(様式１!$F$48="○",IF(様式５!$C35="","",様式５!$C35),IF(様式１!$F$49="○",IF(様式６!$C48="","",様式６!$C48),""))</f>
        <v/>
      </c>
      <c r="E30" s="906"/>
      <c r="F30" s="904" t="str">
        <f>+IF(D30="","",IF(B30="様式５",IF(様式５!$E35="","要確認",""),IF(保健所用確認シート!B30="様式６",IF(様式６!$E48="","要確認",""),"")))</f>
        <v/>
      </c>
      <c r="G30" s="904"/>
      <c r="H30" s="72"/>
      <c r="I30" s="194" t="s">
        <v>889</v>
      </c>
      <c r="J30" s="907" t="str">
        <f>+IF(様式１!$F$48="○","様式５",IF(様式１!$F$49="○","様式６",""))</f>
        <v/>
      </c>
      <c r="K30" s="908"/>
      <c r="L30" s="906" t="str">
        <f>+IF(様式１!$F$48="○",IF(様式５!$C60="","",様式５!$C60),IF(様式１!$F$49="○",IF(様式６!$C73="","",様式６!$C73),""))</f>
        <v/>
      </c>
      <c r="M30" s="906"/>
      <c r="N30" s="904" t="str">
        <f>+IF(L30="","",IF(J30="様式５",IF(様式５!$E60="","要確認",""),IF(保健所用確認シート!J30="様式６",IF(様式６!$E73="","要確認",""),"")))</f>
        <v/>
      </c>
      <c r="O30" s="904"/>
      <c r="P30" s="72"/>
    </row>
    <row r="31" spans="1:17" x14ac:dyDescent="0.45">
      <c r="A31" s="72"/>
      <c r="B31" s="72"/>
      <c r="C31" s="72"/>
      <c r="D31" s="72"/>
      <c r="E31" s="72"/>
      <c r="F31" s="72"/>
      <c r="G31" s="72"/>
      <c r="H31" s="72"/>
      <c r="I31" s="72"/>
      <c r="J31" s="72"/>
      <c r="K31" s="72"/>
      <c r="L31" s="72"/>
      <c r="M31" s="72"/>
      <c r="N31" s="72"/>
      <c r="O31" s="72"/>
      <c r="P31" s="72"/>
    </row>
    <row r="32" spans="1:17" s="216" customFormat="1" ht="30" x14ac:dyDescent="0.45">
      <c r="A32" s="213" t="s">
        <v>967</v>
      </c>
      <c r="B32" s="214"/>
      <c r="C32" s="214"/>
      <c r="D32" s="214"/>
      <c r="E32" s="214"/>
      <c r="F32" s="214"/>
      <c r="G32" s="214"/>
      <c r="H32" s="214"/>
      <c r="I32" s="214"/>
      <c r="J32" s="214"/>
      <c r="K32" s="214"/>
      <c r="L32" s="214"/>
      <c r="M32" s="214"/>
      <c r="N32" s="214"/>
      <c r="O32" s="214"/>
      <c r="P32" s="214"/>
      <c r="Q32" s="215"/>
    </row>
    <row r="33" spans="1:17" s="219" customFormat="1" ht="45.75" customHeight="1" thickBot="1" x14ac:dyDescent="0.5">
      <c r="A33" s="217" t="s">
        <v>943</v>
      </c>
      <c r="B33" s="217"/>
      <c r="C33" s="217"/>
      <c r="D33" s="217"/>
      <c r="E33" s="217"/>
      <c r="F33" s="217"/>
      <c r="G33" s="217"/>
      <c r="H33" s="217"/>
      <c r="I33" s="217"/>
      <c r="J33" s="217"/>
      <c r="K33" s="217"/>
      <c r="L33" s="217"/>
      <c r="M33" s="217"/>
      <c r="N33" s="217"/>
      <c r="O33" s="217"/>
      <c r="P33" s="217"/>
      <c r="Q33" s="218"/>
    </row>
    <row r="34" spans="1:17" x14ac:dyDescent="0.45">
      <c r="A34" s="906" t="s">
        <v>785</v>
      </c>
      <c r="B34" s="915" t="s">
        <v>1046</v>
      </c>
      <c r="C34" s="915"/>
      <c r="D34" s="915" t="s">
        <v>625</v>
      </c>
      <c r="E34" s="915"/>
      <c r="F34" s="916" t="s">
        <v>624</v>
      </c>
      <c r="G34" s="916" t="s">
        <v>628</v>
      </c>
      <c r="H34" s="916"/>
      <c r="I34" s="916"/>
      <c r="J34" s="916"/>
      <c r="K34" s="916"/>
      <c r="L34" s="916"/>
      <c r="M34" s="917"/>
      <c r="N34" s="921" t="s">
        <v>783</v>
      </c>
      <c r="O34" s="923" t="s">
        <v>782</v>
      </c>
      <c r="P34" s="918" t="s">
        <v>784</v>
      </c>
    </row>
    <row r="35" spans="1:17" ht="45.75" customHeight="1" x14ac:dyDescent="0.45">
      <c r="A35" s="906"/>
      <c r="B35" s="915"/>
      <c r="C35" s="915"/>
      <c r="D35" s="915"/>
      <c r="E35" s="915"/>
      <c r="F35" s="916"/>
      <c r="G35" s="195" t="s">
        <v>627</v>
      </c>
      <c r="H35" s="195" t="s">
        <v>626</v>
      </c>
      <c r="I35" s="195" t="s">
        <v>562</v>
      </c>
      <c r="J35" s="195" t="s">
        <v>781</v>
      </c>
      <c r="K35" s="195" t="s">
        <v>728</v>
      </c>
      <c r="L35" s="195" t="s">
        <v>921</v>
      </c>
      <c r="M35" s="196" t="s">
        <v>729</v>
      </c>
      <c r="N35" s="922"/>
      <c r="O35" s="924"/>
      <c r="P35" s="919"/>
    </row>
    <row r="36" spans="1:17" ht="23.25" customHeight="1" x14ac:dyDescent="0.45">
      <c r="A36" s="193" t="s">
        <v>730</v>
      </c>
      <c r="B36" s="913" t="str">
        <f>+IF(病棟機能確認票!C10="","",病棟機能確認票!C10)</f>
        <v/>
      </c>
      <c r="C36" s="914"/>
      <c r="D36" s="911" t="str">
        <f>+IF(病棟機能確認票!E10="","",病棟機能確認票!E10)</f>
        <v/>
      </c>
      <c r="E36" s="912"/>
      <c r="F36" s="197" t="str">
        <f>+IF(病棟機能確認票!F10="","",病棟機能確認票!F10)</f>
        <v/>
      </c>
      <c r="G36" s="231" t="str">
        <f>+IF(病棟機能確認票!G10="","",病棟機能確認票!G10)</f>
        <v/>
      </c>
      <c r="H36" s="231" t="str">
        <f>+IF(病棟機能確認票!H10="","",病棟機能確認票!H10)</f>
        <v/>
      </c>
      <c r="I36" s="231" t="str">
        <f>+IF(病棟機能確認票!I10="","",病棟機能確認票!I10)</f>
        <v/>
      </c>
      <c r="J36" s="231" t="str">
        <f>+IF(病棟機能確認票!J10="","",病棟機能確認票!J10)</f>
        <v/>
      </c>
      <c r="K36" s="231" t="str">
        <f>+IF(病棟機能確認票!K10="","",病棟機能確認票!K10)</f>
        <v/>
      </c>
      <c r="L36" s="231" t="str">
        <f>+IF(病棟機能確認票!L10="","",病棟機能確認票!L10)</f>
        <v/>
      </c>
      <c r="M36" s="232" t="str">
        <f>+IF(病棟機能確認票!M10="","",病棟機能確認票!M10)</f>
        <v/>
      </c>
      <c r="N36" s="198" t="str">
        <f>+IF(病棟機能確認票!N10="","",病棟機能確認票!N10)</f>
        <v/>
      </c>
      <c r="O36" s="199" t="str">
        <f>+IF(様式１!$F$48="○",IF(様式５!E11="","",様式５!E11),IF(様式１!$F$49="○",IF(様式６!E24="","",様式６!E24),""))</f>
        <v/>
      </c>
      <c r="P36" s="200" t="str">
        <f>+IF(N36=O36,"",IF(OR(D36="42 地域包括ケア病棟入院料１",D36="43 地域包括ケア病棟入院料２",D36="44 地域包括ケア病棟入院料３",D36="45 地域包括ケア病棟入院料４",D36="41 地域包括医療病棟入院料"),IF(N36="急性期",IF(O36="回復期_地域","","要確認"),"要確認"),"要確認"))</f>
        <v/>
      </c>
      <c r="Q36" s="208" t="e">
        <f t="shared" ref="Q36:Q67" si="0">+VALUE(LEFT(D36,2))</f>
        <v>#VALUE!</v>
      </c>
    </row>
    <row r="37" spans="1:17" ht="23.25" customHeight="1" x14ac:dyDescent="0.45">
      <c r="A37" s="193" t="s">
        <v>731</v>
      </c>
      <c r="B37" s="913" t="str">
        <f>+IF(病棟機能確認票!C11="","",病棟機能確認票!C11)</f>
        <v/>
      </c>
      <c r="C37" s="914"/>
      <c r="D37" s="911" t="str">
        <f>+IF(病棟機能確認票!E11="","",病棟機能確認票!E11)</f>
        <v/>
      </c>
      <c r="E37" s="912"/>
      <c r="F37" s="197" t="str">
        <f>+IF(病棟機能確認票!F11="","",病棟機能確認票!F11)</f>
        <v/>
      </c>
      <c r="G37" s="231" t="str">
        <f>+IF(病棟機能確認票!G11="","",病棟機能確認票!G11)</f>
        <v/>
      </c>
      <c r="H37" s="231" t="str">
        <f>+IF(病棟機能確認票!H11="","",病棟機能確認票!H11)</f>
        <v/>
      </c>
      <c r="I37" s="231" t="str">
        <f>+IF(病棟機能確認票!I11="","",病棟機能確認票!I11)</f>
        <v/>
      </c>
      <c r="J37" s="231" t="str">
        <f>+IF(病棟機能確認票!J11="","",病棟機能確認票!J11)</f>
        <v/>
      </c>
      <c r="K37" s="231" t="str">
        <f>+IF(病棟機能確認票!K11="","",病棟機能確認票!K11)</f>
        <v/>
      </c>
      <c r="L37" s="231" t="str">
        <f>+IF(病棟機能確認票!L11="","",病棟機能確認票!L11)</f>
        <v/>
      </c>
      <c r="M37" s="232" t="str">
        <f>+IF(病棟機能確認票!M11="","",病棟機能確認票!M11)</f>
        <v/>
      </c>
      <c r="N37" s="198" t="str">
        <f>+IF(病棟機能確認票!N11="","",病棟機能確認票!N11)</f>
        <v/>
      </c>
      <c r="O37" s="199" t="str">
        <f>+IF(様式１!$F$48="○",IF(様式５!E12="","",様式５!E12),IF(様式１!$F$49="○",IF(様式６!E25="","",様式６!E25),""))</f>
        <v/>
      </c>
      <c r="P37" s="200" t="str">
        <f t="shared" ref="P37:P84" si="1">+IF(N37=O37,"",IF(OR(D37="42 地域包括ケア病棟入院料１",D37="43 地域包括ケア病棟入院料２",D37="44 地域包括ケア病棟入院料３",D37="45 地域包括ケア病棟入院料４",D37="41 地域包括医療病棟入院料"),IF(N37="急性期",IF(O37="回復期_地域","","要確認"),"要確認"),"要確認"))</f>
        <v/>
      </c>
      <c r="Q37" s="208" t="e">
        <f t="shared" si="0"/>
        <v>#VALUE!</v>
      </c>
    </row>
    <row r="38" spans="1:17" ht="23.25" customHeight="1" x14ac:dyDescent="0.45">
      <c r="A38" s="193" t="s">
        <v>732</v>
      </c>
      <c r="B38" s="913" t="str">
        <f>+IF(病棟機能確認票!C12="","",病棟機能確認票!C12)</f>
        <v/>
      </c>
      <c r="C38" s="914"/>
      <c r="D38" s="911" t="str">
        <f>+IF(病棟機能確認票!E12="","",病棟機能確認票!E12)</f>
        <v/>
      </c>
      <c r="E38" s="912"/>
      <c r="F38" s="197" t="str">
        <f>+IF(病棟機能確認票!F12="","",病棟機能確認票!F12)</f>
        <v/>
      </c>
      <c r="G38" s="231" t="str">
        <f>+IF(病棟機能確認票!G12="","",病棟機能確認票!G12)</f>
        <v/>
      </c>
      <c r="H38" s="231" t="str">
        <f>+IF(病棟機能確認票!H12="","",病棟機能確認票!H12)</f>
        <v/>
      </c>
      <c r="I38" s="231" t="str">
        <f>+IF(病棟機能確認票!I12="","",病棟機能確認票!I12)</f>
        <v/>
      </c>
      <c r="J38" s="231" t="str">
        <f>+IF(病棟機能確認票!J12="","",病棟機能確認票!J12)</f>
        <v/>
      </c>
      <c r="K38" s="231" t="str">
        <f>+IF(病棟機能確認票!K12="","",病棟機能確認票!K12)</f>
        <v/>
      </c>
      <c r="L38" s="231" t="str">
        <f>+IF(病棟機能確認票!L12="","",病棟機能確認票!L12)</f>
        <v/>
      </c>
      <c r="M38" s="232" t="str">
        <f>+IF(病棟機能確認票!M12="","",病棟機能確認票!M12)</f>
        <v/>
      </c>
      <c r="N38" s="198" t="str">
        <f>+IF(病棟機能確認票!N12="","",病棟機能確認票!N12)</f>
        <v/>
      </c>
      <c r="O38" s="199" t="str">
        <f>+IF(様式１!$F$48="○",IF(様式５!E13="","",様式５!E13),IF(様式１!$F$49="○",IF(様式６!E26="","",様式６!E26),""))</f>
        <v/>
      </c>
      <c r="P38" s="200" t="str">
        <f t="shared" si="1"/>
        <v/>
      </c>
      <c r="Q38" s="208" t="e">
        <f t="shared" si="0"/>
        <v>#VALUE!</v>
      </c>
    </row>
    <row r="39" spans="1:17" ht="23.25" customHeight="1" x14ac:dyDescent="0.45">
      <c r="A39" s="193" t="s">
        <v>733</v>
      </c>
      <c r="B39" s="913" t="str">
        <f>+IF(病棟機能確認票!C13="","",病棟機能確認票!C13)</f>
        <v/>
      </c>
      <c r="C39" s="914"/>
      <c r="D39" s="911" t="str">
        <f>+IF(病棟機能確認票!E13="","",病棟機能確認票!E13)</f>
        <v/>
      </c>
      <c r="E39" s="912"/>
      <c r="F39" s="197" t="str">
        <f>+IF(病棟機能確認票!F13="","",病棟機能確認票!F13)</f>
        <v/>
      </c>
      <c r="G39" s="231" t="str">
        <f>+IF(病棟機能確認票!G13="","",病棟機能確認票!G13)</f>
        <v/>
      </c>
      <c r="H39" s="231" t="str">
        <f>+IF(病棟機能確認票!H13="","",病棟機能確認票!H13)</f>
        <v/>
      </c>
      <c r="I39" s="231" t="str">
        <f>+IF(病棟機能確認票!I13="","",病棟機能確認票!I13)</f>
        <v/>
      </c>
      <c r="J39" s="231" t="str">
        <f>+IF(病棟機能確認票!J13="","",病棟機能確認票!J13)</f>
        <v/>
      </c>
      <c r="K39" s="231" t="str">
        <f>+IF(病棟機能確認票!K13="","",病棟機能確認票!K13)</f>
        <v/>
      </c>
      <c r="L39" s="231" t="str">
        <f>+IF(病棟機能確認票!L13="","",病棟機能確認票!L13)</f>
        <v/>
      </c>
      <c r="M39" s="232" t="str">
        <f>+IF(病棟機能確認票!M13="","",病棟機能確認票!M13)</f>
        <v/>
      </c>
      <c r="N39" s="198" t="str">
        <f>+IF(病棟機能確認票!N13="","",病棟機能確認票!N13)</f>
        <v/>
      </c>
      <c r="O39" s="199" t="str">
        <f>+IF(様式１!$F$48="○",IF(様式５!E14="","",様式５!E14),IF(様式１!$F$49="○",IF(様式６!E27="","",様式６!E27),""))</f>
        <v/>
      </c>
      <c r="P39" s="200" t="str">
        <f t="shared" si="1"/>
        <v/>
      </c>
      <c r="Q39" s="208" t="e">
        <f t="shared" si="0"/>
        <v>#VALUE!</v>
      </c>
    </row>
    <row r="40" spans="1:17" ht="23.25" customHeight="1" x14ac:dyDescent="0.45">
      <c r="A40" s="193" t="s">
        <v>734</v>
      </c>
      <c r="B40" s="913" t="str">
        <f>+IF(病棟機能確認票!C14="","",病棟機能確認票!C14)</f>
        <v/>
      </c>
      <c r="C40" s="914"/>
      <c r="D40" s="911" t="str">
        <f>+IF(病棟機能確認票!E14="","",病棟機能確認票!E14)</f>
        <v/>
      </c>
      <c r="E40" s="912"/>
      <c r="F40" s="197" t="str">
        <f>+IF(病棟機能確認票!F14="","",病棟機能確認票!F14)</f>
        <v/>
      </c>
      <c r="G40" s="231" t="str">
        <f>+IF(病棟機能確認票!G14="","",病棟機能確認票!G14)</f>
        <v/>
      </c>
      <c r="H40" s="231" t="str">
        <f>+IF(病棟機能確認票!H14="","",病棟機能確認票!H14)</f>
        <v/>
      </c>
      <c r="I40" s="231" t="str">
        <f>+IF(病棟機能確認票!I14="","",病棟機能確認票!I14)</f>
        <v/>
      </c>
      <c r="J40" s="231" t="str">
        <f>+IF(病棟機能確認票!J14="","",病棟機能確認票!J14)</f>
        <v/>
      </c>
      <c r="K40" s="231" t="str">
        <f>+IF(病棟機能確認票!K14="","",病棟機能確認票!K14)</f>
        <v/>
      </c>
      <c r="L40" s="231" t="str">
        <f>+IF(病棟機能確認票!L14="","",病棟機能確認票!L14)</f>
        <v/>
      </c>
      <c r="M40" s="232" t="str">
        <f>+IF(病棟機能確認票!M14="","",病棟機能確認票!M14)</f>
        <v/>
      </c>
      <c r="N40" s="198" t="str">
        <f>+IF(病棟機能確認票!N14="","",病棟機能確認票!N14)</f>
        <v/>
      </c>
      <c r="O40" s="199" t="str">
        <f>+IF(様式１!$F$48="○",IF(様式５!E15="","",様式５!E15),IF(様式１!$F$49="○",IF(様式６!E28="","",様式６!E28),""))</f>
        <v/>
      </c>
      <c r="P40" s="200" t="str">
        <f t="shared" si="1"/>
        <v/>
      </c>
      <c r="Q40" s="208" t="e">
        <f t="shared" si="0"/>
        <v>#VALUE!</v>
      </c>
    </row>
    <row r="41" spans="1:17" ht="23.25" customHeight="1" x14ac:dyDescent="0.45">
      <c r="A41" s="193" t="s">
        <v>735</v>
      </c>
      <c r="B41" s="913" t="str">
        <f>+IF(病棟機能確認票!C15="","",病棟機能確認票!C15)</f>
        <v/>
      </c>
      <c r="C41" s="914"/>
      <c r="D41" s="911" t="str">
        <f>+IF(病棟機能確認票!E15="","",病棟機能確認票!E15)</f>
        <v/>
      </c>
      <c r="E41" s="912"/>
      <c r="F41" s="197" t="str">
        <f>+IF(病棟機能確認票!F15="","",病棟機能確認票!F15)</f>
        <v/>
      </c>
      <c r="G41" s="231" t="str">
        <f>+IF(病棟機能確認票!G15="","",病棟機能確認票!G15)</f>
        <v/>
      </c>
      <c r="H41" s="231" t="str">
        <f>+IF(病棟機能確認票!H15="","",病棟機能確認票!H15)</f>
        <v/>
      </c>
      <c r="I41" s="231" t="str">
        <f>+IF(病棟機能確認票!I15="","",病棟機能確認票!I15)</f>
        <v/>
      </c>
      <c r="J41" s="231" t="str">
        <f>+IF(病棟機能確認票!J15="","",病棟機能確認票!J15)</f>
        <v/>
      </c>
      <c r="K41" s="231" t="str">
        <f>+IF(病棟機能確認票!K15="","",病棟機能確認票!K15)</f>
        <v/>
      </c>
      <c r="L41" s="231" t="str">
        <f>+IF(病棟機能確認票!L15="","",病棟機能確認票!L15)</f>
        <v/>
      </c>
      <c r="M41" s="232" t="str">
        <f>+IF(病棟機能確認票!M15="","",病棟機能確認票!M15)</f>
        <v/>
      </c>
      <c r="N41" s="198" t="str">
        <f>+IF(病棟機能確認票!N15="","",病棟機能確認票!N15)</f>
        <v/>
      </c>
      <c r="O41" s="199" t="str">
        <f>+IF(様式１!$F$48="○",IF(様式５!E16="","",様式５!E16),IF(様式１!$F$49="○",IF(様式６!E29="","",様式６!E29),""))</f>
        <v/>
      </c>
      <c r="P41" s="200" t="str">
        <f t="shared" si="1"/>
        <v/>
      </c>
      <c r="Q41" s="208" t="e">
        <f t="shared" si="0"/>
        <v>#VALUE!</v>
      </c>
    </row>
    <row r="42" spans="1:17" ht="23.25" customHeight="1" x14ac:dyDescent="0.45">
      <c r="A42" s="193" t="s">
        <v>736</v>
      </c>
      <c r="B42" s="913" t="str">
        <f>+IF(病棟機能確認票!C16="","",病棟機能確認票!C16)</f>
        <v/>
      </c>
      <c r="C42" s="914"/>
      <c r="D42" s="911" t="str">
        <f>+IF(病棟機能確認票!E16="","",病棟機能確認票!E16)</f>
        <v/>
      </c>
      <c r="E42" s="912"/>
      <c r="F42" s="197" t="str">
        <f>+IF(病棟機能確認票!F16="","",病棟機能確認票!F16)</f>
        <v/>
      </c>
      <c r="G42" s="231" t="str">
        <f>+IF(病棟機能確認票!G16="","",病棟機能確認票!G16)</f>
        <v/>
      </c>
      <c r="H42" s="231" t="str">
        <f>+IF(病棟機能確認票!H16="","",病棟機能確認票!H16)</f>
        <v/>
      </c>
      <c r="I42" s="231" t="str">
        <f>+IF(病棟機能確認票!I16="","",病棟機能確認票!I16)</f>
        <v/>
      </c>
      <c r="J42" s="231" t="str">
        <f>+IF(病棟機能確認票!J16="","",病棟機能確認票!J16)</f>
        <v/>
      </c>
      <c r="K42" s="231" t="str">
        <f>+IF(病棟機能確認票!K16="","",病棟機能確認票!K16)</f>
        <v/>
      </c>
      <c r="L42" s="231" t="str">
        <f>+IF(病棟機能確認票!L16="","",病棟機能確認票!L16)</f>
        <v/>
      </c>
      <c r="M42" s="232" t="str">
        <f>+IF(病棟機能確認票!M16="","",病棟機能確認票!M16)</f>
        <v/>
      </c>
      <c r="N42" s="198" t="str">
        <f>+IF(病棟機能確認票!N16="","",病棟機能確認票!N16)</f>
        <v/>
      </c>
      <c r="O42" s="199" t="str">
        <f>+IF(様式１!$F$48="○",IF(様式５!E17="","",様式５!E17),IF(様式１!$F$49="○",IF(様式６!E30="","",様式６!E30),""))</f>
        <v/>
      </c>
      <c r="P42" s="200" t="str">
        <f t="shared" si="1"/>
        <v/>
      </c>
      <c r="Q42" s="208" t="e">
        <f t="shared" si="0"/>
        <v>#VALUE!</v>
      </c>
    </row>
    <row r="43" spans="1:17" ht="23.25" customHeight="1" x14ac:dyDescent="0.45">
      <c r="A43" s="193" t="s">
        <v>737</v>
      </c>
      <c r="B43" s="913" t="str">
        <f>+IF(病棟機能確認票!C17="","",病棟機能確認票!C17)</f>
        <v/>
      </c>
      <c r="C43" s="914"/>
      <c r="D43" s="911" t="str">
        <f>+IF(病棟機能確認票!E17="","",病棟機能確認票!E17)</f>
        <v/>
      </c>
      <c r="E43" s="912"/>
      <c r="F43" s="197" t="str">
        <f>+IF(病棟機能確認票!F17="","",病棟機能確認票!F17)</f>
        <v/>
      </c>
      <c r="G43" s="231" t="str">
        <f>+IF(病棟機能確認票!G17="","",病棟機能確認票!G17)</f>
        <v/>
      </c>
      <c r="H43" s="231" t="str">
        <f>+IF(病棟機能確認票!H17="","",病棟機能確認票!H17)</f>
        <v/>
      </c>
      <c r="I43" s="231" t="str">
        <f>+IF(病棟機能確認票!I17="","",病棟機能確認票!I17)</f>
        <v/>
      </c>
      <c r="J43" s="231" t="str">
        <f>+IF(病棟機能確認票!J17="","",病棟機能確認票!J17)</f>
        <v/>
      </c>
      <c r="K43" s="231" t="str">
        <f>+IF(病棟機能確認票!K17="","",病棟機能確認票!K17)</f>
        <v/>
      </c>
      <c r="L43" s="231" t="str">
        <f>+IF(病棟機能確認票!L17="","",病棟機能確認票!L17)</f>
        <v/>
      </c>
      <c r="M43" s="232" t="str">
        <f>+IF(病棟機能確認票!M17="","",病棟機能確認票!M17)</f>
        <v/>
      </c>
      <c r="N43" s="198" t="str">
        <f>+IF(病棟機能確認票!N17="","",病棟機能確認票!N17)</f>
        <v/>
      </c>
      <c r="O43" s="199" t="str">
        <f>+IF(様式１!$F$48="○",IF(様式５!E18="","",様式５!E18),IF(様式１!$F$49="○",IF(様式６!E31="","",様式６!E31),""))</f>
        <v/>
      </c>
      <c r="P43" s="200" t="str">
        <f t="shared" si="1"/>
        <v/>
      </c>
      <c r="Q43" s="208" t="e">
        <f t="shared" si="0"/>
        <v>#VALUE!</v>
      </c>
    </row>
    <row r="44" spans="1:17" ht="23.25" customHeight="1" x14ac:dyDescent="0.45">
      <c r="A44" s="193" t="s">
        <v>738</v>
      </c>
      <c r="B44" s="913" t="str">
        <f>+IF(病棟機能確認票!C18="","",病棟機能確認票!C18)</f>
        <v/>
      </c>
      <c r="C44" s="914"/>
      <c r="D44" s="911" t="str">
        <f>+IF(病棟機能確認票!E18="","",病棟機能確認票!E18)</f>
        <v/>
      </c>
      <c r="E44" s="912"/>
      <c r="F44" s="197" t="str">
        <f>+IF(病棟機能確認票!F18="","",病棟機能確認票!F18)</f>
        <v/>
      </c>
      <c r="G44" s="231" t="str">
        <f>+IF(病棟機能確認票!G18="","",病棟機能確認票!G18)</f>
        <v/>
      </c>
      <c r="H44" s="231" t="str">
        <f>+IF(病棟機能確認票!H18="","",病棟機能確認票!H18)</f>
        <v/>
      </c>
      <c r="I44" s="231" t="str">
        <f>+IF(病棟機能確認票!I18="","",病棟機能確認票!I18)</f>
        <v/>
      </c>
      <c r="J44" s="231" t="str">
        <f>+IF(病棟機能確認票!J18="","",病棟機能確認票!J18)</f>
        <v/>
      </c>
      <c r="K44" s="231" t="str">
        <f>+IF(病棟機能確認票!K18="","",病棟機能確認票!K18)</f>
        <v/>
      </c>
      <c r="L44" s="231" t="str">
        <f>+IF(病棟機能確認票!L18="","",病棟機能確認票!L18)</f>
        <v/>
      </c>
      <c r="M44" s="232" t="str">
        <f>+IF(病棟機能確認票!M18="","",病棟機能確認票!M18)</f>
        <v/>
      </c>
      <c r="N44" s="198" t="str">
        <f>+IF(病棟機能確認票!N18="","",病棟機能確認票!N18)</f>
        <v/>
      </c>
      <c r="O44" s="199" t="str">
        <f>+IF(様式１!$F$48="○",IF(様式５!E19="","",様式５!E19),IF(様式１!$F$49="○",IF(様式６!E32="","",様式６!E32),""))</f>
        <v/>
      </c>
      <c r="P44" s="200" t="str">
        <f t="shared" si="1"/>
        <v/>
      </c>
      <c r="Q44" s="208" t="e">
        <f t="shared" si="0"/>
        <v>#VALUE!</v>
      </c>
    </row>
    <row r="45" spans="1:17" ht="23.25" customHeight="1" x14ac:dyDescent="0.45">
      <c r="A45" s="193" t="s">
        <v>739</v>
      </c>
      <c r="B45" s="913" t="str">
        <f>+IF(病棟機能確認票!C19="","",病棟機能確認票!C19)</f>
        <v/>
      </c>
      <c r="C45" s="914"/>
      <c r="D45" s="911" t="str">
        <f>+IF(病棟機能確認票!E19="","",病棟機能確認票!E19)</f>
        <v/>
      </c>
      <c r="E45" s="912"/>
      <c r="F45" s="197" t="str">
        <f>+IF(病棟機能確認票!F19="","",病棟機能確認票!F19)</f>
        <v/>
      </c>
      <c r="G45" s="231" t="str">
        <f>+IF(病棟機能確認票!G19="","",病棟機能確認票!G19)</f>
        <v/>
      </c>
      <c r="H45" s="231" t="str">
        <f>+IF(病棟機能確認票!H19="","",病棟機能確認票!H19)</f>
        <v/>
      </c>
      <c r="I45" s="231" t="str">
        <f>+IF(病棟機能確認票!I19="","",病棟機能確認票!I19)</f>
        <v/>
      </c>
      <c r="J45" s="231" t="str">
        <f>+IF(病棟機能確認票!J19="","",病棟機能確認票!J19)</f>
        <v/>
      </c>
      <c r="K45" s="231" t="str">
        <f>+IF(病棟機能確認票!K19="","",病棟機能確認票!K19)</f>
        <v/>
      </c>
      <c r="L45" s="231" t="str">
        <f>+IF(病棟機能確認票!L19="","",病棟機能確認票!L19)</f>
        <v/>
      </c>
      <c r="M45" s="232" t="str">
        <f>+IF(病棟機能確認票!M19="","",病棟機能確認票!M19)</f>
        <v/>
      </c>
      <c r="N45" s="198" t="str">
        <f>+IF(病棟機能確認票!N19="","",病棟機能確認票!N19)</f>
        <v/>
      </c>
      <c r="O45" s="199" t="str">
        <f>+IF(様式１!$F$48="○",IF(様式５!E20="","",様式５!E20),IF(様式１!$F$49="○",IF(様式６!E33="","",様式６!E33),""))</f>
        <v/>
      </c>
      <c r="P45" s="200" t="str">
        <f t="shared" si="1"/>
        <v/>
      </c>
      <c r="Q45" s="208" t="e">
        <f t="shared" si="0"/>
        <v>#VALUE!</v>
      </c>
    </row>
    <row r="46" spans="1:17" ht="23.25" customHeight="1" x14ac:dyDescent="0.45">
      <c r="A46" s="193" t="s">
        <v>740</v>
      </c>
      <c r="B46" s="913" t="str">
        <f>+IF(病棟機能確認票!C20="","",病棟機能確認票!C20)</f>
        <v/>
      </c>
      <c r="C46" s="914"/>
      <c r="D46" s="911" t="str">
        <f>+IF(病棟機能確認票!E20="","",病棟機能確認票!E20)</f>
        <v/>
      </c>
      <c r="E46" s="912"/>
      <c r="F46" s="197" t="str">
        <f>+IF(病棟機能確認票!F20="","",病棟機能確認票!F20)</f>
        <v/>
      </c>
      <c r="G46" s="231" t="str">
        <f>+IF(病棟機能確認票!G20="","",病棟機能確認票!G20)</f>
        <v/>
      </c>
      <c r="H46" s="231" t="str">
        <f>+IF(病棟機能確認票!H20="","",病棟機能確認票!H20)</f>
        <v/>
      </c>
      <c r="I46" s="231" t="str">
        <f>+IF(病棟機能確認票!I20="","",病棟機能確認票!I20)</f>
        <v/>
      </c>
      <c r="J46" s="231" t="str">
        <f>+IF(病棟機能確認票!J20="","",病棟機能確認票!J20)</f>
        <v/>
      </c>
      <c r="K46" s="231" t="str">
        <f>+IF(病棟機能確認票!K20="","",病棟機能確認票!K20)</f>
        <v/>
      </c>
      <c r="L46" s="231" t="str">
        <f>+IF(病棟機能確認票!L20="","",病棟機能確認票!L20)</f>
        <v/>
      </c>
      <c r="M46" s="232" t="str">
        <f>+IF(病棟機能確認票!M20="","",病棟機能確認票!M20)</f>
        <v/>
      </c>
      <c r="N46" s="198" t="str">
        <f>+IF(病棟機能確認票!N20="","",病棟機能確認票!N20)</f>
        <v/>
      </c>
      <c r="O46" s="199" t="str">
        <f>+IF(様式１!$F$48="○",IF(様式５!E21="","",様式５!E21),IF(様式１!$F$49="○",IF(様式６!E34="","",様式６!E34),""))</f>
        <v/>
      </c>
      <c r="P46" s="200" t="str">
        <f t="shared" si="1"/>
        <v/>
      </c>
      <c r="Q46" s="208" t="e">
        <f t="shared" si="0"/>
        <v>#VALUE!</v>
      </c>
    </row>
    <row r="47" spans="1:17" ht="23.25" customHeight="1" x14ac:dyDescent="0.45">
      <c r="A47" s="193" t="s">
        <v>741</v>
      </c>
      <c r="B47" s="913" t="str">
        <f>+IF(病棟機能確認票!C21="","",病棟機能確認票!C21)</f>
        <v/>
      </c>
      <c r="C47" s="914"/>
      <c r="D47" s="911" t="str">
        <f>+IF(病棟機能確認票!E21="","",病棟機能確認票!E21)</f>
        <v/>
      </c>
      <c r="E47" s="912"/>
      <c r="F47" s="197" t="str">
        <f>+IF(病棟機能確認票!F21="","",病棟機能確認票!F21)</f>
        <v/>
      </c>
      <c r="G47" s="231" t="str">
        <f>+IF(病棟機能確認票!G21="","",病棟機能確認票!G21)</f>
        <v/>
      </c>
      <c r="H47" s="231" t="str">
        <f>+IF(病棟機能確認票!H21="","",病棟機能確認票!H21)</f>
        <v/>
      </c>
      <c r="I47" s="231" t="str">
        <f>+IF(病棟機能確認票!I21="","",病棟機能確認票!I21)</f>
        <v/>
      </c>
      <c r="J47" s="231" t="str">
        <f>+IF(病棟機能確認票!J21="","",病棟機能確認票!J21)</f>
        <v/>
      </c>
      <c r="K47" s="231" t="str">
        <f>+IF(病棟機能確認票!K21="","",病棟機能確認票!K21)</f>
        <v/>
      </c>
      <c r="L47" s="231" t="str">
        <f>+IF(病棟機能確認票!L21="","",病棟機能確認票!L21)</f>
        <v/>
      </c>
      <c r="M47" s="232" t="str">
        <f>+IF(病棟機能確認票!M21="","",病棟機能確認票!M21)</f>
        <v/>
      </c>
      <c r="N47" s="198" t="str">
        <f>+IF(病棟機能確認票!N21="","",病棟機能確認票!N21)</f>
        <v/>
      </c>
      <c r="O47" s="199" t="str">
        <f>+IF(様式１!$F$48="○",IF(様式５!E22="","",様式５!E22),IF(様式１!$F$49="○",IF(様式６!E35="","",様式６!E35),""))</f>
        <v/>
      </c>
      <c r="P47" s="200" t="str">
        <f t="shared" si="1"/>
        <v/>
      </c>
      <c r="Q47" s="208" t="e">
        <f t="shared" si="0"/>
        <v>#VALUE!</v>
      </c>
    </row>
    <row r="48" spans="1:17" ht="23.25" customHeight="1" x14ac:dyDescent="0.45">
      <c r="A48" s="193" t="s">
        <v>742</v>
      </c>
      <c r="B48" s="913" t="str">
        <f>+IF(病棟機能確認票!C22="","",病棟機能確認票!C22)</f>
        <v/>
      </c>
      <c r="C48" s="914"/>
      <c r="D48" s="911" t="str">
        <f>+IF(病棟機能確認票!E22="","",病棟機能確認票!E22)</f>
        <v/>
      </c>
      <c r="E48" s="912"/>
      <c r="F48" s="197" t="str">
        <f>+IF(病棟機能確認票!F22="","",病棟機能確認票!F22)</f>
        <v/>
      </c>
      <c r="G48" s="231" t="str">
        <f>+IF(病棟機能確認票!G22="","",病棟機能確認票!G22)</f>
        <v/>
      </c>
      <c r="H48" s="231" t="str">
        <f>+IF(病棟機能確認票!H22="","",病棟機能確認票!H22)</f>
        <v/>
      </c>
      <c r="I48" s="231" t="str">
        <f>+IF(病棟機能確認票!I22="","",病棟機能確認票!I22)</f>
        <v/>
      </c>
      <c r="J48" s="231" t="str">
        <f>+IF(病棟機能確認票!J22="","",病棟機能確認票!J22)</f>
        <v/>
      </c>
      <c r="K48" s="231" t="str">
        <f>+IF(病棟機能確認票!K22="","",病棟機能確認票!K22)</f>
        <v/>
      </c>
      <c r="L48" s="231" t="str">
        <f>+IF(病棟機能確認票!L22="","",病棟機能確認票!L22)</f>
        <v/>
      </c>
      <c r="M48" s="232" t="str">
        <f>+IF(病棟機能確認票!M22="","",病棟機能確認票!M22)</f>
        <v/>
      </c>
      <c r="N48" s="198" t="str">
        <f>+IF(病棟機能確認票!N22="","",病棟機能確認票!N22)</f>
        <v/>
      </c>
      <c r="O48" s="199" t="str">
        <f>+IF(様式１!$F$48="○",IF(様式５!E23="","",様式５!E23),IF(様式１!$F$49="○",IF(様式６!E36="","",様式６!E36),""))</f>
        <v/>
      </c>
      <c r="P48" s="200" t="str">
        <f t="shared" si="1"/>
        <v/>
      </c>
      <c r="Q48" s="208" t="e">
        <f t="shared" si="0"/>
        <v>#VALUE!</v>
      </c>
    </row>
    <row r="49" spans="1:17" ht="23.25" customHeight="1" x14ac:dyDescent="0.45">
      <c r="A49" s="193" t="s">
        <v>743</v>
      </c>
      <c r="B49" s="913" t="str">
        <f>+IF(病棟機能確認票!C23="","",病棟機能確認票!C23)</f>
        <v/>
      </c>
      <c r="C49" s="914"/>
      <c r="D49" s="911" t="str">
        <f>+IF(病棟機能確認票!E23="","",病棟機能確認票!E23)</f>
        <v/>
      </c>
      <c r="E49" s="912"/>
      <c r="F49" s="197" t="str">
        <f>+IF(病棟機能確認票!F23="","",病棟機能確認票!F23)</f>
        <v/>
      </c>
      <c r="G49" s="231" t="str">
        <f>+IF(病棟機能確認票!G23="","",病棟機能確認票!G23)</f>
        <v/>
      </c>
      <c r="H49" s="231" t="str">
        <f>+IF(病棟機能確認票!H23="","",病棟機能確認票!H23)</f>
        <v/>
      </c>
      <c r="I49" s="231" t="str">
        <f>+IF(病棟機能確認票!I23="","",病棟機能確認票!I23)</f>
        <v/>
      </c>
      <c r="J49" s="231" t="str">
        <f>+IF(病棟機能確認票!J23="","",病棟機能確認票!J23)</f>
        <v/>
      </c>
      <c r="K49" s="231" t="str">
        <f>+IF(病棟機能確認票!K23="","",病棟機能確認票!K23)</f>
        <v/>
      </c>
      <c r="L49" s="231" t="str">
        <f>+IF(病棟機能確認票!L23="","",病棟機能確認票!L23)</f>
        <v/>
      </c>
      <c r="M49" s="232" t="str">
        <f>+IF(病棟機能確認票!M23="","",病棟機能確認票!M23)</f>
        <v/>
      </c>
      <c r="N49" s="198" t="str">
        <f>+IF(病棟機能確認票!N23="","",病棟機能確認票!N23)</f>
        <v/>
      </c>
      <c r="O49" s="199" t="str">
        <f>+IF(様式１!$F$48="○",IF(様式５!E24="","",様式５!E24),IF(様式１!$F$49="○",IF(様式６!E37="","",様式６!E37),""))</f>
        <v/>
      </c>
      <c r="P49" s="200" t="str">
        <f t="shared" si="1"/>
        <v/>
      </c>
      <c r="Q49" s="208" t="e">
        <f t="shared" si="0"/>
        <v>#VALUE!</v>
      </c>
    </row>
    <row r="50" spans="1:17" ht="23.25" customHeight="1" x14ac:dyDescent="0.45">
      <c r="A50" s="193" t="s">
        <v>744</v>
      </c>
      <c r="B50" s="913" t="str">
        <f>+IF(病棟機能確認票!C24="","",病棟機能確認票!C24)</f>
        <v/>
      </c>
      <c r="C50" s="914"/>
      <c r="D50" s="911" t="str">
        <f>+IF(病棟機能確認票!E24="","",病棟機能確認票!E24)</f>
        <v/>
      </c>
      <c r="E50" s="912"/>
      <c r="F50" s="197" t="str">
        <f>+IF(病棟機能確認票!F24="","",病棟機能確認票!F24)</f>
        <v/>
      </c>
      <c r="G50" s="231" t="str">
        <f>+IF(病棟機能確認票!G24="","",病棟機能確認票!G24)</f>
        <v/>
      </c>
      <c r="H50" s="231" t="str">
        <f>+IF(病棟機能確認票!H24="","",病棟機能確認票!H24)</f>
        <v/>
      </c>
      <c r="I50" s="231" t="str">
        <f>+IF(病棟機能確認票!I24="","",病棟機能確認票!I24)</f>
        <v/>
      </c>
      <c r="J50" s="231" t="str">
        <f>+IF(病棟機能確認票!J24="","",病棟機能確認票!J24)</f>
        <v/>
      </c>
      <c r="K50" s="231" t="str">
        <f>+IF(病棟機能確認票!K24="","",病棟機能確認票!K24)</f>
        <v/>
      </c>
      <c r="L50" s="231" t="str">
        <f>+IF(病棟機能確認票!L24="","",病棟機能確認票!L24)</f>
        <v/>
      </c>
      <c r="M50" s="232" t="str">
        <f>+IF(病棟機能確認票!M24="","",病棟機能確認票!M24)</f>
        <v/>
      </c>
      <c r="N50" s="198" t="str">
        <f>+IF(病棟機能確認票!N24="","",病棟機能確認票!N24)</f>
        <v/>
      </c>
      <c r="O50" s="199" t="str">
        <f>+IF(様式１!$F$48="○",IF(様式５!E25="","",様式５!E25),IF(様式１!$F$49="○",IF(様式６!E38="","",様式６!E38),""))</f>
        <v/>
      </c>
      <c r="P50" s="200" t="str">
        <f t="shared" si="1"/>
        <v/>
      </c>
      <c r="Q50" s="208" t="e">
        <f t="shared" si="0"/>
        <v>#VALUE!</v>
      </c>
    </row>
    <row r="51" spans="1:17" ht="23.25" customHeight="1" x14ac:dyDescent="0.45">
      <c r="A51" s="193" t="s">
        <v>745</v>
      </c>
      <c r="B51" s="913" t="str">
        <f>+IF(病棟機能確認票!C25="","",病棟機能確認票!C25)</f>
        <v/>
      </c>
      <c r="C51" s="914"/>
      <c r="D51" s="911" t="str">
        <f>+IF(病棟機能確認票!E25="","",病棟機能確認票!E25)</f>
        <v/>
      </c>
      <c r="E51" s="912"/>
      <c r="F51" s="197" t="str">
        <f>+IF(病棟機能確認票!F25="","",病棟機能確認票!F25)</f>
        <v/>
      </c>
      <c r="G51" s="231" t="str">
        <f>+IF(病棟機能確認票!G25="","",病棟機能確認票!G25)</f>
        <v/>
      </c>
      <c r="H51" s="231" t="str">
        <f>+IF(病棟機能確認票!H25="","",病棟機能確認票!H25)</f>
        <v/>
      </c>
      <c r="I51" s="231" t="str">
        <f>+IF(病棟機能確認票!I25="","",病棟機能確認票!I25)</f>
        <v/>
      </c>
      <c r="J51" s="231" t="str">
        <f>+IF(病棟機能確認票!J25="","",病棟機能確認票!J25)</f>
        <v/>
      </c>
      <c r="K51" s="231" t="str">
        <f>+IF(病棟機能確認票!K25="","",病棟機能確認票!K25)</f>
        <v/>
      </c>
      <c r="L51" s="231" t="str">
        <f>+IF(病棟機能確認票!L25="","",病棟機能確認票!L25)</f>
        <v/>
      </c>
      <c r="M51" s="232" t="str">
        <f>+IF(病棟機能確認票!M25="","",病棟機能確認票!M25)</f>
        <v/>
      </c>
      <c r="N51" s="198" t="str">
        <f>+IF(病棟機能確認票!N25="","",病棟機能確認票!N25)</f>
        <v/>
      </c>
      <c r="O51" s="199" t="str">
        <f>+IF(様式１!$F$48="○",IF(様式５!E26="","",様式５!E26),IF(様式１!$F$49="○",IF(様式６!E39="","",様式６!E39),""))</f>
        <v/>
      </c>
      <c r="P51" s="200" t="str">
        <f t="shared" si="1"/>
        <v/>
      </c>
      <c r="Q51" s="208" t="e">
        <f t="shared" si="0"/>
        <v>#VALUE!</v>
      </c>
    </row>
    <row r="52" spans="1:17" ht="23.25" customHeight="1" x14ac:dyDescent="0.45">
      <c r="A52" s="193" t="s">
        <v>746</v>
      </c>
      <c r="B52" s="913" t="str">
        <f>+IF(病棟機能確認票!C26="","",病棟機能確認票!C26)</f>
        <v/>
      </c>
      <c r="C52" s="914"/>
      <c r="D52" s="911" t="str">
        <f>+IF(病棟機能確認票!E26="","",病棟機能確認票!E26)</f>
        <v/>
      </c>
      <c r="E52" s="912"/>
      <c r="F52" s="197" t="str">
        <f>+IF(病棟機能確認票!F26="","",病棟機能確認票!F26)</f>
        <v/>
      </c>
      <c r="G52" s="231" t="str">
        <f>+IF(病棟機能確認票!G26="","",病棟機能確認票!G26)</f>
        <v/>
      </c>
      <c r="H52" s="231" t="str">
        <f>+IF(病棟機能確認票!H26="","",病棟機能確認票!H26)</f>
        <v/>
      </c>
      <c r="I52" s="231" t="str">
        <f>+IF(病棟機能確認票!I26="","",病棟機能確認票!I26)</f>
        <v/>
      </c>
      <c r="J52" s="231" t="str">
        <f>+IF(病棟機能確認票!J26="","",病棟機能確認票!J26)</f>
        <v/>
      </c>
      <c r="K52" s="231" t="str">
        <f>+IF(病棟機能確認票!K26="","",病棟機能確認票!K26)</f>
        <v/>
      </c>
      <c r="L52" s="231" t="str">
        <f>+IF(病棟機能確認票!L26="","",病棟機能確認票!L26)</f>
        <v/>
      </c>
      <c r="M52" s="232" t="str">
        <f>+IF(病棟機能確認票!M26="","",病棟機能確認票!M26)</f>
        <v/>
      </c>
      <c r="N52" s="198" t="str">
        <f>+IF(病棟機能確認票!N26="","",病棟機能確認票!N26)</f>
        <v/>
      </c>
      <c r="O52" s="199" t="str">
        <f>+IF(様式１!$F$48="○",IF(様式５!E27="","",様式５!E27),IF(様式１!$F$49="○",IF(様式６!E40="","",様式６!E40),""))</f>
        <v/>
      </c>
      <c r="P52" s="200" t="str">
        <f t="shared" si="1"/>
        <v/>
      </c>
      <c r="Q52" s="208" t="e">
        <f t="shared" si="0"/>
        <v>#VALUE!</v>
      </c>
    </row>
    <row r="53" spans="1:17" ht="23.25" customHeight="1" x14ac:dyDescent="0.45">
      <c r="A53" s="193" t="s">
        <v>747</v>
      </c>
      <c r="B53" s="913" t="str">
        <f>+IF(病棟機能確認票!C27="","",病棟機能確認票!C27)</f>
        <v/>
      </c>
      <c r="C53" s="914"/>
      <c r="D53" s="911" t="str">
        <f>+IF(病棟機能確認票!E27="","",病棟機能確認票!E27)</f>
        <v/>
      </c>
      <c r="E53" s="912"/>
      <c r="F53" s="197" t="str">
        <f>+IF(病棟機能確認票!F27="","",病棟機能確認票!F27)</f>
        <v/>
      </c>
      <c r="G53" s="231" t="str">
        <f>+IF(病棟機能確認票!G27="","",病棟機能確認票!G27)</f>
        <v/>
      </c>
      <c r="H53" s="231" t="str">
        <f>+IF(病棟機能確認票!H27="","",病棟機能確認票!H27)</f>
        <v/>
      </c>
      <c r="I53" s="231" t="str">
        <f>+IF(病棟機能確認票!I27="","",病棟機能確認票!I27)</f>
        <v/>
      </c>
      <c r="J53" s="231" t="str">
        <f>+IF(病棟機能確認票!J27="","",病棟機能確認票!J27)</f>
        <v/>
      </c>
      <c r="K53" s="231" t="str">
        <f>+IF(病棟機能確認票!K27="","",病棟機能確認票!K27)</f>
        <v/>
      </c>
      <c r="L53" s="231" t="str">
        <f>+IF(病棟機能確認票!L27="","",病棟機能確認票!L27)</f>
        <v/>
      </c>
      <c r="M53" s="232" t="str">
        <f>+IF(病棟機能確認票!M27="","",病棟機能確認票!M27)</f>
        <v/>
      </c>
      <c r="N53" s="198" t="str">
        <f>+IF(病棟機能確認票!N27="","",病棟機能確認票!N27)</f>
        <v/>
      </c>
      <c r="O53" s="199" t="str">
        <f>+IF(様式１!$F$48="○",IF(様式５!E28="","",様式５!E28),IF(様式１!$F$49="○",IF(様式６!E41="","",様式６!E41),""))</f>
        <v/>
      </c>
      <c r="P53" s="200" t="str">
        <f t="shared" si="1"/>
        <v/>
      </c>
      <c r="Q53" s="208" t="e">
        <f t="shared" si="0"/>
        <v>#VALUE!</v>
      </c>
    </row>
    <row r="54" spans="1:17" ht="23.25" customHeight="1" x14ac:dyDescent="0.45">
      <c r="A54" s="193" t="s">
        <v>748</v>
      </c>
      <c r="B54" s="913" t="str">
        <f>+IF(病棟機能確認票!C28="","",病棟機能確認票!C28)</f>
        <v/>
      </c>
      <c r="C54" s="914"/>
      <c r="D54" s="911" t="str">
        <f>+IF(病棟機能確認票!E28="","",病棟機能確認票!E28)</f>
        <v/>
      </c>
      <c r="E54" s="912"/>
      <c r="F54" s="197" t="str">
        <f>+IF(病棟機能確認票!F28="","",病棟機能確認票!F28)</f>
        <v/>
      </c>
      <c r="G54" s="231" t="str">
        <f>+IF(病棟機能確認票!G28="","",病棟機能確認票!G28)</f>
        <v/>
      </c>
      <c r="H54" s="231" t="str">
        <f>+IF(病棟機能確認票!H28="","",病棟機能確認票!H28)</f>
        <v/>
      </c>
      <c r="I54" s="231" t="str">
        <f>+IF(病棟機能確認票!I28="","",病棟機能確認票!I28)</f>
        <v/>
      </c>
      <c r="J54" s="231" t="str">
        <f>+IF(病棟機能確認票!J28="","",病棟機能確認票!J28)</f>
        <v/>
      </c>
      <c r="K54" s="231" t="str">
        <f>+IF(病棟機能確認票!K28="","",病棟機能確認票!K28)</f>
        <v/>
      </c>
      <c r="L54" s="231" t="str">
        <f>+IF(病棟機能確認票!L28="","",病棟機能確認票!L28)</f>
        <v/>
      </c>
      <c r="M54" s="232" t="str">
        <f>+IF(病棟機能確認票!M28="","",病棟機能確認票!M28)</f>
        <v/>
      </c>
      <c r="N54" s="198" t="str">
        <f>+IF(病棟機能確認票!N28="","",病棟機能確認票!N28)</f>
        <v/>
      </c>
      <c r="O54" s="199" t="str">
        <f>+IF(様式１!$F$48="○",IF(様式５!E29="","",様式５!E29),IF(様式１!$F$49="○",IF(様式６!E42="","",様式６!E42),""))</f>
        <v/>
      </c>
      <c r="P54" s="200" t="str">
        <f t="shared" si="1"/>
        <v/>
      </c>
      <c r="Q54" s="208" t="e">
        <f t="shared" si="0"/>
        <v>#VALUE!</v>
      </c>
    </row>
    <row r="55" spans="1:17" ht="23.25" customHeight="1" x14ac:dyDescent="0.45">
      <c r="A55" s="193" t="s">
        <v>749</v>
      </c>
      <c r="B55" s="913" t="str">
        <f>+IF(病棟機能確認票!C29="","",病棟機能確認票!C29)</f>
        <v/>
      </c>
      <c r="C55" s="914"/>
      <c r="D55" s="911" t="str">
        <f>+IF(病棟機能確認票!E29="","",病棟機能確認票!E29)</f>
        <v/>
      </c>
      <c r="E55" s="912"/>
      <c r="F55" s="197" t="str">
        <f>+IF(病棟機能確認票!F29="","",病棟機能確認票!F29)</f>
        <v/>
      </c>
      <c r="G55" s="231" t="str">
        <f>+IF(病棟機能確認票!G29="","",病棟機能確認票!G29)</f>
        <v/>
      </c>
      <c r="H55" s="231" t="str">
        <f>+IF(病棟機能確認票!H29="","",病棟機能確認票!H29)</f>
        <v/>
      </c>
      <c r="I55" s="231" t="str">
        <f>+IF(病棟機能確認票!I29="","",病棟機能確認票!I29)</f>
        <v/>
      </c>
      <c r="J55" s="231" t="str">
        <f>+IF(病棟機能確認票!J29="","",病棟機能確認票!J29)</f>
        <v/>
      </c>
      <c r="K55" s="231" t="str">
        <f>+IF(病棟機能確認票!K29="","",病棟機能確認票!K29)</f>
        <v/>
      </c>
      <c r="L55" s="231" t="str">
        <f>+IF(病棟機能確認票!L29="","",病棟機能確認票!L29)</f>
        <v/>
      </c>
      <c r="M55" s="232" t="str">
        <f>+IF(病棟機能確認票!M29="","",病棟機能確認票!M29)</f>
        <v/>
      </c>
      <c r="N55" s="198" t="str">
        <f>+IF(病棟機能確認票!N29="","",病棟機能確認票!N29)</f>
        <v/>
      </c>
      <c r="O55" s="199" t="str">
        <f>+IF(様式１!$F$48="○",IF(様式５!E30="","",様式５!E30),IF(様式１!$F$49="○",IF(様式６!E43="","",様式６!E43),""))</f>
        <v/>
      </c>
      <c r="P55" s="200" t="str">
        <f t="shared" si="1"/>
        <v/>
      </c>
      <c r="Q55" s="208" t="e">
        <f t="shared" si="0"/>
        <v>#VALUE!</v>
      </c>
    </row>
    <row r="56" spans="1:17" ht="23.25" customHeight="1" x14ac:dyDescent="0.45">
      <c r="A56" s="193" t="s">
        <v>771</v>
      </c>
      <c r="B56" s="913" t="str">
        <f>+IF(病棟機能確認票!C30="","",病棟機能確認票!C30)</f>
        <v/>
      </c>
      <c r="C56" s="914"/>
      <c r="D56" s="911" t="str">
        <f>+IF(病棟機能確認票!E30="","",病棟機能確認票!E30)</f>
        <v/>
      </c>
      <c r="E56" s="912"/>
      <c r="F56" s="197" t="str">
        <f>+IF(病棟機能確認票!F30="","",病棟機能確認票!F30)</f>
        <v/>
      </c>
      <c r="G56" s="231" t="str">
        <f>+IF(病棟機能確認票!G30="","",病棟機能確認票!G30)</f>
        <v/>
      </c>
      <c r="H56" s="231" t="str">
        <f>+IF(病棟機能確認票!H30="","",病棟機能確認票!H30)</f>
        <v/>
      </c>
      <c r="I56" s="231" t="str">
        <f>+IF(病棟機能確認票!I30="","",病棟機能確認票!I30)</f>
        <v/>
      </c>
      <c r="J56" s="231" t="str">
        <f>+IF(病棟機能確認票!J30="","",病棟機能確認票!J30)</f>
        <v/>
      </c>
      <c r="K56" s="231" t="str">
        <f>+IF(病棟機能確認票!K30="","",病棟機能確認票!K30)</f>
        <v/>
      </c>
      <c r="L56" s="231" t="str">
        <f>+IF(病棟機能確認票!L30="","",病棟機能確認票!L30)</f>
        <v/>
      </c>
      <c r="M56" s="232" t="str">
        <f>+IF(病棟機能確認票!M30="","",病棟機能確認票!M30)</f>
        <v/>
      </c>
      <c r="N56" s="198" t="str">
        <f>+IF(病棟機能確認票!N30="","",病棟機能確認票!N30)</f>
        <v/>
      </c>
      <c r="O56" s="199" t="str">
        <f>+IF(様式１!$F$48="○",IF(様式５!E31="","",様式５!E31),IF(様式１!$F$49="○",IF(様式６!E44="","",様式６!E44),""))</f>
        <v/>
      </c>
      <c r="P56" s="200" t="str">
        <f t="shared" si="1"/>
        <v/>
      </c>
      <c r="Q56" s="208" t="e">
        <f t="shared" si="0"/>
        <v>#VALUE!</v>
      </c>
    </row>
    <row r="57" spans="1:17" ht="23.25" customHeight="1" x14ac:dyDescent="0.45">
      <c r="A57" s="193" t="s">
        <v>772</v>
      </c>
      <c r="B57" s="913" t="str">
        <f>+IF(病棟機能確認票!C31="","",病棟機能確認票!C31)</f>
        <v/>
      </c>
      <c r="C57" s="914"/>
      <c r="D57" s="911" t="str">
        <f>+IF(病棟機能確認票!E31="","",病棟機能確認票!E31)</f>
        <v/>
      </c>
      <c r="E57" s="912"/>
      <c r="F57" s="197" t="str">
        <f>+IF(病棟機能確認票!F31="","",病棟機能確認票!F31)</f>
        <v/>
      </c>
      <c r="G57" s="231" t="str">
        <f>+IF(病棟機能確認票!G31="","",病棟機能確認票!G31)</f>
        <v/>
      </c>
      <c r="H57" s="231" t="str">
        <f>+IF(病棟機能確認票!H31="","",病棟機能確認票!H31)</f>
        <v/>
      </c>
      <c r="I57" s="231" t="str">
        <f>+IF(病棟機能確認票!I31="","",病棟機能確認票!I31)</f>
        <v/>
      </c>
      <c r="J57" s="231" t="str">
        <f>+IF(病棟機能確認票!J31="","",病棟機能確認票!J31)</f>
        <v/>
      </c>
      <c r="K57" s="231" t="str">
        <f>+IF(病棟機能確認票!K31="","",病棟機能確認票!K31)</f>
        <v/>
      </c>
      <c r="L57" s="231" t="str">
        <f>+IF(病棟機能確認票!L31="","",病棟機能確認票!L31)</f>
        <v/>
      </c>
      <c r="M57" s="232" t="str">
        <f>+IF(病棟機能確認票!M31="","",病棟機能確認票!M31)</f>
        <v/>
      </c>
      <c r="N57" s="198" t="str">
        <f>+IF(病棟機能確認票!N31="","",病棟機能確認票!N31)</f>
        <v/>
      </c>
      <c r="O57" s="199" t="str">
        <f>+IF(様式１!$F$48="○",IF(様式５!E32="","",様式５!E32),IF(様式１!$F$49="○",IF(様式６!E45="","",様式６!E45),""))</f>
        <v/>
      </c>
      <c r="P57" s="200" t="str">
        <f t="shared" si="1"/>
        <v/>
      </c>
      <c r="Q57" s="208" t="e">
        <f t="shared" si="0"/>
        <v>#VALUE!</v>
      </c>
    </row>
    <row r="58" spans="1:17" ht="23.25" customHeight="1" x14ac:dyDescent="0.45">
      <c r="A58" s="193" t="s">
        <v>773</v>
      </c>
      <c r="B58" s="913" t="str">
        <f>+IF(病棟機能確認票!C32="","",病棟機能確認票!C32)</f>
        <v/>
      </c>
      <c r="C58" s="914"/>
      <c r="D58" s="911" t="str">
        <f>+IF(病棟機能確認票!E32="","",病棟機能確認票!E32)</f>
        <v/>
      </c>
      <c r="E58" s="912"/>
      <c r="F58" s="197" t="str">
        <f>+IF(病棟機能確認票!F32="","",病棟機能確認票!F32)</f>
        <v/>
      </c>
      <c r="G58" s="231" t="str">
        <f>+IF(病棟機能確認票!G32="","",病棟機能確認票!G32)</f>
        <v/>
      </c>
      <c r="H58" s="231" t="str">
        <f>+IF(病棟機能確認票!H32="","",病棟機能確認票!H32)</f>
        <v/>
      </c>
      <c r="I58" s="231" t="str">
        <f>+IF(病棟機能確認票!I32="","",病棟機能確認票!I32)</f>
        <v/>
      </c>
      <c r="J58" s="231" t="str">
        <f>+IF(病棟機能確認票!J32="","",病棟機能確認票!J32)</f>
        <v/>
      </c>
      <c r="K58" s="231" t="str">
        <f>+IF(病棟機能確認票!K32="","",病棟機能確認票!K32)</f>
        <v/>
      </c>
      <c r="L58" s="231" t="str">
        <f>+IF(病棟機能確認票!L32="","",病棟機能確認票!L32)</f>
        <v/>
      </c>
      <c r="M58" s="232" t="str">
        <f>+IF(病棟機能確認票!M32="","",病棟機能確認票!M32)</f>
        <v/>
      </c>
      <c r="N58" s="198" t="str">
        <f>+IF(病棟機能確認票!N32="","",病棟機能確認票!N32)</f>
        <v/>
      </c>
      <c r="O58" s="199" t="str">
        <f>+IF(様式１!$F$48="○",IF(様式５!E33="","",様式５!E33),IF(様式１!$F$49="○",IF(様式６!E46="","",様式６!E46),""))</f>
        <v/>
      </c>
      <c r="P58" s="200" t="str">
        <f t="shared" si="1"/>
        <v/>
      </c>
      <c r="Q58" s="208" t="e">
        <f t="shared" si="0"/>
        <v>#VALUE!</v>
      </c>
    </row>
    <row r="59" spans="1:17" ht="23.25" customHeight="1" x14ac:dyDescent="0.45">
      <c r="A59" s="193" t="s">
        <v>774</v>
      </c>
      <c r="B59" s="913" t="str">
        <f>+IF(病棟機能確認票!C33="","",病棟機能確認票!C33)</f>
        <v/>
      </c>
      <c r="C59" s="914"/>
      <c r="D59" s="911" t="str">
        <f>+IF(病棟機能確認票!E33="","",病棟機能確認票!E33)</f>
        <v/>
      </c>
      <c r="E59" s="912"/>
      <c r="F59" s="197" t="str">
        <f>+IF(病棟機能確認票!F33="","",病棟機能確認票!F33)</f>
        <v/>
      </c>
      <c r="G59" s="231" t="str">
        <f>+IF(病棟機能確認票!G33="","",病棟機能確認票!G33)</f>
        <v/>
      </c>
      <c r="H59" s="231" t="str">
        <f>+IF(病棟機能確認票!H33="","",病棟機能確認票!H33)</f>
        <v/>
      </c>
      <c r="I59" s="231" t="str">
        <f>+IF(病棟機能確認票!I33="","",病棟機能確認票!I33)</f>
        <v/>
      </c>
      <c r="J59" s="231" t="str">
        <f>+IF(病棟機能確認票!J33="","",病棟機能確認票!J33)</f>
        <v/>
      </c>
      <c r="K59" s="231" t="str">
        <f>+IF(病棟機能確認票!K33="","",病棟機能確認票!K33)</f>
        <v/>
      </c>
      <c r="L59" s="231" t="str">
        <f>+IF(病棟機能確認票!L33="","",病棟機能確認票!L33)</f>
        <v/>
      </c>
      <c r="M59" s="232" t="str">
        <f>+IF(病棟機能確認票!M33="","",病棟機能確認票!M33)</f>
        <v/>
      </c>
      <c r="N59" s="198" t="str">
        <f>+IF(病棟機能確認票!N33="","",病棟機能確認票!N33)</f>
        <v/>
      </c>
      <c r="O59" s="199" t="str">
        <f>+IF(様式１!$F$48="○",IF(様式５!E34="","",様式５!E34),IF(様式１!$F$49="○",IF(様式６!E47="","",様式６!E47),""))</f>
        <v/>
      </c>
      <c r="P59" s="200" t="str">
        <f t="shared" si="1"/>
        <v/>
      </c>
      <c r="Q59" s="208" t="e">
        <f t="shared" si="0"/>
        <v>#VALUE!</v>
      </c>
    </row>
    <row r="60" spans="1:17" ht="23.25" customHeight="1" x14ac:dyDescent="0.45">
      <c r="A60" s="193" t="s">
        <v>775</v>
      </c>
      <c r="B60" s="913" t="str">
        <f>+IF(病棟機能確認票!C34="","",病棟機能確認票!C34)</f>
        <v/>
      </c>
      <c r="C60" s="914"/>
      <c r="D60" s="911" t="str">
        <f>+IF(病棟機能確認票!E34="","",病棟機能確認票!E34)</f>
        <v/>
      </c>
      <c r="E60" s="912"/>
      <c r="F60" s="197" t="str">
        <f>+IF(病棟機能確認票!F34="","",病棟機能確認票!F34)</f>
        <v/>
      </c>
      <c r="G60" s="231" t="str">
        <f>+IF(病棟機能確認票!G34="","",病棟機能確認票!G34)</f>
        <v/>
      </c>
      <c r="H60" s="231" t="str">
        <f>+IF(病棟機能確認票!H34="","",病棟機能確認票!H34)</f>
        <v/>
      </c>
      <c r="I60" s="231" t="str">
        <f>+IF(病棟機能確認票!I34="","",病棟機能確認票!I34)</f>
        <v/>
      </c>
      <c r="J60" s="231" t="str">
        <f>+IF(病棟機能確認票!J34="","",病棟機能確認票!J34)</f>
        <v/>
      </c>
      <c r="K60" s="231" t="str">
        <f>+IF(病棟機能確認票!K34="","",病棟機能確認票!K34)</f>
        <v/>
      </c>
      <c r="L60" s="231" t="str">
        <f>+IF(病棟機能確認票!L34="","",病棟機能確認票!L34)</f>
        <v/>
      </c>
      <c r="M60" s="232" t="str">
        <f>+IF(病棟機能確認票!M34="","",病棟機能確認票!M34)</f>
        <v/>
      </c>
      <c r="N60" s="198" t="str">
        <f>+IF(病棟機能確認票!N34="","",病棟機能確認票!N34)</f>
        <v/>
      </c>
      <c r="O60" s="199" t="str">
        <f>+IF(様式１!$F$48="○",IF(様式５!E35="","",様式５!E35),IF(様式１!$F$49="○",IF(様式６!E48="","",様式６!E48),""))</f>
        <v/>
      </c>
      <c r="P60" s="200" t="str">
        <f t="shared" si="1"/>
        <v/>
      </c>
      <c r="Q60" s="208" t="e">
        <f t="shared" si="0"/>
        <v>#VALUE!</v>
      </c>
    </row>
    <row r="61" spans="1:17" ht="23.25" customHeight="1" x14ac:dyDescent="0.45">
      <c r="A61" s="193" t="s">
        <v>776</v>
      </c>
      <c r="B61" s="913" t="str">
        <f>+IF(病棟機能確認票!C35="","",病棟機能確認票!C35)</f>
        <v/>
      </c>
      <c r="C61" s="914"/>
      <c r="D61" s="911" t="str">
        <f>+IF(病棟機能確認票!E35="","",病棟機能確認票!E35)</f>
        <v/>
      </c>
      <c r="E61" s="912"/>
      <c r="F61" s="197" t="str">
        <f>+IF(病棟機能確認票!F35="","",病棟機能確認票!F35)</f>
        <v/>
      </c>
      <c r="G61" s="231" t="str">
        <f>+IF(病棟機能確認票!G35="","",病棟機能確認票!G35)</f>
        <v/>
      </c>
      <c r="H61" s="231" t="str">
        <f>+IF(病棟機能確認票!H35="","",病棟機能確認票!H35)</f>
        <v/>
      </c>
      <c r="I61" s="231" t="str">
        <f>+IF(病棟機能確認票!I35="","",病棟機能確認票!I35)</f>
        <v/>
      </c>
      <c r="J61" s="231" t="str">
        <f>+IF(病棟機能確認票!J35="","",病棟機能確認票!J35)</f>
        <v/>
      </c>
      <c r="K61" s="231" t="str">
        <f>+IF(病棟機能確認票!K35="","",病棟機能確認票!K35)</f>
        <v/>
      </c>
      <c r="L61" s="231" t="str">
        <f>+IF(病棟機能確認票!L35="","",病棟機能確認票!L35)</f>
        <v/>
      </c>
      <c r="M61" s="232" t="str">
        <f>+IF(病棟機能確認票!M35="","",病棟機能確認票!M35)</f>
        <v/>
      </c>
      <c r="N61" s="198" t="str">
        <f>+IF(病棟機能確認票!N35="","",病棟機能確認票!N35)</f>
        <v/>
      </c>
      <c r="O61" s="199" t="str">
        <f>+IF(様式１!$F$48="○",IF(様式５!E36="","",様式５!E36),IF(様式１!$F$49="○",IF(様式６!E49="","",様式６!E49),""))</f>
        <v/>
      </c>
      <c r="P61" s="200" t="str">
        <f t="shared" si="1"/>
        <v/>
      </c>
      <c r="Q61" s="208" t="e">
        <f t="shared" si="0"/>
        <v>#VALUE!</v>
      </c>
    </row>
    <row r="62" spans="1:17" ht="23.25" customHeight="1" x14ac:dyDescent="0.45">
      <c r="A62" s="193" t="s">
        <v>777</v>
      </c>
      <c r="B62" s="913" t="str">
        <f>+IF(病棟機能確認票!C36="","",病棟機能確認票!C36)</f>
        <v/>
      </c>
      <c r="C62" s="914"/>
      <c r="D62" s="911" t="str">
        <f>+IF(病棟機能確認票!E36="","",病棟機能確認票!E36)</f>
        <v/>
      </c>
      <c r="E62" s="912"/>
      <c r="F62" s="197" t="str">
        <f>+IF(病棟機能確認票!F36="","",病棟機能確認票!F36)</f>
        <v/>
      </c>
      <c r="G62" s="231" t="str">
        <f>+IF(病棟機能確認票!G36="","",病棟機能確認票!G36)</f>
        <v/>
      </c>
      <c r="H62" s="231" t="str">
        <f>+IF(病棟機能確認票!H36="","",病棟機能確認票!H36)</f>
        <v/>
      </c>
      <c r="I62" s="231" t="str">
        <f>+IF(病棟機能確認票!I36="","",病棟機能確認票!I36)</f>
        <v/>
      </c>
      <c r="J62" s="231" t="str">
        <f>+IF(病棟機能確認票!J36="","",病棟機能確認票!J36)</f>
        <v/>
      </c>
      <c r="K62" s="231" t="str">
        <f>+IF(病棟機能確認票!K36="","",病棟機能確認票!K36)</f>
        <v/>
      </c>
      <c r="L62" s="231" t="str">
        <f>+IF(病棟機能確認票!L36="","",病棟機能確認票!L36)</f>
        <v/>
      </c>
      <c r="M62" s="232" t="str">
        <f>+IF(病棟機能確認票!M36="","",病棟機能確認票!M36)</f>
        <v/>
      </c>
      <c r="N62" s="198" t="str">
        <f>+IF(病棟機能確認票!N36="","",病棟機能確認票!N36)</f>
        <v/>
      </c>
      <c r="O62" s="199" t="str">
        <f>+IF(様式１!$F$48="○",IF(様式５!E37="","",様式５!E37),IF(様式１!$F$49="○",IF(様式６!E50="","",様式６!E50),""))</f>
        <v/>
      </c>
      <c r="P62" s="200" t="str">
        <f t="shared" si="1"/>
        <v/>
      </c>
      <c r="Q62" s="208" t="e">
        <f t="shared" si="0"/>
        <v>#VALUE!</v>
      </c>
    </row>
    <row r="63" spans="1:17" ht="23.25" customHeight="1" x14ac:dyDescent="0.45">
      <c r="A63" s="193" t="s">
        <v>778</v>
      </c>
      <c r="B63" s="913" t="str">
        <f>+IF(病棟機能確認票!C37="","",病棟機能確認票!C37)</f>
        <v/>
      </c>
      <c r="C63" s="914"/>
      <c r="D63" s="911" t="str">
        <f>+IF(病棟機能確認票!E37="","",病棟機能確認票!E37)</f>
        <v/>
      </c>
      <c r="E63" s="912"/>
      <c r="F63" s="197" t="str">
        <f>+IF(病棟機能確認票!F37="","",病棟機能確認票!F37)</f>
        <v/>
      </c>
      <c r="G63" s="231" t="str">
        <f>+IF(病棟機能確認票!G37="","",病棟機能確認票!G37)</f>
        <v/>
      </c>
      <c r="H63" s="231" t="str">
        <f>+IF(病棟機能確認票!H37="","",病棟機能確認票!H37)</f>
        <v/>
      </c>
      <c r="I63" s="231" t="str">
        <f>+IF(病棟機能確認票!I37="","",病棟機能確認票!I37)</f>
        <v/>
      </c>
      <c r="J63" s="231" t="str">
        <f>+IF(病棟機能確認票!J37="","",病棟機能確認票!J37)</f>
        <v/>
      </c>
      <c r="K63" s="231" t="str">
        <f>+IF(病棟機能確認票!K37="","",病棟機能確認票!K37)</f>
        <v/>
      </c>
      <c r="L63" s="231" t="str">
        <f>+IF(病棟機能確認票!L37="","",病棟機能確認票!L37)</f>
        <v/>
      </c>
      <c r="M63" s="232" t="str">
        <f>+IF(病棟機能確認票!M37="","",病棟機能確認票!M37)</f>
        <v/>
      </c>
      <c r="N63" s="198" t="str">
        <f>+IF(病棟機能確認票!N37="","",病棟機能確認票!N37)</f>
        <v/>
      </c>
      <c r="O63" s="199" t="str">
        <f>+IF(様式１!$F$48="○",IF(様式５!E38="","",様式５!E38),IF(様式１!$F$49="○",IF(様式６!E51="","",様式６!E51),""))</f>
        <v/>
      </c>
      <c r="P63" s="200" t="str">
        <f t="shared" si="1"/>
        <v/>
      </c>
      <c r="Q63" s="208" t="e">
        <f t="shared" si="0"/>
        <v>#VALUE!</v>
      </c>
    </row>
    <row r="64" spans="1:17" ht="23.25" customHeight="1" x14ac:dyDescent="0.45">
      <c r="A64" s="193" t="s">
        <v>779</v>
      </c>
      <c r="B64" s="913" t="str">
        <f>+IF(病棟機能確認票!C38="","",病棟機能確認票!C38)</f>
        <v/>
      </c>
      <c r="C64" s="914"/>
      <c r="D64" s="911" t="str">
        <f>+IF(病棟機能確認票!E38="","",病棟機能確認票!E38)</f>
        <v/>
      </c>
      <c r="E64" s="912"/>
      <c r="F64" s="197" t="str">
        <f>+IF(病棟機能確認票!F38="","",病棟機能確認票!F38)</f>
        <v/>
      </c>
      <c r="G64" s="231" t="str">
        <f>+IF(病棟機能確認票!G38="","",病棟機能確認票!G38)</f>
        <v/>
      </c>
      <c r="H64" s="231" t="str">
        <f>+IF(病棟機能確認票!H38="","",病棟機能確認票!H38)</f>
        <v/>
      </c>
      <c r="I64" s="231" t="str">
        <f>+IF(病棟機能確認票!I38="","",病棟機能確認票!I38)</f>
        <v/>
      </c>
      <c r="J64" s="231" t="str">
        <f>+IF(病棟機能確認票!J38="","",病棟機能確認票!J38)</f>
        <v/>
      </c>
      <c r="K64" s="231" t="str">
        <f>+IF(病棟機能確認票!K38="","",病棟機能確認票!K38)</f>
        <v/>
      </c>
      <c r="L64" s="231" t="str">
        <f>+IF(病棟機能確認票!L38="","",病棟機能確認票!L38)</f>
        <v/>
      </c>
      <c r="M64" s="232" t="str">
        <f>+IF(病棟機能確認票!M38="","",病棟機能確認票!M38)</f>
        <v/>
      </c>
      <c r="N64" s="198" t="str">
        <f>+IF(病棟機能確認票!N38="","",病棟機能確認票!N38)</f>
        <v/>
      </c>
      <c r="O64" s="199" t="str">
        <f>+IF(様式１!$F$48="○",IF(様式５!E39="","",様式５!E39),IF(様式１!$F$49="○",IF(様式６!E52="","",様式６!E52),""))</f>
        <v/>
      </c>
      <c r="P64" s="200" t="str">
        <f t="shared" si="1"/>
        <v/>
      </c>
      <c r="Q64" s="208" t="e">
        <f t="shared" si="0"/>
        <v>#VALUE!</v>
      </c>
    </row>
    <row r="65" spans="1:17" ht="23.25" customHeight="1" x14ac:dyDescent="0.45">
      <c r="A65" s="193" t="s">
        <v>780</v>
      </c>
      <c r="B65" s="913" t="str">
        <f>+IF(病棟機能確認票!C39="","",病棟機能確認票!C39)</f>
        <v/>
      </c>
      <c r="C65" s="914"/>
      <c r="D65" s="911" t="str">
        <f>+IF(病棟機能確認票!E39="","",病棟機能確認票!E39)</f>
        <v/>
      </c>
      <c r="E65" s="912"/>
      <c r="F65" s="197" t="str">
        <f>+IF(病棟機能確認票!F39="","",病棟機能確認票!F39)</f>
        <v/>
      </c>
      <c r="G65" s="231" t="str">
        <f>+IF(病棟機能確認票!G39="","",病棟機能確認票!G39)</f>
        <v/>
      </c>
      <c r="H65" s="231" t="str">
        <f>+IF(病棟機能確認票!H39="","",病棟機能確認票!H39)</f>
        <v/>
      </c>
      <c r="I65" s="231" t="str">
        <f>+IF(病棟機能確認票!I39="","",病棟機能確認票!I39)</f>
        <v/>
      </c>
      <c r="J65" s="231" t="str">
        <f>+IF(病棟機能確認票!J39="","",病棟機能確認票!J39)</f>
        <v/>
      </c>
      <c r="K65" s="231" t="str">
        <f>+IF(病棟機能確認票!K39="","",病棟機能確認票!K39)</f>
        <v/>
      </c>
      <c r="L65" s="231" t="str">
        <f>+IF(病棟機能確認票!L39="","",病棟機能確認票!L39)</f>
        <v/>
      </c>
      <c r="M65" s="232" t="str">
        <f>+IF(病棟機能確認票!M39="","",病棟機能確認票!M39)</f>
        <v/>
      </c>
      <c r="N65" s="198" t="str">
        <f>+IF(病棟機能確認票!N39="","",病棟機能確認票!N39)</f>
        <v/>
      </c>
      <c r="O65" s="199" t="str">
        <f>+IF(様式１!$F$48="○",IF(様式５!E40="","",様式５!E40),IF(様式１!$F$49="○",IF(様式６!E53="","",様式６!E53),""))</f>
        <v/>
      </c>
      <c r="P65" s="200" t="str">
        <f t="shared" si="1"/>
        <v/>
      </c>
      <c r="Q65" s="208" t="e">
        <f t="shared" si="0"/>
        <v>#VALUE!</v>
      </c>
    </row>
    <row r="66" spans="1:17" ht="23.25" customHeight="1" x14ac:dyDescent="0.45">
      <c r="A66" s="193" t="s">
        <v>890</v>
      </c>
      <c r="B66" s="913" t="str">
        <f>+IF(病棟機能確認票!C40="","",病棟機能確認票!C40)</f>
        <v/>
      </c>
      <c r="C66" s="914"/>
      <c r="D66" s="911" t="str">
        <f>+IF(病棟機能確認票!E40="","",病棟機能確認票!E40)</f>
        <v/>
      </c>
      <c r="E66" s="912"/>
      <c r="F66" s="197" t="str">
        <f>+IF(病棟機能確認票!F40="","",病棟機能確認票!F40)</f>
        <v/>
      </c>
      <c r="G66" s="231" t="str">
        <f>+IF(病棟機能確認票!G40="","",病棟機能確認票!G40)</f>
        <v/>
      </c>
      <c r="H66" s="231" t="str">
        <f>+IF(病棟機能確認票!H40="","",病棟機能確認票!H40)</f>
        <v/>
      </c>
      <c r="I66" s="231" t="str">
        <f>+IF(病棟機能確認票!I40="","",病棟機能確認票!I40)</f>
        <v/>
      </c>
      <c r="J66" s="231" t="str">
        <f>+IF(病棟機能確認票!J40="","",病棟機能確認票!J40)</f>
        <v/>
      </c>
      <c r="K66" s="231" t="str">
        <f>+IF(病棟機能確認票!K40="","",病棟機能確認票!K40)</f>
        <v/>
      </c>
      <c r="L66" s="231" t="str">
        <f>+IF(病棟機能確認票!L40="","",病棟機能確認票!L40)</f>
        <v/>
      </c>
      <c r="M66" s="232" t="str">
        <f>+IF(病棟機能確認票!M40="","",病棟機能確認票!M40)</f>
        <v/>
      </c>
      <c r="N66" s="198" t="str">
        <f>+IF(病棟機能確認票!N40="","",病棟機能確認票!N40)</f>
        <v/>
      </c>
      <c r="O66" s="199" t="str">
        <f>+IF(様式１!$F$48="○",IF(様式５!E41="","",様式５!E41),IF(様式１!$F$49="○",IF(様式６!E54="","",様式６!E54),""))</f>
        <v/>
      </c>
      <c r="P66" s="200" t="str">
        <f t="shared" si="1"/>
        <v/>
      </c>
      <c r="Q66" s="208" t="e">
        <f t="shared" si="0"/>
        <v>#VALUE!</v>
      </c>
    </row>
    <row r="67" spans="1:17" ht="23.25" customHeight="1" x14ac:dyDescent="0.45">
      <c r="A67" s="193" t="s">
        <v>891</v>
      </c>
      <c r="B67" s="913" t="str">
        <f>+IF(病棟機能確認票!C41="","",病棟機能確認票!C41)</f>
        <v/>
      </c>
      <c r="C67" s="914"/>
      <c r="D67" s="911" t="str">
        <f>+IF(病棟機能確認票!E41="","",病棟機能確認票!E41)</f>
        <v/>
      </c>
      <c r="E67" s="912"/>
      <c r="F67" s="197" t="str">
        <f>+IF(病棟機能確認票!F41="","",病棟機能確認票!F41)</f>
        <v/>
      </c>
      <c r="G67" s="231" t="str">
        <f>+IF(病棟機能確認票!G41="","",病棟機能確認票!G41)</f>
        <v/>
      </c>
      <c r="H67" s="231" t="str">
        <f>+IF(病棟機能確認票!H41="","",病棟機能確認票!H41)</f>
        <v/>
      </c>
      <c r="I67" s="231" t="str">
        <f>+IF(病棟機能確認票!I41="","",病棟機能確認票!I41)</f>
        <v/>
      </c>
      <c r="J67" s="231" t="str">
        <f>+IF(病棟機能確認票!J41="","",病棟機能確認票!J41)</f>
        <v/>
      </c>
      <c r="K67" s="231" t="str">
        <f>+IF(病棟機能確認票!K41="","",病棟機能確認票!K41)</f>
        <v/>
      </c>
      <c r="L67" s="231" t="str">
        <f>+IF(病棟機能確認票!L41="","",病棟機能確認票!L41)</f>
        <v/>
      </c>
      <c r="M67" s="232" t="str">
        <f>+IF(病棟機能確認票!M41="","",病棟機能確認票!M41)</f>
        <v/>
      </c>
      <c r="N67" s="198" t="str">
        <f>+IF(病棟機能確認票!N41="","",病棟機能確認票!N41)</f>
        <v/>
      </c>
      <c r="O67" s="199" t="str">
        <f>+IF(様式１!$F$48="○",IF(様式５!E42="","",様式５!E42),IF(様式１!$F$49="○",IF(様式６!E55="","",様式６!E55),""))</f>
        <v/>
      </c>
      <c r="P67" s="200" t="str">
        <f t="shared" si="1"/>
        <v/>
      </c>
      <c r="Q67" s="208" t="e">
        <f t="shared" si="0"/>
        <v>#VALUE!</v>
      </c>
    </row>
    <row r="68" spans="1:17" ht="23.25" customHeight="1" x14ac:dyDescent="0.45">
      <c r="A68" s="193" t="s">
        <v>892</v>
      </c>
      <c r="B68" s="913" t="str">
        <f>+IF(病棟機能確認票!C42="","",病棟機能確認票!C42)</f>
        <v/>
      </c>
      <c r="C68" s="914"/>
      <c r="D68" s="911" t="str">
        <f>+IF(病棟機能確認票!E42="","",病棟機能確認票!E42)</f>
        <v/>
      </c>
      <c r="E68" s="912"/>
      <c r="F68" s="197" t="str">
        <f>+IF(病棟機能確認票!F42="","",病棟機能確認票!F42)</f>
        <v/>
      </c>
      <c r="G68" s="231" t="str">
        <f>+IF(病棟機能確認票!G42="","",病棟機能確認票!G42)</f>
        <v/>
      </c>
      <c r="H68" s="231" t="str">
        <f>+IF(病棟機能確認票!H42="","",病棟機能確認票!H42)</f>
        <v/>
      </c>
      <c r="I68" s="231" t="str">
        <f>+IF(病棟機能確認票!I42="","",病棟機能確認票!I42)</f>
        <v/>
      </c>
      <c r="J68" s="231" t="str">
        <f>+IF(病棟機能確認票!J42="","",病棟機能確認票!J42)</f>
        <v/>
      </c>
      <c r="K68" s="231" t="str">
        <f>+IF(病棟機能確認票!K42="","",病棟機能確認票!K42)</f>
        <v/>
      </c>
      <c r="L68" s="231" t="str">
        <f>+IF(病棟機能確認票!L42="","",病棟機能確認票!L42)</f>
        <v/>
      </c>
      <c r="M68" s="232" t="str">
        <f>+IF(病棟機能確認票!M42="","",病棟機能確認票!M42)</f>
        <v/>
      </c>
      <c r="N68" s="198" t="str">
        <f>+IF(病棟機能確認票!N42="","",病棟機能確認票!N42)</f>
        <v/>
      </c>
      <c r="O68" s="199" t="str">
        <f>+IF(様式１!$F$48="○",IF(様式５!E43="","",様式５!E43),IF(様式１!$F$49="○",IF(様式６!E56="","",様式６!E56),""))</f>
        <v/>
      </c>
      <c r="P68" s="200" t="str">
        <f t="shared" si="1"/>
        <v/>
      </c>
      <c r="Q68" s="208" t="e">
        <f t="shared" ref="Q68:Q85" si="2">+VALUE(LEFT(D68,2))</f>
        <v>#VALUE!</v>
      </c>
    </row>
    <row r="69" spans="1:17" ht="23.25" customHeight="1" x14ac:dyDescent="0.45">
      <c r="A69" s="193" t="s">
        <v>893</v>
      </c>
      <c r="B69" s="913" t="str">
        <f>+IF(病棟機能確認票!C43="","",病棟機能確認票!C43)</f>
        <v/>
      </c>
      <c r="C69" s="914"/>
      <c r="D69" s="911" t="str">
        <f>+IF(病棟機能確認票!E43="","",病棟機能確認票!E43)</f>
        <v/>
      </c>
      <c r="E69" s="912"/>
      <c r="F69" s="197" t="str">
        <f>+IF(病棟機能確認票!F43="","",病棟機能確認票!F43)</f>
        <v/>
      </c>
      <c r="G69" s="231" t="str">
        <f>+IF(病棟機能確認票!G43="","",病棟機能確認票!G43)</f>
        <v/>
      </c>
      <c r="H69" s="231" t="str">
        <f>+IF(病棟機能確認票!H43="","",病棟機能確認票!H43)</f>
        <v/>
      </c>
      <c r="I69" s="231" t="str">
        <f>+IF(病棟機能確認票!I43="","",病棟機能確認票!I43)</f>
        <v/>
      </c>
      <c r="J69" s="231" t="str">
        <f>+IF(病棟機能確認票!J43="","",病棟機能確認票!J43)</f>
        <v/>
      </c>
      <c r="K69" s="231" t="str">
        <f>+IF(病棟機能確認票!K43="","",病棟機能確認票!K43)</f>
        <v/>
      </c>
      <c r="L69" s="231" t="str">
        <f>+IF(病棟機能確認票!L43="","",病棟機能確認票!L43)</f>
        <v/>
      </c>
      <c r="M69" s="232" t="str">
        <f>+IF(病棟機能確認票!M43="","",病棟機能確認票!M43)</f>
        <v/>
      </c>
      <c r="N69" s="198" t="str">
        <f>+IF(病棟機能確認票!N43="","",病棟機能確認票!N43)</f>
        <v/>
      </c>
      <c r="O69" s="199" t="str">
        <f>+IF(様式１!$F$48="○",IF(様式５!E44="","",様式５!E44),IF(様式１!$F$49="○",IF(様式６!E57="","",様式６!E57),""))</f>
        <v/>
      </c>
      <c r="P69" s="200" t="str">
        <f t="shared" si="1"/>
        <v/>
      </c>
      <c r="Q69" s="208" t="e">
        <f t="shared" si="2"/>
        <v>#VALUE!</v>
      </c>
    </row>
    <row r="70" spans="1:17" ht="23.25" customHeight="1" x14ac:dyDescent="0.45">
      <c r="A70" s="193" t="s">
        <v>894</v>
      </c>
      <c r="B70" s="913" t="str">
        <f>+IF(病棟機能確認票!C44="","",病棟機能確認票!C44)</f>
        <v/>
      </c>
      <c r="C70" s="914"/>
      <c r="D70" s="911" t="str">
        <f>+IF(病棟機能確認票!E44="","",病棟機能確認票!E44)</f>
        <v/>
      </c>
      <c r="E70" s="912"/>
      <c r="F70" s="197" t="str">
        <f>+IF(病棟機能確認票!F44="","",病棟機能確認票!F44)</f>
        <v/>
      </c>
      <c r="G70" s="231" t="str">
        <f>+IF(病棟機能確認票!G44="","",病棟機能確認票!G44)</f>
        <v/>
      </c>
      <c r="H70" s="231" t="str">
        <f>+IF(病棟機能確認票!H44="","",病棟機能確認票!H44)</f>
        <v/>
      </c>
      <c r="I70" s="231" t="str">
        <f>+IF(病棟機能確認票!I44="","",病棟機能確認票!I44)</f>
        <v/>
      </c>
      <c r="J70" s="231" t="str">
        <f>+IF(病棟機能確認票!J44="","",病棟機能確認票!J44)</f>
        <v/>
      </c>
      <c r="K70" s="231" t="str">
        <f>+IF(病棟機能確認票!K44="","",病棟機能確認票!K44)</f>
        <v/>
      </c>
      <c r="L70" s="231" t="str">
        <f>+IF(病棟機能確認票!L44="","",病棟機能確認票!L44)</f>
        <v/>
      </c>
      <c r="M70" s="232" t="str">
        <f>+IF(病棟機能確認票!M44="","",病棟機能確認票!M44)</f>
        <v/>
      </c>
      <c r="N70" s="198" t="str">
        <f>+IF(病棟機能確認票!N44="","",病棟機能確認票!N44)</f>
        <v/>
      </c>
      <c r="O70" s="199" t="str">
        <f>+IF(様式１!$F$48="○",IF(様式５!E45="","",様式５!E45),IF(様式１!$F$49="○",IF(様式６!E58="","",様式６!E58),""))</f>
        <v/>
      </c>
      <c r="P70" s="200" t="str">
        <f t="shared" si="1"/>
        <v/>
      </c>
      <c r="Q70" s="208" t="e">
        <f t="shared" si="2"/>
        <v>#VALUE!</v>
      </c>
    </row>
    <row r="71" spans="1:17" ht="23.25" customHeight="1" x14ac:dyDescent="0.45">
      <c r="A71" s="193" t="s">
        <v>895</v>
      </c>
      <c r="B71" s="913" t="str">
        <f>+IF(病棟機能確認票!C45="","",病棟機能確認票!C45)</f>
        <v/>
      </c>
      <c r="C71" s="914"/>
      <c r="D71" s="911" t="str">
        <f>+IF(病棟機能確認票!E45="","",病棟機能確認票!E45)</f>
        <v/>
      </c>
      <c r="E71" s="912"/>
      <c r="F71" s="197" t="str">
        <f>+IF(病棟機能確認票!F45="","",病棟機能確認票!F45)</f>
        <v/>
      </c>
      <c r="G71" s="231" t="str">
        <f>+IF(病棟機能確認票!G45="","",病棟機能確認票!G45)</f>
        <v/>
      </c>
      <c r="H71" s="231" t="str">
        <f>+IF(病棟機能確認票!H45="","",病棟機能確認票!H45)</f>
        <v/>
      </c>
      <c r="I71" s="231" t="str">
        <f>+IF(病棟機能確認票!I45="","",病棟機能確認票!I45)</f>
        <v/>
      </c>
      <c r="J71" s="231" t="str">
        <f>+IF(病棟機能確認票!J45="","",病棟機能確認票!J45)</f>
        <v/>
      </c>
      <c r="K71" s="231" t="str">
        <f>+IF(病棟機能確認票!K45="","",病棟機能確認票!K45)</f>
        <v/>
      </c>
      <c r="L71" s="231" t="str">
        <f>+IF(病棟機能確認票!L45="","",病棟機能確認票!L45)</f>
        <v/>
      </c>
      <c r="M71" s="232" t="str">
        <f>+IF(病棟機能確認票!M45="","",病棟機能確認票!M45)</f>
        <v/>
      </c>
      <c r="N71" s="198" t="str">
        <f>+IF(病棟機能確認票!N45="","",病棟機能確認票!N45)</f>
        <v/>
      </c>
      <c r="O71" s="199" t="str">
        <f>+IF(様式１!$F$48="○",IF(様式５!E46="","",様式５!E46),IF(様式１!$F$49="○",IF(様式６!E59="","",様式６!E59),""))</f>
        <v/>
      </c>
      <c r="P71" s="200" t="str">
        <f t="shared" si="1"/>
        <v/>
      </c>
      <c r="Q71" s="208" t="e">
        <f t="shared" si="2"/>
        <v>#VALUE!</v>
      </c>
    </row>
    <row r="72" spans="1:17" ht="23.25" customHeight="1" x14ac:dyDescent="0.45">
      <c r="A72" s="193" t="s">
        <v>896</v>
      </c>
      <c r="B72" s="913" t="str">
        <f>+IF(病棟機能確認票!C46="","",病棟機能確認票!C46)</f>
        <v/>
      </c>
      <c r="C72" s="914"/>
      <c r="D72" s="911" t="str">
        <f>+IF(病棟機能確認票!E46="","",病棟機能確認票!E46)</f>
        <v/>
      </c>
      <c r="E72" s="912"/>
      <c r="F72" s="197" t="str">
        <f>+IF(病棟機能確認票!F46="","",病棟機能確認票!F46)</f>
        <v/>
      </c>
      <c r="G72" s="231" t="str">
        <f>+IF(病棟機能確認票!G46="","",病棟機能確認票!G46)</f>
        <v/>
      </c>
      <c r="H72" s="231" t="str">
        <f>+IF(病棟機能確認票!H46="","",病棟機能確認票!H46)</f>
        <v/>
      </c>
      <c r="I72" s="231" t="str">
        <f>+IF(病棟機能確認票!I46="","",病棟機能確認票!I46)</f>
        <v/>
      </c>
      <c r="J72" s="231" t="str">
        <f>+IF(病棟機能確認票!J46="","",病棟機能確認票!J46)</f>
        <v/>
      </c>
      <c r="K72" s="231" t="str">
        <f>+IF(病棟機能確認票!K46="","",病棟機能確認票!K46)</f>
        <v/>
      </c>
      <c r="L72" s="231" t="str">
        <f>+IF(病棟機能確認票!L46="","",病棟機能確認票!L46)</f>
        <v/>
      </c>
      <c r="M72" s="232" t="str">
        <f>+IF(病棟機能確認票!M46="","",病棟機能確認票!M46)</f>
        <v/>
      </c>
      <c r="N72" s="198" t="str">
        <f>+IF(病棟機能確認票!N46="","",病棟機能確認票!N46)</f>
        <v/>
      </c>
      <c r="O72" s="199" t="str">
        <f>+IF(様式１!$F$48="○",IF(様式５!E47="","",様式５!E47),IF(様式１!$F$49="○",IF(様式６!E60="","",様式６!E60),""))</f>
        <v/>
      </c>
      <c r="P72" s="200" t="str">
        <f t="shared" si="1"/>
        <v/>
      </c>
      <c r="Q72" s="208" t="e">
        <f t="shared" si="2"/>
        <v>#VALUE!</v>
      </c>
    </row>
    <row r="73" spans="1:17" ht="23.25" customHeight="1" x14ac:dyDescent="0.45">
      <c r="A73" s="193" t="s">
        <v>897</v>
      </c>
      <c r="B73" s="913" t="str">
        <f>+IF(病棟機能確認票!C47="","",病棟機能確認票!C47)</f>
        <v/>
      </c>
      <c r="C73" s="914"/>
      <c r="D73" s="911" t="str">
        <f>+IF(病棟機能確認票!E47="","",病棟機能確認票!E47)</f>
        <v/>
      </c>
      <c r="E73" s="912"/>
      <c r="F73" s="197" t="str">
        <f>+IF(病棟機能確認票!F47="","",病棟機能確認票!F47)</f>
        <v/>
      </c>
      <c r="G73" s="231" t="str">
        <f>+IF(病棟機能確認票!G47="","",病棟機能確認票!G47)</f>
        <v/>
      </c>
      <c r="H73" s="231" t="str">
        <f>+IF(病棟機能確認票!H47="","",病棟機能確認票!H47)</f>
        <v/>
      </c>
      <c r="I73" s="231" t="str">
        <f>+IF(病棟機能確認票!I47="","",病棟機能確認票!I47)</f>
        <v/>
      </c>
      <c r="J73" s="231" t="str">
        <f>+IF(病棟機能確認票!J47="","",病棟機能確認票!J47)</f>
        <v/>
      </c>
      <c r="K73" s="231" t="str">
        <f>+IF(病棟機能確認票!K47="","",病棟機能確認票!K47)</f>
        <v/>
      </c>
      <c r="L73" s="231" t="str">
        <f>+IF(病棟機能確認票!L47="","",病棟機能確認票!L47)</f>
        <v/>
      </c>
      <c r="M73" s="232" t="str">
        <f>+IF(病棟機能確認票!M47="","",病棟機能確認票!M47)</f>
        <v/>
      </c>
      <c r="N73" s="198" t="str">
        <f>+IF(病棟機能確認票!N47="","",病棟機能確認票!N47)</f>
        <v/>
      </c>
      <c r="O73" s="199" t="str">
        <f>+IF(様式１!$F$48="○",IF(様式５!E48="","",様式５!E48),IF(様式１!$F$49="○",IF(様式６!E61="","",様式６!E61),""))</f>
        <v/>
      </c>
      <c r="P73" s="200" t="str">
        <f t="shared" si="1"/>
        <v/>
      </c>
      <c r="Q73" s="208" t="e">
        <f t="shared" si="2"/>
        <v>#VALUE!</v>
      </c>
    </row>
    <row r="74" spans="1:17" ht="23.25" customHeight="1" x14ac:dyDescent="0.45">
      <c r="A74" s="193" t="s">
        <v>898</v>
      </c>
      <c r="B74" s="913" t="str">
        <f>+IF(病棟機能確認票!C48="","",病棟機能確認票!C48)</f>
        <v/>
      </c>
      <c r="C74" s="914"/>
      <c r="D74" s="911" t="str">
        <f>+IF(病棟機能確認票!E48="","",病棟機能確認票!E48)</f>
        <v/>
      </c>
      <c r="E74" s="912"/>
      <c r="F74" s="197" t="str">
        <f>+IF(病棟機能確認票!F48="","",病棟機能確認票!F48)</f>
        <v/>
      </c>
      <c r="G74" s="231" t="str">
        <f>+IF(病棟機能確認票!G48="","",病棟機能確認票!G48)</f>
        <v/>
      </c>
      <c r="H74" s="231" t="str">
        <f>+IF(病棟機能確認票!H48="","",病棟機能確認票!H48)</f>
        <v/>
      </c>
      <c r="I74" s="231" t="str">
        <f>+IF(病棟機能確認票!I48="","",病棟機能確認票!I48)</f>
        <v/>
      </c>
      <c r="J74" s="231" t="str">
        <f>+IF(病棟機能確認票!J48="","",病棟機能確認票!J48)</f>
        <v/>
      </c>
      <c r="K74" s="231" t="str">
        <f>+IF(病棟機能確認票!K48="","",病棟機能確認票!K48)</f>
        <v/>
      </c>
      <c r="L74" s="231" t="str">
        <f>+IF(病棟機能確認票!L48="","",病棟機能確認票!L48)</f>
        <v/>
      </c>
      <c r="M74" s="232" t="str">
        <f>+IF(病棟機能確認票!M48="","",病棟機能確認票!M48)</f>
        <v/>
      </c>
      <c r="N74" s="198" t="str">
        <f>+IF(病棟機能確認票!N48="","",病棟機能確認票!N48)</f>
        <v/>
      </c>
      <c r="O74" s="199" t="str">
        <f>+IF(様式１!$F$48="○",IF(様式５!E49="","",様式５!E49),IF(様式１!$F$49="○",IF(様式６!E62="","",様式６!E62),""))</f>
        <v/>
      </c>
      <c r="P74" s="200" t="str">
        <f t="shared" si="1"/>
        <v/>
      </c>
      <c r="Q74" s="208" t="e">
        <f t="shared" si="2"/>
        <v>#VALUE!</v>
      </c>
    </row>
    <row r="75" spans="1:17" ht="23.25" customHeight="1" x14ac:dyDescent="0.45">
      <c r="A75" s="193" t="s">
        <v>899</v>
      </c>
      <c r="B75" s="913" t="str">
        <f>+IF(病棟機能確認票!C49="","",病棟機能確認票!C49)</f>
        <v/>
      </c>
      <c r="C75" s="914"/>
      <c r="D75" s="911" t="str">
        <f>+IF(病棟機能確認票!E49="","",病棟機能確認票!E49)</f>
        <v/>
      </c>
      <c r="E75" s="912"/>
      <c r="F75" s="197" t="str">
        <f>+IF(病棟機能確認票!F49="","",病棟機能確認票!F49)</f>
        <v/>
      </c>
      <c r="G75" s="231" t="str">
        <f>+IF(病棟機能確認票!G49="","",病棟機能確認票!G49)</f>
        <v/>
      </c>
      <c r="H75" s="231" t="str">
        <f>+IF(病棟機能確認票!H49="","",病棟機能確認票!H49)</f>
        <v/>
      </c>
      <c r="I75" s="231" t="str">
        <f>+IF(病棟機能確認票!I49="","",病棟機能確認票!I49)</f>
        <v/>
      </c>
      <c r="J75" s="231" t="str">
        <f>+IF(病棟機能確認票!J49="","",病棟機能確認票!J49)</f>
        <v/>
      </c>
      <c r="K75" s="231" t="str">
        <f>+IF(病棟機能確認票!K49="","",病棟機能確認票!K49)</f>
        <v/>
      </c>
      <c r="L75" s="231" t="str">
        <f>+IF(病棟機能確認票!L49="","",病棟機能確認票!L49)</f>
        <v/>
      </c>
      <c r="M75" s="232" t="str">
        <f>+IF(病棟機能確認票!M49="","",病棟機能確認票!M49)</f>
        <v/>
      </c>
      <c r="N75" s="198" t="str">
        <f>+IF(病棟機能確認票!N49="","",病棟機能確認票!N49)</f>
        <v/>
      </c>
      <c r="O75" s="199" t="str">
        <f>+IF(様式１!$F$48="○",IF(様式５!E50="","",様式５!E50),IF(様式１!$F$49="○",IF(様式６!E63="","",様式６!E63),""))</f>
        <v/>
      </c>
      <c r="P75" s="200" t="str">
        <f t="shared" si="1"/>
        <v/>
      </c>
      <c r="Q75" s="208" t="e">
        <f t="shared" si="2"/>
        <v>#VALUE!</v>
      </c>
    </row>
    <row r="76" spans="1:17" ht="23.25" customHeight="1" x14ac:dyDescent="0.45">
      <c r="A76" s="193" t="s">
        <v>900</v>
      </c>
      <c r="B76" s="913" t="str">
        <f>+IF(病棟機能確認票!C50="","",病棟機能確認票!C50)</f>
        <v/>
      </c>
      <c r="C76" s="914"/>
      <c r="D76" s="911" t="str">
        <f>+IF(病棟機能確認票!E50="","",病棟機能確認票!E50)</f>
        <v/>
      </c>
      <c r="E76" s="912"/>
      <c r="F76" s="197" t="str">
        <f>+IF(病棟機能確認票!F50="","",病棟機能確認票!F50)</f>
        <v/>
      </c>
      <c r="G76" s="231" t="str">
        <f>+IF(病棟機能確認票!G50="","",病棟機能確認票!G50)</f>
        <v/>
      </c>
      <c r="H76" s="231" t="str">
        <f>+IF(病棟機能確認票!H50="","",病棟機能確認票!H50)</f>
        <v/>
      </c>
      <c r="I76" s="231" t="str">
        <f>+IF(病棟機能確認票!I50="","",病棟機能確認票!I50)</f>
        <v/>
      </c>
      <c r="J76" s="231" t="str">
        <f>+IF(病棟機能確認票!J50="","",病棟機能確認票!J50)</f>
        <v/>
      </c>
      <c r="K76" s="231" t="str">
        <f>+IF(病棟機能確認票!K50="","",病棟機能確認票!K50)</f>
        <v/>
      </c>
      <c r="L76" s="231" t="str">
        <f>+IF(病棟機能確認票!L50="","",病棟機能確認票!L50)</f>
        <v/>
      </c>
      <c r="M76" s="232" t="str">
        <f>+IF(病棟機能確認票!M50="","",病棟機能確認票!M50)</f>
        <v/>
      </c>
      <c r="N76" s="198" t="str">
        <f>+IF(病棟機能確認票!N50="","",病棟機能確認票!N50)</f>
        <v/>
      </c>
      <c r="O76" s="199" t="str">
        <f>+IF(様式１!$F$48="○",IF(様式５!E51="","",様式５!E51),IF(様式１!$F$49="○",IF(様式６!E64="","",様式６!E64),""))</f>
        <v/>
      </c>
      <c r="P76" s="200" t="str">
        <f t="shared" si="1"/>
        <v/>
      </c>
      <c r="Q76" s="208" t="e">
        <f t="shared" si="2"/>
        <v>#VALUE!</v>
      </c>
    </row>
    <row r="77" spans="1:17" ht="23.25" customHeight="1" x14ac:dyDescent="0.45">
      <c r="A77" s="193" t="s">
        <v>901</v>
      </c>
      <c r="B77" s="913" t="str">
        <f>+IF(病棟機能確認票!C51="","",病棟機能確認票!C51)</f>
        <v/>
      </c>
      <c r="C77" s="914"/>
      <c r="D77" s="911" t="str">
        <f>+IF(病棟機能確認票!E51="","",病棟機能確認票!E51)</f>
        <v/>
      </c>
      <c r="E77" s="912"/>
      <c r="F77" s="197" t="str">
        <f>+IF(病棟機能確認票!F51="","",病棟機能確認票!F51)</f>
        <v/>
      </c>
      <c r="G77" s="231" t="str">
        <f>+IF(病棟機能確認票!G51="","",病棟機能確認票!G51)</f>
        <v/>
      </c>
      <c r="H77" s="231" t="str">
        <f>+IF(病棟機能確認票!H51="","",病棟機能確認票!H51)</f>
        <v/>
      </c>
      <c r="I77" s="231" t="str">
        <f>+IF(病棟機能確認票!I51="","",病棟機能確認票!I51)</f>
        <v/>
      </c>
      <c r="J77" s="231" t="str">
        <f>+IF(病棟機能確認票!J51="","",病棟機能確認票!J51)</f>
        <v/>
      </c>
      <c r="K77" s="231" t="str">
        <f>+IF(病棟機能確認票!K51="","",病棟機能確認票!K51)</f>
        <v/>
      </c>
      <c r="L77" s="231" t="str">
        <f>+IF(病棟機能確認票!L51="","",病棟機能確認票!L51)</f>
        <v/>
      </c>
      <c r="M77" s="232" t="str">
        <f>+IF(病棟機能確認票!M51="","",病棟機能確認票!M51)</f>
        <v/>
      </c>
      <c r="N77" s="198" t="str">
        <f>+IF(病棟機能確認票!N51="","",病棟機能確認票!N51)</f>
        <v/>
      </c>
      <c r="O77" s="199" t="str">
        <f>+IF(様式１!$F$48="○",IF(様式５!E52="","",様式５!E52),IF(様式１!$F$49="○",IF(様式６!E65="","",様式６!E65),""))</f>
        <v/>
      </c>
      <c r="P77" s="200" t="str">
        <f t="shared" si="1"/>
        <v/>
      </c>
      <c r="Q77" s="208" t="e">
        <f t="shared" si="2"/>
        <v>#VALUE!</v>
      </c>
    </row>
    <row r="78" spans="1:17" ht="23.25" customHeight="1" x14ac:dyDescent="0.45">
      <c r="A78" s="193" t="s">
        <v>902</v>
      </c>
      <c r="B78" s="913" t="str">
        <f>+IF(病棟機能確認票!C52="","",病棟機能確認票!C52)</f>
        <v/>
      </c>
      <c r="C78" s="914"/>
      <c r="D78" s="911" t="str">
        <f>+IF(病棟機能確認票!E52="","",病棟機能確認票!E52)</f>
        <v/>
      </c>
      <c r="E78" s="912"/>
      <c r="F78" s="197" t="str">
        <f>+IF(病棟機能確認票!F52="","",病棟機能確認票!F52)</f>
        <v/>
      </c>
      <c r="G78" s="231" t="str">
        <f>+IF(病棟機能確認票!G52="","",病棟機能確認票!G52)</f>
        <v/>
      </c>
      <c r="H78" s="231" t="str">
        <f>+IF(病棟機能確認票!H52="","",病棟機能確認票!H52)</f>
        <v/>
      </c>
      <c r="I78" s="231" t="str">
        <f>+IF(病棟機能確認票!I52="","",病棟機能確認票!I52)</f>
        <v/>
      </c>
      <c r="J78" s="231" t="str">
        <f>+IF(病棟機能確認票!J52="","",病棟機能確認票!J52)</f>
        <v/>
      </c>
      <c r="K78" s="231" t="str">
        <f>+IF(病棟機能確認票!K52="","",病棟機能確認票!K52)</f>
        <v/>
      </c>
      <c r="L78" s="231" t="str">
        <f>+IF(病棟機能確認票!L52="","",病棟機能確認票!L52)</f>
        <v/>
      </c>
      <c r="M78" s="232" t="str">
        <f>+IF(病棟機能確認票!M52="","",病棟機能確認票!M52)</f>
        <v/>
      </c>
      <c r="N78" s="198" t="str">
        <f>+IF(病棟機能確認票!N52="","",病棟機能確認票!N52)</f>
        <v/>
      </c>
      <c r="O78" s="199" t="str">
        <f>+IF(様式１!$F$48="○",IF(様式５!E53="","",様式５!E53),IF(様式１!$F$49="○",IF(様式６!E66="","",様式６!E66),""))</f>
        <v/>
      </c>
      <c r="P78" s="200" t="str">
        <f t="shared" si="1"/>
        <v/>
      </c>
      <c r="Q78" s="208" t="e">
        <f t="shared" si="2"/>
        <v>#VALUE!</v>
      </c>
    </row>
    <row r="79" spans="1:17" ht="23.25" customHeight="1" x14ac:dyDescent="0.45">
      <c r="A79" s="193" t="s">
        <v>903</v>
      </c>
      <c r="B79" s="913" t="str">
        <f>+IF(病棟機能確認票!C53="","",病棟機能確認票!C53)</f>
        <v/>
      </c>
      <c r="C79" s="914"/>
      <c r="D79" s="911" t="str">
        <f>+IF(病棟機能確認票!E53="","",病棟機能確認票!E53)</f>
        <v/>
      </c>
      <c r="E79" s="912"/>
      <c r="F79" s="197" t="str">
        <f>+IF(病棟機能確認票!F53="","",病棟機能確認票!F53)</f>
        <v/>
      </c>
      <c r="G79" s="231" t="str">
        <f>+IF(病棟機能確認票!G53="","",病棟機能確認票!G53)</f>
        <v/>
      </c>
      <c r="H79" s="231" t="str">
        <f>+IF(病棟機能確認票!H53="","",病棟機能確認票!H53)</f>
        <v/>
      </c>
      <c r="I79" s="231" t="str">
        <f>+IF(病棟機能確認票!I53="","",病棟機能確認票!I53)</f>
        <v/>
      </c>
      <c r="J79" s="231" t="str">
        <f>+IF(病棟機能確認票!J53="","",病棟機能確認票!J53)</f>
        <v/>
      </c>
      <c r="K79" s="231" t="str">
        <f>+IF(病棟機能確認票!K53="","",病棟機能確認票!K53)</f>
        <v/>
      </c>
      <c r="L79" s="231" t="str">
        <f>+IF(病棟機能確認票!L53="","",病棟機能確認票!L53)</f>
        <v/>
      </c>
      <c r="M79" s="232" t="str">
        <f>+IF(病棟機能確認票!M53="","",病棟機能確認票!M53)</f>
        <v/>
      </c>
      <c r="N79" s="198" t="str">
        <f>+IF(病棟機能確認票!N53="","",病棟機能確認票!N53)</f>
        <v/>
      </c>
      <c r="O79" s="199" t="str">
        <f>+IF(様式１!$F$48="○",IF(様式５!E54="","",様式５!E54),IF(様式１!$F$49="○",IF(様式６!E67="","",様式６!E67),""))</f>
        <v/>
      </c>
      <c r="P79" s="200" t="str">
        <f t="shared" si="1"/>
        <v/>
      </c>
      <c r="Q79" s="208" t="e">
        <f t="shared" si="2"/>
        <v>#VALUE!</v>
      </c>
    </row>
    <row r="80" spans="1:17" ht="23.25" customHeight="1" x14ac:dyDescent="0.45">
      <c r="A80" s="193" t="s">
        <v>904</v>
      </c>
      <c r="B80" s="913" t="str">
        <f>+IF(病棟機能確認票!C54="","",病棟機能確認票!C54)</f>
        <v/>
      </c>
      <c r="C80" s="914"/>
      <c r="D80" s="911" t="str">
        <f>+IF(病棟機能確認票!E54="","",病棟機能確認票!E54)</f>
        <v/>
      </c>
      <c r="E80" s="912"/>
      <c r="F80" s="197" t="str">
        <f>+IF(病棟機能確認票!F54="","",病棟機能確認票!F54)</f>
        <v/>
      </c>
      <c r="G80" s="231" t="str">
        <f>+IF(病棟機能確認票!G54="","",病棟機能確認票!G54)</f>
        <v/>
      </c>
      <c r="H80" s="231" t="str">
        <f>+IF(病棟機能確認票!H54="","",病棟機能確認票!H54)</f>
        <v/>
      </c>
      <c r="I80" s="231" t="str">
        <f>+IF(病棟機能確認票!I54="","",病棟機能確認票!I54)</f>
        <v/>
      </c>
      <c r="J80" s="231" t="str">
        <f>+IF(病棟機能確認票!J54="","",病棟機能確認票!J54)</f>
        <v/>
      </c>
      <c r="K80" s="231" t="str">
        <f>+IF(病棟機能確認票!K54="","",病棟機能確認票!K54)</f>
        <v/>
      </c>
      <c r="L80" s="231" t="str">
        <f>+IF(病棟機能確認票!L54="","",病棟機能確認票!L54)</f>
        <v/>
      </c>
      <c r="M80" s="232" t="str">
        <f>+IF(病棟機能確認票!M54="","",病棟機能確認票!M54)</f>
        <v/>
      </c>
      <c r="N80" s="198" t="str">
        <f>+IF(病棟機能確認票!N54="","",病棟機能確認票!N54)</f>
        <v/>
      </c>
      <c r="O80" s="199" t="str">
        <f>+IF(様式１!$F$48="○",IF(様式５!E55="","",様式５!E55),IF(様式１!$F$49="○",IF(様式６!E68="","",様式６!E68),""))</f>
        <v/>
      </c>
      <c r="P80" s="200" t="str">
        <f t="shared" si="1"/>
        <v/>
      </c>
      <c r="Q80" s="208" t="e">
        <f t="shared" si="2"/>
        <v>#VALUE!</v>
      </c>
    </row>
    <row r="81" spans="1:17" ht="23.25" customHeight="1" x14ac:dyDescent="0.45">
      <c r="A81" s="193" t="s">
        <v>905</v>
      </c>
      <c r="B81" s="913" t="str">
        <f>+IF(病棟機能確認票!C55="","",病棟機能確認票!C55)</f>
        <v/>
      </c>
      <c r="C81" s="914"/>
      <c r="D81" s="911" t="str">
        <f>+IF(病棟機能確認票!E55="","",病棟機能確認票!E55)</f>
        <v/>
      </c>
      <c r="E81" s="912"/>
      <c r="F81" s="197" t="str">
        <f>+IF(病棟機能確認票!F55="","",病棟機能確認票!F55)</f>
        <v/>
      </c>
      <c r="G81" s="231" t="str">
        <f>+IF(病棟機能確認票!G55="","",病棟機能確認票!G55)</f>
        <v/>
      </c>
      <c r="H81" s="231" t="str">
        <f>+IF(病棟機能確認票!H55="","",病棟機能確認票!H55)</f>
        <v/>
      </c>
      <c r="I81" s="231" t="str">
        <f>+IF(病棟機能確認票!I55="","",病棟機能確認票!I55)</f>
        <v/>
      </c>
      <c r="J81" s="231" t="str">
        <f>+IF(病棟機能確認票!J55="","",病棟機能確認票!J55)</f>
        <v/>
      </c>
      <c r="K81" s="231" t="str">
        <f>+IF(病棟機能確認票!K55="","",病棟機能確認票!K55)</f>
        <v/>
      </c>
      <c r="L81" s="231" t="str">
        <f>+IF(病棟機能確認票!L55="","",病棟機能確認票!L55)</f>
        <v/>
      </c>
      <c r="M81" s="232" t="str">
        <f>+IF(病棟機能確認票!M55="","",病棟機能確認票!M55)</f>
        <v/>
      </c>
      <c r="N81" s="198" t="str">
        <f>+IF(病棟機能確認票!N55="","",病棟機能確認票!N55)</f>
        <v/>
      </c>
      <c r="O81" s="199" t="str">
        <f>+IF(様式１!$F$48="○",IF(様式５!E56="","",様式５!E56),IF(様式１!$F$49="○",IF(様式６!E69="","",様式６!E69),""))</f>
        <v/>
      </c>
      <c r="P81" s="200" t="str">
        <f t="shared" si="1"/>
        <v/>
      </c>
      <c r="Q81" s="208" t="e">
        <f t="shared" si="2"/>
        <v>#VALUE!</v>
      </c>
    </row>
    <row r="82" spans="1:17" ht="23.25" customHeight="1" x14ac:dyDescent="0.45">
      <c r="A82" s="193" t="s">
        <v>906</v>
      </c>
      <c r="B82" s="913" t="str">
        <f>+IF(病棟機能確認票!C56="","",病棟機能確認票!C56)</f>
        <v/>
      </c>
      <c r="C82" s="914"/>
      <c r="D82" s="911" t="str">
        <f>+IF(病棟機能確認票!E56="","",病棟機能確認票!E56)</f>
        <v/>
      </c>
      <c r="E82" s="912"/>
      <c r="F82" s="197" t="str">
        <f>+IF(病棟機能確認票!F56="","",病棟機能確認票!F56)</f>
        <v/>
      </c>
      <c r="G82" s="231" t="str">
        <f>+IF(病棟機能確認票!G56="","",病棟機能確認票!G56)</f>
        <v/>
      </c>
      <c r="H82" s="231" t="str">
        <f>+IF(病棟機能確認票!H56="","",病棟機能確認票!H56)</f>
        <v/>
      </c>
      <c r="I82" s="231" t="str">
        <f>+IF(病棟機能確認票!I56="","",病棟機能確認票!I56)</f>
        <v/>
      </c>
      <c r="J82" s="231" t="str">
        <f>+IF(病棟機能確認票!J56="","",病棟機能確認票!J56)</f>
        <v/>
      </c>
      <c r="K82" s="231" t="str">
        <f>+IF(病棟機能確認票!K56="","",病棟機能確認票!K56)</f>
        <v/>
      </c>
      <c r="L82" s="231" t="str">
        <f>+IF(病棟機能確認票!L56="","",病棟機能確認票!L56)</f>
        <v/>
      </c>
      <c r="M82" s="232" t="str">
        <f>+IF(病棟機能確認票!M56="","",病棟機能確認票!M56)</f>
        <v/>
      </c>
      <c r="N82" s="198" t="str">
        <f>+IF(病棟機能確認票!N56="","",病棟機能確認票!N56)</f>
        <v/>
      </c>
      <c r="O82" s="199" t="str">
        <f>+IF(様式１!$F$48="○",IF(様式５!E57="","",様式５!E57),IF(様式１!$F$49="○",IF(様式６!E70="","",様式６!E70),""))</f>
        <v/>
      </c>
      <c r="P82" s="200" t="str">
        <f t="shared" si="1"/>
        <v/>
      </c>
      <c r="Q82" s="208" t="e">
        <f t="shared" si="2"/>
        <v>#VALUE!</v>
      </c>
    </row>
    <row r="83" spans="1:17" ht="23.25" customHeight="1" x14ac:dyDescent="0.45">
      <c r="A83" s="193" t="s">
        <v>907</v>
      </c>
      <c r="B83" s="913" t="str">
        <f>+IF(病棟機能確認票!C57="","",病棟機能確認票!C57)</f>
        <v/>
      </c>
      <c r="C83" s="914"/>
      <c r="D83" s="911" t="str">
        <f>+IF(病棟機能確認票!E57="","",病棟機能確認票!E57)</f>
        <v/>
      </c>
      <c r="E83" s="912"/>
      <c r="F83" s="197" t="str">
        <f>+IF(病棟機能確認票!F57="","",病棟機能確認票!F57)</f>
        <v/>
      </c>
      <c r="G83" s="231" t="str">
        <f>+IF(病棟機能確認票!G57="","",病棟機能確認票!G57)</f>
        <v/>
      </c>
      <c r="H83" s="231" t="str">
        <f>+IF(病棟機能確認票!H57="","",病棟機能確認票!H57)</f>
        <v/>
      </c>
      <c r="I83" s="231" t="str">
        <f>+IF(病棟機能確認票!I57="","",病棟機能確認票!I57)</f>
        <v/>
      </c>
      <c r="J83" s="231" t="str">
        <f>+IF(病棟機能確認票!J57="","",病棟機能確認票!J57)</f>
        <v/>
      </c>
      <c r="K83" s="231" t="str">
        <f>+IF(病棟機能確認票!K57="","",病棟機能確認票!K57)</f>
        <v/>
      </c>
      <c r="L83" s="231" t="str">
        <f>+IF(病棟機能確認票!L57="","",病棟機能確認票!L57)</f>
        <v/>
      </c>
      <c r="M83" s="232" t="str">
        <f>+IF(病棟機能確認票!M57="","",病棟機能確認票!M57)</f>
        <v/>
      </c>
      <c r="N83" s="198" t="str">
        <f>+IF(病棟機能確認票!N57="","",病棟機能確認票!N57)</f>
        <v/>
      </c>
      <c r="O83" s="199" t="str">
        <f>+IF(様式１!$F$48="○",IF(様式５!E58="","",様式５!E58),IF(様式１!$F$49="○",IF(様式６!E71="","",様式６!E71),""))</f>
        <v/>
      </c>
      <c r="P83" s="200" t="str">
        <f t="shared" si="1"/>
        <v/>
      </c>
      <c r="Q83" s="208" t="e">
        <f t="shared" si="2"/>
        <v>#VALUE!</v>
      </c>
    </row>
    <row r="84" spans="1:17" ht="23.25" customHeight="1" x14ac:dyDescent="0.45">
      <c r="A84" s="193" t="s">
        <v>908</v>
      </c>
      <c r="B84" s="913" t="str">
        <f>+IF(病棟機能確認票!C58="","",病棟機能確認票!C58)</f>
        <v/>
      </c>
      <c r="C84" s="914"/>
      <c r="D84" s="911" t="str">
        <f>+IF(病棟機能確認票!E58="","",病棟機能確認票!E58)</f>
        <v/>
      </c>
      <c r="E84" s="912"/>
      <c r="F84" s="197" t="str">
        <f>+IF(病棟機能確認票!F58="","",病棟機能確認票!F58)</f>
        <v/>
      </c>
      <c r="G84" s="231" t="str">
        <f>+IF(病棟機能確認票!G58="","",病棟機能確認票!G58)</f>
        <v/>
      </c>
      <c r="H84" s="231" t="str">
        <f>+IF(病棟機能確認票!H58="","",病棟機能確認票!H58)</f>
        <v/>
      </c>
      <c r="I84" s="231" t="str">
        <f>+IF(病棟機能確認票!I58="","",病棟機能確認票!I58)</f>
        <v/>
      </c>
      <c r="J84" s="231" t="str">
        <f>+IF(病棟機能確認票!J58="","",病棟機能確認票!J58)</f>
        <v/>
      </c>
      <c r="K84" s="231" t="str">
        <f>+IF(病棟機能確認票!K58="","",病棟機能確認票!K58)</f>
        <v/>
      </c>
      <c r="L84" s="231" t="str">
        <f>+IF(病棟機能確認票!L58="","",病棟機能確認票!L58)</f>
        <v/>
      </c>
      <c r="M84" s="232" t="str">
        <f>+IF(病棟機能確認票!M58="","",病棟機能確認票!M58)</f>
        <v/>
      </c>
      <c r="N84" s="198" t="str">
        <f>+IF(病棟機能確認票!N58="","",病棟機能確認票!N58)</f>
        <v/>
      </c>
      <c r="O84" s="199" t="str">
        <f>+IF(様式１!$F$48="○",IF(様式５!E59="","",様式５!E59),IF(様式１!$F$49="○",IF(様式６!E72="","",様式６!E72),""))</f>
        <v/>
      </c>
      <c r="P84" s="200" t="str">
        <f t="shared" si="1"/>
        <v/>
      </c>
      <c r="Q84" s="208" t="e">
        <f t="shared" si="2"/>
        <v>#VALUE!</v>
      </c>
    </row>
    <row r="85" spans="1:17" ht="23.25" customHeight="1" thickBot="1" x14ac:dyDescent="0.5">
      <c r="A85" s="193" t="s">
        <v>909</v>
      </c>
      <c r="B85" s="913" t="str">
        <f>+IF(病棟機能確認票!C59="","",病棟機能確認票!C59)</f>
        <v/>
      </c>
      <c r="C85" s="914"/>
      <c r="D85" s="911" t="str">
        <f>+IF(病棟機能確認票!E59="","",病棟機能確認票!E59)</f>
        <v/>
      </c>
      <c r="E85" s="912"/>
      <c r="F85" s="197" t="str">
        <f>+IF(病棟機能確認票!F59="","",病棟機能確認票!F59)</f>
        <v/>
      </c>
      <c r="G85" s="231" t="str">
        <f>+IF(病棟機能確認票!G59="","",病棟機能確認票!G59)</f>
        <v/>
      </c>
      <c r="H85" s="231" t="str">
        <f>+IF(病棟機能確認票!H59="","",病棟機能確認票!H59)</f>
        <v/>
      </c>
      <c r="I85" s="231" t="str">
        <f>+IF(病棟機能確認票!I59="","",病棟機能確認票!I59)</f>
        <v/>
      </c>
      <c r="J85" s="231" t="str">
        <f>+IF(病棟機能確認票!J59="","",病棟機能確認票!J59)</f>
        <v/>
      </c>
      <c r="K85" s="231" t="str">
        <f>+IF(病棟機能確認票!K59="","",病棟機能確認票!K59)</f>
        <v/>
      </c>
      <c r="L85" s="231" t="str">
        <f>+IF(病棟機能確認票!L59="","",病棟機能確認票!L59)</f>
        <v/>
      </c>
      <c r="M85" s="232" t="str">
        <f>+IF(病棟機能確認票!M59="","",病棟機能確認票!M59)</f>
        <v/>
      </c>
      <c r="N85" s="201" t="str">
        <f>+IF(病棟機能確認票!N59="","",病棟機能確認票!N59)</f>
        <v/>
      </c>
      <c r="O85" s="202" t="str">
        <f>+IF(様式１!$F$48="○",IF(様式５!E60="","",様式５!E60),IF(様式１!$F$49="○",IF(様式６!E73="","",様式６!E73),""))</f>
        <v/>
      </c>
      <c r="P85" s="200" t="str">
        <f>+IF(N85=O85,"",IF(OR(D85="42 地域包括ケア病棟入院料１",D85="43 地域包括ケア病棟入院料２",D85="44 地域包括ケア病棟入院料３",D85="45 地域包括ケア病棟入院料４",D85="41 地域包括医療病棟入院料"),IF(N85="急性期",IF(O85="回復期_地域","","要確認"),"要確認"),"要確認"))</f>
        <v/>
      </c>
      <c r="Q85" s="208" t="e">
        <f t="shared" si="2"/>
        <v>#VALUE!</v>
      </c>
    </row>
  </sheetData>
  <mergeCells count="265">
    <mergeCell ref="B82:C82"/>
    <mergeCell ref="B83:C83"/>
    <mergeCell ref="B84:C84"/>
    <mergeCell ref="B85:C8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B73:C73"/>
    <mergeCell ref="B74:C74"/>
    <mergeCell ref="B75:C75"/>
    <mergeCell ref="B76:C76"/>
    <mergeCell ref="B77:C77"/>
    <mergeCell ref="B78:C78"/>
    <mergeCell ref="B79:C79"/>
    <mergeCell ref="B80:C80"/>
    <mergeCell ref="B81:C81"/>
    <mergeCell ref="B67:C67"/>
    <mergeCell ref="B68:C68"/>
    <mergeCell ref="B69:C69"/>
    <mergeCell ref="B70:C70"/>
    <mergeCell ref="B71:C71"/>
    <mergeCell ref="B72:C72"/>
    <mergeCell ref="J29:K29"/>
    <mergeCell ref="J30:K30"/>
    <mergeCell ref="L29:M29"/>
    <mergeCell ref="L30:M30"/>
    <mergeCell ref="B38:C38"/>
    <mergeCell ref="B39:C39"/>
    <mergeCell ref="B40:C40"/>
    <mergeCell ref="B53:C53"/>
    <mergeCell ref="B54:C54"/>
    <mergeCell ref="B55:C55"/>
    <mergeCell ref="B56:C56"/>
    <mergeCell ref="B57:C57"/>
    <mergeCell ref="B58:C58"/>
    <mergeCell ref="B47:C47"/>
    <mergeCell ref="B48:C48"/>
    <mergeCell ref="D63:E63"/>
    <mergeCell ref="N23:O23"/>
    <mergeCell ref="N24:O24"/>
    <mergeCell ref="N25:O25"/>
    <mergeCell ref="N26:O26"/>
    <mergeCell ref="N27:O27"/>
    <mergeCell ref="N28:O28"/>
    <mergeCell ref="N29:O29"/>
    <mergeCell ref="N30:O30"/>
    <mergeCell ref="B66:C66"/>
    <mergeCell ref="J27:K27"/>
    <mergeCell ref="J28:K28"/>
    <mergeCell ref="B25:C25"/>
    <mergeCell ref="B26:C26"/>
    <mergeCell ref="D60:E60"/>
    <mergeCell ref="D61:E61"/>
    <mergeCell ref="D64:E64"/>
    <mergeCell ref="B52:C52"/>
    <mergeCell ref="B41:C41"/>
    <mergeCell ref="B42:C42"/>
    <mergeCell ref="B43:C43"/>
    <mergeCell ref="B44:C44"/>
    <mergeCell ref="B45:C45"/>
    <mergeCell ref="B46:C46"/>
    <mergeCell ref="D62:E62"/>
    <mergeCell ref="N14:O14"/>
    <mergeCell ref="N15:O15"/>
    <mergeCell ref="N16:O16"/>
    <mergeCell ref="N17:O17"/>
    <mergeCell ref="N18:O18"/>
    <mergeCell ref="N19:O19"/>
    <mergeCell ref="N20:O20"/>
    <mergeCell ref="N21:O21"/>
    <mergeCell ref="N22:O22"/>
    <mergeCell ref="L20:M20"/>
    <mergeCell ref="L21:M21"/>
    <mergeCell ref="L22:M22"/>
    <mergeCell ref="L23:M23"/>
    <mergeCell ref="L24:M24"/>
    <mergeCell ref="L25:M25"/>
    <mergeCell ref="L26:M26"/>
    <mergeCell ref="L27:M27"/>
    <mergeCell ref="L28:M28"/>
    <mergeCell ref="P34:P35"/>
    <mergeCell ref="B34:C35"/>
    <mergeCell ref="B20:C20"/>
    <mergeCell ref="F18:G18"/>
    <mergeCell ref="F19:G19"/>
    <mergeCell ref="F20:G20"/>
    <mergeCell ref="A1:O2"/>
    <mergeCell ref="B36:C36"/>
    <mergeCell ref="B37:C37"/>
    <mergeCell ref="N34:N35"/>
    <mergeCell ref="A34:A35"/>
    <mergeCell ref="O34:O35"/>
    <mergeCell ref="B21:C21"/>
    <mergeCell ref="B22:C22"/>
    <mergeCell ref="B23:C23"/>
    <mergeCell ref="B24:C24"/>
    <mergeCell ref="F6:G6"/>
    <mergeCell ref="F7:G7"/>
    <mergeCell ref="F8:G8"/>
    <mergeCell ref="F9:G9"/>
    <mergeCell ref="B29:C29"/>
    <mergeCell ref="N7:O7"/>
    <mergeCell ref="N8:O8"/>
    <mergeCell ref="N9:O9"/>
    <mergeCell ref="B12:C12"/>
    <mergeCell ref="B13:C13"/>
    <mergeCell ref="F34:F35"/>
    <mergeCell ref="G34:M34"/>
    <mergeCell ref="B14:C14"/>
    <mergeCell ref="B15:C15"/>
    <mergeCell ref="B16:C16"/>
    <mergeCell ref="B17:C17"/>
    <mergeCell ref="B18:C18"/>
    <mergeCell ref="B19:C19"/>
    <mergeCell ref="B30:C30"/>
    <mergeCell ref="F25:G25"/>
    <mergeCell ref="F12:G12"/>
    <mergeCell ref="F13:G13"/>
    <mergeCell ref="D17:E17"/>
    <mergeCell ref="D18:E18"/>
    <mergeCell ref="D19:E19"/>
    <mergeCell ref="J12:K12"/>
    <mergeCell ref="J13:K13"/>
    <mergeCell ref="J14:K14"/>
    <mergeCell ref="J15:K15"/>
    <mergeCell ref="J16:K16"/>
    <mergeCell ref="J17:K17"/>
    <mergeCell ref="J18:K18"/>
    <mergeCell ref="F10:G10"/>
    <mergeCell ref="F11:G11"/>
    <mergeCell ref="B27:C27"/>
    <mergeCell ref="B28:C28"/>
    <mergeCell ref="B65:C65"/>
    <mergeCell ref="D34:E35"/>
    <mergeCell ref="D36:E36"/>
    <mergeCell ref="D37:E37"/>
    <mergeCell ref="D38:E38"/>
    <mergeCell ref="D39:E39"/>
    <mergeCell ref="D40:E40"/>
    <mergeCell ref="D41:E41"/>
    <mergeCell ref="D42:E42"/>
    <mergeCell ref="D43:E43"/>
    <mergeCell ref="B59:C59"/>
    <mergeCell ref="B60:C60"/>
    <mergeCell ref="B61:C61"/>
    <mergeCell ref="B62:C62"/>
    <mergeCell ref="B63:C63"/>
    <mergeCell ref="B64:C64"/>
    <mergeCell ref="B10:C10"/>
    <mergeCell ref="B11:C11"/>
    <mergeCell ref="D65:E65"/>
    <mergeCell ref="D59:E59"/>
    <mergeCell ref="J5:K5"/>
    <mergeCell ref="B5:C5"/>
    <mergeCell ref="B6:C6"/>
    <mergeCell ref="B7:C7"/>
    <mergeCell ref="B8:C8"/>
    <mergeCell ref="B9:C9"/>
    <mergeCell ref="D56:E56"/>
    <mergeCell ref="D57:E57"/>
    <mergeCell ref="D58:E58"/>
    <mergeCell ref="D50:E50"/>
    <mergeCell ref="D51:E51"/>
    <mergeCell ref="D52:E52"/>
    <mergeCell ref="D53:E53"/>
    <mergeCell ref="D54:E54"/>
    <mergeCell ref="D55:E55"/>
    <mergeCell ref="D44:E44"/>
    <mergeCell ref="D45:E45"/>
    <mergeCell ref="D46:E46"/>
    <mergeCell ref="D47:E47"/>
    <mergeCell ref="D48:E48"/>
    <mergeCell ref="D49:E49"/>
    <mergeCell ref="B49:C49"/>
    <mergeCell ref="B50:C50"/>
    <mergeCell ref="B51:C51"/>
    <mergeCell ref="D28:E28"/>
    <mergeCell ref="D29:E29"/>
    <mergeCell ref="D30:E30"/>
    <mergeCell ref="L6:M6"/>
    <mergeCell ref="D20:E20"/>
    <mergeCell ref="D14:E14"/>
    <mergeCell ref="D15:E15"/>
    <mergeCell ref="D16:E16"/>
    <mergeCell ref="F14:G14"/>
    <mergeCell ref="F15:G15"/>
    <mergeCell ref="F16:G16"/>
    <mergeCell ref="F17:G17"/>
    <mergeCell ref="L7:M7"/>
    <mergeCell ref="L8:M8"/>
    <mergeCell ref="L9:M9"/>
    <mergeCell ref="F28:G28"/>
    <mergeCell ref="F29:G29"/>
    <mergeCell ref="F30:G30"/>
    <mergeCell ref="D11:E11"/>
    <mergeCell ref="D12:E12"/>
    <mergeCell ref="D13:E13"/>
    <mergeCell ref="J6:K6"/>
    <mergeCell ref="J7:K7"/>
    <mergeCell ref="J11:K11"/>
    <mergeCell ref="F27:G27"/>
    <mergeCell ref="N6:O6"/>
    <mergeCell ref="N5:O5"/>
    <mergeCell ref="F21:G21"/>
    <mergeCell ref="F22:G22"/>
    <mergeCell ref="F23:G23"/>
    <mergeCell ref="L10:M10"/>
    <mergeCell ref="D26:E26"/>
    <mergeCell ref="D27:E27"/>
    <mergeCell ref="F24:G24"/>
    <mergeCell ref="L5:M5"/>
    <mergeCell ref="D21:E21"/>
    <mergeCell ref="D22:E22"/>
    <mergeCell ref="D23:E23"/>
    <mergeCell ref="D24:E24"/>
    <mergeCell ref="D25:E25"/>
    <mergeCell ref="J8:K8"/>
    <mergeCell ref="J9:K9"/>
    <mergeCell ref="J10:K10"/>
    <mergeCell ref="J19:K19"/>
    <mergeCell ref="J20:K20"/>
    <mergeCell ref="J21:K21"/>
    <mergeCell ref="J22:K22"/>
    <mergeCell ref="J23:K23"/>
    <mergeCell ref="F5:G5"/>
    <mergeCell ref="N10:O10"/>
    <mergeCell ref="D5:E5"/>
    <mergeCell ref="D6:E6"/>
    <mergeCell ref="D7:E7"/>
    <mergeCell ref="D8:E8"/>
    <mergeCell ref="D9:E9"/>
    <mergeCell ref="D10:E10"/>
    <mergeCell ref="F26:G26"/>
    <mergeCell ref="J24:K24"/>
    <mergeCell ref="J25:K25"/>
    <mergeCell ref="J26:K26"/>
    <mergeCell ref="L11:M11"/>
    <mergeCell ref="L12:M12"/>
    <mergeCell ref="L13:M13"/>
    <mergeCell ref="L14:M14"/>
    <mergeCell ref="L15:M15"/>
    <mergeCell ref="L16:M16"/>
    <mergeCell ref="L17:M17"/>
    <mergeCell ref="L18:M18"/>
    <mergeCell ref="L19:M19"/>
    <mergeCell ref="N11:O11"/>
    <mergeCell ref="N12:O12"/>
    <mergeCell ref="N13:O13"/>
  </mergeCells>
  <phoneticPr fontId="14"/>
  <conditionalFormatting sqref="F21:G30 N6:O30 P36:P85">
    <cfRule type="containsText" dxfId="2" priority="4" operator="containsText" text="要確認">
      <formula>NOT(ISERROR(SEARCH("要確認",F6)))</formula>
    </cfRule>
  </conditionalFormatting>
  <conditionalFormatting sqref="B36:O85">
    <cfRule type="expression" dxfId="1" priority="3">
      <formula>$P36="要確認"</formula>
    </cfRule>
  </conditionalFormatting>
  <conditionalFormatting sqref="F6:G20">
    <cfRule type="containsText" dxfId="0" priority="2" operator="containsText" text="要確認">
      <formula>NOT(ISERROR(SEARCH("要確認",F6)))</formula>
    </cfRule>
  </conditionalFormatting>
  <pageMargins left="0.70866141732283472" right="0.70866141732283472" top="0.74803149606299213" bottom="0.74803149606299213" header="0.31496062992125984" footer="0.31496062992125984"/>
  <pageSetup paperSize="9" scale="55" firstPageNumber="30" fitToWidth="0" fitToHeight="0" orientation="portrait" useFirstPageNumber="1" r:id="rId1"/>
  <headerFooter>
    <oddFooter>&amp;C&amp;18&amp;P ページ</oddFooter>
  </headerFooter>
  <rowBreaks count="1" manualBreakCount="1">
    <brk id="31"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dimension ref="B1:P68"/>
  <sheetViews>
    <sheetView showGridLines="0" zoomScaleNormal="100" workbookViewId="0">
      <selection activeCell="D60" sqref="D60"/>
    </sheetView>
  </sheetViews>
  <sheetFormatPr defaultColWidth="9" defaultRowHeight="18" x14ac:dyDescent="0.45"/>
  <cols>
    <col min="1" max="1" width="2.19921875" style="1" customWidth="1"/>
    <col min="2" max="7" width="19.69921875" style="175" customWidth="1"/>
    <col min="8" max="8" width="1.3984375" style="1" customWidth="1"/>
    <col min="9" max="16" width="19.59765625" style="175" customWidth="1"/>
    <col min="17" max="16384" width="9" style="1"/>
  </cols>
  <sheetData>
    <row r="1" spans="2:16" x14ac:dyDescent="0.45">
      <c r="C1" s="176"/>
      <c r="D1" s="177"/>
      <c r="E1" s="177"/>
    </row>
    <row r="2" spans="2:16" x14ac:dyDescent="0.45">
      <c r="C2" s="176"/>
      <c r="D2" s="177"/>
      <c r="E2" s="177"/>
    </row>
    <row r="3" spans="2:16" x14ac:dyDescent="0.45">
      <c r="B3" s="178" t="s">
        <v>843</v>
      </c>
      <c r="C3" s="179" t="s">
        <v>844</v>
      </c>
      <c r="D3" s="180" t="s">
        <v>847</v>
      </c>
      <c r="E3" s="180" t="s">
        <v>848</v>
      </c>
      <c r="F3" s="178" t="s">
        <v>845</v>
      </c>
      <c r="G3" s="178" t="s">
        <v>846</v>
      </c>
      <c r="I3" s="178" t="s">
        <v>843</v>
      </c>
      <c r="J3" s="178" t="s">
        <v>844</v>
      </c>
      <c r="K3" s="178" t="s">
        <v>847</v>
      </c>
      <c r="L3" s="178" t="s">
        <v>848</v>
      </c>
      <c r="M3" s="178" t="s">
        <v>845</v>
      </c>
      <c r="N3" s="178" t="s">
        <v>849</v>
      </c>
      <c r="O3" s="178" t="s">
        <v>850</v>
      </c>
      <c r="P3" s="178" t="s">
        <v>851</v>
      </c>
    </row>
    <row r="4" spans="2:16" x14ac:dyDescent="0.45">
      <c r="B4" s="178" t="s">
        <v>0</v>
      </c>
      <c r="C4" s="178" t="s">
        <v>0</v>
      </c>
      <c r="D4" s="178" t="s">
        <v>0</v>
      </c>
      <c r="E4" s="178" t="s">
        <v>0</v>
      </c>
      <c r="F4" s="178" t="s">
        <v>0</v>
      </c>
      <c r="G4" s="178" t="s">
        <v>8</v>
      </c>
      <c r="I4" s="178" t="s">
        <v>0</v>
      </c>
      <c r="J4" s="178" t="s">
        <v>0</v>
      </c>
      <c r="K4" s="178" t="s">
        <v>0</v>
      </c>
      <c r="L4" s="178" t="s">
        <v>0</v>
      </c>
      <c r="M4" s="178" t="s">
        <v>0</v>
      </c>
      <c r="N4" s="178" t="s">
        <v>855</v>
      </c>
      <c r="O4" s="178" t="s">
        <v>856</v>
      </c>
      <c r="P4" s="178" t="s">
        <v>852</v>
      </c>
    </row>
    <row r="5" spans="2:16" x14ac:dyDescent="0.45">
      <c r="B5" s="178" t="s">
        <v>1</v>
      </c>
      <c r="C5" s="178" t="s">
        <v>1</v>
      </c>
      <c r="D5" s="178" t="s">
        <v>1</v>
      </c>
      <c r="E5" s="178" t="s">
        <v>1</v>
      </c>
      <c r="F5" s="178" t="s">
        <v>1</v>
      </c>
      <c r="G5" s="178"/>
      <c r="I5" s="178" t="s">
        <v>1</v>
      </c>
      <c r="J5" s="178" t="s">
        <v>1</v>
      </c>
      <c r="K5" s="178" t="s">
        <v>1</v>
      </c>
      <c r="L5" s="178" t="s">
        <v>1</v>
      </c>
      <c r="M5" s="178" t="s">
        <v>1</v>
      </c>
      <c r="N5" s="178"/>
      <c r="O5" s="178"/>
      <c r="P5" s="178" t="s">
        <v>853</v>
      </c>
    </row>
    <row r="6" spans="2:16" x14ac:dyDescent="0.45">
      <c r="B6" s="178" t="s">
        <v>2</v>
      </c>
      <c r="C6" s="178" t="s">
        <v>2</v>
      </c>
      <c r="D6" s="178" t="s">
        <v>2</v>
      </c>
      <c r="E6" s="178" t="s">
        <v>2</v>
      </c>
      <c r="F6" s="178" t="s">
        <v>2</v>
      </c>
      <c r="G6" s="178"/>
      <c r="I6" s="178" t="s">
        <v>2</v>
      </c>
      <c r="J6" s="178" t="s">
        <v>2</v>
      </c>
      <c r="K6" s="178" t="s">
        <v>2</v>
      </c>
      <c r="L6" s="178" t="s">
        <v>2</v>
      </c>
      <c r="M6" s="178" t="s">
        <v>2</v>
      </c>
      <c r="N6" s="178"/>
      <c r="O6" s="178"/>
      <c r="P6" s="178" t="s">
        <v>854</v>
      </c>
    </row>
    <row r="7" spans="2:16" x14ac:dyDescent="0.45">
      <c r="B7" s="178" t="s">
        <v>3</v>
      </c>
      <c r="C7" s="178" t="s">
        <v>3</v>
      </c>
      <c r="D7" s="178" t="s">
        <v>3</v>
      </c>
      <c r="E7" s="178" t="s">
        <v>3</v>
      </c>
      <c r="F7" s="178" t="s">
        <v>3</v>
      </c>
      <c r="G7" s="178"/>
      <c r="I7" s="178" t="s">
        <v>3</v>
      </c>
      <c r="J7" s="178" t="s">
        <v>3</v>
      </c>
      <c r="K7" s="178" t="s">
        <v>3</v>
      </c>
      <c r="L7" s="178" t="s">
        <v>3</v>
      </c>
      <c r="M7" s="178" t="s">
        <v>3</v>
      </c>
      <c r="N7" s="178"/>
      <c r="O7" s="178"/>
    </row>
    <row r="8" spans="2:16" x14ac:dyDescent="0.45">
      <c r="B8" s="178" t="s">
        <v>4</v>
      </c>
      <c r="C8" s="178" t="s">
        <v>4</v>
      </c>
      <c r="D8" s="178" t="s">
        <v>4</v>
      </c>
      <c r="E8" s="178" t="s">
        <v>4</v>
      </c>
      <c r="F8" s="178" t="s">
        <v>4</v>
      </c>
      <c r="G8" s="178"/>
      <c r="I8" s="178" t="s">
        <v>4</v>
      </c>
      <c r="J8" s="178" t="s">
        <v>4</v>
      </c>
      <c r="K8" s="178" t="s">
        <v>4</v>
      </c>
      <c r="L8" s="178" t="s">
        <v>4</v>
      </c>
      <c r="M8" s="178" t="s">
        <v>4</v>
      </c>
      <c r="N8" s="178"/>
      <c r="O8" s="178"/>
      <c r="P8" s="178"/>
    </row>
    <row r="9" spans="2:16" x14ac:dyDescent="0.45">
      <c r="B9" s="178" t="s">
        <v>5</v>
      </c>
      <c r="C9" s="178" t="s">
        <v>5</v>
      </c>
      <c r="D9" s="178" t="s">
        <v>5</v>
      </c>
      <c r="E9" s="178" t="s">
        <v>5</v>
      </c>
      <c r="F9" s="178" t="s">
        <v>5</v>
      </c>
      <c r="G9" s="178"/>
      <c r="I9" s="178" t="s">
        <v>5</v>
      </c>
      <c r="J9" s="178" t="s">
        <v>5</v>
      </c>
      <c r="K9" s="178" t="s">
        <v>5</v>
      </c>
      <c r="L9" s="178" t="s">
        <v>5</v>
      </c>
      <c r="M9" s="178" t="s">
        <v>5</v>
      </c>
      <c r="N9" s="178"/>
      <c r="O9" s="178"/>
      <c r="P9" s="178"/>
    </row>
    <row r="10" spans="2:16" x14ac:dyDescent="0.45">
      <c r="B10" s="178" t="s">
        <v>6</v>
      </c>
      <c r="C10" s="178" t="s">
        <v>6</v>
      </c>
      <c r="D10" s="178" t="s">
        <v>6</v>
      </c>
      <c r="E10" s="178" t="s">
        <v>6</v>
      </c>
      <c r="F10" s="178" t="s">
        <v>6</v>
      </c>
      <c r="G10" s="178"/>
      <c r="I10" s="178" t="s">
        <v>6</v>
      </c>
      <c r="J10" s="178" t="s">
        <v>6</v>
      </c>
      <c r="K10" s="178" t="s">
        <v>6</v>
      </c>
      <c r="L10" s="178" t="s">
        <v>6</v>
      </c>
      <c r="M10" s="178" t="s">
        <v>6</v>
      </c>
      <c r="N10" s="178"/>
      <c r="O10" s="178"/>
      <c r="P10" s="178"/>
    </row>
    <row r="11" spans="2:16" x14ac:dyDescent="0.45">
      <c r="B11" s="178" t="s">
        <v>7</v>
      </c>
      <c r="C11" s="178" t="s">
        <v>7</v>
      </c>
      <c r="D11" s="178" t="s">
        <v>7</v>
      </c>
      <c r="E11" s="178" t="s">
        <v>7</v>
      </c>
      <c r="F11" s="178" t="s">
        <v>7</v>
      </c>
      <c r="G11" s="178"/>
      <c r="I11" s="178" t="s">
        <v>7</v>
      </c>
      <c r="J11" s="178" t="s">
        <v>7</v>
      </c>
      <c r="K11" s="178" t="s">
        <v>7</v>
      </c>
      <c r="L11" s="178" t="s">
        <v>7</v>
      </c>
      <c r="M11" s="178" t="s">
        <v>7</v>
      </c>
      <c r="N11" s="178"/>
      <c r="O11" s="178"/>
      <c r="P11" s="178"/>
    </row>
    <row r="12" spans="2:16" x14ac:dyDescent="0.45">
      <c r="B12" s="178" t="s">
        <v>983</v>
      </c>
      <c r="C12" s="178" t="s">
        <v>983</v>
      </c>
      <c r="D12" s="178" t="s">
        <v>983</v>
      </c>
      <c r="E12" s="178" t="s">
        <v>983</v>
      </c>
      <c r="F12" s="178" t="s">
        <v>983</v>
      </c>
      <c r="G12" s="178"/>
      <c r="I12" s="178" t="s">
        <v>983</v>
      </c>
      <c r="J12" s="178" t="s">
        <v>983</v>
      </c>
      <c r="K12" s="178" t="s">
        <v>983</v>
      </c>
      <c r="L12" s="178" t="s">
        <v>983</v>
      </c>
      <c r="M12" s="178" t="s">
        <v>983</v>
      </c>
      <c r="N12" s="178"/>
      <c r="O12" s="178"/>
      <c r="P12" s="178"/>
    </row>
    <row r="13" spans="2:16" x14ac:dyDescent="0.45">
      <c r="B13" s="178" t="s">
        <v>984</v>
      </c>
      <c r="C13" s="178" t="s">
        <v>984</v>
      </c>
      <c r="D13" s="178" t="s">
        <v>984</v>
      </c>
      <c r="E13" s="178" t="s">
        <v>984</v>
      </c>
      <c r="F13" s="178" t="s">
        <v>984</v>
      </c>
      <c r="G13" s="178"/>
      <c r="I13" s="178" t="s">
        <v>984</v>
      </c>
      <c r="J13" s="178" t="s">
        <v>984</v>
      </c>
      <c r="K13" s="178" t="s">
        <v>984</v>
      </c>
      <c r="L13" s="178" t="s">
        <v>984</v>
      </c>
      <c r="M13" s="178" t="s">
        <v>984</v>
      </c>
      <c r="N13" s="178"/>
      <c r="O13" s="178"/>
      <c r="P13" s="178"/>
    </row>
    <row r="14" spans="2:16" x14ac:dyDescent="0.45">
      <c r="B14" s="178" t="s">
        <v>985</v>
      </c>
      <c r="C14" s="178" t="s">
        <v>985</v>
      </c>
      <c r="D14" s="178" t="s">
        <v>985</v>
      </c>
      <c r="E14" s="178" t="s">
        <v>985</v>
      </c>
      <c r="F14" s="178" t="s">
        <v>985</v>
      </c>
      <c r="G14" s="178"/>
      <c r="I14" s="178" t="s">
        <v>985</v>
      </c>
      <c r="J14" s="178" t="s">
        <v>985</v>
      </c>
      <c r="K14" s="178" t="s">
        <v>985</v>
      </c>
      <c r="L14" s="178" t="s">
        <v>985</v>
      </c>
      <c r="M14" s="178" t="s">
        <v>985</v>
      </c>
      <c r="N14" s="178"/>
      <c r="O14" s="178"/>
      <c r="P14" s="178"/>
    </row>
    <row r="15" spans="2:16" x14ac:dyDescent="0.45">
      <c r="B15" s="178" t="s">
        <v>986</v>
      </c>
      <c r="C15" s="178" t="s">
        <v>986</v>
      </c>
      <c r="D15" s="178" t="s">
        <v>986</v>
      </c>
      <c r="E15" s="178" t="s">
        <v>986</v>
      </c>
      <c r="F15" s="178" t="s">
        <v>986</v>
      </c>
      <c r="G15" s="178"/>
      <c r="I15" s="178" t="s">
        <v>986</v>
      </c>
      <c r="J15" s="178" t="s">
        <v>986</v>
      </c>
      <c r="K15" s="178" t="s">
        <v>986</v>
      </c>
      <c r="L15" s="178" t="s">
        <v>986</v>
      </c>
      <c r="M15" s="178" t="s">
        <v>986</v>
      </c>
      <c r="N15" s="178"/>
      <c r="O15" s="178"/>
      <c r="P15" s="178"/>
    </row>
    <row r="16" spans="2:16" x14ac:dyDescent="0.45">
      <c r="B16" s="178" t="s">
        <v>987</v>
      </c>
      <c r="C16" s="178" t="s">
        <v>987</v>
      </c>
      <c r="D16" s="178" t="s">
        <v>987</v>
      </c>
      <c r="E16" s="178" t="s">
        <v>987</v>
      </c>
      <c r="F16" s="178" t="s">
        <v>987</v>
      </c>
      <c r="G16" s="178"/>
      <c r="I16" s="178" t="s">
        <v>987</v>
      </c>
      <c r="J16" s="178" t="s">
        <v>987</v>
      </c>
      <c r="K16" s="178" t="s">
        <v>987</v>
      </c>
      <c r="L16" s="178" t="s">
        <v>987</v>
      </c>
      <c r="M16" s="178" t="s">
        <v>987</v>
      </c>
      <c r="N16" s="178"/>
      <c r="O16" s="178"/>
      <c r="P16" s="178"/>
    </row>
    <row r="17" spans="2:16" x14ac:dyDescent="0.45">
      <c r="B17" s="178" t="s">
        <v>988</v>
      </c>
      <c r="C17" s="178" t="s">
        <v>988</v>
      </c>
      <c r="D17" s="178" t="s">
        <v>988</v>
      </c>
      <c r="E17" s="178" t="s">
        <v>988</v>
      </c>
      <c r="F17" s="178" t="s">
        <v>988</v>
      </c>
      <c r="G17" s="178"/>
      <c r="I17" s="178" t="s">
        <v>988</v>
      </c>
      <c r="J17" s="178" t="s">
        <v>988</v>
      </c>
      <c r="K17" s="178" t="s">
        <v>988</v>
      </c>
      <c r="L17" s="178" t="s">
        <v>988</v>
      </c>
      <c r="M17" s="178" t="s">
        <v>988</v>
      </c>
      <c r="N17" s="178"/>
      <c r="O17" s="178"/>
      <c r="P17" s="178"/>
    </row>
    <row r="18" spans="2:16" x14ac:dyDescent="0.45">
      <c r="B18" s="178" t="s">
        <v>989</v>
      </c>
      <c r="C18" s="178" t="s">
        <v>989</v>
      </c>
      <c r="D18" s="178" t="s">
        <v>989</v>
      </c>
      <c r="E18" s="178" t="s">
        <v>989</v>
      </c>
      <c r="F18" s="178" t="s">
        <v>989</v>
      </c>
      <c r="G18" s="178"/>
      <c r="I18" s="178" t="s">
        <v>989</v>
      </c>
      <c r="J18" s="178" t="s">
        <v>989</v>
      </c>
      <c r="K18" s="178" t="s">
        <v>989</v>
      </c>
      <c r="L18" s="178" t="s">
        <v>989</v>
      </c>
      <c r="M18" s="178" t="s">
        <v>989</v>
      </c>
      <c r="N18" s="178"/>
      <c r="O18" s="178"/>
      <c r="P18" s="178"/>
    </row>
    <row r="19" spans="2:16" x14ac:dyDescent="0.45">
      <c r="B19" s="178" t="s">
        <v>990</v>
      </c>
      <c r="C19" s="178" t="s">
        <v>990</v>
      </c>
      <c r="D19" s="178" t="s">
        <v>990</v>
      </c>
      <c r="E19" s="178" t="s">
        <v>990</v>
      </c>
      <c r="F19" s="178" t="s">
        <v>990</v>
      </c>
      <c r="G19" s="178"/>
      <c r="I19" s="178" t="s">
        <v>990</v>
      </c>
      <c r="J19" s="178" t="s">
        <v>990</v>
      </c>
      <c r="K19" s="178" t="s">
        <v>990</v>
      </c>
      <c r="L19" s="178" t="s">
        <v>990</v>
      </c>
      <c r="M19" s="178" t="s">
        <v>990</v>
      </c>
      <c r="N19" s="178"/>
      <c r="O19" s="178"/>
      <c r="P19" s="178"/>
    </row>
    <row r="20" spans="2:16" x14ac:dyDescent="0.45">
      <c r="B20" s="178" t="s">
        <v>991</v>
      </c>
      <c r="C20" s="178" t="s">
        <v>991</v>
      </c>
      <c r="D20" s="178" t="s">
        <v>991</v>
      </c>
      <c r="E20" s="178" t="s">
        <v>991</v>
      </c>
      <c r="F20" s="178" t="s">
        <v>991</v>
      </c>
      <c r="G20" s="178"/>
      <c r="I20" s="178" t="s">
        <v>991</v>
      </c>
      <c r="J20" s="178" t="s">
        <v>991</v>
      </c>
      <c r="K20" s="178" t="s">
        <v>991</v>
      </c>
      <c r="L20" s="178" t="s">
        <v>991</v>
      </c>
      <c r="M20" s="178" t="s">
        <v>991</v>
      </c>
      <c r="N20" s="178"/>
      <c r="O20" s="178"/>
      <c r="P20" s="178"/>
    </row>
    <row r="21" spans="2:16" x14ac:dyDescent="0.45">
      <c r="B21" s="178" t="s">
        <v>992</v>
      </c>
      <c r="C21" s="178" t="s">
        <v>992</v>
      </c>
      <c r="D21" s="178" t="s">
        <v>992</v>
      </c>
      <c r="E21" s="178" t="s">
        <v>992</v>
      </c>
      <c r="F21" s="178" t="s">
        <v>992</v>
      </c>
      <c r="G21" s="178"/>
      <c r="I21" s="178" t="s">
        <v>992</v>
      </c>
      <c r="J21" s="178" t="s">
        <v>992</v>
      </c>
      <c r="K21" s="178" t="s">
        <v>992</v>
      </c>
      <c r="L21" s="178" t="s">
        <v>992</v>
      </c>
      <c r="M21" s="178" t="s">
        <v>992</v>
      </c>
      <c r="N21" s="178"/>
      <c r="O21" s="178"/>
      <c r="P21" s="178"/>
    </row>
    <row r="22" spans="2:16" x14ac:dyDescent="0.45">
      <c r="B22" s="178" t="s">
        <v>1104</v>
      </c>
      <c r="C22" s="178" t="s">
        <v>1104</v>
      </c>
      <c r="D22" s="178" t="s">
        <v>1104</v>
      </c>
      <c r="E22" s="178" t="s">
        <v>1104</v>
      </c>
      <c r="F22" s="178" t="s">
        <v>1104</v>
      </c>
      <c r="G22" s="178"/>
      <c r="I22" s="178" t="s">
        <v>1104</v>
      </c>
      <c r="J22" s="178" t="s">
        <v>1104</v>
      </c>
      <c r="K22" s="178" t="s">
        <v>1104</v>
      </c>
      <c r="L22" s="178" t="s">
        <v>1104</v>
      </c>
      <c r="M22" s="178" t="s">
        <v>1104</v>
      </c>
      <c r="N22" s="178"/>
      <c r="O22" s="178"/>
      <c r="P22" s="178"/>
    </row>
    <row r="23" spans="2:16" x14ac:dyDescent="0.45">
      <c r="B23" s="178" t="s">
        <v>993</v>
      </c>
      <c r="C23" s="178" t="s">
        <v>993</v>
      </c>
      <c r="D23" s="178" t="s">
        <v>993</v>
      </c>
      <c r="E23" s="178" t="s">
        <v>993</v>
      </c>
      <c r="F23" s="178" t="s">
        <v>993</v>
      </c>
      <c r="G23" s="178"/>
      <c r="I23" s="178" t="s">
        <v>993</v>
      </c>
      <c r="J23" s="178" t="s">
        <v>993</v>
      </c>
      <c r="K23" s="178" t="s">
        <v>993</v>
      </c>
      <c r="L23" s="178" t="s">
        <v>993</v>
      </c>
      <c r="M23" s="178" t="s">
        <v>993</v>
      </c>
      <c r="N23" s="178"/>
      <c r="O23" s="178"/>
      <c r="P23" s="178"/>
    </row>
    <row r="24" spans="2:16" x14ac:dyDescent="0.45">
      <c r="B24" s="178" t="s">
        <v>994</v>
      </c>
      <c r="C24" s="178" t="s">
        <v>994</v>
      </c>
      <c r="D24" s="178" t="s">
        <v>994</v>
      </c>
      <c r="E24" s="178" t="s">
        <v>994</v>
      </c>
      <c r="F24" s="178" t="s">
        <v>994</v>
      </c>
      <c r="G24" s="178"/>
      <c r="I24" s="178" t="s">
        <v>994</v>
      </c>
      <c r="J24" s="178" t="s">
        <v>994</v>
      </c>
      <c r="K24" s="178" t="s">
        <v>994</v>
      </c>
      <c r="L24" s="178" t="s">
        <v>994</v>
      </c>
      <c r="M24" s="178" t="s">
        <v>994</v>
      </c>
      <c r="N24" s="178"/>
      <c r="O24" s="178"/>
      <c r="P24" s="178"/>
    </row>
    <row r="25" spans="2:16" x14ac:dyDescent="0.45">
      <c r="B25" s="178" t="s">
        <v>995</v>
      </c>
      <c r="C25" s="178" t="s">
        <v>995</v>
      </c>
      <c r="D25" s="178" t="s">
        <v>995</v>
      </c>
      <c r="E25" s="178" t="s">
        <v>995</v>
      </c>
      <c r="F25" s="178" t="s">
        <v>995</v>
      </c>
      <c r="G25" s="178"/>
      <c r="I25" s="178" t="s">
        <v>995</v>
      </c>
      <c r="J25" s="178" t="s">
        <v>995</v>
      </c>
      <c r="K25" s="178" t="s">
        <v>995</v>
      </c>
      <c r="L25" s="178" t="s">
        <v>995</v>
      </c>
      <c r="M25" s="178" t="s">
        <v>995</v>
      </c>
      <c r="N25" s="178"/>
      <c r="O25" s="178"/>
      <c r="P25" s="178"/>
    </row>
    <row r="26" spans="2:16" x14ac:dyDescent="0.45">
      <c r="B26" s="178" t="s">
        <v>996</v>
      </c>
      <c r="C26" s="178" t="s">
        <v>996</v>
      </c>
      <c r="D26" s="178" t="s">
        <v>996</v>
      </c>
      <c r="E26" s="178" t="s">
        <v>996</v>
      </c>
      <c r="F26" s="178" t="s">
        <v>996</v>
      </c>
      <c r="G26" s="178"/>
      <c r="I26" s="178" t="s">
        <v>996</v>
      </c>
      <c r="J26" s="178" t="s">
        <v>996</v>
      </c>
      <c r="K26" s="178" t="s">
        <v>996</v>
      </c>
      <c r="L26" s="178" t="s">
        <v>996</v>
      </c>
      <c r="M26" s="178" t="s">
        <v>996</v>
      </c>
      <c r="N26" s="178"/>
      <c r="O26" s="178"/>
      <c r="P26" s="178"/>
    </row>
    <row r="27" spans="2:16" x14ac:dyDescent="0.45">
      <c r="B27" s="178" t="s">
        <v>997</v>
      </c>
      <c r="C27" s="178" t="s">
        <v>997</v>
      </c>
      <c r="D27" s="178" t="s">
        <v>997</v>
      </c>
      <c r="E27" s="178" t="s">
        <v>997</v>
      </c>
      <c r="F27" s="178" t="s">
        <v>997</v>
      </c>
      <c r="G27" s="178"/>
      <c r="I27" s="178" t="s">
        <v>997</v>
      </c>
      <c r="J27" s="178" t="s">
        <v>997</v>
      </c>
      <c r="K27" s="178" t="s">
        <v>997</v>
      </c>
      <c r="L27" s="178" t="s">
        <v>997</v>
      </c>
      <c r="M27" s="178" t="s">
        <v>997</v>
      </c>
      <c r="N27" s="178"/>
      <c r="O27" s="178"/>
      <c r="P27" s="178"/>
    </row>
    <row r="28" spans="2:16" x14ac:dyDescent="0.45">
      <c r="B28" s="178" t="s">
        <v>998</v>
      </c>
      <c r="C28" s="178" t="s">
        <v>998</v>
      </c>
      <c r="D28" s="178" t="s">
        <v>998</v>
      </c>
      <c r="E28" s="178" t="s">
        <v>998</v>
      </c>
      <c r="F28" s="178" t="s">
        <v>998</v>
      </c>
      <c r="G28" s="178"/>
      <c r="I28" s="178" t="s">
        <v>998</v>
      </c>
      <c r="J28" s="178" t="s">
        <v>998</v>
      </c>
      <c r="K28" s="178" t="s">
        <v>998</v>
      </c>
      <c r="L28" s="178" t="s">
        <v>998</v>
      </c>
      <c r="M28" s="178" t="s">
        <v>998</v>
      </c>
      <c r="N28" s="178"/>
      <c r="O28" s="178"/>
      <c r="P28" s="178"/>
    </row>
    <row r="29" spans="2:16" x14ac:dyDescent="0.45">
      <c r="B29" s="178" t="s">
        <v>999</v>
      </c>
      <c r="C29" s="178" t="s">
        <v>999</v>
      </c>
      <c r="D29" s="178" t="s">
        <v>999</v>
      </c>
      <c r="E29" s="178" t="s">
        <v>999</v>
      </c>
      <c r="F29" s="178" t="s">
        <v>999</v>
      </c>
      <c r="G29" s="178"/>
      <c r="I29" s="178" t="s">
        <v>999</v>
      </c>
      <c r="J29" s="178" t="s">
        <v>999</v>
      </c>
      <c r="K29" s="178" t="s">
        <v>999</v>
      </c>
      <c r="L29" s="178" t="s">
        <v>999</v>
      </c>
      <c r="M29" s="178" t="s">
        <v>999</v>
      </c>
      <c r="N29" s="178"/>
      <c r="O29" s="178"/>
      <c r="P29" s="178"/>
    </row>
    <row r="30" spans="2:16" x14ac:dyDescent="0.45">
      <c r="B30" s="178" t="s">
        <v>1000</v>
      </c>
      <c r="C30" s="178" t="s">
        <v>1000</v>
      </c>
      <c r="D30" s="178" t="s">
        <v>1000</v>
      </c>
      <c r="E30" s="178" t="s">
        <v>1000</v>
      </c>
      <c r="F30" s="178" t="s">
        <v>1000</v>
      </c>
      <c r="G30" s="178"/>
      <c r="I30" s="178" t="s">
        <v>1000</v>
      </c>
      <c r="J30" s="178" t="s">
        <v>1000</v>
      </c>
      <c r="K30" s="178" t="s">
        <v>1000</v>
      </c>
      <c r="L30" s="178" t="s">
        <v>1000</v>
      </c>
      <c r="M30" s="178" t="s">
        <v>1000</v>
      </c>
      <c r="N30" s="178"/>
      <c r="O30" s="178"/>
      <c r="P30" s="178"/>
    </row>
    <row r="31" spans="2:16" x14ac:dyDescent="0.45">
      <c r="B31" s="178" t="s">
        <v>1001</v>
      </c>
      <c r="C31" s="178" t="s">
        <v>1001</v>
      </c>
      <c r="D31" s="178" t="s">
        <v>1001</v>
      </c>
      <c r="E31" s="178" t="s">
        <v>1001</v>
      </c>
      <c r="F31" s="178" t="s">
        <v>1001</v>
      </c>
      <c r="G31" s="178"/>
      <c r="I31" s="178" t="s">
        <v>1001</v>
      </c>
      <c r="J31" s="178" t="s">
        <v>1001</v>
      </c>
      <c r="K31" s="178" t="s">
        <v>1001</v>
      </c>
      <c r="L31" s="178" t="s">
        <v>1001</v>
      </c>
      <c r="M31" s="178" t="s">
        <v>1001</v>
      </c>
      <c r="N31" s="178"/>
      <c r="O31" s="178"/>
      <c r="P31" s="178"/>
    </row>
    <row r="32" spans="2:16" x14ac:dyDescent="0.45">
      <c r="B32" s="178" t="s">
        <v>1002</v>
      </c>
      <c r="C32" s="178" t="s">
        <v>1002</v>
      </c>
      <c r="D32" s="178" t="s">
        <v>1002</v>
      </c>
      <c r="E32" s="178" t="s">
        <v>1002</v>
      </c>
      <c r="F32" s="178" t="s">
        <v>1002</v>
      </c>
      <c r="G32" s="178"/>
      <c r="I32" s="178" t="s">
        <v>1002</v>
      </c>
      <c r="J32" s="178" t="s">
        <v>1002</v>
      </c>
      <c r="K32" s="178" t="s">
        <v>1002</v>
      </c>
      <c r="L32" s="178" t="s">
        <v>1002</v>
      </c>
      <c r="M32" s="178" t="s">
        <v>1002</v>
      </c>
      <c r="N32" s="178"/>
      <c r="O32" s="178"/>
      <c r="P32" s="178"/>
    </row>
    <row r="33" spans="2:16" x14ac:dyDescent="0.45">
      <c r="B33" s="178" t="s">
        <v>1003</v>
      </c>
      <c r="C33" s="178" t="s">
        <v>1003</v>
      </c>
      <c r="D33" s="178" t="s">
        <v>1003</v>
      </c>
      <c r="E33" s="178" t="s">
        <v>1003</v>
      </c>
      <c r="F33" s="178" t="s">
        <v>1003</v>
      </c>
      <c r="G33" s="178"/>
      <c r="I33" s="178" t="s">
        <v>1003</v>
      </c>
      <c r="J33" s="178" t="s">
        <v>1003</v>
      </c>
      <c r="K33" s="178" t="s">
        <v>1003</v>
      </c>
      <c r="L33" s="178" t="s">
        <v>1003</v>
      </c>
      <c r="M33" s="178" t="s">
        <v>1003</v>
      </c>
      <c r="N33" s="178"/>
      <c r="O33" s="178"/>
      <c r="P33" s="178"/>
    </row>
    <row r="34" spans="2:16" x14ac:dyDescent="0.45">
      <c r="B34" s="178" t="s">
        <v>1004</v>
      </c>
      <c r="C34" s="178" t="s">
        <v>1004</v>
      </c>
      <c r="D34" s="178" t="s">
        <v>1004</v>
      </c>
      <c r="E34" s="178" t="s">
        <v>1004</v>
      </c>
      <c r="F34" s="178" t="s">
        <v>1004</v>
      </c>
      <c r="G34" s="178"/>
      <c r="I34" s="178" t="s">
        <v>1004</v>
      </c>
      <c r="J34" s="178" t="s">
        <v>1004</v>
      </c>
      <c r="K34" s="178" t="s">
        <v>1004</v>
      </c>
      <c r="L34" s="178" t="s">
        <v>1004</v>
      </c>
      <c r="M34" s="178" t="s">
        <v>1004</v>
      </c>
      <c r="N34" s="178"/>
      <c r="O34" s="178"/>
      <c r="P34" s="178"/>
    </row>
    <row r="35" spans="2:16" x14ac:dyDescent="0.45">
      <c r="B35" s="178" t="s">
        <v>1005</v>
      </c>
      <c r="C35" s="178" t="s">
        <v>1005</v>
      </c>
      <c r="D35" s="178" t="s">
        <v>1005</v>
      </c>
      <c r="E35" s="178" t="s">
        <v>1005</v>
      </c>
      <c r="F35" s="178" t="s">
        <v>1005</v>
      </c>
      <c r="G35" s="178"/>
      <c r="I35" s="178" t="s">
        <v>1005</v>
      </c>
      <c r="J35" s="178" t="s">
        <v>1005</v>
      </c>
      <c r="K35" s="178" t="s">
        <v>1005</v>
      </c>
      <c r="L35" s="178" t="s">
        <v>1005</v>
      </c>
      <c r="M35" s="178" t="s">
        <v>1005</v>
      </c>
      <c r="N35" s="178"/>
      <c r="O35" s="178"/>
      <c r="P35" s="178"/>
    </row>
    <row r="36" spans="2:16" x14ac:dyDescent="0.45">
      <c r="B36" s="178" t="s">
        <v>1015</v>
      </c>
      <c r="C36" s="178" t="s">
        <v>1015</v>
      </c>
      <c r="D36" s="178" t="s">
        <v>1015</v>
      </c>
      <c r="E36" s="178" t="s">
        <v>1015</v>
      </c>
      <c r="F36" s="178" t="s">
        <v>1015</v>
      </c>
      <c r="G36" s="178"/>
      <c r="I36" s="178" t="s">
        <v>1015</v>
      </c>
      <c r="J36" s="178" t="s">
        <v>1015</v>
      </c>
      <c r="K36" s="178" t="s">
        <v>1015</v>
      </c>
      <c r="L36" s="178" t="s">
        <v>1015</v>
      </c>
      <c r="M36" s="178" t="s">
        <v>1015</v>
      </c>
      <c r="N36" s="178"/>
      <c r="O36" s="178"/>
      <c r="P36" s="178"/>
    </row>
    <row r="37" spans="2:16" x14ac:dyDescent="0.45">
      <c r="B37" s="178" t="s">
        <v>1006</v>
      </c>
      <c r="C37" s="178" t="s">
        <v>1006</v>
      </c>
      <c r="D37" s="178" t="s">
        <v>1006</v>
      </c>
      <c r="E37" s="178" t="s">
        <v>1006</v>
      </c>
      <c r="F37" s="178" t="s">
        <v>1006</v>
      </c>
      <c r="G37" s="178"/>
      <c r="I37" s="178" t="s">
        <v>1006</v>
      </c>
      <c r="J37" s="178" t="s">
        <v>1006</v>
      </c>
      <c r="K37" s="178" t="s">
        <v>1006</v>
      </c>
      <c r="L37" s="178" t="s">
        <v>1006</v>
      </c>
      <c r="M37" s="178" t="s">
        <v>1006</v>
      </c>
      <c r="N37" s="178"/>
      <c r="O37" s="178"/>
      <c r="P37" s="178"/>
    </row>
    <row r="38" spans="2:16" x14ac:dyDescent="0.45">
      <c r="B38" s="178" t="s">
        <v>1007</v>
      </c>
      <c r="C38" s="178" t="s">
        <v>1007</v>
      </c>
      <c r="D38" s="178" t="s">
        <v>1007</v>
      </c>
      <c r="E38" s="178" t="s">
        <v>1007</v>
      </c>
      <c r="F38" s="178" t="s">
        <v>1007</v>
      </c>
      <c r="G38" s="178"/>
      <c r="I38" s="178" t="s">
        <v>1007</v>
      </c>
      <c r="J38" s="178" t="s">
        <v>1007</v>
      </c>
      <c r="K38" s="178" t="s">
        <v>1007</v>
      </c>
      <c r="L38" s="178" t="s">
        <v>1007</v>
      </c>
      <c r="M38" s="178" t="s">
        <v>1007</v>
      </c>
      <c r="N38" s="178"/>
      <c r="O38" s="178"/>
      <c r="P38" s="178"/>
    </row>
    <row r="39" spans="2:16" x14ac:dyDescent="0.45">
      <c r="B39" s="178" t="s">
        <v>1008</v>
      </c>
      <c r="C39" s="178" t="s">
        <v>1008</v>
      </c>
      <c r="D39" s="178" t="s">
        <v>1008</v>
      </c>
      <c r="E39" s="178" t="s">
        <v>1008</v>
      </c>
      <c r="F39" s="178" t="s">
        <v>1008</v>
      </c>
      <c r="G39" s="178"/>
      <c r="I39" s="178" t="s">
        <v>1008</v>
      </c>
      <c r="J39" s="178" t="s">
        <v>1008</v>
      </c>
      <c r="K39" s="178" t="s">
        <v>1008</v>
      </c>
      <c r="L39" s="178" t="s">
        <v>1008</v>
      </c>
      <c r="M39" s="178" t="s">
        <v>1008</v>
      </c>
      <c r="N39" s="178"/>
      <c r="O39" s="178"/>
      <c r="P39" s="178"/>
    </row>
    <row r="40" spans="2:16" x14ac:dyDescent="0.45">
      <c r="B40" s="178" t="s">
        <v>1009</v>
      </c>
      <c r="C40" s="178" t="s">
        <v>1009</v>
      </c>
      <c r="D40" s="178" t="s">
        <v>1009</v>
      </c>
      <c r="E40" s="178" t="s">
        <v>1009</v>
      </c>
      <c r="F40" s="178" t="s">
        <v>1009</v>
      </c>
      <c r="G40" s="178"/>
      <c r="I40" s="178" t="s">
        <v>1009</v>
      </c>
      <c r="J40" s="178" t="s">
        <v>1009</v>
      </c>
      <c r="K40" s="178" t="s">
        <v>1009</v>
      </c>
      <c r="L40" s="178" t="s">
        <v>1009</v>
      </c>
      <c r="M40" s="178" t="s">
        <v>1009</v>
      </c>
      <c r="N40" s="178"/>
      <c r="O40" s="178"/>
      <c r="P40" s="178"/>
    </row>
    <row r="41" spans="2:16" x14ac:dyDescent="0.45">
      <c r="B41" s="178" t="s">
        <v>1010</v>
      </c>
      <c r="C41" s="178" t="s">
        <v>1010</v>
      </c>
      <c r="D41" s="178" t="s">
        <v>1010</v>
      </c>
      <c r="E41" s="178" t="s">
        <v>1010</v>
      </c>
      <c r="F41" s="178" t="s">
        <v>1010</v>
      </c>
      <c r="G41" s="178"/>
      <c r="I41" s="178" t="s">
        <v>1010</v>
      </c>
      <c r="J41" s="178" t="s">
        <v>1010</v>
      </c>
      <c r="K41" s="178" t="s">
        <v>1010</v>
      </c>
      <c r="L41" s="178" t="s">
        <v>1010</v>
      </c>
      <c r="M41" s="178" t="s">
        <v>1010</v>
      </c>
      <c r="N41" s="178"/>
      <c r="O41" s="178"/>
      <c r="P41" s="178"/>
    </row>
    <row r="42" spans="2:16" x14ac:dyDescent="0.45">
      <c r="B42" s="178" t="s">
        <v>1011</v>
      </c>
      <c r="C42" s="178" t="s">
        <v>1011</v>
      </c>
      <c r="D42" s="178" t="s">
        <v>1011</v>
      </c>
      <c r="E42" s="178" t="s">
        <v>1011</v>
      </c>
      <c r="F42" s="178" t="s">
        <v>1011</v>
      </c>
      <c r="G42" s="178"/>
      <c r="I42" s="178" t="s">
        <v>1011</v>
      </c>
      <c r="J42" s="178" t="s">
        <v>1011</v>
      </c>
      <c r="K42" s="178" t="s">
        <v>1011</v>
      </c>
      <c r="L42" s="178" t="s">
        <v>1011</v>
      </c>
      <c r="M42" s="178" t="s">
        <v>1011</v>
      </c>
      <c r="N42" s="178"/>
      <c r="O42" s="178"/>
      <c r="P42" s="178"/>
    </row>
    <row r="43" spans="2:16" x14ac:dyDescent="0.45">
      <c r="B43" s="178" t="s">
        <v>1012</v>
      </c>
      <c r="C43" s="178" t="s">
        <v>1012</v>
      </c>
      <c r="D43" s="178" t="s">
        <v>1012</v>
      </c>
      <c r="E43" s="178" t="s">
        <v>1012</v>
      </c>
      <c r="F43" s="178" t="s">
        <v>1012</v>
      </c>
      <c r="G43" s="178"/>
      <c r="I43" s="178" t="s">
        <v>1012</v>
      </c>
      <c r="J43" s="178" t="s">
        <v>1012</v>
      </c>
      <c r="K43" s="178" t="s">
        <v>1012</v>
      </c>
      <c r="L43" s="178" t="s">
        <v>1012</v>
      </c>
      <c r="M43" s="178" t="s">
        <v>1012</v>
      </c>
      <c r="N43" s="178"/>
      <c r="O43" s="178"/>
      <c r="P43" s="178"/>
    </row>
    <row r="44" spans="2:16" x14ac:dyDescent="0.45">
      <c r="B44" s="178" t="s">
        <v>1013</v>
      </c>
      <c r="C44" s="178" t="s">
        <v>1013</v>
      </c>
      <c r="D44" s="178" t="s">
        <v>1013</v>
      </c>
      <c r="E44" s="178" t="s">
        <v>1013</v>
      </c>
      <c r="F44" s="178" t="s">
        <v>1013</v>
      </c>
      <c r="G44" s="178"/>
      <c r="I44" s="178" t="s">
        <v>1013</v>
      </c>
      <c r="J44" s="178" t="s">
        <v>1013</v>
      </c>
      <c r="K44" s="178" t="s">
        <v>1013</v>
      </c>
      <c r="L44" s="178" t="s">
        <v>1013</v>
      </c>
      <c r="M44" s="178" t="s">
        <v>1013</v>
      </c>
      <c r="N44" s="178"/>
      <c r="O44" s="178"/>
      <c r="P44" s="178"/>
    </row>
    <row r="45" spans="2:16" x14ac:dyDescent="0.45">
      <c r="B45" s="175" t="s">
        <v>1014</v>
      </c>
      <c r="C45" s="175" t="s">
        <v>1014</v>
      </c>
      <c r="D45" s="175" t="s">
        <v>1014</v>
      </c>
      <c r="E45" s="175" t="s">
        <v>1014</v>
      </c>
      <c r="F45" s="175" t="s">
        <v>1014</v>
      </c>
      <c r="G45" s="178"/>
      <c r="I45" s="175" t="s">
        <v>1014</v>
      </c>
      <c r="J45" s="175" t="s">
        <v>1014</v>
      </c>
      <c r="K45" s="175" t="s">
        <v>1014</v>
      </c>
      <c r="L45" s="175" t="s">
        <v>1014</v>
      </c>
      <c r="M45" s="175" t="s">
        <v>1014</v>
      </c>
      <c r="N45" s="178"/>
      <c r="O45" s="178"/>
      <c r="P45" s="178"/>
    </row>
    <row r="46" spans="2:16" x14ac:dyDescent="0.45">
      <c r="B46" s="178" t="s">
        <v>1016</v>
      </c>
      <c r="C46" s="178" t="s">
        <v>1016</v>
      </c>
      <c r="D46" s="178" t="s">
        <v>1016</v>
      </c>
      <c r="E46" s="178" t="s">
        <v>1016</v>
      </c>
      <c r="F46" s="178" t="s">
        <v>1016</v>
      </c>
      <c r="G46" s="178"/>
      <c r="I46" s="178" t="s">
        <v>1016</v>
      </c>
      <c r="J46" s="178" t="s">
        <v>1016</v>
      </c>
      <c r="K46" s="178" t="s">
        <v>1016</v>
      </c>
      <c r="L46" s="178" t="s">
        <v>1016</v>
      </c>
      <c r="M46" s="178" t="s">
        <v>1016</v>
      </c>
      <c r="N46" s="178"/>
      <c r="O46" s="178"/>
      <c r="P46" s="178"/>
    </row>
    <row r="47" spans="2:16" x14ac:dyDescent="0.45">
      <c r="B47" s="178" t="s">
        <v>1017</v>
      </c>
      <c r="C47" s="178" t="s">
        <v>1017</v>
      </c>
      <c r="D47" s="178" t="s">
        <v>1017</v>
      </c>
      <c r="E47" s="178" t="s">
        <v>1017</v>
      </c>
      <c r="F47" s="178" t="s">
        <v>1017</v>
      </c>
      <c r="G47" s="178"/>
      <c r="I47" s="178" t="s">
        <v>1017</v>
      </c>
      <c r="J47" s="178" t="s">
        <v>1017</v>
      </c>
      <c r="K47" s="178" t="s">
        <v>1017</v>
      </c>
      <c r="L47" s="178" t="s">
        <v>1017</v>
      </c>
      <c r="M47" s="178" t="s">
        <v>1017</v>
      </c>
      <c r="N47" s="178"/>
      <c r="O47" s="178"/>
      <c r="P47" s="178"/>
    </row>
    <row r="48" spans="2:16" x14ac:dyDescent="0.45">
      <c r="B48" s="178" t="s">
        <v>1018</v>
      </c>
      <c r="C48" s="178" t="s">
        <v>1018</v>
      </c>
      <c r="D48" s="178" t="s">
        <v>1018</v>
      </c>
      <c r="E48" s="178" t="s">
        <v>1018</v>
      </c>
      <c r="F48" s="178" t="s">
        <v>1018</v>
      </c>
      <c r="G48" s="178"/>
      <c r="I48" s="178" t="s">
        <v>1018</v>
      </c>
      <c r="J48" s="178" t="s">
        <v>1018</v>
      </c>
      <c r="K48" s="178" t="s">
        <v>1018</v>
      </c>
      <c r="L48" s="178" t="s">
        <v>1018</v>
      </c>
      <c r="M48" s="178" t="s">
        <v>1018</v>
      </c>
      <c r="N48" s="178"/>
      <c r="O48" s="178"/>
      <c r="P48" s="178"/>
    </row>
    <row r="49" spans="2:16" x14ac:dyDescent="0.45">
      <c r="B49" s="178" t="s">
        <v>1019</v>
      </c>
      <c r="C49" s="178" t="s">
        <v>1019</v>
      </c>
      <c r="D49" s="178" t="s">
        <v>1019</v>
      </c>
      <c r="E49" s="178" t="s">
        <v>1019</v>
      </c>
      <c r="F49" s="178" t="s">
        <v>1019</v>
      </c>
      <c r="G49" s="178"/>
      <c r="I49" s="178" t="s">
        <v>1019</v>
      </c>
      <c r="J49" s="178" t="s">
        <v>1019</v>
      </c>
      <c r="K49" s="178" t="s">
        <v>1019</v>
      </c>
      <c r="L49" s="178" t="s">
        <v>1019</v>
      </c>
      <c r="M49" s="178" t="s">
        <v>1019</v>
      </c>
      <c r="N49" s="178"/>
      <c r="O49" s="178"/>
      <c r="P49" s="178"/>
    </row>
    <row r="50" spans="2:16" x14ac:dyDescent="0.45">
      <c r="B50" s="178" t="s">
        <v>825</v>
      </c>
      <c r="C50" s="178" t="s">
        <v>825</v>
      </c>
      <c r="D50" s="178" t="s">
        <v>825</v>
      </c>
      <c r="E50" s="178" t="s">
        <v>825</v>
      </c>
      <c r="F50" s="178" t="s">
        <v>825</v>
      </c>
      <c r="G50" s="178"/>
      <c r="I50" s="178" t="s">
        <v>825</v>
      </c>
      <c r="J50" s="178" t="s">
        <v>825</v>
      </c>
      <c r="K50" s="178" t="s">
        <v>825</v>
      </c>
      <c r="L50" s="178" t="s">
        <v>825</v>
      </c>
      <c r="M50" s="178" t="s">
        <v>825</v>
      </c>
      <c r="N50" s="178"/>
      <c r="O50" s="178"/>
      <c r="P50" s="178"/>
    </row>
    <row r="51" spans="2:16" x14ac:dyDescent="0.45">
      <c r="B51" s="178" t="s">
        <v>826</v>
      </c>
      <c r="C51" s="178" t="s">
        <v>826</v>
      </c>
      <c r="D51" s="178" t="s">
        <v>826</v>
      </c>
      <c r="E51" s="178" t="s">
        <v>826</v>
      </c>
      <c r="F51" s="178" t="s">
        <v>826</v>
      </c>
      <c r="G51" s="178"/>
      <c r="I51" s="178" t="s">
        <v>826</v>
      </c>
      <c r="J51" s="178" t="s">
        <v>826</v>
      </c>
      <c r="K51" s="178" t="s">
        <v>826</v>
      </c>
      <c r="L51" s="178" t="s">
        <v>826</v>
      </c>
      <c r="M51" s="178" t="s">
        <v>826</v>
      </c>
      <c r="N51" s="178"/>
      <c r="O51" s="178"/>
      <c r="P51" s="178"/>
    </row>
    <row r="52" spans="2:16" x14ac:dyDescent="0.45">
      <c r="B52" s="178" t="s">
        <v>827</v>
      </c>
      <c r="C52" s="178" t="s">
        <v>827</v>
      </c>
      <c r="D52" s="178" t="s">
        <v>827</v>
      </c>
      <c r="E52" s="178" t="s">
        <v>827</v>
      </c>
      <c r="F52" s="178" t="s">
        <v>827</v>
      </c>
      <c r="G52" s="178"/>
      <c r="I52" s="178" t="s">
        <v>827</v>
      </c>
      <c r="J52" s="178" t="s">
        <v>827</v>
      </c>
      <c r="K52" s="178" t="s">
        <v>827</v>
      </c>
      <c r="L52" s="178" t="s">
        <v>827</v>
      </c>
      <c r="M52" s="178" t="s">
        <v>827</v>
      </c>
      <c r="N52" s="178"/>
      <c r="O52" s="178"/>
      <c r="P52" s="178"/>
    </row>
    <row r="53" spans="2:16" x14ac:dyDescent="0.45">
      <c r="B53" s="178" t="s">
        <v>828</v>
      </c>
      <c r="C53" s="178" t="s">
        <v>828</v>
      </c>
      <c r="D53" s="178" t="s">
        <v>828</v>
      </c>
      <c r="E53" s="178" t="s">
        <v>828</v>
      </c>
      <c r="F53" s="178" t="s">
        <v>828</v>
      </c>
      <c r="G53" s="178"/>
      <c r="I53" s="178" t="s">
        <v>828</v>
      </c>
      <c r="J53" s="178" t="s">
        <v>828</v>
      </c>
      <c r="K53" s="178" t="s">
        <v>828</v>
      </c>
      <c r="L53" s="178" t="s">
        <v>828</v>
      </c>
      <c r="M53" s="178" t="s">
        <v>828</v>
      </c>
      <c r="N53" s="178"/>
      <c r="O53" s="178"/>
      <c r="P53" s="178"/>
    </row>
    <row r="54" spans="2:16" x14ac:dyDescent="0.45">
      <c r="B54" s="178" t="s">
        <v>829</v>
      </c>
      <c r="C54" s="178" t="s">
        <v>829</v>
      </c>
      <c r="D54" s="178" t="s">
        <v>829</v>
      </c>
      <c r="E54" s="178" t="s">
        <v>829</v>
      </c>
      <c r="F54" s="178" t="s">
        <v>829</v>
      </c>
      <c r="G54" s="178"/>
      <c r="I54" s="178" t="s">
        <v>829</v>
      </c>
      <c r="J54" s="178" t="s">
        <v>829</v>
      </c>
      <c r="K54" s="178" t="s">
        <v>829</v>
      </c>
      <c r="L54" s="178" t="s">
        <v>829</v>
      </c>
      <c r="M54" s="178" t="s">
        <v>829</v>
      </c>
      <c r="N54" s="178"/>
      <c r="O54" s="178"/>
      <c r="P54" s="178"/>
    </row>
    <row r="55" spans="2:16" x14ac:dyDescent="0.45">
      <c r="B55" s="178" t="s">
        <v>1103</v>
      </c>
      <c r="C55" s="178" t="s">
        <v>1103</v>
      </c>
      <c r="D55" s="178" t="s">
        <v>1103</v>
      </c>
      <c r="E55" s="178" t="s">
        <v>1103</v>
      </c>
      <c r="F55" s="178" t="s">
        <v>1103</v>
      </c>
      <c r="G55" s="178"/>
      <c r="I55" s="178" t="s">
        <v>1103</v>
      </c>
      <c r="J55" s="178" t="s">
        <v>1103</v>
      </c>
      <c r="K55" s="178" t="s">
        <v>1103</v>
      </c>
      <c r="L55" s="178" t="s">
        <v>1103</v>
      </c>
      <c r="M55" s="178" t="s">
        <v>1103</v>
      </c>
      <c r="N55" s="178"/>
      <c r="O55" s="178"/>
      <c r="P55" s="178"/>
    </row>
    <row r="56" spans="2:16" x14ac:dyDescent="0.45">
      <c r="B56" s="178" t="s">
        <v>830</v>
      </c>
      <c r="C56" s="178" t="s">
        <v>830</v>
      </c>
      <c r="D56" s="178" t="s">
        <v>830</v>
      </c>
      <c r="E56" s="178" t="s">
        <v>830</v>
      </c>
      <c r="F56" s="178" t="s">
        <v>830</v>
      </c>
      <c r="G56" s="178"/>
      <c r="I56" s="178" t="s">
        <v>830</v>
      </c>
      <c r="J56" s="178" t="s">
        <v>830</v>
      </c>
      <c r="K56" s="178" t="s">
        <v>830</v>
      </c>
      <c r="L56" s="178" t="s">
        <v>830</v>
      </c>
      <c r="M56" s="178" t="s">
        <v>830</v>
      </c>
      <c r="N56" s="178"/>
      <c r="O56" s="178"/>
      <c r="P56" s="178"/>
    </row>
    <row r="57" spans="2:16" x14ac:dyDescent="0.45">
      <c r="B57" s="178" t="s">
        <v>831</v>
      </c>
      <c r="C57" s="178" t="s">
        <v>831</v>
      </c>
      <c r="D57" s="178" t="s">
        <v>831</v>
      </c>
      <c r="E57" s="178" t="s">
        <v>831</v>
      </c>
      <c r="F57" s="178" t="s">
        <v>831</v>
      </c>
      <c r="G57" s="178"/>
      <c r="I57" s="178" t="s">
        <v>831</v>
      </c>
      <c r="J57" s="178" t="s">
        <v>831</v>
      </c>
      <c r="K57" s="178" t="s">
        <v>831</v>
      </c>
      <c r="L57" s="178" t="s">
        <v>831</v>
      </c>
      <c r="M57" s="178" t="s">
        <v>831</v>
      </c>
      <c r="N57" s="178"/>
      <c r="O57" s="178"/>
      <c r="P57" s="178"/>
    </row>
    <row r="58" spans="2:16" x14ac:dyDescent="0.45">
      <c r="B58" s="178" t="s">
        <v>832</v>
      </c>
      <c r="C58" s="178" t="s">
        <v>832</v>
      </c>
      <c r="D58" s="178" t="s">
        <v>832</v>
      </c>
      <c r="E58" s="178" t="s">
        <v>832</v>
      </c>
      <c r="F58" s="178" t="s">
        <v>832</v>
      </c>
      <c r="G58" s="178"/>
      <c r="I58" s="178" t="s">
        <v>832</v>
      </c>
      <c r="J58" s="178" t="s">
        <v>832</v>
      </c>
      <c r="K58" s="178" t="s">
        <v>832</v>
      </c>
      <c r="L58" s="178" t="s">
        <v>832</v>
      </c>
      <c r="M58" s="178" t="s">
        <v>832</v>
      </c>
      <c r="N58" s="178"/>
      <c r="O58" s="178"/>
      <c r="P58" s="178"/>
    </row>
    <row r="59" spans="2:16" x14ac:dyDescent="0.45">
      <c r="B59" s="178" t="s">
        <v>833</v>
      </c>
      <c r="C59" s="178" t="s">
        <v>833</v>
      </c>
      <c r="D59" s="178" t="s">
        <v>833</v>
      </c>
      <c r="E59" s="178" t="s">
        <v>833</v>
      </c>
      <c r="F59" s="178" t="s">
        <v>833</v>
      </c>
      <c r="G59" s="178"/>
      <c r="I59" s="178" t="s">
        <v>833</v>
      </c>
      <c r="J59" s="178" t="s">
        <v>833</v>
      </c>
      <c r="K59" s="178" t="s">
        <v>833</v>
      </c>
      <c r="L59" s="178" t="s">
        <v>833</v>
      </c>
      <c r="M59" s="178" t="s">
        <v>833</v>
      </c>
      <c r="N59" s="178"/>
      <c r="O59" s="178"/>
      <c r="P59" s="178"/>
    </row>
    <row r="60" spans="2:16" x14ac:dyDescent="0.45">
      <c r="B60" s="178" t="s">
        <v>1105</v>
      </c>
      <c r="C60" s="178" t="s">
        <v>1105</v>
      </c>
      <c r="D60" s="178" t="s">
        <v>1105</v>
      </c>
      <c r="E60" s="178" t="s">
        <v>1105</v>
      </c>
      <c r="F60" s="178" t="s">
        <v>1105</v>
      </c>
      <c r="G60" s="178"/>
      <c r="I60" s="178" t="s">
        <v>1105</v>
      </c>
      <c r="J60" s="178" t="s">
        <v>1105</v>
      </c>
      <c r="K60" s="178" t="s">
        <v>1105</v>
      </c>
      <c r="L60" s="178" t="s">
        <v>1105</v>
      </c>
      <c r="M60" s="178" t="s">
        <v>1105</v>
      </c>
      <c r="N60" s="178"/>
      <c r="O60" s="178"/>
      <c r="P60" s="178"/>
    </row>
    <row r="61" spans="2:16" x14ac:dyDescent="0.45">
      <c r="B61" s="178" t="s">
        <v>834</v>
      </c>
      <c r="C61" s="178" t="s">
        <v>834</v>
      </c>
      <c r="D61" s="178" t="s">
        <v>834</v>
      </c>
      <c r="E61" s="178" t="s">
        <v>834</v>
      </c>
      <c r="F61" s="178" t="s">
        <v>834</v>
      </c>
      <c r="G61" s="178"/>
      <c r="I61" s="178" t="s">
        <v>834</v>
      </c>
      <c r="J61" s="178" t="s">
        <v>834</v>
      </c>
      <c r="K61" s="178" t="s">
        <v>834</v>
      </c>
      <c r="L61" s="178" t="s">
        <v>834</v>
      </c>
      <c r="M61" s="178" t="s">
        <v>834</v>
      </c>
      <c r="N61" s="178"/>
      <c r="O61" s="178"/>
      <c r="P61" s="178"/>
    </row>
    <row r="62" spans="2:16" x14ac:dyDescent="0.45">
      <c r="B62" s="178" t="s">
        <v>835</v>
      </c>
      <c r="C62" s="178" t="s">
        <v>835</v>
      </c>
      <c r="D62" s="178" t="s">
        <v>835</v>
      </c>
      <c r="E62" s="178" t="s">
        <v>835</v>
      </c>
      <c r="F62" s="178" t="s">
        <v>835</v>
      </c>
      <c r="G62" s="178"/>
      <c r="I62" s="178" t="s">
        <v>835</v>
      </c>
      <c r="J62" s="178" t="s">
        <v>835</v>
      </c>
      <c r="K62" s="178" t="s">
        <v>835</v>
      </c>
      <c r="L62" s="178" t="s">
        <v>835</v>
      </c>
      <c r="M62" s="178" t="s">
        <v>835</v>
      </c>
      <c r="N62" s="178"/>
      <c r="O62" s="178"/>
      <c r="P62" s="178"/>
    </row>
    <row r="63" spans="2:16" x14ac:dyDescent="0.45">
      <c r="B63" s="178" t="s">
        <v>836</v>
      </c>
      <c r="C63" s="178" t="s">
        <v>836</v>
      </c>
      <c r="D63" s="178" t="s">
        <v>836</v>
      </c>
      <c r="E63" s="178" t="s">
        <v>836</v>
      </c>
      <c r="F63" s="178" t="s">
        <v>836</v>
      </c>
      <c r="G63" s="178"/>
      <c r="I63" s="178" t="s">
        <v>836</v>
      </c>
      <c r="J63" s="178" t="s">
        <v>836</v>
      </c>
      <c r="K63" s="178" t="s">
        <v>836</v>
      </c>
      <c r="L63" s="178" t="s">
        <v>836</v>
      </c>
      <c r="M63" s="178" t="s">
        <v>836</v>
      </c>
      <c r="N63" s="178"/>
      <c r="O63" s="178"/>
      <c r="P63" s="178"/>
    </row>
    <row r="64" spans="2:16" x14ac:dyDescent="0.45">
      <c r="B64" s="178" t="s">
        <v>837</v>
      </c>
      <c r="C64" s="178" t="s">
        <v>837</v>
      </c>
      <c r="D64" s="178" t="s">
        <v>837</v>
      </c>
      <c r="E64" s="178" t="s">
        <v>837</v>
      </c>
      <c r="F64" s="178" t="s">
        <v>837</v>
      </c>
      <c r="G64" s="178"/>
      <c r="I64" s="178" t="s">
        <v>837</v>
      </c>
      <c r="J64" s="178" t="s">
        <v>837</v>
      </c>
      <c r="K64" s="178" t="s">
        <v>837</v>
      </c>
      <c r="L64" s="178" t="s">
        <v>837</v>
      </c>
      <c r="M64" s="178" t="s">
        <v>837</v>
      </c>
      <c r="N64" s="178"/>
      <c r="O64" s="178"/>
      <c r="P64" s="178"/>
    </row>
    <row r="65" spans="2:16" x14ac:dyDescent="0.45">
      <c r="B65" s="178" t="s">
        <v>838</v>
      </c>
      <c r="C65" s="178" t="s">
        <v>838</v>
      </c>
      <c r="D65" s="178" t="s">
        <v>838</v>
      </c>
      <c r="E65" s="178" t="s">
        <v>838</v>
      </c>
      <c r="F65" s="178" t="s">
        <v>838</v>
      </c>
      <c r="G65" s="178"/>
      <c r="I65" s="178" t="s">
        <v>838</v>
      </c>
      <c r="J65" s="178" t="s">
        <v>838</v>
      </c>
      <c r="K65" s="178" t="s">
        <v>838</v>
      </c>
      <c r="L65" s="178" t="s">
        <v>838</v>
      </c>
      <c r="M65" s="178" t="s">
        <v>838</v>
      </c>
      <c r="N65" s="178"/>
      <c r="O65" s="178"/>
      <c r="P65" s="178"/>
    </row>
    <row r="66" spans="2:16" x14ac:dyDescent="0.45">
      <c r="B66" s="178" t="s">
        <v>1090</v>
      </c>
      <c r="C66" s="178" t="s">
        <v>839</v>
      </c>
      <c r="D66" s="178" t="s">
        <v>839</v>
      </c>
      <c r="E66" s="178" t="s">
        <v>839</v>
      </c>
      <c r="F66" s="178" t="s">
        <v>839</v>
      </c>
      <c r="G66" s="178"/>
      <c r="I66" s="178" t="s">
        <v>839</v>
      </c>
      <c r="J66" s="178" t="s">
        <v>839</v>
      </c>
      <c r="K66" s="178" t="s">
        <v>839</v>
      </c>
      <c r="L66" s="178" t="s">
        <v>839</v>
      </c>
      <c r="M66" s="178" t="s">
        <v>839</v>
      </c>
      <c r="N66" s="178"/>
      <c r="O66" s="178"/>
      <c r="P66" s="178"/>
    </row>
    <row r="67" spans="2:16" x14ac:dyDescent="0.45">
      <c r="B67" s="178" t="s">
        <v>1035</v>
      </c>
      <c r="C67" s="178" t="s">
        <v>1036</v>
      </c>
      <c r="D67" s="178" t="s">
        <v>1036</v>
      </c>
      <c r="E67" s="178" t="s">
        <v>1036</v>
      </c>
      <c r="F67" s="178" t="s">
        <v>1036</v>
      </c>
      <c r="G67" s="178"/>
      <c r="I67" s="178" t="s">
        <v>1036</v>
      </c>
      <c r="J67" s="178" t="s">
        <v>1036</v>
      </c>
      <c r="K67" s="178" t="s">
        <v>1036</v>
      </c>
      <c r="L67" s="178" t="s">
        <v>1036</v>
      </c>
      <c r="M67" s="178" t="s">
        <v>1036</v>
      </c>
      <c r="N67" s="178"/>
      <c r="O67" s="178"/>
      <c r="P67" s="178"/>
    </row>
    <row r="68" spans="2:16" x14ac:dyDescent="0.45">
      <c r="B68" s="1"/>
      <c r="C68" s="270"/>
      <c r="D68" s="270"/>
      <c r="E68" s="270"/>
      <c r="F68" s="270"/>
      <c r="I68" s="270"/>
      <c r="J68" s="270"/>
      <c r="K68" s="270"/>
      <c r="L68" s="270"/>
      <c r="M68" s="270"/>
    </row>
  </sheetData>
  <phoneticPr fontId="14"/>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3C350-E3DF-497E-AEAB-0FA85EAE1906}">
  <dimension ref="A2:E46"/>
  <sheetViews>
    <sheetView workbookViewId="0">
      <selection activeCell="F25" sqref="F25"/>
    </sheetView>
  </sheetViews>
  <sheetFormatPr defaultRowHeight="18" x14ac:dyDescent="0.45"/>
  <cols>
    <col min="2" max="2" width="24.09765625" bestFit="1" customWidth="1"/>
    <col min="5" max="5" width="21.19921875" customWidth="1"/>
  </cols>
  <sheetData>
    <row r="2" spans="1:5" x14ac:dyDescent="0.45">
      <c r="B2" t="s">
        <v>1189</v>
      </c>
      <c r="E2" t="s">
        <v>1188</v>
      </c>
    </row>
    <row r="3" spans="1:5" x14ac:dyDescent="0.45">
      <c r="A3">
        <v>1</v>
      </c>
      <c r="B3" t="s">
        <v>1198</v>
      </c>
      <c r="D3">
        <v>1</v>
      </c>
      <c r="E3" s="9" t="s">
        <v>1215</v>
      </c>
    </row>
    <row r="4" spans="1:5" x14ac:dyDescent="0.45">
      <c r="A4">
        <v>2</v>
      </c>
      <c r="B4" t="s">
        <v>1197</v>
      </c>
      <c r="D4">
        <v>2</v>
      </c>
      <c r="E4" s="9" t="s">
        <v>1216</v>
      </c>
    </row>
    <row r="5" spans="1:5" x14ac:dyDescent="0.45">
      <c r="A5">
        <v>3</v>
      </c>
      <c r="B5" t="s">
        <v>1199</v>
      </c>
      <c r="D5">
        <v>3</v>
      </c>
      <c r="E5" s="9" t="s">
        <v>1217</v>
      </c>
    </row>
    <row r="6" spans="1:5" x14ac:dyDescent="0.45">
      <c r="A6">
        <v>4</v>
      </c>
      <c r="B6" t="s">
        <v>1200</v>
      </c>
      <c r="D6">
        <v>4</v>
      </c>
      <c r="E6" s="9" t="s">
        <v>1218</v>
      </c>
    </row>
    <row r="7" spans="1:5" x14ac:dyDescent="0.45">
      <c r="A7">
        <v>5</v>
      </c>
      <c r="B7" t="s">
        <v>1201</v>
      </c>
      <c r="D7">
        <v>5</v>
      </c>
      <c r="E7" s="9" t="s">
        <v>1219</v>
      </c>
    </row>
    <row r="8" spans="1:5" x14ac:dyDescent="0.45">
      <c r="A8">
        <v>6</v>
      </c>
      <c r="B8" t="s">
        <v>1202</v>
      </c>
      <c r="D8">
        <v>6</v>
      </c>
      <c r="E8" s="9" t="s">
        <v>1220</v>
      </c>
    </row>
    <row r="9" spans="1:5" x14ac:dyDescent="0.45">
      <c r="A9">
        <v>7</v>
      </c>
      <c r="B9" t="s">
        <v>1203</v>
      </c>
      <c r="D9">
        <v>7</v>
      </c>
      <c r="E9" s="9" t="s">
        <v>1221</v>
      </c>
    </row>
    <row r="10" spans="1:5" x14ac:dyDescent="0.45">
      <c r="A10">
        <v>8</v>
      </c>
      <c r="B10" t="s">
        <v>1204</v>
      </c>
      <c r="D10">
        <v>8</v>
      </c>
      <c r="E10" s="9" t="s">
        <v>1222</v>
      </c>
    </row>
    <row r="11" spans="1:5" x14ac:dyDescent="0.45">
      <c r="A11">
        <v>9</v>
      </c>
      <c r="B11" t="s">
        <v>1205</v>
      </c>
      <c r="D11">
        <v>9</v>
      </c>
      <c r="E11" s="9" t="s">
        <v>1223</v>
      </c>
    </row>
    <row r="12" spans="1:5" x14ac:dyDescent="0.45">
      <c r="A12">
        <v>10</v>
      </c>
      <c r="B12" t="s">
        <v>1206</v>
      </c>
      <c r="D12">
        <v>10</v>
      </c>
      <c r="E12" s="9" t="s">
        <v>1224</v>
      </c>
    </row>
    <row r="13" spans="1:5" x14ac:dyDescent="0.45">
      <c r="A13">
        <v>11</v>
      </c>
      <c r="B13" t="s">
        <v>1207</v>
      </c>
      <c r="D13">
        <v>11</v>
      </c>
      <c r="E13" s="9" t="s">
        <v>1225</v>
      </c>
    </row>
    <row r="14" spans="1:5" x14ac:dyDescent="0.45">
      <c r="A14">
        <v>12</v>
      </c>
      <c r="B14" t="s">
        <v>1208</v>
      </c>
      <c r="D14">
        <v>12</v>
      </c>
      <c r="E14" s="9" t="s">
        <v>1226</v>
      </c>
    </row>
    <row r="15" spans="1:5" x14ac:dyDescent="0.45">
      <c r="A15">
        <v>13</v>
      </c>
      <c r="B15" t="s">
        <v>1209</v>
      </c>
      <c r="D15">
        <v>13</v>
      </c>
      <c r="E15" s="9" t="s">
        <v>1227</v>
      </c>
    </row>
    <row r="16" spans="1:5" x14ac:dyDescent="0.45">
      <c r="A16">
        <v>14</v>
      </c>
      <c r="B16" t="s">
        <v>1210</v>
      </c>
      <c r="D16">
        <v>14</v>
      </c>
      <c r="E16" s="9" t="s">
        <v>1228</v>
      </c>
    </row>
    <row r="17" spans="1:5" x14ac:dyDescent="0.45">
      <c r="A17">
        <v>15</v>
      </c>
      <c r="B17" t="s">
        <v>1211</v>
      </c>
      <c r="D17">
        <v>15</v>
      </c>
      <c r="E17" s="9" t="s">
        <v>1229</v>
      </c>
    </row>
    <row r="18" spans="1:5" x14ac:dyDescent="0.45">
      <c r="A18">
        <v>16</v>
      </c>
      <c r="B18" t="s">
        <v>1212</v>
      </c>
      <c r="D18">
        <v>16</v>
      </c>
      <c r="E18" s="9" t="s">
        <v>1230</v>
      </c>
    </row>
    <row r="19" spans="1:5" x14ac:dyDescent="0.45">
      <c r="A19">
        <v>17</v>
      </c>
      <c r="B19" t="s">
        <v>1213</v>
      </c>
      <c r="D19">
        <v>17</v>
      </c>
      <c r="E19" s="9" t="s">
        <v>1231</v>
      </c>
    </row>
    <row r="20" spans="1:5" x14ac:dyDescent="0.45">
      <c r="A20">
        <v>18</v>
      </c>
      <c r="B20" t="s">
        <v>1214</v>
      </c>
      <c r="D20">
        <v>18</v>
      </c>
      <c r="E20" s="9" t="s">
        <v>1232</v>
      </c>
    </row>
    <row r="21" spans="1:5" x14ac:dyDescent="0.45">
      <c r="D21">
        <v>19</v>
      </c>
      <c r="E21" s="9" t="s">
        <v>1233</v>
      </c>
    </row>
    <row r="22" spans="1:5" x14ac:dyDescent="0.45">
      <c r="D22">
        <v>20</v>
      </c>
      <c r="E22" s="9" t="s">
        <v>1234</v>
      </c>
    </row>
    <row r="23" spans="1:5" x14ac:dyDescent="0.45">
      <c r="D23">
        <v>21</v>
      </c>
      <c r="E23" s="9" t="s">
        <v>1235</v>
      </c>
    </row>
    <row r="24" spans="1:5" x14ac:dyDescent="0.45">
      <c r="D24">
        <v>22</v>
      </c>
      <c r="E24" s="9" t="s">
        <v>1236</v>
      </c>
    </row>
    <row r="25" spans="1:5" x14ac:dyDescent="0.45">
      <c r="D25">
        <v>23</v>
      </c>
      <c r="E25" s="9" t="s">
        <v>1237</v>
      </c>
    </row>
    <row r="26" spans="1:5" x14ac:dyDescent="0.45">
      <c r="D26">
        <v>24</v>
      </c>
      <c r="E26" s="9" t="s">
        <v>1238</v>
      </c>
    </row>
    <row r="27" spans="1:5" x14ac:dyDescent="0.45">
      <c r="D27">
        <v>25</v>
      </c>
      <c r="E27" s="9" t="s">
        <v>1239</v>
      </c>
    </row>
    <row r="28" spans="1:5" x14ac:dyDescent="0.45">
      <c r="D28">
        <v>26</v>
      </c>
      <c r="E28" s="9" t="s">
        <v>1240</v>
      </c>
    </row>
    <row r="29" spans="1:5" x14ac:dyDescent="0.45">
      <c r="D29">
        <v>27</v>
      </c>
      <c r="E29" s="9" t="s">
        <v>1241</v>
      </c>
    </row>
    <row r="30" spans="1:5" x14ac:dyDescent="0.45">
      <c r="D30">
        <v>28</v>
      </c>
      <c r="E30" s="9" t="s">
        <v>1242</v>
      </c>
    </row>
    <row r="31" spans="1:5" x14ac:dyDescent="0.45">
      <c r="D31">
        <v>29</v>
      </c>
      <c r="E31" s="9" t="s">
        <v>1243</v>
      </c>
    </row>
    <row r="32" spans="1:5" x14ac:dyDescent="0.45">
      <c r="D32">
        <v>30</v>
      </c>
      <c r="E32" s="9" t="s">
        <v>1244</v>
      </c>
    </row>
    <row r="33" spans="4:5" x14ac:dyDescent="0.45">
      <c r="D33">
        <v>31</v>
      </c>
      <c r="E33" s="9" t="s">
        <v>1245</v>
      </c>
    </row>
    <row r="34" spans="4:5" x14ac:dyDescent="0.45">
      <c r="D34">
        <v>32</v>
      </c>
      <c r="E34" s="9" t="s">
        <v>1246</v>
      </c>
    </row>
    <row r="35" spans="4:5" x14ac:dyDescent="0.45">
      <c r="D35">
        <v>33</v>
      </c>
      <c r="E35" s="9" t="s">
        <v>1247</v>
      </c>
    </row>
    <row r="36" spans="4:5" x14ac:dyDescent="0.45">
      <c r="D36">
        <v>34</v>
      </c>
      <c r="E36" s="9" t="s">
        <v>1248</v>
      </c>
    </row>
    <row r="37" spans="4:5" x14ac:dyDescent="0.45">
      <c r="D37">
        <v>35</v>
      </c>
      <c r="E37" s="9" t="s">
        <v>1249</v>
      </c>
    </row>
    <row r="38" spans="4:5" x14ac:dyDescent="0.45">
      <c r="D38">
        <v>36</v>
      </c>
      <c r="E38" s="9" t="s">
        <v>1250</v>
      </c>
    </row>
    <row r="39" spans="4:5" x14ac:dyDescent="0.45">
      <c r="D39">
        <v>37</v>
      </c>
      <c r="E39" s="9" t="s">
        <v>1251</v>
      </c>
    </row>
    <row r="40" spans="4:5" x14ac:dyDescent="0.45">
      <c r="D40">
        <v>38</v>
      </c>
      <c r="E40" s="9" t="s">
        <v>1252</v>
      </c>
    </row>
    <row r="41" spans="4:5" x14ac:dyDescent="0.45">
      <c r="D41">
        <v>39</v>
      </c>
      <c r="E41" s="9" t="s">
        <v>1253</v>
      </c>
    </row>
    <row r="42" spans="4:5" x14ac:dyDescent="0.45">
      <c r="D42">
        <v>40</v>
      </c>
      <c r="E42" s="9" t="s">
        <v>1254</v>
      </c>
    </row>
    <row r="43" spans="4:5" x14ac:dyDescent="0.45">
      <c r="D43">
        <v>41</v>
      </c>
      <c r="E43" s="9" t="s">
        <v>1255</v>
      </c>
    </row>
    <row r="44" spans="4:5" x14ac:dyDescent="0.45">
      <c r="D44">
        <v>42</v>
      </c>
      <c r="E44" s="9" t="s">
        <v>1256</v>
      </c>
    </row>
    <row r="45" spans="4:5" x14ac:dyDescent="0.45">
      <c r="D45">
        <v>43</v>
      </c>
      <c r="E45" s="9" t="s">
        <v>1257</v>
      </c>
    </row>
    <row r="46" spans="4:5" x14ac:dyDescent="0.45">
      <c r="D46">
        <v>44</v>
      </c>
      <c r="E46" s="9" t="s">
        <v>1258</v>
      </c>
    </row>
  </sheetData>
  <phoneticPr fontId="14"/>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T462"/>
  <sheetViews>
    <sheetView zoomScale="60" zoomScaleNormal="60" zoomScaleSheetLayoutView="77" workbookViewId="0">
      <pane xSplit="9" ySplit="3" topLeftCell="J398" activePane="bottomRight" state="frozen"/>
      <selection pane="topRight" activeCell="H1" sqref="H1"/>
      <selection pane="bottomLeft" activeCell="A4" sqref="A4"/>
      <selection pane="bottomRight"/>
    </sheetView>
  </sheetViews>
  <sheetFormatPr defaultRowHeight="18" x14ac:dyDescent="0.45"/>
  <cols>
    <col min="2" max="2" width="3.59765625" bestFit="1" customWidth="1"/>
    <col min="3" max="3" width="4.69921875" customWidth="1"/>
    <col min="4" max="4" width="9" customWidth="1"/>
    <col min="5" max="5" width="17.5" customWidth="1"/>
    <col min="6" max="6" width="11.19921875" customWidth="1"/>
    <col min="7" max="7" width="14" customWidth="1"/>
    <col min="8" max="8" width="10.19921875" customWidth="1"/>
    <col min="9" max="9" width="56" customWidth="1"/>
    <col min="10" max="10" width="8.09765625" bestFit="1" customWidth="1"/>
    <col min="11" max="11" width="5.3984375" hidden="1" customWidth="1"/>
    <col min="12" max="13" width="9" hidden="1" customWidth="1"/>
    <col min="14" max="24" width="16.19921875" hidden="1" customWidth="1"/>
    <col min="25" max="25" width="9.59765625" hidden="1" customWidth="1"/>
    <col min="26" max="26" width="3.59765625" hidden="1" customWidth="1"/>
    <col min="27" max="98" width="30.69921875" customWidth="1"/>
  </cols>
  <sheetData>
    <row r="1" spans="1:98" ht="25.5" customHeight="1" thickBot="1" x14ac:dyDescent="0.5">
      <c r="F1" s="2" t="s">
        <v>1092</v>
      </c>
      <c r="G1" s="2"/>
      <c r="H1" s="3"/>
      <c r="I1" s="3"/>
      <c r="M1" s="31"/>
      <c r="O1" t="s">
        <v>1093</v>
      </c>
      <c r="P1" t="s">
        <v>1094</v>
      </c>
    </row>
    <row r="2" spans="1:98" ht="48" customHeight="1" x14ac:dyDescent="0.45">
      <c r="D2" s="4" t="s">
        <v>39</v>
      </c>
      <c r="E2" s="5" t="s">
        <v>973</v>
      </c>
      <c r="F2" s="6" t="s">
        <v>10</v>
      </c>
      <c r="G2" s="7" t="s">
        <v>40</v>
      </c>
      <c r="H2" s="7" t="s">
        <v>41</v>
      </c>
      <c r="I2" s="7" t="s">
        <v>42</v>
      </c>
      <c r="J2" s="46" t="s">
        <v>727</v>
      </c>
      <c r="L2" s="13" t="s">
        <v>10</v>
      </c>
      <c r="M2" s="32"/>
      <c r="N2" s="18" t="s">
        <v>547</v>
      </c>
      <c r="O2" s="19" t="s">
        <v>548</v>
      </c>
      <c r="P2" s="19" t="s">
        <v>549</v>
      </c>
      <c r="Q2" s="19" t="s">
        <v>550</v>
      </c>
      <c r="R2" s="19" t="s">
        <v>551</v>
      </c>
      <c r="S2" s="19" t="s">
        <v>552</v>
      </c>
      <c r="T2" s="19" t="s">
        <v>553</v>
      </c>
      <c r="U2" s="19" t="s">
        <v>554</v>
      </c>
      <c r="V2" s="19" t="s">
        <v>555</v>
      </c>
      <c r="W2" s="19" t="s">
        <v>556</v>
      </c>
      <c r="X2" s="20" t="s">
        <v>557</v>
      </c>
      <c r="Y2" s="40"/>
      <c r="AA2" s="42" t="s">
        <v>634</v>
      </c>
      <c r="AB2" s="43" t="s">
        <v>635</v>
      </c>
      <c r="AC2" s="43" t="s">
        <v>636</v>
      </c>
      <c r="AD2" s="43" t="s">
        <v>637</v>
      </c>
      <c r="AE2" s="44" t="s">
        <v>703</v>
      </c>
      <c r="AF2" s="44" t="s">
        <v>704</v>
      </c>
      <c r="AG2" s="44" t="s">
        <v>639</v>
      </c>
      <c r="AH2" s="44" t="s">
        <v>640</v>
      </c>
      <c r="AI2" s="44" t="s">
        <v>641</v>
      </c>
      <c r="AJ2" s="44" t="s">
        <v>642</v>
      </c>
      <c r="AK2" s="44" t="s">
        <v>644</v>
      </c>
      <c r="AL2" s="44" t="s">
        <v>645</v>
      </c>
      <c r="AM2" s="44" t="s">
        <v>646</v>
      </c>
      <c r="AN2" s="44" t="s">
        <v>647</v>
      </c>
      <c r="AO2" s="44" t="s">
        <v>648</v>
      </c>
      <c r="AP2" s="44" t="s">
        <v>649</v>
      </c>
      <c r="AQ2" s="44" t="s">
        <v>650</v>
      </c>
      <c r="AR2" s="44" t="s">
        <v>652</v>
      </c>
      <c r="AS2" s="44" t="s">
        <v>653</v>
      </c>
      <c r="AT2" s="44" t="s">
        <v>654</v>
      </c>
      <c r="AU2" s="44" t="s">
        <v>656</v>
      </c>
      <c r="AV2" s="44" t="s">
        <v>657</v>
      </c>
      <c r="AW2" s="44" t="s">
        <v>658</v>
      </c>
      <c r="AX2" s="44" t="s">
        <v>659</v>
      </c>
      <c r="AY2" s="44" t="s">
        <v>660</v>
      </c>
      <c r="AZ2" s="44" t="s">
        <v>661</v>
      </c>
      <c r="BA2" s="44" t="s">
        <v>705</v>
      </c>
      <c r="BB2" s="44" t="s">
        <v>706</v>
      </c>
      <c r="BC2" s="44" t="s">
        <v>707</v>
      </c>
      <c r="BD2" s="43" t="s">
        <v>708</v>
      </c>
      <c r="BE2" s="43" t="s">
        <v>709</v>
      </c>
      <c r="BF2" s="43" t="s">
        <v>710</v>
      </c>
      <c r="BG2" s="43" t="s">
        <v>711</v>
      </c>
      <c r="BH2" s="43" t="s">
        <v>712</v>
      </c>
      <c r="BI2" s="43" t="s">
        <v>713</v>
      </c>
      <c r="BJ2" s="43" t="s">
        <v>714</v>
      </c>
      <c r="BK2" s="44" t="s">
        <v>715</v>
      </c>
      <c r="BL2" s="44" t="s">
        <v>716</v>
      </c>
      <c r="BM2" s="44" t="s">
        <v>717</v>
      </c>
      <c r="BN2" s="44" t="s">
        <v>718</v>
      </c>
      <c r="BO2" s="44" t="s">
        <v>719</v>
      </c>
      <c r="BP2" s="44" t="s">
        <v>720</v>
      </c>
      <c r="BQ2" s="44" t="s">
        <v>721</v>
      </c>
      <c r="BR2" s="44" t="s">
        <v>722</v>
      </c>
      <c r="BS2" s="44" t="s">
        <v>723</v>
      </c>
      <c r="BT2" s="44" t="s">
        <v>724</v>
      </c>
      <c r="BU2" s="44" t="s">
        <v>725</v>
      </c>
      <c r="BV2" s="44" t="s">
        <v>726</v>
      </c>
      <c r="BW2" s="43" t="s">
        <v>676</v>
      </c>
      <c r="BX2" s="43" t="s">
        <v>677</v>
      </c>
      <c r="BY2" s="43" t="s">
        <v>678</v>
      </c>
      <c r="BZ2" s="43" t="s">
        <v>679</v>
      </c>
      <c r="CA2" s="43" t="s">
        <v>680</v>
      </c>
      <c r="CB2" s="43" t="s">
        <v>681</v>
      </c>
      <c r="CC2" s="43" t="s">
        <v>682</v>
      </c>
      <c r="CD2" s="43" t="s">
        <v>683</v>
      </c>
      <c r="CE2" s="43" t="s">
        <v>684</v>
      </c>
      <c r="CF2" s="43" t="s">
        <v>685</v>
      </c>
      <c r="CG2" s="43" t="s">
        <v>686</v>
      </c>
      <c r="CH2" s="43" t="s">
        <v>688</v>
      </c>
      <c r="CI2" s="43" t="s">
        <v>689</v>
      </c>
      <c r="CJ2" s="43" t="s">
        <v>690</v>
      </c>
      <c r="CK2" s="43" t="s">
        <v>691</v>
      </c>
      <c r="CL2" s="43" t="s">
        <v>692</v>
      </c>
      <c r="CM2" s="43" t="s">
        <v>693</v>
      </c>
      <c r="CN2" s="43" t="s">
        <v>694</v>
      </c>
      <c r="CO2" s="43" t="s">
        <v>697</v>
      </c>
      <c r="CP2" s="43" t="s">
        <v>698</v>
      </c>
      <c r="CQ2" s="43" t="s">
        <v>699</v>
      </c>
      <c r="CR2" s="43" t="s">
        <v>700</v>
      </c>
      <c r="CS2" s="43" t="s">
        <v>701</v>
      </c>
      <c r="CT2" s="45" t="s">
        <v>702</v>
      </c>
    </row>
    <row r="3" spans="1:98" ht="11.25" customHeight="1" x14ac:dyDescent="0.45">
      <c r="D3" s="4"/>
      <c r="E3" s="5"/>
      <c r="F3" s="21"/>
      <c r="G3" s="10"/>
      <c r="H3" s="10"/>
      <c r="I3" s="10"/>
      <c r="J3" s="22"/>
      <c r="L3" s="14"/>
      <c r="M3" s="32"/>
      <c r="N3" s="21"/>
      <c r="O3" s="10"/>
      <c r="P3" s="10"/>
      <c r="Q3" s="10"/>
      <c r="R3" s="10"/>
      <c r="S3" s="10"/>
      <c r="T3" s="10"/>
      <c r="U3" s="10"/>
      <c r="V3" s="10"/>
      <c r="W3" s="10"/>
      <c r="X3" s="22"/>
      <c r="Y3" s="41"/>
      <c r="Z3" s="9"/>
      <c r="AA3" s="36"/>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7"/>
    </row>
    <row r="4" spans="1:98" s="9" customFormat="1" x14ac:dyDescent="0.45">
      <c r="A4" s="9" t="str">
        <f t="shared" ref="A4:A67" si="0">+H4&amp;"-"&amp;B4</f>
        <v>01 豊中市-1</v>
      </c>
      <c r="B4" s="9">
        <f>+COUNTIF($F$4:F4,F4)</f>
        <v>1</v>
      </c>
      <c r="C4" s="8">
        <v>1</v>
      </c>
      <c r="D4" t="s">
        <v>43</v>
      </c>
      <c r="E4">
        <v>12701003</v>
      </c>
      <c r="F4" t="s">
        <v>44</v>
      </c>
      <c r="G4" s="271" t="s">
        <v>59</v>
      </c>
      <c r="H4" t="s">
        <v>60</v>
      </c>
      <c r="I4" t="s">
        <v>61</v>
      </c>
      <c r="J4" t="s">
        <v>1060</v>
      </c>
      <c r="L4" s="15" t="s">
        <v>44</v>
      </c>
      <c r="M4" s="33"/>
      <c r="N4" s="23" t="s">
        <v>60</v>
      </c>
      <c r="O4" s="12" t="s">
        <v>111</v>
      </c>
      <c r="P4" s="12" t="s">
        <v>125</v>
      </c>
      <c r="Q4" s="12" t="s">
        <v>208</v>
      </c>
      <c r="R4" s="12" t="s">
        <v>233</v>
      </c>
      <c r="S4" s="12" t="s">
        <v>257</v>
      </c>
      <c r="T4" s="12" t="s">
        <v>325</v>
      </c>
      <c r="U4" s="12" t="s">
        <v>370</v>
      </c>
      <c r="V4" s="12" t="s">
        <v>410</v>
      </c>
      <c r="W4" s="12" t="s">
        <v>441</v>
      </c>
      <c r="X4" s="24" t="s">
        <v>503</v>
      </c>
      <c r="Y4" s="38"/>
      <c r="Z4" s="8">
        <v>1</v>
      </c>
      <c r="AA4" s="23" t="str">
        <f>IF('対象医療機関入力補助（関数用）'!B5="","",'対象医療機関入力補助（関数用）'!B5)</f>
        <v>市立豊中病院</v>
      </c>
      <c r="AB4" s="23" t="str">
        <f>IF('対象医療機関入力補助（関数用）'!D5="","",'対象医療機関入力補助（関数用）'!D5)</f>
        <v>市立池田病院</v>
      </c>
      <c r="AC4" s="23" t="str">
        <f>IF('対象医療機関入力補助（関数用）'!F5="","",'対象医療機関入力補助（関数用）'!F5)</f>
        <v>大阪大学医学部附属病院</v>
      </c>
      <c r="AD4" s="23" t="str">
        <f>IF('対象医療機関入力補助（関数用）'!H5="","",'対象医療機関入力補助（関数用）'!H5)</f>
        <v>箕面市立病院</v>
      </c>
      <c r="AE4" s="23"/>
      <c r="AF4" s="23"/>
      <c r="AG4" s="23" t="str">
        <f>IF('対象医療機関入力補助（関数用）'!J5="","",'対象医療機関入力補助（関数用）'!J5)</f>
        <v>大阪医科薬科大学病院</v>
      </c>
      <c r="AH4" s="23" t="str">
        <f>IF('対象医療機関入力補助（関数用）'!L5="","",'対象医療機関入力補助（関数用）'!L5)</f>
        <v>医療法人恒昭会藍野病院</v>
      </c>
      <c r="AI4" s="23" t="str">
        <f>IF('対象医療機関入力補助（関数用）'!N5="","",'対象医療機関入力補助（関数用）'!N5)</f>
        <v>医療法人医誠会摂津医誠会病院</v>
      </c>
      <c r="AJ4" s="23" t="str">
        <f>IF('対象医療機関入力補助（関数用）'!P5="","",'対象医療機関入力補助（関数用）'!P5)</f>
        <v>医療法人清仁会水無瀬病院</v>
      </c>
      <c r="AK4" s="23" t="str">
        <f>IF('対象医療機関入力補助（関数用）'!R5="","",'対象医療機関入力補助（関数用）'!R5)</f>
        <v>学校法人関西医科大学関西医科大学総合医療センター</v>
      </c>
      <c r="AL4" s="23" t="str">
        <f>IF('対象医療機関入力補助（関数用）'!T5="","",'対象医療機関入力補助（関数用）'!T5)</f>
        <v>関西医科大学附属病院</v>
      </c>
      <c r="AM4" s="23" t="str">
        <f>IF('対象医療機関入力補助（関数用）'!V5="","",'対象医療機関入力補助（関数用）'!V5)</f>
        <v>関西医科大学香里病院</v>
      </c>
      <c r="AN4" s="23" t="str">
        <f>IF('対象医療機関入力補助（関数用）'!X5="","",'対象医療機関入力補助（関数用）'!X5)</f>
        <v>社会医療法人若弘会わかくさ竜間リハビリテーション病院</v>
      </c>
      <c r="AO4" s="23" t="str">
        <f>IF('対象医療機関入力補助（関数用）'!Z5="","",'対象医療機関入力補助（関数用）'!Z5)</f>
        <v>医療法人孟仁会摂南総合病院</v>
      </c>
      <c r="AP4" s="23" t="str">
        <f>IF('対象医療機関入力補助（関数用）'!AB5="","",'対象医療機関入力補助（関数用）'!AB5)</f>
        <v>社会医療法人信愛会畷生会脳神経外科病院</v>
      </c>
      <c r="AQ4" s="23" t="str">
        <f>IF('対象医療機関入力補助（関数用）'!AD5="","",'対象医療機関入力補助（関数用）'!AD5)</f>
        <v>社会医療法人信愛会交野病院</v>
      </c>
      <c r="AR4" s="23" t="str">
        <f>IF('対象医療機関入力補助（関数用）'!AF5="","",'対象医療機関入力補助（関数用）'!AF5)</f>
        <v>医療法人徳洲会八尾徳洲会総合病院</v>
      </c>
      <c r="AS4" s="23" t="str">
        <f>IF('対象医療機関入力補助（関数用）'!AH5="","",'対象医療機関入力補助（関数用）'!AH5)</f>
        <v>市立柏原病院</v>
      </c>
      <c r="AT4" s="23" t="str">
        <f>IF('対象医療機関入力補助（関数用）'!AJ5="","",'対象医療機関入力補助（関数用）'!AJ5)</f>
        <v>市立東大阪医療センター</v>
      </c>
      <c r="AU4" s="23" t="str">
        <f>IF('対象医療機関入力補助（関数用）'!AL5="","",'対象医療機関入力補助（関数用）'!AL5)</f>
        <v>医療法人宝生会ＰＬ病院</v>
      </c>
      <c r="AV4" s="23" t="str">
        <f>IF('対象医療機関入力補助（関数用）'!AN5="","",'対象医療機関入力補助（関数用）'!AN5)</f>
        <v>独立行政法人国立病院機構大阪南医療センター</v>
      </c>
      <c r="AW4" s="23" t="str">
        <f>IF('対象医療機関入力補助（関数用）'!AP5="","",'対象医療機関入力補助（関数用）'!AP5)</f>
        <v>社会医療法人垣谷会明治橋病院</v>
      </c>
      <c r="AX4" s="23" t="str">
        <f>IF('対象医療機関入力補助（関数用）'!AR5="","",'対象医療機関入力補助（関数用）'!AR5)</f>
        <v>地方独立行政法人大阪府立病院機構大阪はびきの医療センター</v>
      </c>
      <c r="AY4" s="23" t="str">
        <f>IF('対象医療機関入力補助（関数用）'!AT5="","",'対象医療機関入力補助（関数用）'!AT5)</f>
        <v>医療法人ラポール会青山病院</v>
      </c>
      <c r="AZ4" s="23" t="str">
        <f>IF('対象医療機関入力補助（関数用）'!AV5="","",'対象医療機関入力補助（関数用）'!AV5)</f>
        <v>学校法人近畿大学近畿大学病院</v>
      </c>
      <c r="BA4" s="23"/>
      <c r="BB4" s="23"/>
      <c r="BC4" s="23"/>
      <c r="BD4" s="23" t="str">
        <f>IF('対象医療機関入力補助（関数用）'!AX5="","",'対象医療機関入力補助（関数用）'!AX5)</f>
        <v>耳原総合病院</v>
      </c>
      <c r="BE4" s="23" t="str">
        <f>IF('対象医療機関入力補助（関数用）'!AZ5="","",'対象医療機関入力補助（関数用）'!AZ5)</f>
        <v>医療法人錦秀会阪和第二泉北病院</v>
      </c>
      <c r="BF4" s="23" t="str">
        <f>IF('対象医療機関入力補助（関数用）'!BB5="","",'対象医療機関入力補助（関数用）'!BB5)</f>
        <v>社会医療法人頌徳会日野病院</v>
      </c>
      <c r="BG4" s="23" t="str">
        <f>IF('対象医療機関入力補助（関数用）'!BD5="","",'対象医療機関入力補助（関数用）'!BD5)</f>
        <v>堺市立総合医療センター</v>
      </c>
      <c r="BH4" s="23" t="str">
        <f>IF('対象医療機関入力補助（関数用）'!BF5="","",'対象医療機関入力補助（関数用）'!BF5)</f>
        <v>医療法人錦秀会阪和第一泉北病院</v>
      </c>
      <c r="BI4" s="23" t="str">
        <f>IF('対象医療機関入力補助（関数用）'!BH5="","",'対象医療機関入力補助（関数用）'!BH5)</f>
        <v>独立行政法人労働者健康安全機構大阪労災病院</v>
      </c>
      <c r="BJ4" s="23" t="str">
        <f>IF('対象医療機関入力補助（関数用）'!BJ5="","",'対象医療機関入力補助（関数用）'!BJ5)</f>
        <v>医療法人暁美会田中病院</v>
      </c>
      <c r="BK4" s="23" t="str">
        <f>IF('対象医療機関入力補助（関数用）'!BL5="","",'対象医療機関入力補助（関数用）'!BL5)</f>
        <v>市立岸和田市民病院</v>
      </c>
      <c r="BL4" s="23" t="str">
        <f>IF('対象医療機関入力補助（関数用）'!BN5="","",'対象医療機関入力補助（関数用）'!BN5)</f>
        <v>泉大津市立周産期小児医療センター</v>
      </c>
      <c r="BM4" s="23" t="str">
        <f>IF('対象医療機関入力補助（関数用）'!BP5="","",'対象医療機関入力補助（関数用）'!BP5)</f>
        <v>市立貝塚病院</v>
      </c>
      <c r="BN4" s="23" t="str">
        <f>IF('対象医療機関入力補助（関数用）'!BR5="","",'対象医療機関入力補助（関数用）'!BR5)</f>
        <v>りんくう総合医療センター</v>
      </c>
      <c r="BO4" s="23" t="str">
        <f>IF('対象医療機関入力補助（関数用）'!BT5="","",'対象医療機関入力補助（関数用）'!BT5)</f>
        <v>医療法人育生会奥村病院</v>
      </c>
      <c r="BP4" s="23" t="str">
        <f>IF('対象医療機関入力補助（関数用）'!BV5="","",'対象医療機関入力補助（関数用）'!BV5)</f>
        <v>医療法人博我会高石病院</v>
      </c>
      <c r="BQ4" s="23" t="str">
        <f>IF('対象医療機関入力補助（関数用）'!BX5="","",'対象医療機関入力補助（関数用）'!BX5)</f>
        <v>医療法人功徳会泉南泉南大阪晴愛病院</v>
      </c>
      <c r="BR4" s="23" t="str">
        <f>IF('対象医療機関入力補助（関数用）'!BZ5="","",'対象医療機関入力補助（関数用）'!BZ5)</f>
        <v>医療法人交詢医会大阪リハビリテーション病院</v>
      </c>
      <c r="BS4" s="23" t="str">
        <f>IF('対象医療機関入力補助（関数用）'!CB5="","",'対象医療機関入力補助（関数用）'!CB5)</f>
        <v>医療法人穂仁会聖祐病院</v>
      </c>
      <c r="BT4" s="23" t="str">
        <f>IF('対象医療機関入力補助（関数用）'!CD5="","",'対象医療機関入力補助（関数用）'!CD5)</f>
        <v>永山病院</v>
      </c>
      <c r="BU4" s="23"/>
      <c r="BV4" s="23" t="str">
        <f>IF('対象医療機関入力補助（関数用）'!CF5="","",'対象医療機関入力補助（関数用）'!CF5)</f>
        <v>医療法人誠人会与田病院</v>
      </c>
      <c r="BW4" s="23" t="str">
        <f>IF('対象医療機関入力補助（関数用）'!CH5="","",'対象医療機関入力補助（関数用）'!CH5)</f>
        <v>医療法人新明会神原病院</v>
      </c>
      <c r="BX4" s="23" t="str">
        <f>IF('対象医療機関入力補助（関数用）'!CJ5="","",'対象医療機関入力補助（関数用）'!CJ5)</f>
        <v>宗教法人在日本南プレスビテリアンミッション淀川キリスト教病院</v>
      </c>
      <c r="BY4" s="23" t="str">
        <f>IF('対象医療機関入力補助（関数用）'!CL5="","",'対象医療機関入力補助（関数用）'!CL5)</f>
        <v>医療法人真心会真心会病院</v>
      </c>
      <c r="BZ4" s="23" t="str">
        <f>IF('対象医療機関入力補助（関数用）'!CN5="","",'対象医療機関入力補助（関数用）'!CN5)</f>
        <v>大阪回生病院</v>
      </c>
      <c r="CA4" s="23" t="str">
        <f>IF('対象医療機関入力補助（関数用）'!CP5="","",'対象医療機関入力補助（関数用）'!CP5)</f>
        <v>社会福祉法人恩賜財団済生会支部大阪府済生会中津病院</v>
      </c>
      <c r="CB4" s="23" t="str">
        <f>IF('対象医療機関入力補助（関数用）'!CR5="","",'対象医療機関入力補助（関数用）'!CR5)</f>
        <v>医療法人社団美咲会　えびえ記念病院</v>
      </c>
      <c r="CC4" s="23" t="str">
        <f>IF('対象医療機関入力補助（関数用）'!CT5="","",'対象医療機関入力補助（関数用）'!CT5)</f>
        <v>大場内科病院</v>
      </c>
      <c r="CD4" s="23" t="str">
        <f>IF('対象医療機関入力補助（関数用）'!CV5="","",'対象医療機関入力補助（関数用）'!CV5)</f>
        <v>多根記念眼科病院</v>
      </c>
      <c r="CE4" s="23" t="str">
        <f>IF('対象医療機関入力補助（関数用）'!CX5="","",'対象医療機関入力補助（関数用）'!CX5)</f>
        <v>独立行政法人地域医療機能推進機構大阪みなと中央病院</v>
      </c>
      <c r="CF4" s="23" t="str">
        <f>IF('対象医療機関入力補助（関数用）'!CZ5="","",'対象医療機関入力補助（関数用）'!CZ5)</f>
        <v>医療法人彰療会大正病院</v>
      </c>
      <c r="CG4" s="23" t="str">
        <f>IF('対象医療機関入力補助（関数用）'!DB5="","",'対象医療機関入力補助（関数用）'!DB5)</f>
        <v>公益財団法人大阪労働衛生センター第一病院</v>
      </c>
      <c r="CH4" s="23" t="str">
        <f>IF('対象医療機関入力補助（関数用）'!DD5="","",'対象医療機関入力補助（関数用）'!DD5)</f>
        <v>公益財団法人聖バルナバ病院</v>
      </c>
      <c r="CI4" s="23" t="str">
        <f>IF('対象医療機関入力補助（関数用）'!DF5="","",'対象医療機関入力補助（関数用）'!DF5)</f>
        <v>なにわ病院</v>
      </c>
      <c r="CJ4" s="23" t="str">
        <f>IF('対象医療機関入力補助（関数用）'!DH5="","",'対象医療機関入力補助（関数用）'!DH5)</f>
        <v>医療法人 風早会 外科野﨑病院</v>
      </c>
      <c r="CK4" s="23" t="str">
        <f>IF('対象医療機関入力補助（関数用）'!DJ5="","",'対象医療機関入力補助（関数用）'!DJ5)</f>
        <v>大楠病院</v>
      </c>
      <c r="CL4" s="23" t="str">
        <f>IF('対象医療機関入力補助（関数用）'!DL5="","",'対象医療機関入力補助（関数用）'!DL5)</f>
        <v>医療法人誠真会関目病院</v>
      </c>
      <c r="CM4" s="23" t="str">
        <f>IF('対象医療機関入力補助（関数用）'!DN5="","",'対象医療機関入力補助（関数用）'!DN5)</f>
        <v>医療法人恵彰会三和病院</v>
      </c>
      <c r="CN4" s="23" t="str">
        <f>IF('対象医療機関入力補助（関数用）'!DP5="","",'対象医療機関入力補助（関数用）'!DP5)</f>
        <v>医療法人財団厚生会高津病院</v>
      </c>
      <c r="CO4" s="23" t="str">
        <f>IF('対象医療機関入力補助（関数用）'!DR5="","",'対象医療機関入力補助（関数用）'!DR5)</f>
        <v>医療法人相愛会相原第二病院</v>
      </c>
      <c r="CP4" s="23" t="str">
        <f>IF('対象医療機関入力補助（関数用）'!DT5="","",'対象医療機関入力補助（関数用）'!DT5)</f>
        <v>越宗整形外科病院</v>
      </c>
      <c r="CQ4" s="23" t="str">
        <f>IF('対象医療機関入力補助（関数用）'!DV5="","",'対象医療機関入力補助（関数用）'!DV5)</f>
        <v>医療法人淀井病院</v>
      </c>
      <c r="CR4" s="23" t="str">
        <f>IF('対象医療機関入力補助（関数用）'!DX5="","",'対象医療機関入力補助（関数用）'!DX5)</f>
        <v>社会医療法人山紀会　山本第一病院</v>
      </c>
      <c r="CS4" s="23" t="str">
        <f>IF('対象医療機関入力補助（関数用）'!DZ5="","",'対象医療機関入力補助（関数用）'!DZ5)</f>
        <v>社会医療法人景岳会南大阪病院</v>
      </c>
      <c r="CT4" s="23" t="str">
        <f>IF('対象医療機関入力補助（関数用）'!EB5="","",'対象医療機関入力補助（関数用）'!EB5)</f>
        <v>医療法人愛賛会浜田病院</v>
      </c>
    </row>
    <row r="5" spans="1:98" s="9" customFormat="1" x14ac:dyDescent="0.45">
      <c r="A5" s="9" t="str">
        <f t="shared" si="0"/>
        <v>01 豊中市-2</v>
      </c>
      <c r="B5" s="9">
        <f>+COUNTIF($F$4:F5,F5)</f>
        <v>2</v>
      </c>
      <c r="C5" s="8">
        <v>2</v>
      </c>
      <c r="D5" t="s">
        <v>43</v>
      </c>
      <c r="E5">
        <v>12701006</v>
      </c>
      <c r="F5" t="s">
        <v>44</v>
      </c>
      <c r="G5" s="271" t="s">
        <v>59</v>
      </c>
      <c r="H5" t="s">
        <v>60</v>
      </c>
      <c r="I5" t="s">
        <v>62</v>
      </c>
      <c r="J5" t="s">
        <v>1059</v>
      </c>
      <c r="L5" s="16" t="s">
        <v>91</v>
      </c>
      <c r="M5" s="34"/>
      <c r="N5" s="23" t="s">
        <v>46</v>
      </c>
      <c r="O5" s="12" t="s">
        <v>93</v>
      </c>
      <c r="P5" s="12" t="s">
        <v>150</v>
      </c>
      <c r="Q5" s="12" t="s">
        <v>185</v>
      </c>
      <c r="R5" s="12" t="s">
        <v>241</v>
      </c>
      <c r="S5" s="12" t="s">
        <v>267</v>
      </c>
      <c r="T5" s="12" t="s">
        <v>303</v>
      </c>
      <c r="U5" s="12" t="s">
        <v>380</v>
      </c>
      <c r="V5" s="12" t="s">
        <v>415</v>
      </c>
      <c r="W5" s="12" t="s">
        <v>448</v>
      </c>
      <c r="X5" s="24" t="s">
        <v>510</v>
      </c>
      <c r="Y5" s="38"/>
      <c r="Z5" s="8">
        <v>2</v>
      </c>
      <c r="AA5" s="23" t="str">
        <f>IF('対象医療機関入力補助（関数用）'!B6="","",'対象医療機関入力補助（関数用）'!B6)</f>
        <v>独立行政法人国立病院機構 大阪刀根山医療センター</v>
      </c>
      <c r="AB5" s="23" t="str">
        <f>IF('対象医療機関入力補助（関数用）'!D6="","",'対象医療機関入力補助（関数用）'!D6)</f>
        <v>医療法人互恵会池田回生病院</v>
      </c>
      <c r="AC5" s="23" t="str">
        <f>IF('対象医療機関入力補助（関数用）'!F6="","",'対象医療機関入力補助（関数用）'!F6)</f>
        <v>国立研究開発法人国立循環器病研究センター</v>
      </c>
      <c r="AD5" s="23" t="str">
        <f>IF('対象医療機関入力補助（関数用）'!H6="","",'対象医療機関入力補助（関数用）'!H6)</f>
        <v>北大阪医療生活協同組合照葉の里箕面病院</v>
      </c>
      <c r="AE5" s="23"/>
      <c r="AF5" s="23"/>
      <c r="AG5" s="23" t="str">
        <f>IF('対象医療機関入力補助（関数用）'!J6="","",'対象医療機関入力補助（関数用）'!J6)</f>
        <v>社会医療法人 愛仁会 高槻病院</v>
      </c>
      <c r="AH5" s="23" t="str">
        <f>IF('対象医療機関入力補助（関数用）'!L6="","",'対象医療機関入力補助（関数用）'!L6)</f>
        <v>社会福祉法人恩賜財団大阪府済生会茨木病院</v>
      </c>
      <c r="AI5" s="23" t="str">
        <f>IF('対象医療機関入力補助（関数用）'!N6="","",'対象医療機関入力補助（関数用）'!N6)</f>
        <v>医療法人若葉会昭和病院</v>
      </c>
      <c r="AJ5" s="23" t="str">
        <f>IF('対象医療機関入力補助（関数用）'!P6="","",'対象医療機関入力補助（関数用）'!P6)</f>
        <v/>
      </c>
      <c r="AK5" s="23" t="str">
        <f>IF('対象医療機関入力補助（関数用）'!R6="","",'対象医療機関入力補助（関数用）'!R6)</f>
        <v>パナソニック健康保険組合松下記念病院</v>
      </c>
      <c r="AL5" s="23" t="str">
        <f>IF('対象医療機関入力補助（関数用）'!T6="","",'対象医療機関入力補助（関数用）'!T6)</f>
        <v>独立行政法人地域医療機能推進機構星ヶ丘医療センター</v>
      </c>
      <c r="AM5" s="23" t="str">
        <f>IF('対象医療機関入力補助（関数用）'!V6="","",'対象医療機関入力補助（関数用）'!V6)</f>
        <v>医療法人協仁会小松病院</v>
      </c>
      <c r="AN5" s="23" t="str">
        <f>IF('対象医療機関入力補助（関数用）'!X6="","",'対象医療機関入力補助（関数用）'!X6)</f>
        <v>医療法人徳洲会野崎徳洲会病院</v>
      </c>
      <c r="AO5" s="23" t="str">
        <f>IF('対象医療機関入力補助（関数用）'!Z6="","",'対象医療機関入力補助（関数用）'!Z6)</f>
        <v>社会医療法人蒼生会蒼生病院</v>
      </c>
      <c r="AP5" s="23" t="str">
        <f>IF('対象医療機関入力補助（関数用）'!AB6="","",'対象医療機関入力補助（関数用）'!AB6)</f>
        <v>医療法人和幸会阪奈サナトリウム</v>
      </c>
      <c r="AQ5" s="23" t="str">
        <f>IF('対象医療機関入力補助（関数用）'!AD6="","",'対象医療機関入力補助（関数用）'!AD6)</f>
        <v>医療法人和敬会星田南病院</v>
      </c>
      <c r="AR5" s="23" t="str">
        <f>IF('対象医療機関入力補助（関数用）'!AF6="","",'対象医療機関入力補助（関数用）'!AF6)</f>
        <v>八尾市立病院</v>
      </c>
      <c r="AS5" s="23" t="str">
        <f>IF('対象医療機関入力補助（関数用）'!AH6="","",'対象医療機関入力補助（関数用）'!AH6)</f>
        <v>医療法人徳洲会全南病院</v>
      </c>
      <c r="AT5" s="23" t="str">
        <f>IF('対象医療機関入力補助（関数用）'!AJ6="","",'対象医療機関入力補助（関数用）'!AJ6)</f>
        <v>医療法人河内友紘会河内総合病院</v>
      </c>
      <c r="AU5" s="23" t="str">
        <f>IF('対象医療機関入力補助（関数用）'!AL6="","",'対象医療機関入力補助（関数用）'!AL6)</f>
        <v>社会福祉法人恩賜財団大阪府済生会富田林病院</v>
      </c>
      <c r="AV5" s="23" t="str">
        <f>IF('対象医療機関入力補助（関数用）'!AN6="","",'対象医療機関入力補助（関数用）'!AN6)</f>
        <v>老寿やすらぎ病院</v>
      </c>
      <c r="AW5" s="23" t="str">
        <f>IF('対象医療機関入力補助（関数用）'!AP6="","",'対象医療機関入力補助（関数用）'!AP6)</f>
        <v>阪南中央病院</v>
      </c>
      <c r="AX5" s="23" t="str">
        <f>IF('対象医療機関入力補助（関数用）'!AR6="","",'対象医療機関入力補助（関数用）'!AR6)</f>
        <v>医療法人春秋会城山病院</v>
      </c>
      <c r="AY5" s="23" t="str">
        <f>IF('対象医療機関入力補助（関数用）'!AT6="","",'対象医療機関入力補助（関数用）'!AT6)</f>
        <v>医療法人ラポール会青山脳神経外科病院</v>
      </c>
      <c r="AZ5" s="23" t="str">
        <f>IF('対象医療機関入力補助（関数用）'!AV6="","",'対象医療機関入力補助（関数用）'!AV6)</f>
        <v>医療法人恒昭会青葉丘病院</v>
      </c>
      <c r="BA5" s="23"/>
      <c r="BB5" s="23"/>
      <c r="BC5" s="23"/>
      <c r="BD5" s="23" t="str">
        <f>IF('対象医療機関入力補助（関数用）'!AX6="","",'対象医療機関入力補助（関数用）'!AX6)</f>
        <v>清恵会病院</v>
      </c>
      <c r="BE5" s="23" t="str">
        <f>IF('対象医療機関入力補助（関数用）'!AZ6="","",'対象医療機関入力補助（関数用）'!AZ6)</f>
        <v>ベルランド総合病院</v>
      </c>
      <c r="BF5" s="23" t="str">
        <f>IF('対象医療機関入力補助（関数用）'!BB6="","",'対象医療機関入力補助（関数用）'!BB6)</f>
        <v>医療法人紀陽会田仲北野田病院</v>
      </c>
      <c r="BG5" s="23" t="str">
        <f>IF('対象医療機関入力補助（関数用）'!BD6="","",'対象医療機関入力補助（関数用）'!BD6)</f>
        <v>社会医療法人ペガサス馬場記念病院</v>
      </c>
      <c r="BH5" s="23" t="str">
        <f>IF('対象医療機関入力補助（関数用）'!BF6="","",'対象医療機関入力補助（関数用）'!BF6)</f>
        <v>社会医療法人啓仁会堺咲花病院</v>
      </c>
      <c r="BI5" s="23" t="str">
        <f>IF('対象医療機関入力補助（関数用）'!BH6="","",'対象医療機関入力補助（関数用）'!BH6)</f>
        <v>独立行政法人国立病院機構近畿中央呼吸器センター</v>
      </c>
      <c r="BJ5" s="23" t="str">
        <f>IF('対象医療機関入力補助（関数用）'!BJ6="","",'対象医療機関入力補助（関数用）'!BJ6)</f>
        <v/>
      </c>
      <c r="BK5" s="23" t="str">
        <f>IF('対象医療機関入力補助（関数用）'!BL6="","",'対象医療機関入力補助（関数用）'!BL6)</f>
        <v>医療法人宝山会小南記念病院</v>
      </c>
      <c r="BL5" s="23" t="str">
        <f>IF('対象医療機関入力補助（関数用）'!BN6="","",'対象医療機関入力補助（関数用）'!BN6)</f>
        <v>医療法人泉秀会かわい病院</v>
      </c>
      <c r="BM5" s="23" t="str">
        <f>IF('対象医療機関入力補助（関数用）'!BP6="","",'対象医療機関入力補助（関数用）'!BP6)</f>
        <v>医療法人徳洲会　貝塚記念病院</v>
      </c>
      <c r="BN5" s="23" t="str">
        <f>IF('対象医療機関入力補助（関数用）'!BR6="","",'対象医療機関入力補助（関数用）'!BR6)</f>
        <v>医療法人徳洲会東佐野病院</v>
      </c>
      <c r="BO5" s="23" t="str">
        <f>IF('対象医療機関入力補助（関数用）'!BT6="","",'対象医療機関入力補助（関数用）'!BT6)</f>
        <v>医療法人河和会河和会病院</v>
      </c>
      <c r="BP5" s="23" t="str">
        <f>IF('対象医療機関入力補助（関数用）'!BV6="","",'対象医療機関入力補助（関数用）'!BV6)</f>
        <v>医療法人良秀会高石藤井病院</v>
      </c>
      <c r="BQ5" s="23" t="str">
        <f>IF('対象医療機関入力補助（関数用）'!BX6="","",'対象医療機関入力補助（関数用）'!BX6)</f>
        <v>医療法人晴心会野上病院</v>
      </c>
      <c r="BR5" s="23" t="str">
        <f>IF('対象医療機関入力補助（関数用）'!BZ6="","",'対象医療機関入力補助（関数用）'!BZ6)</f>
        <v>社会医療法人生長会阪南市民病院</v>
      </c>
      <c r="BS5" s="23" t="str">
        <f>IF('対象医療機関入力補助（関数用）'!CB6="","",'対象医療機関入力補助（関数用）'!CB6)</f>
        <v/>
      </c>
      <c r="BT5" s="23" t="str">
        <f>IF('対象医療機関入力補助（関数用）'!CD6="","",'対象医療機関入力補助（関数用）'!CD6)</f>
        <v/>
      </c>
      <c r="BU5" s="23"/>
      <c r="BV5" s="23" t="str">
        <f>IF('対象医療機関入力補助（関数用）'!CF6="","",'対象医療機関入力補助（関数用）'!CF6)</f>
        <v/>
      </c>
      <c r="BW5" s="23" t="str">
        <f>IF('対象医療機関入力補助（関数用）'!CH6="","",'対象医療機関入力補助（関数用）'!CH6)</f>
        <v>医療法人尽生会聖和病院</v>
      </c>
      <c r="BX5" s="23" t="str">
        <f>IF('対象医療機関入力補助（関数用）'!CJ6="","",'対象医療機関入力補助（関数用）'!CJ6)</f>
        <v>医療法人若葉会淀川若葉会病院</v>
      </c>
      <c r="BY5" s="23" t="str">
        <f>IF('対象医療機関入力補助（関数用）'!CL6="","",'対象医療機関入力補助（関数用）'!CL6)</f>
        <v>社会医療法人真美会大阪旭こども病院</v>
      </c>
      <c r="BZ5" s="23" t="str">
        <f>IF('対象医療機関入力補助（関数用）'!CN6="","",'対象医療機関入力補助（関数用）'!CN6)</f>
        <v>医療法人平心会大阪治験病院</v>
      </c>
      <c r="CA5" s="23" t="str">
        <f>IF('対象医療機関入力補助（関数用）'!CP6="","",'対象医療機関入力補助（関数用）'!CP6)</f>
        <v>公益財団法人田附興風会医学研究所北野病院</v>
      </c>
      <c r="CB5" s="23" t="str">
        <f>IF('対象医療機関入力補助（関数用）'!CR6="","",'対象医療機関入力補助（関数用）'!CR6)</f>
        <v>医療法人藤田会フジタ病院</v>
      </c>
      <c r="CC5" s="23" t="str">
        <f>IF('対象医療機関入力補助（関数用）'!CT6="","",'対象医療機関入力補助（関数用）'!CT6)</f>
        <v>社会福祉法人大阪暁明館大阪暁明館病院</v>
      </c>
      <c r="CD5" s="23" t="str">
        <f>IF('対象医療機関入力補助（関数用）'!CV6="","",'対象医療機関入力補助（関数用）'!CV6)</f>
        <v>医療法人仁生会内藤病院</v>
      </c>
      <c r="CE5" s="23" t="str">
        <f>IF('対象医療機関入力補助（関数用）'!CX6="","",'対象医療機関入力補助（関数用）'!CX6)</f>
        <v>多根第二病院</v>
      </c>
      <c r="CF5" s="23" t="str">
        <f>IF('対象医療機関入力補助（関数用）'!CZ6="","",'対象医療機関入力補助（関数用）'!CZ6)</f>
        <v>社会福祉法人恩賜財団済生会支部大阪府済生会泉尾病院</v>
      </c>
      <c r="CG5" s="23" t="str">
        <f>IF('対象医療機関入力補助（関数用）'!DB6="","",'対象医療機関入力補助（関数用）'!DB6)</f>
        <v>医療法人博悠会名取病院</v>
      </c>
      <c r="CH5" s="23" t="str">
        <f>IF('対象医療機関入力補助（関数用）'!DD6="","",'対象医療機関入力補助（関数用）'!DD6)</f>
        <v>医療法人歓喜会辻外科リハビリテーション病院</v>
      </c>
      <c r="CI5" s="23" t="str">
        <f>IF('対象医療機関入力補助（関数用）'!DF6="","",'対象医療機関入力補助（関数用）'!DF6)</f>
        <v>社会医療法人弘道会なにわ生野病院</v>
      </c>
      <c r="CJ5" s="23" t="str">
        <f>IF('対象医療機関入力補助（関数用）'!DH6="","",'対象医療機関入力補助（関数用）'!DH6)</f>
        <v>医療法人朋愛会朋愛病院</v>
      </c>
      <c r="CK5" s="23" t="str">
        <f>IF('対象医療機関入力補助（関数用）'!DJ6="","",'対象医療機関入力補助（関数用）'!DJ6)</f>
        <v>医療法人同友会共和病院</v>
      </c>
      <c r="CL5" s="23" t="str">
        <f>IF('対象医療機関入力補助（関数用）'!DL6="","",'対象医療機関入力補助（関数用）'!DL6)</f>
        <v>社会医療法人 ONE FLAG　おおさかグローバル整形外科病院</v>
      </c>
      <c r="CM5" s="23" t="str">
        <f>IF('対象医療機関入力補助（関数用）'!DN6="","",'対象医療機関入力補助（関数用）'!DN6)</f>
        <v>医療法人仁和会和田病院</v>
      </c>
      <c r="CN5" s="23" t="str">
        <f>IF('対象医療機関入力補助（関数用）'!DP6="","",'対象医療機関入力補助（関数用）'!DP6)</f>
        <v>医療法人脳神経外科日本橋病院</v>
      </c>
      <c r="CO5" s="23" t="str">
        <f>IF('対象医療機関入力補助（関数用）'!DR6="","",'対象医療機関入力補助（関数用）'!DR6)</f>
        <v>大阪公立大学医学部附属病院</v>
      </c>
      <c r="CP5" s="23" t="str">
        <f>IF('対象医療機関入力補助（関数用）'!DT6="","",'対象医療機関入力補助（関数用）'!DT6)</f>
        <v>医療法人守田会オりオノ病院</v>
      </c>
      <c r="CQ5" s="23" t="str">
        <f>IF('対象医療機関入力補助（関数用）'!DV6="","",'対象医療機関入力補助（関数用）'!DV6)</f>
        <v>医療法人仁真会白鷺病院</v>
      </c>
      <c r="CR5" s="23" t="str">
        <f>IF('対象医療機関入力補助（関数用）'!DX6="","",'対象医療機関入力補助（関数用）'!DX6)</f>
        <v>医療法人弘仁会まちだ胃腸病院</v>
      </c>
      <c r="CS5" s="23" t="str">
        <f>IF('対象医療機関入力補助（関数用）'!DZ6="","",'対象医療機関入力補助（関数用）'!DZ6)</f>
        <v>医療法人慈心会咲洲病院</v>
      </c>
      <c r="CT5" s="23" t="str">
        <f>IF('対象医療機関入力補助（関数用）'!EB6="","",'対象医療機関入力補助（関数用）'!EB6)</f>
        <v>医療法人五月会平野若葉会病院</v>
      </c>
    </row>
    <row r="6" spans="1:98" s="9" customFormat="1" x14ac:dyDescent="0.45">
      <c r="A6" s="9" t="str">
        <f t="shared" si="0"/>
        <v>01 豊中市-3</v>
      </c>
      <c r="B6" s="9">
        <f>+COUNTIF($F$4:F6,F6)</f>
        <v>3</v>
      </c>
      <c r="C6" s="8">
        <v>3</v>
      </c>
      <c r="D6" t="s">
        <v>43</v>
      </c>
      <c r="E6">
        <v>12701007</v>
      </c>
      <c r="F6" t="s">
        <v>44</v>
      </c>
      <c r="G6" s="271" t="s">
        <v>59</v>
      </c>
      <c r="H6" t="s">
        <v>60</v>
      </c>
      <c r="I6" t="s">
        <v>63</v>
      </c>
      <c r="J6" t="s">
        <v>1061</v>
      </c>
      <c r="L6" s="16" t="s">
        <v>123</v>
      </c>
      <c r="M6" s="34"/>
      <c r="N6" s="23" t="s">
        <v>76</v>
      </c>
      <c r="O6" s="12" t="s">
        <v>103</v>
      </c>
      <c r="P6" s="12" t="s">
        <v>169</v>
      </c>
      <c r="Q6" s="12" t="s">
        <v>189</v>
      </c>
      <c r="R6" s="12" t="s">
        <v>218</v>
      </c>
      <c r="S6" s="12" t="s">
        <v>274</v>
      </c>
      <c r="T6" s="12" t="s">
        <v>339</v>
      </c>
      <c r="U6" s="12" t="s">
        <v>385</v>
      </c>
      <c r="V6" s="12" t="s">
        <v>419</v>
      </c>
      <c r="W6" s="12" t="s">
        <v>453</v>
      </c>
      <c r="X6" s="24" t="s">
        <v>518</v>
      </c>
      <c r="Y6" s="38"/>
      <c r="Z6" s="8">
        <v>3</v>
      </c>
      <c r="AA6" s="23" t="str">
        <f>IF('対象医療機関入力補助（関数用）'!B7="","",'対象医療機関入力補助（関数用）'!B7)</f>
        <v>医療法人協和会千里中央病院</v>
      </c>
      <c r="AB6" s="23" t="str">
        <f>IF('対象医療機関入力補助（関数用）'!D7="","",'対象医療機関入力補助（関数用）'!D7)</f>
        <v>医療法人マックシール巽病院</v>
      </c>
      <c r="AC6" s="23" t="str">
        <f>IF('対象医療機関入力補助（関数用）'!F7="","",'対象医療機関入力補助（関数用）'!F7)</f>
        <v>社会福祉法人恩賜財団済生会支部大阪府済生会吹田病院</v>
      </c>
      <c r="AD6" s="23" t="str">
        <f>IF('対象医療機関入力補助（関数用）'!H7="","",'対象医療機関入力補助（関数用）'!H7)</f>
        <v>医療法人社団和風会千里リハビリテーション病院</v>
      </c>
      <c r="AE6" s="23"/>
      <c r="AF6" s="23"/>
      <c r="AG6" s="23" t="str">
        <f>IF('対象医療機関入力補助（関数用）'!J7="","",'対象医療機関入力補助（関数用）'!J7)</f>
        <v>高槻赤十字病院</v>
      </c>
      <c r="AH6" s="23" t="str">
        <f>IF('対象医療機関入力補助（関数用）'!L7="","",'対象医療機関入力補助（関数用）'!L7)</f>
        <v>医療法人成和会北大阪ほうせんか病院</v>
      </c>
      <c r="AI6" s="23" t="str">
        <f>IF('対象医療機関入力補助（関数用）'!N7="","",'対象医療機関入力補助（関数用）'!N7)</f>
        <v>医療法人千里厚生会千里丘中央病院</v>
      </c>
      <c r="AJ6" s="23" t="str">
        <f>IF('対象医療機関入力補助（関数用）'!P7="","",'対象医療機関入力補助（関数用）'!P7)</f>
        <v/>
      </c>
      <c r="AK6" s="23" t="str">
        <f>IF('対象医療機関入力補助（関数用）'!R7="","",'対象医療機関入力補助（関数用）'!R7)</f>
        <v>社会医療法人弘道会守口生野記念病院</v>
      </c>
      <c r="AL6" s="23" t="str">
        <f>IF('対象医療機関入力補助（関数用）'!T7="","",'対象医療機関入力補助（関数用）'!T7)</f>
        <v>社会福祉法人枚方療育園</v>
      </c>
      <c r="AM6" s="23" t="str">
        <f>IF('対象医療機関入力補助（関数用）'!V7="","",'対象医療機関入力補助（関数用）'!V7)</f>
        <v>社会医療法人山弘会上山病院</v>
      </c>
      <c r="AN6" s="23" t="str">
        <f>IF('対象医療機関入力補助（関数用）'!X7="","",'対象医療機関入力補助（関数用）'!X7)</f>
        <v>医療法人仁泉会仁泉会病院</v>
      </c>
      <c r="AO6" s="23" t="str">
        <f>IF('対象医療機関入力補助（関数用）'!Z7="","",'対象医療機関入力補助（関数用）'!Z7)</f>
        <v>社会医療法人弘道会萱島生野病院</v>
      </c>
      <c r="AP6" s="23" t="str">
        <f>IF('対象医療機関入力補助（関数用）'!AB7="","",'対象医療機関入力補助（関数用）'!AB7)</f>
        <v>医療法人藤井会北河内藤井病院</v>
      </c>
      <c r="AQ6" s="23" t="str">
        <f>IF('対象医療機関入力補助（関数用）'!AD7="","",'対象医療機関入力補助（関数用）'!AD7)</f>
        <v/>
      </c>
      <c r="AR6" s="23" t="str">
        <f>IF('対象医療機関入力補助（関数用）'!AF7="","",'対象医療機関入力補助（関数用）'!AF7)</f>
        <v>医真会八尾総合病院</v>
      </c>
      <c r="AS6" s="23" t="str">
        <f>IF('対象医療機関入力補助（関数用）'!AH7="","",'対象医療機関入力補助（関数用）'!AH7)</f>
        <v/>
      </c>
      <c r="AT6" s="23" t="str">
        <f>IF('対象医療機関入力補助（関数用）'!AJ7="","",'対象医療機関入力補助（関数用）'!AJ7)</f>
        <v>医療法人藤井会 石切生喜病院</v>
      </c>
      <c r="AU6" s="23" t="str">
        <f>IF('対象医療機関入力補助（関数用）'!AL7="","",'対象医療機関入力補助（関数用）'!AL7)</f>
        <v>四天王寺和らぎ苑</v>
      </c>
      <c r="AV6" s="23" t="str">
        <f>IF('対象医療機関入力補助（関数用）'!AN7="","",'対象医療機関入力補助（関数用）'!AN7)</f>
        <v>医療法人生登会寺元記念病院</v>
      </c>
      <c r="AW6" s="23" t="str">
        <f>IF('対象医療機関入力補助（関数用）'!AP7="","",'対象医療機関入力補助（関数用）'!AP7)</f>
        <v>医療法人徳洲会松原徳洲会病院</v>
      </c>
      <c r="AX6" s="23" t="str">
        <f>IF('対象医療機関入力補助（関数用）'!AR7="","",'対象医療機関入力補助（関数用）'!AR7)</f>
        <v>医療法人颯仁会しらとり病院</v>
      </c>
      <c r="AY6" s="23" t="str">
        <f>IF('対象医療機関入力補助（関数用）'!AT7="","",'対象医療機関入力補助（関数用）'!AT7)</f>
        <v>医療法人ラポール会青山藤ヶ丘病院</v>
      </c>
      <c r="AZ6" s="23" t="str">
        <f>IF('対象医療機関入力補助（関数用）'!AV7="","",'対象医療機関入力補助（関数用）'!AV7)</f>
        <v>医療法人樫本会樫本病院</v>
      </c>
      <c r="BA6" s="23"/>
      <c r="BB6" s="23"/>
      <c r="BC6" s="23"/>
      <c r="BD6" s="23" t="str">
        <f>IF('対象医療機関入力補助（関数用）'!AX7="","",'対象医療機関入力補助（関数用）'!AX7)</f>
        <v>社会医療法人清恵会　清恵会三宝病院</v>
      </c>
      <c r="BE6" s="23" t="str">
        <f>IF('対象医療機関入力補助（関数用）'!AZ7="","",'対象医療機関入力補助（関数用）'!AZ7)</f>
        <v>南堺病院</v>
      </c>
      <c r="BF6" s="23" t="str">
        <f>IF('対象医療機関入力補助（関数用）'!BB7="","",'対象医療機関入力補助（関数用）'!BB7)</f>
        <v/>
      </c>
      <c r="BG6" s="23" t="str">
        <f>IF('対象医療機関入力補助（関数用）'!BD7="","",'対象医療機関入力補助（関数用）'!BD7)</f>
        <v>ベルピアノ病院</v>
      </c>
      <c r="BH6" s="23" t="str">
        <f>IF('対象医療機関入力補助（関数用）'!BF7="","",'対象医療機関入力補助（関数用）'!BF7)</f>
        <v>医療法人恒進會泉北陣内病院</v>
      </c>
      <c r="BI6" s="23" t="str">
        <f>IF('対象医療機関入力補助（関数用）'!BH7="","",'対象医療機関入力補助（関数用）'!BH7)</f>
        <v>医療法人以和貴会 北条病院</v>
      </c>
      <c r="BJ6" s="23" t="str">
        <f>IF('対象医療機関入力補助（関数用）'!BJ7="","",'対象医療機関入力補助（関数用）'!BJ7)</f>
        <v/>
      </c>
      <c r="BK6" s="23" t="str">
        <f>IF('対象医療機関入力補助（関数用）'!BL7="","",'対象医療機関入力補助（関数用）'!BL7)</f>
        <v>医療法人社団柴田会久米田外科整形外科病院</v>
      </c>
      <c r="BL6" s="23" t="str">
        <f>IF('対象医療機関入力補助（関数用）'!BN7="","",'対象医療機関入力補助（関数用）'!BN7)</f>
        <v>医療法人吉川會吉川病院</v>
      </c>
      <c r="BM6" s="23" t="str">
        <f>IF('対象医療機関入力補助（関数用）'!BP7="","",'対象医療機関入力補助（関数用）'!BP7)</f>
        <v>医療法人積善会高橋病院</v>
      </c>
      <c r="BN6" s="23" t="str">
        <f>IF('対象医療機関入力補助（関数用）'!BR7="","",'対象医療機関入力補助（関数用）'!BR7)</f>
        <v>医療法人良秀会泉南藤井病院</v>
      </c>
      <c r="BO6" s="23" t="str">
        <f>IF('対象医療機関入力補助（関数用）'!BT7="","",'対象医療機関入力補助（関数用）'!BT7)</f>
        <v>医療法人琴仁会光生病院</v>
      </c>
      <c r="BP6" s="23" t="str">
        <f>IF('対象医療機関入力補助（関数用）'!BV7="","",'対象医療機関入力補助（関数用）'!BV7)</f>
        <v>医療法人医進会高石加茂病院</v>
      </c>
      <c r="BQ6" s="23" t="str">
        <f>IF('対象医療機関入力補助（関数用）'!BX7="","",'対象医療機関入力補助（関数用）'!BX7)</f>
        <v>社会福祉法人恩賜財団大阪府済生会新泉南病院</v>
      </c>
      <c r="BR6" s="23" t="str">
        <f>IF('対象医療機関入力補助（関数用）'!BZ7="","",'対象医療機関入力補助（関数用）'!BZ7)</f>
        <v>玉井病院</v>
      </c>
      <c r="BS6" s="23" t="str">
        <f>IF('対象医療機関入力補助（関数用）'!CB7="","",'対象医療機関入力補助（関数用）'!CB7)</f>
        <v/>
      </c>
      <c r="BT6" s="23" t="str">
        <f>IF('対象医療機関入力補助（関数用）'!CD7="","",'対象医療機関入力補助（関数用）'!CD7)</f>
        <v/>
      </c>
      <c r="BU6" s="23"/>
      <c r="BV6" s="23" t="str">
        <f>IF('対象医療機関入力補助（関数用）'!CF7="","",'対象医療機関入力補助（関数用）'!CF7)</f>
        <v/>
      </c>
      <c r="BW6" s="23" t="str">
        <f>IF('対象医療機関入力補助（関数用）'!CH7="","",'対象医療機関入力補助（関数用）'!CH7)</f>
        <v>医療法人桜希会東朋病院</v>
      </c>
      <c r="BX6" s="23" t="str">
        <f>IF('対象医療機関入力補助（関数用）'!CJ7="","",'対象医療機関入力補助（関数用）'!CJ7)</f>
        <v>医療法人成仁会成仁会病院</v>
      </c>
      <c r="BY6" s="23" t="str">
        <f>IF('対象医療機関入力補助（関数用）'!CL7="","",'対象医療機関入力補助（関数用）'!CL7)</f>
        <v>社会医療法人ONE FLAG牧病院</v>
      </c>
      <c r="BZ6" s="23" t="str">
        <f>IF('対象医療機関入力補助（関数用）'!CN7="","",'対象医療機関入力補助（関数用）'!CN7)</f>
        <v>東淀川病院</v>
      </c>
      <c r="CA6" s="23" t="str">
        <f>IF('対象医療機関入力補助（関数用）'!CP7="","",'対象医療機関入力補助（関数用）'!CP7)</f>
        <v>大阪整肢学院</v>
      </c>
      <c r="CB6" s="23" t="str">
        <f>IF('対象医療機関入力補助（関数用）'!CR7="","",'対象医療機関入力補助（関数用）'!CR7)</f>
        <v>関西電力株式会社関西電力病院</v>
      </c>
      <c r="CC6" s="23" t="str">
        <f>IF('対象医療機関入力補助（関数用）'!CT7="","",'対象医療機関入力補助（関数用）'!CT7)</f>
        <v>医療法人義方会大津病院</v>
      </c>
      <c r="CD6" s="23" t="str">
        <f>IF('対象医療機関入力補助（関数用）'!CV7="","",'対象医療機関入力補助（関数用）'!CV7)</f>
        <v>多根総合病院</v>
      </c>
      <c r="CE6" s="23" t="str">
        <f>IF('対象医療機関入力補助（関数用）'!CX7="","",'対象医療機関入力補助（関数用）'!CX7)</f>
        <v>多根脳神経リハビリテーション病院</v>
      </c>
      <c r="CF6" s="23" t="str">
        <f>IF('対象医療機関入力補助（関数用）'!CZ7="","",'対象医療機関入力補助（関数用）'!CZ7)</f>
        <v/>
      </c>
      <c r="CG6" s="23" t="str">
        <f>IF('対象医療機関入力補助（関数用）'!DB7="","",'対象医療機関入力補助（関数用）'!DB7)</f>
        <v>医療法人康和会苗加病院</v>
      </c>
      <c r="CH6" s="23" t="str">
        <f>IF('対象医療機関入力補助（関数用）'!DD7="","",'対象医療機関入力補助（関数用）'!DD7)</f>
        <v>社会福祉法人四天王寺福祉事業団四天王寺病院</v>
      </c>
      <c r="CI6" s="23" t="str">
        <f>IF('対象医療機関入力補助（関数用）'!DF7="","",'対象医療機関入力補助（関数用）'!DF7)</f>
        <v>社会福祉法人石井記念愛染園附属愛染橋病院</v>
      </c>
      <c r="CJ6" s="23" t="str">
        <f>IF('対象医療機関入力補助（関数用）'!DH7="","",'対象医療機関入力補助（関数用）'!DH7)</f>
        <v>医療法人野中会東成病院</v>
      </c>
      <c r="CK6" s="23" t="str">
        <f>IF('対象医療機関入力補助（関数用）'!DJ7="","",'対象医療機関入力補助（関数用）'!DJ7)</f>
        <v>医療法人芥川会芥川病院</v>
      </c>
      <c r="CL6" s="23" t="str">
        <f>IF('対象医療機関入力補助（関数用）'!DL7="","",'対象医療機関入力補助（関数用）'!DL7)</f>
        <v>社会福祉法人大阪福祉事業財団すみれ病院</v>
      </c>
      <c r="CM6" s="23" t="str">
        <f>IF('対象医療機関入力補助（関数用）'!DN7="","",'対象医療機関入力補助（関数用）'!DN7)</f>
        <v>医療法人正和会新協和病院</v>
      </c>
      <c r="CN6" s="23" t="str">
        <f>IF('対象医療機関入力補助（関数用）'!DP7="","",'対象医療機関入力補助（関数用）'!DP7)</f>
        <v>大阪歯科大学附属病院</v>
      </c>
      <c r="CO6" s="23" t="str">
        <f>IF('対象医療機関入力補助（関数用）'!DR7="","",'対象医療機関入力補助（関数用）'!DR7)</f>
        <v>帝塚山リハビリテーション病院</v>
      </c>
      <c r="CP6" s="23" t="str">
        <f>IF('対象医療機関入力補助（関数用）'!DT7="","",'対象医療機関入力補助（関数用）'!DT7)</f>
        <v>医療法人慈心会あびこ病院</v>
      </c>
      <c r="CQ6" s="23" t="str">
        <f>IF('対象医療機関入力補助（関数用）'!DV7="","",'対象医療機関入力補助（関数用）'!DV7)</f>
        <v>社会福祉法人愛徳福祉会南大阪小児リハビリテーション病院</v>
      </c>
      <c r="CR6" s="23" t="str">
        <f>IF('対象医療機関入力補助（関数用）'!DX7="","",'対象医療機関入力補助（関数用）'!DX7)</f>
        <v>医療法人嘉健会思温病院</v>
      </c>
      <c r="CS6" s="23" t="str">
        <f>IF('対象医療機関入力補助（関数用）'!DZ7="","",'対象医療機関入力補助（関数用）'!DZ7)</f>
        <v>医療法人讃和会友愛会病院</v>
      </c>
      <c r="CT6" s="23" t="str">
        <f>IF('対象医療機関入力補助（関数用）'!EB7="","",'対象医療機関入力補助（関数用）'!EB7)</f>
        <v>医療法人徳洲会正和病院</v>
      </c>
    </row>
    <row r="7" spans="1:98" s="9" customFormat="1" x14ac:dyDescent="0.45">
      <c r="A7" s="9" t="str">
        <f t="shared" si="0"/>
        <v>01 豊中市-4</v>
      </c>
      <c r="B7" s="9">
        <f>+COUNTIF($F$4:F7,F7)</f>
        <v>4</v>
      </c>
      <c r="C7" s="8">
        <v>4</v>
      </c>
      <c r="D7" t="s">
        <v>43</v>
      </c>
      <c r="E7">
        <v>12701013</v>
      </c>
      <c r="F7" t="s">
        <v>44</v>
      </c>
      <c r="G7" s="271" t="s">
        <v>59</v>
      </c>
      <c r="H7" t="s">
        <v>60</v>
      </c>
      <c r="I7" t="s">
        <v>64</v>
      </c>
      <c r="J7" t="s">
        <v>1061</v>
      </c>
      <c r="L7" s="16" t="s">
        <v>183</v>
      </c>
      <c r="M7" s="34"/>
      <c r="N7" s="23" t="s">
        <v>50</v>
      </c>
      <c r="O7" s="12" t="s">
        <v>108</v>
      </c>
      <c r="P7" s="12" t="s">
        <v>136</v>
      </c>
      <c r="Q7" s="11"/>
      <c r="R7" s="12" t="s">
        <v>223</v>
      </c>
      <c r="S7" s="12" t="s">
        <v>277</v>
      </c>
      <c r="T7" s="12" t="s">
        <v>344</v>
      </c>
      <c r="U7" s="12" t="s">
        <v>392</v>
      </c>
      <c r="V7" s="12" t="s">
        <v>427</v>
      </c>
      <c r="W7" s="12" t="s">
        <v>462</v>
      </c>
      <c r="X7" s="24" t="s">
        <v>526</v>
      </c>
      <c r="Y7" s="38"/>
      <c r="Z7" s="8">
        <v>4</v>
      </c>
      <c r="AA7" s="23" t="str">
        <f>IF('対象医療機関入力補助（関数用）'!B8="","",'対象医療機関入力補助（関数用）'!B8)</f>
        <v>医療法人篤友会坂本病院</v>
      </c>
      <c r="AB7" s="23" t="str">
        <f>IF('対象医療機関入力補助（関数用）'!D8="","",'対象医療機関入力補助（関数用）'!D8)</f>
        <v/>
      </c>
      <c r="AC7" s="23" t="str">
        <f>IF('対象医療機関入力補助（関数用）'!F8="","",'対象医療機関入力補助（関数用）'!F8)</f>
        <v>市立吹田市民病院</v>
      </c>
      <c r="AD7" s="23" t="str">
        <f>IF('対象医療機関入力補助（関数用）'!H8="","",'対象医療機関入力補助（関数用）'!H8)</f>
        <v>医療法人せいわ会彩都リハビリテーション病院</v>
      </c>
      <c r="AE7" s="23"/>
      <c r="AF7" s="23"/>
      <c r="AG7" s="23" t="str">
        <f>IF('対象医療機関入力補助（関数用）'!J8="","",'対象医療機関入力補助（関数用）'!J8)</f>
        <v>社会医療法人祐生会みどりヶ丘病院</v>
      </c>
      <c r="AH7" s="23" t="str">
        <f>IF('対象医療機関入力補助（関数用）'!L8="","",'対象医療機関入力補助（関数用）'!L8)</f>
        <v>医療法人友紘会友紘会総合病院</v>
      </c>
      <c r="AI7" s="23" t="str">
        <f>IF('対象医療機関入力補助（関数用）'!N8="","",'対象医療機関入力補助（関数用）'!N8)</f>
        <v>摂津ひかり病院</v>
      </c>
      <c r="AJ7" s="23" t="str">
        <f>IF('対象医療機関入力補助（関数用）'!P8="","",'対象医療機関入力補助（関数用）'!P8)</f>
        <v/>
      </c>
      <c r="AK7" s="23" t="str">
        <f>IF('対象医療機関入力補助（関数用）'!R8="","",'対象医療機関入力補助（関数用）'!R8)</f>
        <v>社会医療法人彩樹守口敬仁会病院</v>
      </c>
      <c r="AL7" s="23" t="str">
        <f>IF('対象医療機関入力補助（関数用）'!T8="","",'対象医療機関入力補助（関数用）'!T8)</f>
        <v>医療法人大寿会大寿会病院</v>
      </c>
      <c r="AM7" s="23" t="str">
        <f>IF('対象医療機関入力補助（関数用）'!V8="","",'対象医療機関入力補助（関数用）'!V8)</f>
        <v>医療法人河北会河北病院</v>
      </c>
      <c r="AN7" s="23" t="str">
        <f>IF('対象医療機関入力補助（関数用）'!X8="","",'対象医療機関入力補助（関数用）'!X8)</f>
        <v>医療法人藤井会大東中央病院</v>
      </c>
      <c r="AO7" s="23" t="str">
        <f>IF('対象医療機関入力補助（関数用）'!Z8="","",'対象医療機関入力補助（関数用）'!Z8)</f>
        <v>社会医療法人 ONE FLAG牧リハビリテーション病院</v>
      </c>
      <c r="AP7" s="23" t="str">
        <f>IF('対象医療機関入力補助（関数用）'!AB8="","",'対象医療機関入力補助（関数用）'!AB8)</f>
        <v/>
      </c>
      <c r="AQ7" s="23" t="str">
        <f>IF('対象医療機関入力補助（関数用）'!AD8="","",'対象医療機関入力補助（関数用）'!AD8)</f>
        <v/>
      </c>
      <c r="AR7" s="23" t="str">
        <f>IF('対象医療機関入力補助（関数用）'!AF8="","",'対象医療機関入力補助（関数用）'!AF8)</f>
        <v>医療法人貴島会貴島病院本院</v>
      </c>
      <c r="AS7" s="23" t="str">
        <f>IF('対象医療機関入力補助（関数用）'!AH8="","",'対象医療機関入力補助（関数用）'!AH8)</f>
        <v/>
      </c>
      <c r="AT7" s="23" t="str">
        <f>IF('対象医療機関入力補助（関数用）'!AJ8="","",'対象医療機関入力補助（関数用）'!AJ8)</f>
        <v>社会医療法人若弘会若草第一病院</v>
      </c>
      <c r="AU7" s="23" t="str">
        <f>IF('対象医療機関入力補助（関数用）'!AL8="","",'対象医療機関入力補助（関数用）'!AL8)</f>
        <v>医療法人正清会金剛病院</v>
      </c>
      <c r="AV7" s="23" t="str">
        <f>IF('対象医療機関入力補助（関数用）'!AN8="","",'対象医療機関入力補助（関数用）'!AN8)</f>
        <v>医療法人生登会てらもと医療リハビリ病院</v>
      </c>
      <c r="AW7" s="23" t="str">
        <f>IF('対象医療機関入力補助（関数用）'!AP8="","",'対象医療機関入力補助（関数用）'!AP8)</f>
        <v>医療法人邦英会寺下病院</v>
      </c>
      <c r="AX7" s="23" t="str">
        <f>IF('対象医療機関入力補助（関数用）'!AR8="","",'対象医療機関入力補助（関数用）'!AR8)</f>
        <v>医療法人昌円会高村病院</v>
      </c>
      <c r="AY7" s="23" t="str">
        <f>IF('対象医療機関入力補助（関数用）'!AT8="","",'対象医療機関入力補助（関数用）'!AT8)</f>
        <v/>
      </c>
      <c r="AZ7" s="23" t="str">
        <f>IF('対象医療機関入力補助（関数用）'!AV8="","",'対象医療機関入力補助（関数用）'!AV8)</f>
        <v>社会医療法人さくら会さくら会病院</v>
      </c>
      <c r="BA7" s="23"/>
      <c r="BB7" s="23"/>
      <c r="BC7" s="23"/>
      <c r="BD7" s="23" t="str">
        <f>IF('対象医療機関入力補助（関数用）'!AX8="","",'対象医療機関入力補助（関数用）'!AX8)</f>
        <v>公益財団法人浅香山病院</v>
      </c>
      <c r="BE7" s="23" t="str">
        <f>IF('対象医療機関入力補助（関数用）'!AZ8="","",'対象医療機関入力補助（関数用）'!AZ8)</f>
        <v>医療法人 邦徳会 邦和病院</v>
      </c>
      <c r="BF7" s="23" t="str">
        <f>IF('対象医療機関入力補助（関数用）'!BB8="","",'対象医療機関入力補助（関数用）'!BB8)</f>
        <v/>
      </c>
      <c r="BG7" s="23" t="str">
        <f>IF('対象医療機関入力補助（関数用）'!BD8="","",'対象医療機関入力補助（関数用）'!BD8)</f>
        <v>社会医療法人ペガサスペガサスリハビリテーション病院</v>
      </c>
      <c r="BH7" s="23" t="str">
        <f>IF('対象医療機関入力補助（関数用）'!BF8="","",'対象医療機関入力補助（関数用）'!BF8)</f>
        <v>医療法人良秀会泉北藤井病院</v>
      </c>
      <c r="BI7" s="23" t="str">
        <f>IF('対象医療機関入力補助（関数用）'!BH8="","",'対象医療機関入力補助（関数用）'!BH8)</f>
        <v>医療法人紀和会正風病院</v>
      </c>
      <c r="BJ7" s="23" t="str">
        <f>IF('対象医療機関入力補助（関数用）'!BJ8="","",'対象医療機関入力補助（関数用）'!BJ8)</f>
        <v/>
      </c>
      <c r="BK7" s="23" t="str">
        <f>IF('対象医療機関入力補助（関数用）'!BL8="","",'対象医療機関入力補助（関数用）'!BL8)</f>
        <v>医療法人良秀会藤井病院</v>
      </c>
      <c r="BL7" s="23" t="str">
        <f>IF('対象医療機関入力補助（関数用）'!BN8="","",'対象医療機関入力補助（関数用）'!BN8)</f>
        <v>医療法人穂仁会原病院</v>
      </c>
      <c r="BM7" s="23" t="str">
        <f>IF('対象医療機関入力補助（関数用）'!BP8="","",'対象医療機関入力補助（関数用）'!BP8)</f>
        <v>社会医療法人慈薫会河崎病院</v>
      </c>
      <c r="BN7" s="23" t="str">
        <f>IF('対象医療機関入力補助（関数用）'!BR8="","",'対象医療機関入力補助（関数用）'!BR8)</f>
        <v>医療法人定生会谷口病院</v>
      </c>
      <c r="BO7" s="23" t="str">
        <f>IF('対象医療機関入力補助（関数用）'!BT8="","",'対象医療機関入力補助（関数用）'!BT8)</f>
        <v>地方独立行政法人大阪府立病院機構大阪母子医療センター</v>
      </c>
      <c r="BP7" s="23" t="str">
        <f>IF('対象医療機関入力補助（関数用）'!BV8="","",'対象医療機関入力補助（関数用）'!BV8)</f>
        <v/>
      </c>
      <c r="BQ7" s="23" t="str">
        <f>IF('対象医療機関入力補助（関数用）'!BX8="","",'対象医療機関入力補助（関数用）'!BX8)</f>
        <v>医療法人白卯会白井病院</v>
      </c>
      <c r="BR7" s="23" t="str">
        <f>IF('対象医療機関入力補助（関数用）'!BZ8="","",'対象医療機関入力補助（関数用）'!BZ8)</f>
        <v/>
      </c>
      <c r="BS7" s="23" t="str">
        <f>IF('対象医療機関入力補助（関数用）'!CB8="","",'対象医療機関入力補助（関数用）'!CB8)</f>
        <v/>
      </c>
      <c r="BT7" s="23" t="str">
        <f>IF('対象医療機関入力補助（関数用）'!CD8="","",'対象医療機関入力補助（関数用）'!CD8)</f>
        <v/>
      </c>
      <c r="BU7" s="23"/>
      <c r="BV7" s="23" t="str">
        <f>IF('対象医療機関入力補助（関数用）'!CF8="","",'対象医療機関入力補助（関数用）'!CF8)</f>
        <v/>
      </c>
      <c r="BW7" s="23" t="str">
        <f>IF('対象医療機関入力補助（関数用）'!CH8="","",'対象医療機関入力補助（関数用）'!CH8)</f>
        <v>医療法人京昭会ツヂ病院</v>
      </c>
      <c r="BX7" s="23" t="str">
        <f>IF('対象医療機関入力補助（関数用）'!CJ8="","",'対象医療機関入力補助（関数用）'!CJ8)</f>
        <v>淀川平成病院</v>
      </c>
      <c r="BY7" s="23" t="str">
        <f>IF('対象医療機関入力補助（関数用）'!CL8="","",'対象医療機関入力補助（関数用）'!CL8)</f>
        <v>医療法人松仁会明徳病院</v>
      </c>
      <c r="BZ7" s="23" t="str">
        <f>IF('対象医療機関入力補助（関数用）'!CN8="","",'対象医療機関入力補助（関数用）'!CN8)</f>
        <v>社会医療法人協和会北大阪病院</v>
      </c>
      <c r="CA7" s="23" t="str">
        <f>IF('対象医療機関入力補助（関数用）'!CP8="","",'対象医療機関入力補助（関数用）'!CP8)</f>
        <v>一般財団法人住友病院</v>
      </c>
      <c r="CB7" s="23" t="str">
        <f>IF('対象医療機関入力補助（関数用）'!CR8="","",'対象医療機関入力補助（関数用）'!CR8)</f>
        <v>医療法人啓信会大阪整形外科病院</v>
      </c>
      <c r="CC7" s="23" t="str">
        <f>IF('対象医療機関入力補助（関数用）'!CT8="","",'対象医療機関入力補助（関数用）'!CT8)</f>
        <v/>
      </c>
      <c r="CD7" s="23" t="str">
        <f>IF('対象医療機関入力補助（関数用）'!CV8="","",'対象医療機関入力補助（関数用）'!CV8)</f>
        <v>吉川病院</v>
      </c>
      <c r="CE7" s="23" t="str">
        <f>IF('対象医療機関入力補助（関数用）'!CX8="","",'対象医療機関入力補助（関数用）'!CX8)</f>
        <v/>
      </c>
      <c r="CF7" s="23" t="str">
        <f>IF('対象医療機関入力補助（関数用）'!CZ8="","",'対象医療機関入力補助（関数用）'!CZ8)</f>
        <v/>
      </c>
      <c r="CG7" s="23" t="str">
        <f>IF('対象医療機関入力補助（関数用）'!DB8="","",'対象医療機関入力補助（関数用）'!DB8)</f>
        <v>社会医療法人愛仁会千船病院</v>
      </c>
      <c r="CH7" s="23" t="str">
        <f>IF('対象医療機関入力補助（関数用）'!DD8="","",'対象医療機関入力補助（関数用）'!DD8)</f>
        <v>医療法人社団湯川胃腸病院</v>
      </c>
      <c r="CI7" s="23" t="str">
        <f>IF('対象医療機関入力補助（関数用）'!DF8="","",'対象医療機関入力補助（関数用）'!DF8)</f>
        <v>社会医療法人寿会富永病院</v>
      </c>
      <c r="CJ7" s="23" t="str">
        <f>IF('対象医療機関入力補助（関数用）'!DH8="","",'対象医療機関入力補助（関数用）'!DH8)</f>
        <v>公道会病院</v>
      </c>
      <c r="CK7" s="23" t="str">
        <f>IF('対象医療機関入力補助（関数用）'!DJ8="","",'対象医療機関入力補助（関数用）'!DJ8)</f>
        <v>医療法人アエバ会アエバ外科病院</v>
      </c>
      <c r="CL7" s="23" t="str">
        <f>IF('対象医療機関入力補助（関数用）'!DL8="","",'対象医療機関入力補助（関数用）'!DL8)</f>
        <v>社会福祉法人恩賜財団大阪府済生会野江病院</v>
      </c>
      <c r="CM7" s="23" t="str">
        <f>IF('対象医療機関入力補助（関数用）'!DN8="","",'対象医療機関入力補助（関数用）'!DN8)</f>
        <v>医療福祉生活協同組合おおさか　コープおおさか病院</v>
      </c>
      <c r="CN7" s="23" t="str">
        <f>IF('対象医療機関入力補助（関数用）'!DP8="","",'対象医療機関入力補助（関数用）'!DP8)</f>
        <v>国家公務員共済組合連合会大手前病院</v>
      </c>
      <c r="CO7" s="23" t="str">
        <f>IF('対象医療機関入力補助（関数用）'!DR8="","",'対象医療機関入力補助（関数用）'!DR8)</f>
        <v>医療法人恵登久会越川病院</v>
      </c>
      <c r="CP7" s="23" t="str">
        <f>IF('対象医療機関入力補助（関数用）'!DT8="","",'対象医療機関入力補助（関数用）'!DT8)</f>
        <v>医療法人錦秀会阪和記念病院</v>
      </c>
      <c r="CQ7" s="23" t="str">
        <f>IF('対象医療機関入力補助（関数用）'!DV8="","",'対象医療機関入力補助（関数用）'!DV8)</f>
        <v>医療法人橘会東住吉森本リハビリテーション病院</v>
      </c>
      <c r="CR7" s="23" t="str">
        <f>IF('対象医療機関入力補助（関数用）'!DX8="","",'対象医療機関入力補助（関数用）'!DX8)</f>
        <v>医療法人ダイワ会大和中央病院</v>
      </c>
      <c r="CS7" s="23" t="str">
        <f>IF('対象医療機関入力補助（関数用）'!DZ8="","",'対象医療機関入力補助（関数用）'!DZ8)</f>
        <v>社会医療法人三宝会南港病院</v>
      </c>
      <c r="CT7" s="23" t="str">
        <f>IF('対象医療機関入力補助（関数用）'!EB8="","",'対象医療機関入力補助（関数用）'!EB8)</f>
        <v>医療法人松仁会松井記念病院</v>
      </c>
    </row>
    <row r="8" spans="1:98" s="9" customFormat="1" x14ac:dyDescent="0.45">
      <c r="A8" s="9" t="str">
        <f t="shared" si="0"/>
        <v>01 豊中市-5</v>
      </c>
      <c r="B8" s="9">
        <f>+COUNTIF($F$4:F8,F8)</f>
        <v>5</v>
      </c>
      <c r="C8" s="8">
        <v>5</v>
      </c>
      <c r="D8" t="s">
        <v>43</v>
      </c>
      <c r="E8">
        <v>12701014</v>
      </c>
      <c r="F8" t="s">
        <v>44</v>
      </c>
      <c r="G8" s="271" t="s">
        <v>59</v>
      </c>
      <c r="H8" t="s">
        <v>60</v>
      </c>
      <c r="I8" t="s">
        <v>813</v>
      </c>
      <c r="J8" t="s">
        <v>1059</v>
      </c>
      <c r="L8" s="16" t="s">
        <v>217</v>
      </c>
      <c r="M8" s="34"/>
      <c r="N8" s="25"/>
      <c r="O8" s="11"/>
      <c r="P8" s="12" t="s">
        <v>131</v>
      </c>
      <c r="Q8" s="11"/>
      <c r="R8" s="12" t="s">
        <v>229</v>
      </c>
      <c r="S8" s="12" t="s">
        <v>284</v>
      </c>
      <c r="T8" s="12" t="s">
        <v>307</v>
      </c>
      <c r="U8" s="12" t="s">
        <v>594</v>
      </c>
      <c r="V8" s="12" t="s">
        <v>431</v>
      </c>
      <c r="W8" s="12" t="s">
        <v>479</v>
      </c>
      <c r="X8" s="24" t="s">
        <v>534</v>
      </c>
      <c r="Y8" s="38"/>
      <c r="Z8" s="8">
        <v>5</v>
      </c>
      <c r="AA8" s="23" t="str">
        <f>IF('対象医療機関入力補助（関数用）'!B9="","",'対象医療機関入力補助（関数用）'!B9)</f>
        <v>社会医療法人純幸会関西メディカル病院</v>
      </c>
      <c r="AB8" s="23" t="str">
        <f>IF('対象医療機関入力補助（関数用）'!D9="","",'対象医療機関入力補助（関数用）'!D9)</f>
        <v/>
      </c>
      <c r="AC8" s="23" t="str">
        <f>IF('対象医療機関入力補助（関数用）'!F9="","",'対象医療機関入力補助（関数用）'!F9)</f>
        <v>医療法人徳洲会吹田徳洲会病院</v>
      </c>
      <c r="AD8" s="23" t="str">
        <f>IF('対象医療機関入力補助（関数用）'!H9="","",'対象医療機関入力補助（関数用）'!H9)</f>
        <v>医療法人マックシール巽今宮病院</v>
      </c>
      <c r="AE8" s="23"/>
      <c r="AF8" s="23"/>
      <c r="AG8" s="23" t="str">
        <f>IF('対象医療機関入力補助（関数用）'!J9="","",'対象医療機関入力補助（関数用）'!J9)</f>
        <v>社会医療法人愛仁会　愛仁会リハビリテーション病院</v>
      </c>
      <c r="AH8" s="23" t="str">
        <f>IF('対象医療機関入力補助（関数用）'!L9="","",'対象医療機関入力補助（関数用）'!L9)</f>
        <v>医療法人医誠会茨木医誠会病院</v>
      </c>
      <c r="AI8" s="23" t="str">
        <f>IF('対象医療機関入力補助（関数用）'!N9="","",'対象医療機関入力補助（関数用）'!N9)</f>
        <v/>
      </c>
      <c r="AJ8" s="23" t="str">
        <f>IF('対象医療機関入力補助（関数用）'!P9="","",'対象医療機関入力補助（関数用）'!P9)</f>
        <v/>
      </c>
      <c r="AK8" s="23" t="str">
        <f>IF('対象医療機関入力補助（関数用）'!R9="","",'対象医療機関入力補助（関数用）'!R9)</f>
        <v>医療法人愛泉会愛泉会病院</v>
      </c>
      <c r="AL8" s="23" t="str">
        <f>IF('対象医療機関入力補助（関数用）'!T9="","",'対象医療機関入力補助（関数用）'!T9)</f>
        <v>市立ひらかた病院</v>
      </c>
      <c r="AM8" s="23" t="str">
        <f>IF('対象医療機関入力補助（関数用）'!V9="","",'対象医療機関入力補助（関数用）'!V9)</f>
        <v>医療法人一祐会藤本病院</v>
      </c>
      <c r="AN8" s="23" t="str">
        <f>IF('対象医療機関入力補助（関数用）'!X9="","",'対象医療機関入力補助（関数用）'!X9)</f>
        <v>医療法人仁泉会阪奈病院</v>
      </c>
      <c r="AO8" s="23" t="str">
        <f>IF('対象医療機関入力補助（関数用）'!Z9="","",'対象医療機関入力補助（関数用）'!Z9)</f>
        <v>医療法人正幸会正幸会病院</v>
      </c>
      <c r="AP8" s="23" t="str">
        <f>IF('対象医療機関入力補助（関数用）'!AB9="","",'対象医療機関入力補助（関数用）'!AB9)</f>
        <v/>
      </c>
      <c r="AQ8" s="23" t="str">
        <f>IF('対象医療機関入力補助（関数用）'!AD9="","",'対象医療機関入力補助（関数用）'!AD9)</f>
        <v/>
      </c>
      <c r="AR8" s="23" t="str">
        <f>IF('対象医療機関入力補助（関数用）'!AF9="","",'対象医療機関入力補助（関数用）'!AF9)</f>
        <v>医療法人徳洲会厚生会第一病院</v>
      </c>
      <c r="AS8" s="23" t="str">
        <f>IF('対象医療機関入力補助（関数用）'!AH9="","",'対象医療機関入力補助（関数用）'!AH9)</f>
        <v/>
      </c>
      <c r="AT8" s="23" t="str">
        <f>IF('対象医療機関入力補助（関数用）'!AJ9="","",'対象医療機関入力補助（関数用）'!AJ9)</f>
        <v>医療法人孟仁会東大阪山路病院</v>
      </c>
      <c r="AU8" s="23" t="str">
        <f>IF('対象医療機関入力補助（関数用）'!AL9="","",'対象医療機関入力補助（関数用）'!AL9)</f>
        <v>一般財団法人成研会結のぞみ病院</v>
      </c>
      <c r="AV8" s="23" t="str">
        <f>IF('対象医療機関入力補助（関数用）'!AN9="","",'対象医療機関入力補助（関数用）'!AN9)</f>
        <v>社会福祉法人恩徳福祉会青山第二病院</v>
      </c>
      <c r="AW8" s="23" t="str">
        <f>IF('対象医療機関入力補助（関数用）'!AP9="","",'対象医療機関入力補助（関数用）'!AP9)</f>
        <v/>
      </c>
      <c r="AX8" s="23" t="str">
        <f>IF('対象医療機関入力補助（関数用）'!AR9="","",'対象医療機関入力補助（関数用）'!AR9)</f>
        <v>医療法人愛幸会天仁病院</v>
      </c>
      <c r="AY8" s="23" t="str">
        <f>IF('対象医療機関入力補助（関数用）'!AT9="","",'対象医療機関入力補助（関数用）'!AT9)</f>
        <v/>
      </c>
      <c r="AZ8" s="23" t="str">
        <f>IF('対象医療機関入力補助（関数用）'!AV9="","",'対象医療機関入力補助（関数用）'!AV9)</f>
        <v>医療法人正雅会辻本病院</v>
      </c>
      <c r="BA8" s="23"/>
      <c r="BB8" s="23"/>
      <c r="BC8" s="23"/>
      <c r="BD8" s="23" t="str">
        <f>IF('対象医療機関入力補助（関数用）'!AX9="","",'対象医療機関入力補助（関数用）'!AX9)</f>
        <v>医療法人いずみ会阪堺病院</v>
      </c>
      <c r="BE8" s="23" t="str">
        <f>IF('対象医療機関入力補助（関数用）'!AZ9="","",'対象医療機関入力補助（関数用）'!AZ9)</f>
        <v>医療法人藤田好生会堺フジタ病院</v>
      </c>
      <c r="BF8" s="23" t="str">
        <f>IF('対象医療機関入力補助（関数用）'!BB9="","",'対象医療機関入力補助（関数用）'!BB9)</f>
        <v/>
      </c>
      <c r="BG8" s="23" t="str">
        <f>IF('対象医療機関入力補助（関数用）'!BD9="","",'対象医療機関入力補助（関数用）'!BD9)</f>
        <v>医療法人達瑛会鳳胃腸病院</v>
      </c>
      <c r="BH8" s="23" t="str">
        <f>IF('対象医療機関入力補助（関数用）'!BF9="","",'対象医療機関入力補助（関数用）'!BF9)</f>
        <v/>
      </c>
      <c r="BI8" s="23" t="str">
        <f>IF('対象医療機関入力補助（関数用）'!BH9="","",'対象医療機関入力補助（関数用）'!BH9)</f>
        <v>堺若葉会病院</v>
      </c>
      <c r="BJ8" s="23" t="str">
        <f>IF('対象医療機関入力補助（関数用）'!BJ9="","",'対象医療機関入力補助（関数用）'!BJ9)</f>
        <v/>
      </c>
      <c r="BK8" s="23" t="str">
        <f>IF('対象医療機関入力補助（関数用）'!BL9="","",'対象医療機関入力補助（関数用）'!BL9)</f>
        <v>医療法人聖志会渡辺病院</v>
      </c>
      <c r="BL8" s="23" t="str">
        <f>IF('対象医療機関入力補助（関数用）'!BN9="","",'対象医療機関入力補助（関数用）'!BN9)</f>
        <v>泉大津急性期メディカルセンター</v>
      </c>
      <c r="BM8" s="23" t="str">
        <f>IF('対象医療機関入力補助（関数用）'!BP9="","",'対象医療機関入力補助（関数用）'!BP9)</f>
        <v/>
      </c>
      <c r="BN8" s="23" t="str">
        <f>IF('対象医療機関入力補助（関数用）'!BR9="","",'対象医療機関入力補助（関数用）'!BR9)</f>
        <v>医療法人桂信会羽原病院</v>
      </c>
      <c r="BO8" s="23" t="str">
        <f>IF('対象医療機関入力補助（関数用）'!BT9="","",'対象医療機関入力補助（関数用）'!BT9)</f>
        <v>和泉市立総合医療センター</v>
      </c>
      <c r="BP8" s="23" t="str">
        <f>IF('対象医療機関入力補助（関数用）'!BV9="","",'対象医療機関入力補助（関数用）'!BV9)</f>
        <v/>
      </c>
      <c r="BQ8" s="23" t="str">
        <f>IF('対象医療機関入力補助（関数用）'!BX9="","",'対象医療機関入力補助（関数用）'!BX9)</f>
        <v>和泉南病院</v>
      </c>
      <c r="BR8" s="23" t="str">
        <f>IF('対象医療機関入力補助（関数用）'!BZ9="","",'対象医療機関入力補助（関数用）'!BZ9)</f>
        <v/>
      </c>
      <c r="BS8" s="23" t="str">
        <f>IF('対象医療機関入力補助（関数用）'!CB9="","",'対象医療機関入力補助（関数用）'!CB9)</f>
        <v/>
      </c>
      <c r="BT8" s="23" t="str">
        <f>IF('対象医療機関入力補助（関数用）'!CD9="","",'対象医療機関入力補助（関数用）'!CD9)</f>
        <v/>
      </c>
      <c r="BU8" s="23"/>
      <c r="BV8" s="23" t="str">
        <f>IF('対象医療機関入力補助（関数用）'!CF9="","",'対象医療機関入力補助（関数用）'!CF9)</f>
        <v/>
      </c>
      <c r="BW8" s="23" t="str">
        <f>IF('対象医療機関入力補助（関数用）'!CH9="","",'対象医療機関入力補助（関数用）'!CH9)</f>
        <v>大阪市立総合医療センター</v>
      </c>
      <c r="BX8" s="23" t="str">
        <f>IF('対象医療機関入力補助（関数用）'!CJ9="","",'対象医療機関入力補助（関数用）'!CJ9)</f>
        <v/>
      </c>
      <c r="BY8" s="23" t="str">
        <f>IF('対象医療機関入力補助（関数用）'!CL9="","",'対象医療機関入力補助（関数用）'!CL9)</f>
        <v>社会医療法人祐生会城北みどりケ丘病院</v>
      </c>
      <c r="BZ8" s="23" t="str">
        <f>IF('対象医療機関入力補助（関数用）'!CN9="","",'対象医療機関入力補助（関数用）'!CN9)</f>
        <v>貴生病院</v>
      </c>
      <c r="CA8" s="23" t="str">
        <f>IF('対象医療機関入力補助（関数用）'!CP9="","",'対象医療機関入力補助（関数用）'!CP9)</f>
        <v>社会医療法人協和会加納総合病院</v>
      </c>
      <c r="CB8" s="23" t="str">
        <f>IF('対象医療機関入力補助（関数用）'!CR9="","",'対象医療機関入力補助（関数用）'!CR9)</f>
        <v>独立行政法人地域医療機能推進機構大阪病院</v>
      </c>
      <c r="CC8" s="23" t="str">
        <f>IF('対象医療機関入力補助（関数用）'!CT9="","",'対象医療機関入力補助（関数用）'!CT9)</f>
        <v/>
      </c>
      <c r="CD8" s="23" t="str">
        <f>IF('対象医療機関入力補助（関数用）'!CV9="","",'対象医療機関入力補助（関数用）'!CV9)</f>
        <v>公益財団法人日本生命済生会日本生命病院</v>
      </c>
      <c r="CE8" s="23" t="str">
        <f>IF('対象医療機関入力補助（関数用）'!CX9="","",'対象医療機関入力補助（関数用）'!CX9)</f>
        <v/>
      </c>
      <c r="CF8" s="23" t="str">
        <f>IF('対象医療機関入力補助（関数用）'!CZ9="","",'対象医療機関入力補助（関数用）'!CZ9)</f>
        <v/>
      </c>
      <c r="CG8" s="23" t="str">
        <f>IF('対象医療機関入力補助（関数用）'!DB9="","",'対象医療機関入力補助（関数用）'!DB9)</f>
        <v>公益財団法人淀川勤労者厚生協会附属西淀病院</v>
      </c>
      <c r="CH8" s="23" t="str">
        <f>IF('対象医療機関入力補助（関数用）'!DD9="","",'対象医療機関入力補助（関数用）'!DD9)</f>
        <v>早石病院</v>
      </c>
      <c r="CI8" s="23" t="str">
        <f>IF('対象医療機関入力補助（関数用）'!DF9="","",'対象医療機関入力補助（関数用）'!DF9)</f>
        <v/>
      </c>
      <c r="CJ8" s="23" t="str">
        <f>IF('対象医療機関入力補助（関数用）'!DH9="","",'対象医療機関入力補助（関数用）'!DH9)</f>
        <v>医療法人中本会中本病院</v>
      </c>
      <c r="CK8" s="23" t="str">
        <f>IF('対象医療機関入力補助（関数用）'!DJ9="","",'対象医療機関入力補助（関数用）'!DJ9)</f>
        <v>医療法人吉栄会吉栄会病院</v>
      </c>
      <c r="CL8" s="23" t="str">
        <f>IF('対象医療機関入力補助（関数用）'!DL9="","",'対象医療機関入力補助（関数用）'!DL9)</f>
        <v>社会医療法人大道会森之宮病院</v>
      </c>
      <c r="CM8" s="23" t="str">
        <f>IF('対象医療機関入力補助（関数用）'!DN9="","",'対象医療機関入力補助（関数用）'!DN9)</f>
        <v>社会医療法人盛和会本田病院</v>
      </c>
      <c r="CN8" s="23" t="str">
        <f>IF('対象医療機関入力補助（関数用）'!DP9="","",'対象医療機関入力補助（関数用）'!DP9)</f>
        <v>地方独立行政法人大阪府立病院機構大阪国際がんセンター</v>
      </c>
      <c r="CO8" s="23" t="str">
        <f>IF('対象医療機関入力補助（関数用）'!DR9="","",'対象医療機関入力補助（関数用）'!DR9)</f>
        <v>西日本旅客鉄道株式会社大阪鉄道病院</v>
      </c>
      <c r="CP8" s="23" t="str">
        <f>IF('対象医療機関入力補助（関数用）'!DT9="","",'対象医療機関入力補助（関数用）'!DT9)</f>
        <v>医療法人錦秀会阪和第二住吉病院</v>
      </c>
      <c r="CQ8" s="23" t="str">
        <f>IF('対象医療機関入力補助（関数用）'!DV9="","",'対象医療機関入力補助（関数用）'!DV9)</f>
        <v>医療法人橘会東住吉森本病院</v>
      </c>
      <c r="CR8" s="23" t="str">
        <f>IF('対象医療機関入力補助（関数用）'!DX9="","",'対象医療機関入力補助（関数用）'!DX9)</f>
        <v>一般社団法人津守病院</v>
      </c>
      <c r="CS8" s="23" t="str">
        <f>IF('対象医療機関入力補助（関数用）'!DZ9="","",'対象医療機関入力補助（関数用）'!DZ9)</f>
        <v/>
      </c>
      <c r="CT8" s="23" t="str">
        <f>IF('対象医療機関入力補助（関数用）'!EB9="","",'対象医療機関入力補助（関数用）'!EB9)</f>
        <v>医療法人豊旺会共立病院</v>
      </c>
    </row>
    <row r="9" spans="1:98" s="9" customFormat="1" x14ac:dyDescent="0.45">
      <c r="A9" s="9" t="str">
        <f t="shared" si="0"/>
        <v>01 豊中市-6</v>
      </c>
      <c r="B9" s="9">
        <f>+COUNTIF($F$4:F9,F9)</f>
        <v>6</v>
      </c>
      <c r="C9" s="8">
        <v>6</v>
      </c>
      <c r="D9" t="s">
        <v>43</v>
      </c>
      <c r="E9">
        <v>12701018</v>
      </c>
      <c r="F9" t="s">
        <v>44</v>
      </c>
      <c r="G9" s="271" t="s">
        <v>59</v>
      </c>
      <c r="H9" t="s">
        <v>60</v>
      </c>
      <c r="I9" t="s">
        <v>65</v>
      </c>
      <c r="J9" t="s">
        <v>1061</v>
      </c>
      <c r="L9" s="16" t="s">
        <v>255</v>
      </c>
      <c r="M9" s="34"/>
      <c r="N9" s="25"/>
      <c r="O9" s="11"/>
      <c r="P9" s="12" t="s">
        <v>142</v>
      </c>
      <c r="Q9" s="11"/>
      <c r="R9" s="12" t="s">
        <v>248</v>
      </c>
      <c r="S9" s="12" t="s">
        <v>289</v>
      </c>
      <c r="T9" s="12" t="s">
        <v>318</v>
      </c>
      <c r="U9" s="11"/>
      <c r="V9" s="12" t="s">
        <v>434</v>
      </c>
      <c r="W9" s="12" t="s">
        <v>486</v>
      </c>
      <c r="X9" s="24" t="s">
        <v>539</v>
      </c>
      <c r="Y9" s="38"/>
      <c r="Z9" s="8">
        <v>6</v>
      </c>
      <c r="AA9" s="23" t="str">
        <f>IF('対象医療機関入力補助（関数用）'!B10="","",'対象医療機関入力補助（関数用）'!B10)</f>
        <v>医療法人篤友会関西リハビリテーション病院</v>
      </c>
      <c r="AB9" s="23" t="str">
        <f>IF('対象医療機関入力補助（関数用）'!D10="","",'対象医療機関入力補助（関数用）'!D10)</f>
        <v/>
      </c>
      <c r="AC9" s="23" t="str">
        <f>IF('対象医療機関入力補助（関数用）'!F10="","",'対象医療機関入力補助（関数用）'!F10)</f>
        <v>社会福祉法人恩賜財団済生会支部大阪府済生会千里病院</v>
      </c>
      <c r="AD9" s="23" t="str">
        <f>IF('対象医療機関入力補助（関数用）'!H10="","",'対象医療機関入力補助（関数用）'!H10)</f>
        <v>医療法人ガラシア会ガラシア病院</v>
      </c>
      <c r="AE9" s="23"/>
      <c r="AF9" s="23"/>
      <c r="AG9" s="23" t="str">
        <f>IF('対象医療機関入力補助（関数用）'!J10="","",'対象医療機関入力補助（関数用）'!J10)</f>
        <v>社会医療法人東和会第一東和会病院</v>
      </c>
      <c r="AH9" s="23" t="str">
        <f>IF('対象医療機関入力補助（関数用）'!L10="","",'対象医療機関入力補助（関数用）'!L10)</f>
        <v>医療法人成和会ほうせんか病院</v>
      </c>
      <c r="AI9" s="23" t="str">
        <f>IF('対象医療機関入力補助（関数用）'!N10="","",'対象医療機関入力補助（関数用）'!N10)</f>
        <v/>
      </c>
      <c r="AJ9" s="23" t="str">
        <f>IF('対象医療機関入力補助（関数用）'!P10="","",'対象医療機関入力補助（関数用）'!P10)</f>
        <v/>
      </c>
      <c r="AK9" s="23" t="str">
        <f>IF('対象医療機関入力補助（関数用）'!R10="","",'対象医療機関入力補助（関数用）'!R10)</f>
        <v>医療法人清水会　もりぐち清水会病院</v>
      </c>
      <c r="AL9" s="23" t="str">
        <f>IF('対象医療機関入力補助（関数用）'!T10="","",'対象医療機関入力補助（関数用）'!T10)</f>
        <v>国家公務員共済組合連合会枚方公済病院</v>
      </c>
      <c r="AM9" s="23" t="str">
        <f>IF('対象医療機関入力補助（関数用）'!V10="","",'対象医療機関入力補助（関数用）'!V10)</f>
        <v>医療法人大慶会星光病院</v>
      </c>
      <c r="AN9" s="23" t="str">
        <f>IF('対象医療機関入力補助（関数用）'!X10="","",'対象医療機関入力補助（関数用）'!X10)</f>
        <v/>
      </c>
      <c r="AO9" s="23" t="str">
        <f>IF('対象医療機関入力補助（関数用）'!Z10="","",'対象医療機関入力補助（関数用）'!Z10)</f>
        <v/>
      </c>
      <c r="AP9" s="23" t="str">
        <f>IF('対象医療機関入力補助（関数用）'!AB10="","",'対象医療機関入力補助（関数用）'!AB10)</f>
        <v/>
      </c>
      <c r="AQ9" s="23" t="str">
        <f>IF('対象医療機関入力補助（関数用）'!AD10="","",'対象医療機関入力補助（関数用）'!AD10)</f>
        <v/>
      </c>
      <c r="AR9" s="23" t="str">
        <f>IF('対象医療機関入力補助（関数用）'!AF10="","",'対象医療機関入力補助（関数用）'!AF10)</f>
        <v>医療法人貴医会貴島中央病院</v>
      </c>
      <c r="AS9" s="23" t="str">
        <f>IF('対象医療機関入力補助（関数用）'!AH10="","",'対象医療機関入力補助（関数用）'!AH10)</f>
        <v/>
      </c>
      <c r="AT9" s="23" t="str">
        <f>IF('対象医療機関入力補助（関数用）'!AJ10="","",'対象医療機関入力補助（関数用）'!AJ10)</f>
        <v>医療法人藤井会　枚岡病院</v>
      </c>
      <c r="AU9" s="23" t="str">
        <f>IF('対象医療機関入力補助（関数用）'!AL10="","",'対象医療機関入力補助（関数用）'!AL10)</f>
        <v>富田林田中病院</v>
      </c>
      <c r="AV9" s="23" t="str">
        <f>IF('対象医療機関入力補助（関数用）'!AN10="","",'対象医療機関入力補助（関数用）'!AN10)</f>
        <v>医療法人敬任会南河内おか病院</v>
      </c>
      <c r="AW9" s="23" t="str">
        <f>IF('対象医療機関入力補助（関数用）'!AP10="","",'対象医療機関入力補助（関数用）'!AP10)</f>
        <v/>
      </c>
      <c r="AX9" s="23" t="str">
        <f>IF('対象医療機関入力補助（関数用）'!AR10="","",'対象医療機関入力補助（関数用）'!AR10)</f>
        <v>運動器ケアしまだ病院</v>
      </c>
      <c r="AY9" s="23" t="str">
        <f>IF('対象医療機関入力補助（関数用）'!AT10="","",'対象医療機関入力補助（関数用）'!AT10)</f>
        <v/>
      </c>
      <c r="AZ9" s="23" t="str">
        <f>IF('対象医療機関入力補助（関数用）'!AV10="","",'対象医療機関入力補助（関数用）'!AV10)</f>
        <v>医療法人恒尚会兵田病院</v>
      </c>
      <c r="BA9" s="23"/>
      <c r="BB9" s="23"/>
      <c r="BC9" s="23"/>
      <c r="BD9" s="23" t="str">
        <f>IF('対象医療機関入力補助（関数用）'!AX10="","",'対象医療機関入力補助（関数用）'!AX10)</f>
        <v>医療法人朝日会朝日会病院</v>
      </c>
      <c r="BE9" s="23" t="str">
        <f>IF('対象医療機関入力補助（関数用）'!AZ10="","",'対象医療機関入力補助（関数用）'!AZ10)</f>
        <v>医療法人恵泉会堺平成病院</v>
      </c>
      <c r="BF9" s="23" t="str">
        <f>IF('対象医療機関入力補助（関数用）'!BB10="","",'対象医療機関入力補助（関数用）'!BB10)</f>
        <v/>
      </c>
      <c r="BG9" s="23" t="str">
        <f>IF('対象医療機関入力補助（関数用）'!BD10="","",'対象医療機関入力補助（関数用）'!BD10)</f>
        <v>医療法人大泉会大仙病院</v>
      </c>
      <c r="BH9" s="23" t="str">
        <f>IF('対象医療機関入力補助（関数用）'!BF10="","",'対象医療機関入力補助（関数用）'!BF10)</f>
        <v/>
      </c>
      <c r="BI9" s="23" t="str">
        <f>IF('対象医療機関入力補助（関数用）'!BH10="","",'対象医療機関入力補助（関数用）'!BH10)</f>
        <v>医療法人杏林会金岡病院</v>
      </c>
      <c r="BJ9" s="23" t="str">
        <f>IF('対象医療機関入力補助（関数用）'!BJ10="","",'対象医療機関入力補助（関数用）'!BJ10)</f>
        <v/>
      </c>
      <c r="BK9" s="23" t="str">
        <f>IF('対象医療機関入力補助（関数用）'!BL10="","",'対象医療機関入力補助（関数用）'!BL10)</f>
        <v>医療法人大植会葛城病院</v>
      </c>
      <c r="BL9" s="23" t="str">
        <f>IF('対象医療機関入力補助（関数用）'!BN10="","",'対象医療機関入力補助（関数用）'!BN10)</f>
        <v/>
      </c>
      <c r="BM9" s="23" t="str">
        <f>IF('対象医療機関入力補助（関数用）'!BP10="","",'対象医療機関入力補助（関数用）'!BP10)</f>
        <v/>
      </c>
      <c r="BN9" s="23" t="str">
        <f>IF('対象医療機関入力補助（関数用）'!BR10="","",'対象医療機関入力補助（関数用）'!BR10)</f>
        <v>医療法人青松記念病院</v>
      </c>
      <c r="BO9" s="23" t="str">
        <f>IF('対象医療機関入力補助（関数用）'!BT10="","",'対象医療機関入力補助（関数用）'!BT10)</f>
        <v>社会医療法人啓仁会咲花病院</v>
      </c>
      <c r="BP9" s="23" t="str">
        <f>IF('対象医療機関入力補助（関数用）'!BV10="","",'対象医療機関入力補助（関数用）'!BV10)</f>
        <v/>
      </c>
      <c r="BQ9" s="23" t="str">
        <f>IF('対象医療機関入力補助（関数用）'!BX10="","",'対象医療機関入力補助（関数用）'!BX10)</f>
        <v>医療法人功徳会大阪晴愛病院</v>
      </c>
      <c r="BR9" s="23" t="str">
        <f>IF('対象医療機関入力補助（関数用）'!BZ10="","",'対象医療機関入力補助（関数用）'!BZ10)</f>
        <v/>
      </c>
      <c r="BS9" s="23" t="str">
        <f>IF('対象医療機関入力補助（関数用）'!CB10="","",'対象医療機関入力補助（関数用）'!CB10)</f>
        <v/>
      </c>
      <c r="BT9" s="23" t="str">
        <f>IF('対象医療機関入力補助（関数用）'!CD10="","",'対象医療機関入力補助（関数用）'!CD10)</f>
        <v/>
      </c>
      <c r="BU9" s="23"/>
      <c r="BV9" s="23" t="str">
        <f>IF('対象医療機関入力補助（関数用）'!CF10="","",'対象医療機関入力補助（関数用）'!CF10)</f>
        <v/>
      </c>
      <c r="BW9" s="23" t="str">
        <f>IF('対象医療機関入力補助（関数用）'!CH10="","",'対象医療機関入力補助（関数用）'!CH10)</f>
        <v>社会医療法人明生会明生病院</v>
      </c>
      <c r="BX9" s="23" t="str">
        <f>IF('対象医療機関入力補助（関数用）'!CJ10="","",'対象医療機関入力補助（関数用）'!CJ10)</f>
        <v/>
      </c>
      <c r="BY9" s="23" t="str">
        <f>IF('対象医療機関入力補助（関数用）'!CL10="","",'対象医療機関入力補助（関数用）'!CL10)</f>
        <v>医療法人永寿会福島病院</v>
      </c>
      <c r="BZ9" s="23" t="str">
        <f>IF('対象医療機関入力補助（関数用）'!CN10="","",'対象医療機関入力補助（関数用）'!CN10)</f>
        <v>革島病院</v>
      </c>
      <c r="CA9" s="23" t="str">
        <f>IF('対象医療機関入力補助（関数用）'!CP10="","",'対象医療機関入力補助（関数用）'!CP10)</f>
        <v>医療法人渡辺医学会桜橋渡辺リハビリテーション病院</v>
      </c>
      <c r="CB9" s="23" t="str">
        <f>IF('対象医療機関入力補助（関数用）'!CR10="","",'対象医療機関入力補助（関数用）'!CR10)</f>
        <v>医療法人燦恵会首藤病院</v>
      </c>
      <c r="CC9" s="23" t="str">
        <f>IF('対象医療機関入力補助（関数用）'!CT10="","",'対象医療機関入力補助（関数用）'!CT10)</f>
        <v/>
      </c>
      <c r="CD9" s="23" t="str">
        <f>IF('対象医療機関入力補助（関数用）'!CV10="","",'対象医療機関入力補助（関数用）'!CV10)</f>
        <v>医療法人日新会日新会病院</v>
      </c>
      <c r="CE9" s="23" t="str">
        <f>IF('対象医療機関入力補助（関数用）'!CX10="","",'対象医療機関入力補助（関数用）'!CX10)</f>
        <v/>
      </c>
      <c r="CF9" s="23" t="str">
        <f>IF('対象医療機関入力補助（関数用）'!CZ10="","",'対象医療機関入力補助（関数用）'!CZ10)</f>
        <v/>
      </c>
      <c r="CG9" s="23" t="str">
        <f>IF('対象医療機関入力補助（関数用）'!DB10="","",'対象医療機関入力補助（関数用）'!DB10)</f>
        <v/>
      </c>
      <c r="CH9" s="23" t="str">
        <f>IF('対象医療機関入力補助（関数用）'!DD10="","",'対象医療機関入力補助（関数用）'!DD10)</f>
        <v>大阪赤十字病院</v>
      </c>
      <c r="CI9" s="23" t="str">
        <f>IF('対象医療機関入力補助（関数用）'!DF10="","",'対象医療機関入力補助（関数用）'!DF10)</f>
        <v/>
      </c>
      <c r="CJ9" s="23" t="str">
        <f>IF('対象医療機関入力補助（関数用）'!DH10="","",'対象医療機関入力補助（関数用）'!DH10)</f>
        <v>医療法人仁志会西眼科病院</v>
      </c>
      <c r="CK9" s="23" t="str">
        <f>IF('対象医療機関入力補助（関数用）'!DJ10="","",'対象医療機関入力補助（関数用）'!DJ10)</f>
        <v>医療法人優心会優心会厚生病院</v>
      </c>
      <c r="CL9" s="23" t="str">
        <f>IF('対象医療機関入力補助（関数用）'!DL10="","",'対象医療機関入力補助（関数用）'!DL10)</f>
        <v>東大阪病院</v>
      </c>
      <c r="CM9" s="23" t="str">
        <f>IF('対象医療機関入力補助（関数用）'!DN10="","",'対象医療機関入力補助（関数用）'!DN10)</f>
        <v>医療法人津樹会城東病院</v>
      </c>
      <c r="CN9" s="23" t="str">
        <f>IF('対象医療機関入力補助（関数用）'!DP10="","",'対象医療機関入力補助（関数用）'!DP10)</f>
        <v>医療法人飯島会産科婦人科飯島病院</v>
      </c>
      <c r="CO9" s="23" t="str">
        <f>IF('対象医療機関入力補助（関数用）'!DR10="","",'対象医療機関入力補助（関数用）'!DR10)</f>
        <v>医療法人健友会帝塚山病院</v>
      </c>
      <c r="CP9" s="23" t="str">
        <f>IF('対象医療機関入力補助（関数用）'!DT10="","",'対象医療機関入力補助（関数用）'!DT10)</f>
        <v>医療法人錦秀会阪和病院</v>
      </c>
      <c r="CQ9" s="23" t="str">
        <f>IF('対象医療機関入力補助（関数用）'!DV10="","",'対象医療機関入力補助（関数用）'!DV10)</f>
        <v>東和病院</v>
      </c>
      <c r="CR9" s="23" t="str">
        <f>IF('対象医療機関入力補助（関数用）'!DX10="","",'対象医療機関入力補助（関数用）'!DX10)</f>
        <v>医療法人生樹会渡辺病院</v>
      </c>
      <c r="CS9" s="23" t="str">
        <f>IF('対象医療機関入力補助（関数用）'!DZ10="","",'対象医療機関入力補助（関数用）'!DZ10)</f>
        <v/>
      </c>
      <c r="CT9" s="23" t="str">
        <f>IF('対象医療機関入力補助（関数用）'!EB10="","",'対象医療機関入力補助（関数用）'!EB10)</f>
        <v>医療法人寺西報恩会長吉総合病院</v>
      </c>
    </row>
    <row r="10" spans="1:98" s="9" customFormat="1" x14ac:dyDescent="0.45">
      <c r="A10" s="9" t="str">
        <f t="shared" si="0"/>
        <v>01 豊中市-7</v>
      </c>
      <c r="B10" s="9">
        <f>+COUNTIF($F$4:F10,F10)</f>
        <v>7</v>
      </c>
      <c r="C10" s="8">
        <v>7</v>
      </c>
      <c r="D10" t="s">
        <v>43</v>
      </c>
      <c r="E10">
        <v>12701019</v>
      </c>
      <c r="F10" t="s">
        <v>44</v>
      </c>
      <c r="G10" s="271" t="s">
        <v>59</v>
      </c>
      <c r="H10" t="s">
        <v>60</v>
      </c>
      <c r="I10" t="s">
        <v>66</v>
      </c>
      <c r="J10" t="s">
        <v>1061</v>
      </c>
      <c r="L10" s="16" t="s">
        <v>301</v>
      </c>
      <c r="M10" s="34"/>
      <c r="N10" s="25"/>
      <c r="O10" s="11"/>
      <c r="P10" s="12" t="s">
        <v>146</v>
      </c>
      <c r="Q10" s="11"/>
      <c r="R10" s="11"/>
      <c r="S10" s="12" t="s">
        <v>299</v>
      </c>
      <c r="T10" s="12" t="s">
        <v>354</v>
      </c>
      <c r="U10" s="11"/>
      <c r="V10" s="11"/>
      <c r="W10" s="12" t="s">
        <v>593</v>
      </c>
      <c r="X10" s="26"/>
      <c r="Y10" s="39"/>
      <c r="Z10" s="8">
        <v>7</v>
      </c>
      <c r="AA10" s="23" t="str">
        <f>IF('対象医療機関入力補助（関数用）'!B11="","",'対象医療機関入力補助（関数用）'!B11)</f>
        <v>医療法人篤友会坂本病院分院</v>
      </c>
      <c r="AB10" s="23" t="str">
        <f>IF('対象医療機関入力補助（関数用）'!D11="","",'対象医療機関入力補助（関数用）'!D11)</f>
        <v/>
      </c>
      <c r="AC10" s="23" t="str">
        <f>IF('対象医療機関入力補助（関数用）'!F11="","",'対象医療機関入力補助（関数用）'!F11)</f>
        <v>医療法人協和会協和会病院</v>
      </c>
      <c r="AD10" s="23" t="str">
        <f>IF('対象医療機関入力補助（関数用）'!H11="","",'対象医療機関入力補助（関数用）'!H11)</f>
        <v>医療法人華之会箕面中央病院</v>
      </c>
      <c r="AE10" s="23"/>
      <c r="AF10" s="23"/>
      <c r="AG10" s="23" t="str">
        <f>IF('対象医療機関入力補助（関数用）'!J11="","",'対象医療機関入力補助（関数用）'!J11)</f>
        <v>社会医療法人仙養会北摂総合病院</v>
      </c>
      <c r="AH10" s="23" t="str">
        <f>IF('対象医療機関入力補助（関数用）'!L11="","",'対象医療機関入力補助（関数用）'!L11)</f>
        <v>医療法人友紘会 彩都友紘会病院</v>
      </c>
      <c r="AI10" s="23" t="str">
        <f>IF('対象医療機関入力補助（関数用）'!N11="","",'対象医療機関入力補助（関数用）'!N11)</f>
        <v/>
      </c>
      <c r="AJ10" s="23" t="str">
        <f>IF('対象医療機関入力補助（関数用）'!P11="","",'対象医療機関入力補助（関数用）'!P11)</f>
        <v/>
      </c>
      <c r="AK10" s="23" t="str">
        <f>IF('対象医療機関入力補助（関数用）'!R11="","",'対象医療機関入力補助（関数用）'!R11)</f>
        <v/>
      </c>
      <c r="AL10" s="23" t="str">
        <f>IF('対象医療機関入力補助（関数用）'!T11="","",'対象医療機関入力補助（関数用）'!T11)</f>
        <v>社会医療法人みどり会中村病院</v>
      </c>
      <c r="AM10" s="23" t="str">
        <f>IF('対象医療機関入力補助（関数用）'!V11="","",'対象医療機関入力補助（関数用）'!V11)</f>
        <v>社会医療法人弘道会寝屋川生野病院</v>
      </c>
      <c r="AN10" s="23" t="str">
        <f>IF('対象医療機関入力補助（関数用）'!X11="","",'対象医療機関入力補助（関数用）'!X11)</f>
        <v/>
      </c>
      <c r="AO10" s="23" t="str">
        <f>IF('対象医療機関入力補助（関数用）'!Z11="","",'対象医療機関入力補助（関数用）'!Z11)</f>
        <v/>
      </c>
      <c r="AP10" s="23" t="str">
        <f>IF('対象医療機関入力補助（関数用）'!AB11="","",'対象医療機関入力補助（関数用）'!AB11)</f>
        <v/>
      </c>
      <c r="AQ10" s="23" t="str">
        <f>IF('対象医療機関入力補助（関数用）'!AD11="","",'対象医療機関入力補助（関数用）'!AD11)</f>
        <v/>
      </c>
      <c r="AR10" s="23" t="str">
        <f>IF('対象医療機関入力補助（関数用）'!AF11="","",'対象医療機関入力補助（関数用）'!AF11)</f>
        <v>八尾はぁとふる病院</v>
      </c>
      <c r="AS10" s="23" t="str">
        <f>IF('対象医療機関入力補助（関数用）'!AH11="","",'対象医療機関入力補助（関数用）'!AH11)</f>
        <v/>
      </c>
      <c r="AT10" s="23" t="str">
        <f>IF('対象医療機関入力補助（関数用）'!AJ11="","",'対象医療機関入力補助（関数用）'!AJ11)</f>
        <v>医療法人宝持会池田病院</v>
      </c>
      <c r="AU10" s="23" t="str">
        <f>IF('対象医療機関入力補助（関数用）'!AL11="","",'対象医療機関入力補助（関数用）'!AL11)</f>
        <v>社会福祉法人 大阪府障害者福祉事業団 すくよか</v>
      </c>
      <c r="AV10" s="23" t="str">
        <f>IF('対象医療機関入力補助（関数用）'!AN11="","",'対象医療機関入力補助（関数用）'!AN11)</f>
        <v>医療法人博我会滝谷病院</v>
      </c>
      <c r="AW10" s="23" t="str">
        <f>IF('対象医療機関入力補助（関数用）'!AP11="","",'対象医療機関入力補助（関数用）'!AP11)</f>
        <v/>
      </c>
      <c r="AX10" s="23" t="str">
        <f>IF('対象医療機関入力補助（関数用）'!AR11="","",'対象医療機関入力補助（関数用）'!AR11)</f>
        <v/>
      </c>
      <c r="AY10" s="23" t="str">
        <f>IF('対象医療機関入力補助（関数用）'!AT11="","",'対象医療機関入力補助（関数用）'!AT11)</f>
        <v/>
      </c>
      <c r="AZ10" s="23" t="str">
        <f>IF('対象医療機関入力補助（関数用）'!AV11="","",'対象医療機関入力補助（関数用）'!AV11)</f>
        <v/>
      </c>
      <c r="BA10" s="23"/>
      <c r="BB10" s="23"/>
      <c r="BC10" s="23"/>
      <c r="BD10" s="23" t="str">
        <f>IF('対象医療機関入力補助（関数用）'!AX11="","",'対象医療機関入力補助（関数用）'!AX11)</f>
        <v>医療法人慈友会堺山口病院</v>
      </c>
      <c r="BE10" s="23" t="str">
        <f>IF('対象医療機関入力補助（関数用）'!AZ11="","",'対象医療機関入力補助（関数用）'!AZ11)</f>
        <v/>
      </c>
      <c r="BF10" s="23" t="str">
        <f>IF('対象医療機関入力補助（関数用）'!BB11="","",'対象医療機関入力補助（関数用）'!BB11)</f>
        <v/>
      </c>
      <c r="BG10" s="23" t="str">
        <f>IF('対象医療機関入力補助（関数用）'!BD11="","",'対象医療機関入力補助（関数用）'!BD11)</f>
        <v/>
      </c>
      <c r="BH10" s="23" t="str">
        <f>IF('対象医療機関入力補助（関数用）'!BF11="","",'対象医療機関入力補助（関数用）'!BF11)</f>
        <v/>
      </c>
      <c r="BI10" s="23" t="str">
        <f>IF('対象医療機関入力補助（関数用）'!BH11="","",'対象医療機関入力補助（関数用）'!BH11)</f>
        <v>医療法人方佑会植木病院</v>
      </c>
      <c r="BJ10" s="23" t="str">
        <f>IF('対象医療機関入力補助（関数用）'!BJ11="","",'対象医療機関入力補助（関数用）'!BJ11)</f>
        <v/>
      </c>
      <c r="BK10" s="23" t="str">
        <f>IF('対象医療機関入力補助（関数用）'!BL11="","",'対象医療機関入力補助（関数用）'!BL11)</f>
        <v>医療法人徳洲会岸和田徳洲会病院</v>
      </c>
      <c r="BL10" s="23" t="str">
        <f>IF('対象医療機関入力補助（関数用）'!BN11="","",'対象医療機関入力補助（関数用）'!BN11)</f>
        <v/>
      </c>
      <c r="BM10" s="23" t="str">
        <f>IF('対象医療機関入力補助（関数用）'!BP11="","",'対象医療機関入力補助（関数用）'!BP11)</f>
        <v/>
      </c>
      <c r="BN10" s="23" t="str">
        <f>IF('対象医療機関入力補助（関数用）'!BR11="","",'対象医療機関入力補助（関数用）'!BR11)</f>
        <v>社会医療法人栄公会佐野記念病院</v>
      </c>
      <c r="BO10" s="23" t="str">
        <f>IF('対象医療機関入力補助（関数用）'!BT11="","",'対象医療機関入力補助（関数用）'!BT11)</f>
        <v>医療法人新仁会新仁会病院</v>
      </c>
      <c r="BP10" s="23" t="str">
        <f>IF('対象医療機関入力補助（関数用）'!BV11="","",'対象医療機関入力補助（関数用）'!BV11)</f>
        <v/>
      </c>
      <c r="BQ10" s="23" t="str">
        <f>IF('対象医療機関入力補助（関数用）'!BX11="","",'対象医療機関入力補助（関数用）'!BX11)</f>
        <v/>
      </c>
      <c r="BR10" s="23" t="str">
        <f>IF('対象医療機関入力補助（関数用）'!BZ11="","",'対象医療機関入力補助（関数用）'!BZ11)</f>
        <v/>
      </c>
      <c r="BS10" s="23" t="str">
        <f>IF('対象医療機関入力補助（関数用）'!CB11="","",'対象医療機関入力補助（関数用）'!CB11)</f>
        <v/>
      </c>
      <c r="BT10" s="23" t="str">
        <f>IF('対象医療機関入力補助（関数用）'!CD11="","",'対象医療機関入力補助（関数用）'!CD11)</f>
        <v/>
      </c>
      <c r="BU10" s="23"/>
      <c r="BV10" s="23" t="str">
        <f>IF('対象医療機関入力補助（関数用）'!CF11="","",'対象医療機関入力補助（関数用）'!CF11)</f>
        <v/>
      </c>
      <c r="BW10" s="23" t="str">
        <f>IF('対象医療機関入力補助（関数用）'!CH11="","",'対象医療機関入力補助（関数用）'!CH11)</f>
        <v>社会医療法人明生会明生記念病院</v>
      </c>
      <c r="BX10" s="23" t="str">
        <f>IF('対象医療機関入力補助（関数用）'!CJ11="","",'対象医療機関入力補助（関数用）'!CJ11)</f>
        <v/>
      </c>
      <c r="BY10" s="23" t="str">
        <f>IF('対象医療機関入力補助（関数用）'!CL11="","",'対象医療機関入力補助（関数用）'!CL11)</f>
        <v>医療法人藤仁会藤立病院</v>
      </c>
      <c r="BZ10" s="23" t="str">
        <f>IF('対象医療機関入力補助（関数用）'!CN11="","",'対象医療機関入力補助（関数用）'!CN11)</f>
        <v>北大阪医療生活協同組合十三病院</v>
      </c>
      <c r="CA10" s="23" t="str">
        <f>IF('対象医療機関入力補助（関数用）'!CP11="","",'対象医療機関入力補助（関数用）'!CP11)</f>
        <v>医療法人伯鳳会大阪中央病院</v>
      </c>
      <c r="CB10" s="23" t="str">
        <f>IF('対象医療機関入力補助（関数用）'!CR11="","",'対象医療機関入力補助（関数用）'!CR11)</f>
        <v/>
      </c>
      <c r="CC10" s="23" t="str">
        <f>IF('対象医療機関入力補助（関数用）'!CT11="","",'対象医療機関入力補助（関数用）'!CT11)</f>
        <v/>
      </c>
      <c r="CD10" s="23" t="str">
        <f>IF('対象医療機関入力補助（関数用）'!CV11="","",'対象医療機関入力補助（関数用）'!CV11)</f>
        <v>社会医療法人寿楽会大野記念病院</v>
      </c>
      <c r="CE10" s="23" t="str">
        <f>IF('対象医療機関入力補助（関数用）'!CX11="","",'対象医療機関入力補助（関数用）'!CX11)</f>
        <v/>
      </c>
      <c r="CF10" s="23" t="str">
        <f>IF('対象医療機関入力補助（関数用）'!CZ11="","",'対象医療機関入力補助（関数用）'!CZ11)</f>
        <v/>
      </c>
      <c r="CG10" s="23" t="str">
        <f>IF('対象医療機関入力補助（関数用）'!DB11="","",'対象医療機関入力補助（関数用）'!DB11)</f>
        <v/>
      </c>
      <c r="CH10" s="23" t="str">
        <f>IF('対象医療機関入力補助（関数用）'!DD11="","",'対象医療機関入力補助（関数用）'!DD11)</f>
        <v>社会医療法人大阪国際メディカル＆サイエンスセンター　大阪警察病院</v>
      </c>
      <c r="CI10" s="23" t="str">
        <f>IF('対象医療機関入力補助（関数用）'!DF11="","",'対象医療機関入力補助（関数用）'!DF11)</f>
        <v/>
      </c>
      <c r="CJ10" s="23" t="str">
        <f>IF('対象医療機関入力補助（関数用）'!DH11="","",'対象医療機関入力補助（関数用）'!DH11)</f>
        <v>医療法人弘善会矢木脳神経外科病院</v>
      </c>
      <c r="CK10" s="23" t="str">
        <f>IF('対象医療機関入力補助（関数用）'!DJ11="","",'対象医療機関入力補助（関数用）'!DJ11)</f>
        <v>医療法人同仁会松崎病院</v>
      </c>
      <c r="CL10" s="23" t="str">
        <f>IF('対象医療機関入力補助（関数用）'!DL11="","",'対象医療機関入力補助（関数用）'!DL11)</f>
        <v>医療法人有光会サトウ病院</v>
      </c>
      <c r="CM10" s="23" t="str">
        <f>IF('対象医療機関入力補助（関数用）'!DN11="","",'対象医療機関入力補助（関数用）'!DN11)</f>
        <v>社会医療法人ささき会藍の都脳神経外科病院</v>
      </c>
      <c r="CN10" s="23" t="str">
        <f>IF('対象医療機関入力補助（関数用）'!DP11="","",'対象医療機関入力補助（関数用）'!DP11)</f>
        <v>原田病院</v>
      </c>
      <c r="CO10" s="23" t="str">
        <f>IF('対象医療機関入力補助（関数用）'!DR11="","",'対象医療機関入力補助（関数用）'!DR11)</f>
        <v>医療法人河和会あべの王子病院</v>
      </c>
      <c r="CP10" s="23" t="str">
        <f>IF('対象医療機関入力補助（関数用）'!DT11="","",'対象医療機関入力補助（関数用）'!DT11)</f>
        <v>地方独立行政法人大阪府立病院機構大阪急性期・総合医療センター</v>
      </c>
      <c r="CQ10" s="23" t="str">
        <f>IF('対象医療機関入力補助（関数用）'!DV11="","",'対象医療機関入力補助（関数用）'!DV11)</f>
        <v>医療法人西中医学会西中病院</v>
      </c>
      <c r="CR10" s="23" t="str">
        <f>IF('対象医療機関入力補助（関数用）'!DX11="","",'対象医療機関入力補助（関数用）'!DX11)</f>
        <v>社会医療法人杏樹会杏林記念病院</v>
      </c>
      <c r="CS10" s="23" t="str">
        <f>IF('対象医療機関入力補助（関数用）'!DZ11="","",'対象医療機関入力補助（関数用）'!DZ11)</f>
        <v/>
      </c>
      <c r="CT10" s="23" t="str">
        <f>IF('対象医療機関入力補助（関数用）'!EB11="","",'対象医療機関入力補助（関数用）'!EB11)</f>
        <v>社会医療法人緑風会 緑風会病院</v>
      </c>
    </row>
    <row r="11" spans="1:98" s="9" customFormat="1" x14ac:dyDescent="0.45">
      <c r="A11" s="9" t="str">
        <f t="shared" si="0"/>
        <v>01 豊中市-8</v>
      </c>
      <c r="B11" s="9">
        <f>+COUNTIF($F$4:F11,F11)</f>
        <v>8</v>
      </c>
      <c r="C11" s="8">
        <v>8</v>
      </c>
      <c r="D11" t="s">
        <v>43</v>
      </c>
      <c r="E11">
        <v>12701022</v>
      </c>
      <c r="F11" t="s">
        <v>44</v>
      </c>
      <c r="G11" s="271" t="s">
        <v>59</v>
      </c>
      <c r="H11" t="s">
        <v>60</v>
      </c>
      <c r="I11" t="s">
        <v>814</v>
      </c>
      <c r="J11" t="s">
        <v>1061</v>
      </c>
      <c r="L11" s="16" t="s">
        <v>368</v>
      </c>
      <c r="M11" s="34"/>
      <c r="N11" s="25"/>
      <c r="O11" s="11"/>
      <c r="P11" s="11"/>
      <c r="Q11" s="11"/>
      <c r="R11" s="11"/>
      <c r="S11" s="11"/>
      <c r="T11" s="12" t="s">
        <v>360</v>
      </c>
      <c r="U11" s="11"/>
      <c r="V11" s="11"/>
      <c r="W11" s="11"/>
      <c r="X11" s="26"/>
      <c r="Y11" s="39"/>
      <c r="Z11" s="8">
        <v>8</v>
      </c>
      <c r="AA11" s="23" t="str">
        <f>IF('対象医療機関入力補助（関数用）'!B12="","",'対象医療機関入力補助（関数用）'!B12)</f>
        <v>公益財団法人唐澤記念会大阪脳神経外科病院</v>
      </c>
      <c r="AB11" s="23" t="str">
        <f>IF('対象医療機関入力補助（関数用）'!D12="","",'対象医療機関入力補助（関数用）'!D12)</f>
        <v/>
      </c>
      <c r="AC11" s="23" t="str">
        <f>IF('対象医療機関入力補助（関数用）'!F12="","",'対象医療機関入力補助（関数用）'!F12)</f>
        <v>医療法人ダイワ会大和病院</v>
      </c>
      <c r="AD11" s="23" t="str">
        <f>IF('対象医療機関入力補助（関数用）'!H12="","",'対象医療機関入力補助（関数用）'!H12)</f>
        <v>医療法人清順堂ためなが温泉病院</v>
      </c>
      <c r="AE11" s="23"/>
      <c r="AF11" s="23"/>
      <c r="AG11" s="23" t="str">
        <f>IF('対象医療機関入力補助（関数用）'!J12="","",'対象医療機関入力補助（関数用）'!J12)</f>
        <v>大阪医科薬科大学三島南病院</v>
      </c>
      <c r="AH11" s="23" t="str">
        <f>IF('対象医療機関入力補助（関数用）'!L12="","",'対象医療機関入力補助（関数用）'!L12)</f>
        <v>社会医療法人祐生会茨木みどりヶ丘病院</v>
      </c>
      <c r="AI11" s="23" t="str">
        <f>IF('対象医療機関入力補助（関数用）'!N12="","",'対象医療機関入力補助（関数用）'!N12)</f>
        <v/>
      </c>
      <c r="AJ11" s="23" t="str">
        <f>IF('対象医療機関入力補助（関数用）'!P12="","",'対象医療機関入力補助（関数用）'!P12)</f>
        <v/>
      </c>
      <c r="AK11" s="23" t="str">
        <f>IF('対象医療機関入力補助（関数用）'!R12="","",'対象医療機関入力補助（関数用）'!R12)</f>
        <v/>
      </c>
      <c r="AL11" s="23" t="str">
        <f>IF('対象医療機関入力補助（関数用）'!T12="","",'対象医療機関入力補助（関数用）'!T12)</f>
        <v>医療法人御殿山福田総合病院</v>
      </c>
      <c r="AM11" s="23" t="str">
        <f>IF('対象医療機関入力補助（関数用）'!V12="","",'対象医療機関入力補助（関数用）'!V12)</f>
        <v>医療法人全心会寝屋川ひかり病院</v>
      </c>
      <c r="AN11" s="23" t="str">
        <f>IF('対象医療機関入力補助（関数用）'!X12="","",'対象医療機関入力補助（関数用）'!X12)</f>
        <v/>
      </c>
      <c r="AO11" s="23" t="str">
        <f>IF('対象医療機関入力補助（関数用）'!Z12="","",'対象医療機関入力補助（関数用）'!Z12)</f>
        <v/>
      </c>
      <c r="AP11" s="23" t="str">
        <f>IF('対象医療機関入力補助（関数用）'!AB12="","",'対象医療機関入力補助（関数用）'!AB12)</f>
        <v/>
      </c>
      <c r="AQ11" s="23" t="str">
        <f>IF('対象医療機関入力補助（関数用）'!AD12="","",'対象医療機関入力補助（関数用）'!AD12)</f>
        <v/>
      </c>
      <c r="AR11" s="23" t="str">
        <f>IF('対象医療機関入力補助（関数用）'!AF12="","",'対象医療機関入力補助（関数用）'!AF12)</f>
        <v>医療法人桜希会東朋八尾病院</v>
      </c>
      <c r="AS11" s="23" t="str">
        <f>IF('対象医療機関入力補助（関数用）'!AH12="","",'対象医療機関入力補助（関数用）'!AH12)</f>
        <v/>
      </c>
      <c r="AT11" s="23" t="str">
        <f>IF('対象医療機関入力補助（関数用）'!AJ12="","",'対象医療機関入力補助（関数用）'!AJ12)</f>
        <v>医療法人恵生会恵生会病院</v>
      </c>
      <c r="AU11" s="23" t="str">
        <f>IF('対象医療機関入力補助（関数用）'!AL12="","",'対象医療機関入力補助（関数用）'!AL12)</f>
        <v/>
      </c>
      <c r="AV11" s="23" t="str">
        <f>IF('対象医療機関入力補助（関数用）'!AN12="","",'対象医療機関入力補助（関数用）'!AN12)</f>
        <v>医療法人孝仁会澤田病院</v>
      </c>
      <c r="AW11" s="23" t="str">
        <f>IF('対象医療機関入力補助（関数用）'!AP12="","",'対象医療機関入力補助（関数用）'!AP12)</f>
        <v/>
      </c>
      <c r="AX11" s="23" t="str">
        <f>IF('対象医療機関入力補助（関数用）'!AR12="","",'対象医療機関入力補助（関数用）'!AR12)</f>
        <v/>
      </c>
      <c r="AY11" s="23" t="str">
        <f>IF('対象医療機関入力補助（関数用）'!AT12="","",'対象医療機関入力補助（関数用）'!AT12)</f>
        <v/>
      </c>
      <c r="AZ11" s="23" t="str">
        <f>IF('対象医療機関入力補助（関数用）'!AV12="","",'対象医療機関入力補助（関数用）'!AV12)</f>
        <v/>
      </c>
      <c r="BA11" s="23"/>
      <c r="BB11" s="23"/>
      <c r="BC11" s="23"/>
      <c r="BD11" s="23" t="str">
        <f>IF('対象医療機関入力補助（関数用）'!AX12="","",'対象医療機関入力補助（関数用）'!AX12)</f>
        <v>堺市立重症心身障害者（児）支援センター</v>
      </c>
      <c r="BE11" s="23" t="str">
        <f>IF('対象医療機関入力補助（関数用）'!AZ12="","",'対象医療機関入力補助（関数用）'!AZ12)</f>
        <v/>
      </c>
      <c r="BF11" s="23" t="str">
        <f>IF('対象医療機関入力補助（関数用）'!BB12="","",'対象医療機関入力補助（関数用）'!BB12)</f>
        <v/>
      </c>
      <c r="BG11" s="23" t="str">
        <f>IF('対象医療機関入力補助（関数用）'!BD12="","",'対象医療機関入力補助（関数用）'!BD12)</f>
        <v/>
      </c>
      <c r="BH11" s="23" t="str">
        <f>IF('対象医療機関入力補助（関数用）'!BF12="","",'対象医療機関入力補助（関数用）'!BF12)</f>
        <v/>
      </c>
      <c r="BI11" s="23" t="str">
        <f>IF('対象医療機関入力補助（関数用）'!BH12="","",'対象医療機関入力補助（関数用）'!BH12)</f>
        <v>医療法人生和会堺リハビリテーション病院</v>
      </c>
      <c r="BJ11" s="23" t="str">
        <f>IF('対象医療機関入力補助（関数用）'!BJ12="","",'対象医療機関入力補助（関数用）'!BJ12)</f>
        <v/>
      </c>
      <c r="BK11" s="23" t="str">
        <f>IF('対象医療機関入力補助（関数用）'!BL12="","",'対象医療機関入力補助（関数用）'!BL12)</f>
        <v>医療法人阪南会天の川病院</v>
      </c>
      <c r="BL11" s="23" t="str">
        <f>IF('対象医療機関入力補助（関数用）'!BN12="","",'対象医療機関入力補助（関数用）'!BN12)</f>
        <v/>
      </c>
      <c r="BM11" s="23" t="str">
        <f>IF('対象医療機関入力補助（関数用）'!BP12="","",'対象医療機関入力補助（関数用）'!BP12)</f>
        <v/>
      </c>
      <c r="BN11" s="23" t="str">
        <f>IF('対象医療機関入力補助（関数用）'!BR12="","",'対象医療機関入力補助（関数用）'!BR12)</f>
        <v>医療法人康生会泉佐野優人会病院</v>
      </c>
      <c r="BO11" s="23" t="str">
        <f>IF('対象医療機関入力補助（関数用）'!BT12="","",'対象医療機関入力補助（関数用）'!BT12)</f>
        <v>医療法人守田会いぶきの病院</v>
      </c>
      <c r="BP11" s="23" t="str">
        <f>IF('対象医療機関入力補助（関数用）'!BV12="","",'対象医療機関入力補助（関数用）'!BV12)</f>
        <v/>
      </c>
      <c r="BQ11" s="23" t="str">
        <f>IF('対象医療機関入力補助（関数用）'!BX12="","",'対象医療機関入力補助（関数用）'!BX12)</f>
        <v/>
      </c>
      <c r="BR11" s="23" t="str">
        <f>IF('対象医療機関入力補助（関数用）'!BZ12="","",'対象医療機関入力補助（関数用）'!BZ12)</f>
        <v/>
      </c>
      <c r="BS11" s="23" t="str">
        <f>IF('対象医療機関入力補助（関数用）'!CB12="","",'対象医療機関入力補助（関数用）'!CB12)</f>
        <v/>
      </c>
      <c r="BT11" s="23" t="str">
        <f>IF('対象医療機関入力補助（関数用）'!CD12="","",'対象医療機関入力補助（関数用）'!CD12)</f>
        <v/>
      </c>
      <c r="BU11" s="23"/>
      <c r="BV11" s="23" t="str">
        <f>IF('対象医療機関入力補助（関数用）'!CF12="","",'対象医療機関入力補助（関数用）'!CF12)</f>
        <v/>
      </c>
      <c r="BW11" s="23" t="str">
        <f>IF('対象医療機関入力補助（関数用）'!CH12="","",'対象医療機関入力補助（関数用）'!CH12)</f>
        <v>医療法人正和会協和病院</v>
      </c>
      <c r="BX11" s="23" t="str">
        <f>IF('対象医療機関入力補助（関数用）'!CJ12="","",'対象医療機関入力補助（関数用）'!CJ12)</f>
        <v/>
      </c>
      <c r="BY11" s="23" t="str">
        <f>IF('対象医療機関入力補助（関数用）'!CL12="","",'対象医療機関入力補助（関数用）'!CL12)</f>
        <v/>
      </c>
      <c r="BZ11" s="23" t="str">
        <f>IF('対象医療機関入力補助（関数用）'!CN12="","",'対象医療機関入力補助（関数用）'!CN12)</f>
        <v>大阪市立十三市民病院</v>
      </c>
      <c r="CA11" s="23" t="str">
        <f>IF('対象医療機関入力補助（関数用）'!CP12="","",'対象医療機関入力補助（関数用）'!CP12)</f>
        <v>社会医療法人行岡医学研究会行岡病院</v>
      </c>
      <c r="CB11" s="23" t="str">
        <f>IF('対象医療機関入力補助（関数用）'!CR12="","",'対象医療機関入力補助（関数用）'!CR12)</f>
        <v/>
      </c>
      <c r="CC11" s="23" t="str">
        <f>IF('対象医療機関入力補助（関数用）'!CT12="","",'対象医療機関入力補助（関数用）'!CT12)</f>
        <v/>
      </c>
      <c r="CD11" s="23" t="str">
        <f>IF('対象医療機関入力補助（関数用）'!CV12="","",'対象医療機関入力補助（関数用）'!CV12)</f>
        <v>公益社団法人日本海員掖済会大阪掖済会病院</v>
      </c>
      <c r="CE11" s="23" t="str">
        <f>IF('対象医療機関入力補助（関数用）'!CX12="","",'対象医療機関入力補助（関数用）'!CX12)</f>
        <v/>
      </c>
      <c r="CF11" s="23" t="str">
        <f>IF('対象医療機関入力補助（関数用）'!CZ12="","",'対象医療機関入力補助（関数用）'!CZ12)</f>
        <v/>
      </c>
      <c r="CG11" s="23" t="str">
        <f>IF('対象医療機関入力補助（関数用）'!DB12="","",'対象医療機関入力補助（関数用）'!DB12)</f>
        <v/>
      </c>
      <c r="CH11" s="23" t="str">
        <f>IF('対象医療機関入力補助（関数用）'!DD12="","",'対象医療機関入力補助（関数用）'!DD12)</f>
        <v/>
      </c>
      <c r="CI11" s="23" t="str">
        <f>IF('対象医療機関入力補助（関数用）'!DF12="","",'対象医療機関入力補助（関数用）'!DF12)</f>
        <v/>
      </c>
      <c r="CJ11" s="23" t="str">
        <f>IF('対象医療機関入力補助（関数用）'!DH12="","",'対象医療機関入力補助（関数用）'!DH12)</f>
        <v>社会医療法人明生会明生第二病院</v>
      </c>
      <c r="CK11" s="23" t="str">
        <f>IF('対象医療機関入力補助（関数用）'!DJ12="","",'対象医療機関入力補助（関数用）'!DJ12)</f>
        <v>医療法人相生会相生病院</v>
      </c>
      <c r="CL11" s="23" t="str">
        <f>IF('対象医療機関入力補助（関数用）'!DL12="","",'対象医療機関入力補助（関数用）'!DL12)</f>
        <v>社会医療法人大道会ボバース記念病院</v>
      </c>
      <c r="CM11" s="23" t="str">
        <f>IF('対象医療機関入力補助（関数用）'!DN12="","",'対象医療機関入力補助（関数用）'!DN12)</f>
        <v/>
      </c>
      <c r="CN11" s="23" t="str">
        <f>IF('対象医療機関入力補助（関数用）'!DP12="","",'対象医療機関入力補助（関数用）'!DP12)</f>
        <v>独立行政法人国立病院機構大阪医療センター</v>
      </c>
      <c r="CO11" s="23" t="str">
        <f>IF('対象医療機関入力補助（関数用）'!DR12="","",'対象医療機関入力補助（関数用）'!DR12)</f>
        <v/>
      </c>
      <c r="CP11" s="23" t="str">
        <f>IF('対象医療機関入力補助（関数用）'!DT12="","",'対象医療機関入力補助（関数用）'!DT12)</f>
        <v/>
      </c>
      <c r="CQ11" s="23" t="str">
        <f>IF('対象医療機関入力補助（関数用）'!DV12="","",'対象医療機関入力補助（関数用）'!DV12)</f>
        <v/>
      </c>
      <c r="CR11" s="23" t="str">
        <f>IF('対象医療機関入力補助（関数用）'!DX12="","",'対象医療機関入力補助（関数用）'!DX12)</f>
        <v>医療法人生樹会浦上病院</v>
      </c>
      <c r="CS11" s="23" t="str">
        <f>IF('対象医療機関入力補助（関数用）'!DZ12="","",'対象医療機関入力補助（関数用）'!DZ12)</f>
        <v/>
      </c>
      <c r="CT11" s="23" t="str">
        <f>IF('対象医療機関入力補助（関数用）'!EB12="","",'対象医療機関入力補助（関数用）'!EB12)</f>
        <v>医療法人高遼会高遼会病院</v>
      </c>
    </row>
    <row r="12" spans="1:98" s="9" customFormat="1" x14ac:dyDescent="0.45">
      <c r="A12" s="9" t="str">
        <f t="shared" si="0"/>
        <v>01 豊中市-9</v>
      </c>
      <c r="B12" s="9">
        <f>+COUNTIF($F$4:F12,F12)</f>
        <v>9</v>
      </c>
      <c r="C12" s="8">
        <v>9</v>
      </c>
      <c r="D12" t="s">
        <v>43</v>
      </c>
      <c r="E12">
        <v>12701025</v>
      </c>
      <c r="F12" t="s">
        <v>44</v>
      </c>
      <c r="G12" s="271" t="s">
        <v>59</v>
      </c>
      <c r="H12" t="s">
        <v>60</v>
      </c>
      <c r="I12" t="s">
        <v>67</v>
      </c>
      <c r="J12" t="s">
        <v>1061</v>
      </c>
      <c r="L12" s="16" t="s">
        <v>409</v>
      </c>
      <c r="M12" s="34"/>
      <c r="N12" s="25"/>
      <c r="O12" s="11"/>
      <c r="P12" s="11"/>
      <c r="Q12" s="11"/>
      <c r="R12" s="11"/>
      <c r="S12" s="11"/>
      <c r="T12" s="12" t="s">
        <v>322</v>
      </c>
      <c r="U12" s="11"/>
      <c r="V12" s="11"/>
      <c r="W12" s="11"/>
      <c r="X12" s="26"/>
      <c r="Y12" s="39"/>
      <c r="Z12" s="8">
        <v>9</v>
      </c>
      <c r="AA12" s="23" t="str">
        <f>IF('対象医療機関入力補助（関数用）'!B13="","",'対象医療機関入力補助（関数用）'!B13)</f>
        <v>医療法人若葉会豊中若葉会病院</v>
      </c>
      <c r="AB12" s="23" t="str">
        <f>IF('対象医療機関入力補助（関数用）'!D13="","",'対象医療機関入力補助（関数用）'!D13)</f>
        <v/>
      </c>
      <c r="AC12" s="23" t="str">
        <f>IF('対象医療機関入力補助（関数用）'!F13="","",'対象医療機関入力補助（関数用）'!F13)</f>
        <v>医療法人菊秀会皐月病院</v>
      </c>
      <c r="AD12" s="23" t="str">
        <f>IF('対象医療機関入力補助（関数用）'!H13="","",'対象医療機関入力補助（関数用）'!H13)</f>
        <v>医療法人啓明会相原病院</v>
      </c>
      <c r="AE12" s="23"/>
      <c r="AF12" s="23"/>
      <c r="AG12" s="23" t="str">
        <f>IF('対象医療機関入力補助（関数用）'!J13="","",'対象医療機関入力補助（関数用）'!J13)</f>
        <v>医療法人社団緑水会緑水会病院</v>
      </c>
      <c r="AH12" s="23" t="str">
        <f>IF('対象医療機関入力補助（関数用）'!L13="","",'対象医療機関入力補助（関数用）'!L13)</f>
        <v>医療法人和倉会サンタマリア病院</v>
      </c>
      <c r="AI12" s="23" t="str">
        <f>IF('対象医療機関入力補助（関数用）'!N13="","",'対象医療機関入力補助（関数用）'!N13)</f>
        <v/>
      </c>
      <c r="AJ12" s="23" t="str">
        <f>IF('対象医療機関入力補助（関数用）'!P13="","",'対象医療機関入力補助（関数用）'!P13)</f>
        <v/>
      </c>
      <c r="AK12" s="23" t="str">
        <f>IF('対象医療機関入力補助（関数用）'!R13="","",'対象医療機関入力補助（関数用）'!R13)</f>
        <v/>
      </c>
      <c r="AL12" s="23" t="str">
        <f>IF('対象医療機関入力補助（関数用）'!T13="","",'対象医療機関入力補助（関数用）'!T13)</f>
        <v>医療法人（社団）有恵会 香里ヶ丘有恵会病院</v>
      </c>
      <c r="AM12" s="23" t="str">
        <f>IF('対象医療機関入力補助（関数用）'!V13="","",'対象医療機関入力補助（関数用）'!V13)</f>
        <v>医療法人毅峰会青樹会病院</v>
      </c>
      <c r="AN12" s="23" t="str">
        <f>IF('対象医療機関入力補助（関数用）'!X13="","",'対象医療機関入力補助（関数用）'!X13)</f>
        <v/>
      </c>
      <c r="AO12" s="23" t="str">
        <f>IF('対象医療機関入力補助（関数用）'!Z13="","",'対象医療機関入力補助（関数用）'!Z13)</f>
        <v/>
      </c>
      <c r="AP12" s="23" t="str">
        <f>IF('対象医療機関入力補助（関数用）'!AB13="","",'対象医療機関入力補助（関数用）'!AB13)</f>
        <v/>
      </c>
      <c r="AQ12" s="23" t="str">
        <f>IF('対象医療機関入力補助（関数用）'!AD13="","",'対象医療機関入力補助（関数用）'!AD13)</f>
        <v/>
      </c>
      <c r="AR12" s="23" t="str">
        <f>IF('対象医療機関入力補助（関数用）'!AF13="","",'対象医療機関入力補助（関数用）'!AF13)</f>
        <v>医真会八尾リハビリテーション病院</v>
      </c>
      <c r="AS12" s="23" t="str">
        <f>IF('対象医療機関入力補助（関数用）'!AH13="","",'対象医療機関入力補助（関数用）'!AH13)</f>
        <v/>
      </c>
      <c r="AT12" s="23" t="str">
        <f>IF('対象医療機関入力補助（関数用）'!AJ13="","",'対象医療機関入力補助（関数用）'!AJ13)</f>
        <v>医療法人仁風会牧野病院</v>
      </c>
      <c r="AU12" s="23" t="str">
        <f>IF('対象医療機関入力補助（関数用）'!AL13="","",'対象医療機関入力補助（関数用）'!AL13)</f>
        <v/>
      </c>
      <c r="AV12" s="23" t="str">
        <f>IF('対象医療機関入力補助（関数用）'!AN13="","",'対象医療機関入力補助（関数用）'!AN13)</f>
        <v/>
      </c>
      <c r="AW12" s="23" t="str">
        <f>IF('対象医療機関入力補助（関数用）'!AP13="","",'対象医療機関入力補助（関数用）'!AP13)</f>
        <v/>
      </c>
      <c r="AX12" s="23" t="str">
        <f>IF('対象医療機関入力補助（関数用）'!AR13="","",'対象医療機関入力補助（関数用）'!AR13)</f>
        <v/>
      </c>
      <c r="AY12" s="23" t="str">
        <f>IF('対象医療機関入力補助（関数用）'!AT13="","",'対象医療機関入力補助（関数用）'!AT13)</f>
        <v/>
      </c>
      <c r="AZ12" s="23" t="str">
        <f>IF('対象医療機関入力補助（関数用）'!AV13="","",'対象医療機関入力補助（関数用）'!AV13)</f>
        <v/>
      </c>
      <c r="BA12" s="23"/>
      <c r="BB12" s="23"/>
      <c r="BC12" s="23"/>
      <c r="BD12" s="23" t="str">
        <f>IF('対象医療機関入力補助（関数用）'!AX13="","",'対象医療機関入力補助（関数用）'!AX13)</f>
        <v>医療法人淳康会堺近森病院</v>
      </c>
      <c r="BE12" s="23" t="str">
        <f>IF('対象医療機関入力補助（関数用）'!AZ13="","",'対象医療機関入力補助（関数用）'!AZ13)</f>
        <v/>
      </c>
      <c r="BF12" s="23" t="str">
        <f>IF('対象医療機関入力補助（関数用）'!BB13="","",'対象医療機関入力補助（関数用）'!BB13)</f>
        <v/>
      </c>
      <c r="BG12" s="23" t="str">
        <f>IF('対象医療機関入力補助（関数用）'!BD13="","",'対象医療機関入力補助（関数用）'!BD13)</f>
        <v/>
      </c>
      <c r="BH12" s="23" t="str">
        <f>IF('対象医療機関入力補助（関数用）'!BF13="","",'対象医療機関入力補助（関数用）'!BF13)</f>
        <v/>
      </c>
      <c r="BI12" s="23" t="str">
        <f>IF('対象医療機関入力補助（関数用）'!BH13="","",'対象医療機関入力補助（関数用）'!BH13)</f>
        <v>吉川病院</v>
      </c>
      <c r="BJ12" s="23" t="str">
        <f>IF('対象医療機関入力補助（関数用）'!BJ13="","",'対象医療機関入力補助（関数用）'!BJ13)</f>
        <v/>
      </c>
      <c r="BK12" s="23" t="str">
        <f>IF('対象医療機関入力補助（関数用）'!BL13="","",'対象医療機関入力補助（関数用）'!BL13)</f>
        <v>医療法人ふれ愛の杜みどり病院</v>
      </c>
      <c r="BL12" s="23" t="str">
        <f>IF('対象医療機関入力補助（関数用）'!BN13="","",'対象医療機関入力補助（関数用）'!BN13)</f>
        <v/>
      </c>
      <c r="BM12" s="23" t="str">
        <f>IF('対象医療機関入力補助（関数用）'!BP13="","",'対象医療機関入力補助（関数用）'!BP13)</f>
        <v/>
      </c>
      <c r="BN12" s="23" t="str">
        <f>IF('対象医療機関入力補助（関数用）'!BR13="","",'対象医療機関入力補助（関数用）'!BR13)</f>
        <v>りんくう永山病院</v>
      </c>
      <c r="BO12" s="23" t="str">
        <f>IF('対象医療機関入力補助（関数用）'!BT13="","",'対象医療機関入力補助（関数用）'!BT13)</f>
        <v>府中病院</v>
      </c>
      <c r="BP12" s="23" t="str">
        <f>IF('対象医療機関入力補助（関数用）'!BV13="","",'対象医療機関入力補助（関数用）'!BV13)</f>
        <v/>
      </c>
      <c r="BQ12" s="23" t="str">
        <f>IF('対象医療機関入力補助（関数用）'!BX13="","",'対象医療機関入力補助（関数用）'!BX13)</f>
        <v/>
      </c>
      <c r="BR12" s="23" t="str">
        <f>IF('対象医療機関入力補助（関数用）'!BZ13="","",'対象医療機関入力補助（関数用）'!BZ13)</f>
        <v/>
      </c>
      <c r="BS12" s="23" t="str">
        <f>IF('対象医療機関入力補助（関数用）'!CB13="","",'対象医療機関入力補助（関数用）'!CB13)</f>
        <v/>
      </c>
      <c r="BT12" s="23" t="str">
        <f>IF('対象医療機関入力補助（関数用）'!CD13="","",'対象医療機関入力補助（関数用）'!CD13)</f>
        <v/>
      </c>
      <c r="BU12" s="23"/>
      <c r="BV12" s="23" t="str">
        <f>IF('対象医療機関入力補助（関数用）'!CF13="","",'対象医療機関入力補助（関数用）'!CF13)</f>
        <v/>
      </c>
      <c r="BW12" s="23" t="str">
        <f>IF('対象医療機関入力補助（関数用）'!CH13="","",'対象医療機関入力補助（関数用）'!CH13)</f>
        <v>医療法人正正会分野病院</v>
      </c>
      <c r="BX12" s="23" t="str">
        <f>IF('対象医療機関入力補助（関数用）'!CJ13="","",'対象医療機関入力補助（関数用）'!CJ13)</f>
        <v/>
      </c>
      <c r="BY12" s="23" t="str">
        <f>IF('対象医療機関入力補助（関数用）'!CL13="","",'対象医療機関入力補助（関数用）'!CL13)</f>
        <v/>
      </c>
      <c r="BZ12" s="23" t="str">
        <f>IF('対象医療機関入力補助（関数用）'!CN13="","",'対象医療機関入力補助（関数用）'!CN13)</f>
        <v/>
      </c>
      <c r="CA12" s="23" t="str">
        <f>IF('対象医療機関入力補助（関数用）'!CP13="","",'対象医療機関入力補助（関数用）'!CP13)</f>
        <v>社会福祉法人恩賜財団済生会支部大阪府済生会大阪北リハビリテーション病院</v>
      </c>
      <c r="CB12" s="23" t="str">
        <f>IF('対象医療機関入力補助（関数用）'!CR13="","",'対象医療機関入力補助（関数用）'!CR13)</f>
        <v/>
      </c>
      <c r="CC12" s="23" t="str">
        <f>IF('対象医療機関入力補助（関数用）'!CT13="","",'対象医療機関入力補助（関数用）'!CT13)</f>
        <v/>
      </c>
      <c r="CD12" s="23" t="str">
        <f>IF('対象医療機関入力補助（関数用）'!CV13="","",'対象医療機関入力補助（関数用）'!CV13)</f>
        <v/>
      </c>
      <c r="CE12" s="23" t="str">
        <f>IF('対象医療機関入力補助（関数用）'!CX13="","",'対象医療機関入力補助（関数用）'!CX13)</f>
        <v/>
      </c>
      <c r="CF12" s="23" t="str">
        <f>IF('対象医療機関入力補助（関数用）'!CZ13="","",'対象医療機関入力補助（関数用）'!CZ13)</f>
        <v/>
      </c>
      <c r="CG12" s="23" t="str">
        <f>IF('対象医療機関入力補助（関数用）'!DB13="","",'対象医療機関入力補助（関数用）'!DB13)</f>
        <v/>
      </c>
      <c r="CH12" s="23" t="str">
        <f>IF('対象医療機関入力補助（関数用）'!DD13="","",'対象医療機関入力補助（関数用）'!DD13)</f>
        <v/>
      </c>
      <c r="CI12" s="23" t="str">
        <f>IF('対象医療機関入力補助（関数用）'!DF13="","",'対象医療機関入力補助（関数用）'!DF13)</f>
        <v/>
      </c>
      <c r="CJ12" s="23" t="str">
        <f>IF('対象医療機関入力補助（関数用）'!DH13="","",'対象医療機関入力補助（関数用）'!DH13)</f>
        <v/>
      </c>
      <c r="CK12" s="23" t="str">
        <f>IF('対象医療機関入力補助（関数用）'!DJ13="","",'対象医療機関入力補助（関数用）'!DJ13)</f>
        <v>医療法人朝日会朝日生野病院</v>
      </c>
      <c r="CL12" s="23" t="str">
        <f>IF('対象医療機関入力補助（関数用）'!DL13="","",'対象医療機関入力補助（関数用）'!DL13)</f>
        <v/>
      </c>
      <c r="CM12" s="23" t="str">
        <f>IF('対象医療機関入力補助（関数用）'!DN13="","",'対象医療機関入力補助（関数用）'!DN13)</f>
        <v/>
      </c>
      <c r="CN12" s="23" t="str">
        <f>IF('対象医療機関入力補助（関数用）'!DP13="","",'対象医療機関入力補助（関数用）'!DP13)</f>
        <v/>
      </c>
      <c r="CO12" s="23" t="str">
        <f>IF('対象医療機関入力補助（関数用）'!DR13="","",'対象医療機関入力補助（関数用）'!DR13)</f>
        <v/>
      </c>
      <c r="CP12" s="23" t="str">
        <f>IF('対象医療機関入力補助（関数用）'!DT13="","",'対象医療機関入力補助（関数用）'!DT13)</f>
        <v/>
      </c>
      <c r="CQ12" s="23" t="str">
        <f>IF('対象医療機関入力補助（関数用）'!DV13="","",'対象医療機関入力補助（関数用）'!DV13)</f>
        <v/>
      </c>
      <c r="CR12" s="23" t="str">
        <f>IF('対象医療機関入力補助（関数用）'!DX13="","",'対象医療機関入力補助（関数用）'!DX13)</f>
        <v>社会医療法人山紀会山本第三病院</v>
      </c>
      <c r="CS12" s="23" t="str">
        <f>IF('対象医療機関入力補助（関数用）'!DZ13="","",'対象医療機関入力補助（関数用）'!DZ13)</f>
        <v/>
      </c>
      <c r="CT12" s="23" t="str">
        <f>IF('対象医療機関入力補助（関数用）'!EB13="","",'対象医療機関入力補助（関数用）'!EB13)</f>
        <v>医療法人育生会三好病院</v>
      </c>
    </row>
    <row r="13" spans="1:98" s="9" customFormat="1" x14ac:dyDescent="0.45">
      <c r="A13" s="9" t="str">
        <f t="shared" si="0"/>
        <v>01 豊中市-10</v>
      </c>
      <c r="B13" s="9">
        <f>+COUNTIF($F$4:F13,F13)</f>
        <v>10</v>
      </c>
      <c r="C13" s="8">
        <v>10</v>
      </c>
      <c r="D13" t="s">
        <v>43</v>
      </c>
      <c r="E13">
        <v>12701028</v>
      </c>
      <c r="F13" t="s">
        <v>44</v>
      </c>
      <c r="G13" s="271" t="s">
        <v>59</v>
      </c>
      <c r="H13" t="s">
        <v>60</v>
      </c>
      <c r="I13" t="s">
        <v>68</v>
      </c>
      <c r="J13" t="s">
        <v>1061</v>
      </c>
      <c r="L13" s="16" t="s">
        <v>440</v>
      </c>
      <c r="M13" s="34"/>
      <c r="N13" s="25"/>
      <c r="O13" s="11"/>
      <c r="P13" s="11"/>
      <c r="Q13" s="11"/>
      <c r="R13" s="11"/>
      <c r="S13" s="11"/>
      <c r="T13" s="12" t="s">
        <v>364</v>
      </c>
      <c r="U13" s="11"/>
      <c r="V13" s="11"/>
      <c r="W13" s="11"/>
      <c r="X13" s="26"/>
      <c r="Y13" s="39"/>
      <c r="Z13" s="8">
        <v>10</v>
      </c>
      <c r="AA13" s="23" t="str">
        <f>IF('対象医療機関入力補助（関数用）'!B14="","",'対象医療機関入力補助（関数用）'!B14)</f>
        <v>医療法人康生会豊中平成病院</v>
      </c>
      <c r="AB13" s="23" t="str">
        <f>IF('対象医療機関入力補助（関数用）'!D14="","",'対象医療機関入力補助（関数用）'!D14)</f>
        <v/>
      </c>
      <c r="AC13" s="23" t="str">
        <f>IF('対象医療機関入力補助（関数用）'!F14="","",'対象医療機関入力補助（関数用）'!F14)</f>
        <v>社会医療法人愛仁会井上病院</v>
      </c>
      <c r="AD13" s="23" t="str">
        <f>IF('対象医療機関入力補助（関数用）'!H14="","",'対象医療機関入力補助（関数用）'!H14)</f>
        <v/>
      </c>
      <c r="AE13" s="23"/>
      <c r="AF13" s="23"/>
      <c r="AG13" s="23" t="str">
        <f>IF('対象医療機関入力補助（関数用）'!J14="","",'対象医療機関入力補助（関数用）'!J14)</f>
        <v>特定医療法人健和会うえだ下田部病院</v>
      </c>
      <c r="AH13" s="23" t="str">
        <f>IF('対象医療機関入力補助（関数用）'!L14="","",'対象医療機関入力補助（関数用）'!L14)</f>
        <v>医療法人恵仁会田中病院</v>
      </c>
      <c r="AI13" s="23" t="str">
        <f>IF('対象医療機関入力補助（関数用）'!N14="","",'対象医療機関入力補助（関数用）'!N14)</f>
        <v/>
      </c>
      <c r="AJ13" s="23" t="str">
        <f>IF('対象医療機関入力補助（関数用）'!P14="","",'対象医療機関入力補助（関数用）'!P14)</f>
        <v/>
      </c>
      <c r="AK13" s="23" t="str">
        <f>IF('対象医療機関入力補助（関数用）'!R14="","",'対象医療機関入力補助（関数用）'!R14)</f>
        <v/>
      </c>
      <c r="AL13" s="23" t="str">
        <f>IF('対象医療機関入力補助（関数用）'!T14="","",'対象医療機関入力補助（関数用）'!T14)</f>
        <v>医療法人北辰会天の川病院</v>
      </c>
      <c r="AM13" s="23" t="str">
        <f>IF('対象医療機関入力補助（関数用）'!V14="","",'対象医療機関入力補助（関数用）'!V14)</f>
        <v>松島病院</v>
      </c>
      <c r="AN13" s="23" t="str">
        <f>IF('対象医療機関入力補助（関数用）'!X14="","",'対象医療機関入力補助（関数用）'!X14)</f>
        <v/>
      </c>
      <c r="AO13" s="23" t="str">
        <f>IF('対象医療機関入力補助（関数用）'!Z14="","",'対象医療機関入力補助（関数用）'!Z14)</f>
        <v/>
      </c>
      <c r="AP13" s="23" t="str">
        <f>IF('対象医療機関入力補助（関数用）'!AB14="","",'対象医療機関入力補助（関数用）'!AB14)</f>
        <v/>
      </c>
      <c r="AQ13" s="23" t="str">
        <f>IF('対象医療機関入力補助（関数用）'!AD14="","",'対象医療機関入力補助（関数用）'!AD14)</f>
        <v/>
      </c>
      <c r="AR13" s="23" t="str">
        <f>IF('対象医療機関入力補助（関数用）'!AF14="","",'対象医療機関入力補助（関数用）'!AF14)</f>
        <v>医療法人仁悠会辻野病院</v>
      </c>
      <c r="AS13" s="23" t="str">
        <f>IF('対象医療機関入力補助（関数用）'!AH14="","",'対象医療機関入力補助（関数用）'!AH14)</f>
        <v/>
      </c>
      <c r="AT13" s="23" t="str">
        <f>IF('対象医療機関入力補助（関数用）'!AJ14="","",'対象医療機関入力補助（関数用）'!AJ14)</f>
        <v>医療法人清和会ながはら病院</v>
      </c>
      <c r="AU13" s="23" t="str">
        <f>IF('対象医療機関入力補助（関数用）'!AL14="","",'対象医療機関入力補助（関数用）'!AL14)</f>
        <v/>
      </c>
      <c r="AV13" s="23" t="str">
        <f>IF('対象医療機関入力補助（関数用）'!AN14="","",'対象医療機関入力補助（関数用）'!AN14)</f>
        <v/>
      </c>
      <c r="AW13" s="23" t="str">
        <f>IF('対象医療機関入力補助（関数用）'!AP14="","",'対象医療機関入力補助（関数用）'!AP14)</f>
        <v/>
      </c>
      <c r="AX13" s="23" t="str">
        <f>IF('対象医療機関入力補助（関数用）'!AR14="","",'対象医療機関入力補助（関数用）'!AR14)</f>
        <v/>
      </c>
      <c r="AY13" s="23" t="str">
        <f>IF('対象医療機関入力補助（関数用）'!AT14="","",'対象医療機関入力補助（関数用）'!AT14)</f>
        <v/>
      </c>
      <c r="AZ13" s="23" t="str">
        <f>IF('対象医療機関入力補助（関数用）'!AV14="","",'対象医療機関入力補助（関数用）'!AV14)</f>
        <v/>
      </c>
      <c r="BA13" s="23"/>
      <c r="BB13" s="23"/>
      <c r="BC13" s="23"/>
      <c r="BD13" s="23" t="str">
        <f>IF('対象医療機関入力補助（関数用）'!AX14="","",'対象医療機関入力補助（関数用）'!AX14)</f>
        <v/>
      </c>
      <c r="BE13" s="23" t="str">
        <f>IF('対象医療機関入力補助（関数用）'!AZ14="","",'対象医療機関入力補助（関数用）'!AZ14)</f>
        <v/>
      </c>
      <c r="BF13" s="23" t="str">
        <f>IF('対象医療機関入力補助（関数用）'!BB14="","",'対象医療機関入力補助（関数用）'!BB14)</f>
        <v/>
      </c>
      <c r="BG13" s="23" t="str">
        <f>IF('対象医療機関入力補助（関数用）'!BD14="","",'対象医療機関入力補助（関数用）'!BD14)</f>
        <v/>
      </c>
      <c r="BH13" s="23" t="str">
        <f>IF('対象医療機関入力補助（関数用）'!BF14="","",'対象医療機関入力補助（関数用）'!BF14)</f>
        <v/>
      </c>
      <c r="BI13" s="23" t="str">
        <f>IF('対象医療機関入力補助（関数用）'!BH14="","",'対象医療機関入力補助（関数用）'!BH14)</f>
        <v>タマダ病院</v>
      </c>
      <c r="BJ13" s="23" t="str">
        <f>IF('対象医療機関入力補助（関数用）'!BJ14="","",'対象医療機関入力補助（関数用）'!BJ14)</f>
        <v/>
      </c>
      <c r="BK13" s="23" t="str">
        <f>IF('対象医療機関入力補助（関数用）'!BL14="","",'対象医療機関入力補助（関数用）'!BL14)</f>
        <v>医療法人晋救館和田病院</v>
      </c>
      <c r="BL13" s="23" t="str">
        <f>IF('対象医療機関入力補助（関数用）'!BN14="","",'対象医療機関入力補助（関数用）'!BN14)</f>
        <v/>
      </c>
      <c r="BM13" s="23" t="str">
        <f>IF('対象医療機関入力補助（関数用）'!BP14="","",'対象医療機関入力補助（関数用）'!BP14)</f>
        <v/>
      </c>
      <c r="BN13" s="23" t="str">
        <f>IF('対象医療機関入力補助（関数用）'!BR14="","",'対象医療機関入力補助（関数用）'!BR14)</f>
        <v/>
      </c>
      <c r="BO13" s="23" t="str">
        <f>IF('対象医療機関入力補助（関数用）'!BT14="","",'対象医療機関入力補助（関数用）'!BT14)</f>
        <v>医療法人和泉会和泉丘病院</v>
      </c>
      <c r="BP13" s="23" t="str">
        <f>IF('対象医療機関入力補助（関数用）'!BV14="","",'対象医療機関入力補助（関数用）'!BV14)</f>
        <v/>
      </c>
      <c r="BQ13" s="23" t="str">
        <f>IF('対象医療機関入力補助（関数用）'!BX14="","",'対象医療機関入力補助（関数用）'!BX14)</f>
        <v/>
      </c>
      <c r="BR13" s="23" t="str">
        <f>IF('対象医療機関入力補助（関数用）'!BZ14="","",'対象医療機関入力補助（関数用）'!BZ14)</f>
        <v/>
      </c>
      <c r="BS13" s="23" t="str">
        <f>IF('対象医療機関入力補助（関数用）'!CB14="","",'対象医療機関入力補助（関数用）'!CB14)</f>
        <v/>
      </c>
      <c r="BT13" s="23" t="str">
        <f>IF('対象医療機関入力補助（関数用）'!CD14="","",'対象医療機関入力補助（関数用）'!CD14)</f>
        <v/>
      </c>
      <c r="BU13" s="23"/>
      <c r="BV13" s="23" t="str">
        <f>IF('対象医療機関入力補助（関数用）'!CF14="","",'対象医療機関入力補助（関数用）'!CF14)</f>
        <v/>
      </c>
      <c r="BW13" s="23" t="str">
        <f>IF('対象医療機関入力補助（関数用）'!CH14="","",'対象医療機関入力補助（関数用）'!CH14)</f>
        <v/>
      </c>
      <c r="BX13" s="23" t="str">
        <f>IF('対象医療機関入力補助（関数用）'!CJ14="","",'対象医療機関入力補助（関数用）'!CJ14)</f>
        <v/>
      </c>
      <c r="BY13" s="23" t="str">
        <f>IF('対象医療機関入力補助（関数用）'!CL14="","",'対象医療機関入力補助（関数用）'!CL14)</f>
        <v/>
      </c>
      <c r="BZ13" s="23" t="str">
        <f>IF('対象医療機関入力補助（関数用）'!CN14="","",'対象医療機関入力補助（関数用）'!CN14)</f>
        <v/>
      </c>
      <c r="CA13" s="23" t="str">
        <f>IF('対象医療機関入力補助（関数用）'!CP14="","",'対象医療機関入力補助（関数用）'!CP14)</f>
        <v>医療法人医誠会医誠会国際総合病院</v>
      </c>
      <c r="CB13" s="23" t="str">
        <f>IF('対象医療機関入力補助（関数用）'!CR14="","",'対象医療機関入力補助（関数用）'!CR14)</f>
        <v/>
      </c>
      <c r="CC13" s="23" t="str">
        <f>IF('対象医療機関入力補助（関数用）'!CT14="","",'対象医療機関入力補助（関数用）'!CT14)</f>
        <v/>
      </c>
      <c r="CD13" s="23" t="str">
        <f>IF('対象医療機関入力補助（関数用）'!CV14="","",'対象医療機関入力補助（関数用）'!CV14)</f>
        <v/>
      </c>
      <c r="CE13" s="23" t="str">
        <f>IF('対象医療機関入力補助（関数用）'!CX14="","",'対象医療機関入力補助（関数用）'!CX14)</f>
        <v/>
      </c>
      <c r="CF13" s="23" t="str">
        <f>IF('対象医療機関入力補助（関数用）'!CZ14="","",'対象医療機関入力補助（関数用）'!CZ14)</f>
        <v/>
      </c>
      <c r="CG13" s="23" t="str">
        <f>IF('対象医療機関入力補助（関数用）'!DB14="","",'対象医療機関入力補助（関数用）'!DB14)</f>
        <v/>
      </c>
      <c r="CH13" s="23" t="str">
        <f>IF('対象医療機関入力補助（関数用）'!DD14="","",'対象医療機関入力補助（関数用）'!DD14)</f>
        <v/>
      </c>
      <c r="CI13" s="23" t="str">
        <f>IF('対象医療機関入力補助（関数用）'!DF14="","",'対象医療機関入力補助（関数用）'!DF14)</f>
        <v/>
      </c>
      <c r="CJ13" s="23" t="str">
        <f>IF('対象医療機関入力補助（関数用）'!DH14="","",'対象医療機関入力補助（関数用）'!DH14)</f>
        <v/>
      </c>
      <c r="CK13" s="23" t="str">
        <f>IF('対象医療機関入力補助（関数用）'!DJ14="","",'対象医療機関入力補助（関数用）'!DJ14)</f>
        <v>医療法人せいわ会大阪たつみリハビリテーション病院</v>
      </c>
      <c r="CL13" s="23" t="str">
        <f>IF('対象医療機関入力補助（関数用）'!DL14="","",'対象医療機関入力補助（関数用）'!DL14)</f>
        <v/>
      </c>
      <c r="CM13" s="23" t="str">
        <f>IF('対象医療機関入力補助（関数用）'!DN14="","",'対象医療機関入力補助（関数用）'!DN14)</f>
        <v/>
      </c>
      <c r="CN13" s="23" t="str">
        <f>IF('対象医療機関入力補助（関数用）'!DP14="","",'対象医療機関入力補助（関数用）'!DP14)</f>
        <v/>
      </c>
      <c r="CO13" s="23" t="str">
        <f>IF('対象医療機関入力補助（関数用）'!DR14="","",'対象医療機関入力補助（関数用）'!DR14)</f>
        <v/>
      </c>
      <c r="CP13" s="23" t="str">
        <f>IF('対象医療機関入力補助（関数用）'!DT14="","",'対象医療機関入力補助（関数用）'!DT14)</f>
        <v/>
      </c>
      <c r="CQ13" s="23" t="str">
        <f>IF('対象医療機関入力補助（関数用）'!DV14="","",'対象医療機関入力補助（関数用）'!DV14)</f>
        <v/>
      </c>
      <c r="CR13" s="23" t="str">
        <f>IF('対象医療機関入力補助（関数用）'!DX14="","",'対象医療機関入力補助（関数用）'!DX14)</f>
        <v>大阪社会医療センター付属病院</v>
      </c>
      <c r="CS13" s="23" t="str">
        <f>IF('対象医療機関入力補助（関数用）'!DZ14="","",'対象医療機関入力補助（関数用）'!DZ14)</f>
        <v/>
      </c>
      <c r="CT13" s="23" t="str">
        <f>IF('対象医療機関入力補助（関数用）'!EB14="","",'対象医療機関入力補助（関数用）'!EB14)</f>
        <v>社会医療法人三宝会平野東図書館前病院</v>
      </c>
    </row>
    <row r="14" spans="1:98" s="9" customFormat="1" ht="18.600000000000001" thickBot="1" x14ac:dyDescent="0.5">
      <c r="A14" s="9" t="str">
        <f t="shared" si="0"/>
        <v>01 豊中市-11</v>
      </c>
      <c r="B14" s="9">
        <f>+COUNTIF($F$4:F14,F14)</f>
        <v>11</v>
      </c>
      <c r="C14" s="8">
        <v>11</v>
      </c>
      <c r="D14" t="s">
        <v>43</v>
      </c>
      <c r="E14">
        <v>12701029</v>
      </c>
      <c r="F14" t="s">
        <v>44</v>
      </c>
      <c r="G14" s="271" t="s">
        <v>59</v>
      </c>
      <c r="H14" t="s">
        <v>60</v>
      </c>
      <c r="I14" t="s">
        <v>69</v>
      </c>
      <c r="J14" t="s">
        <v>1061</v>
      </c>
      <c r="L14" s="17" t="s">
        <v>502</v>
      </c>
      <c r="M14" s="34"/>
      <c r="N14" s="27"/>
      <c r="O14" s="28"/>
      <c r="P14" s="28"/>
      <c r="Q14" s="28"/>
      <c r="R14" s="28"/>
      <c r="S14" s="28"/>
      <c r="T14" s="29" t="s">
        <v>366</v>
      </c>
      <c r="U14" s="28"/>
      <c r="V14" s="28"/>
      <c r="W14" s="28"/>
      <c r="X14" s="30"/>
      <c r="Y14" s="39"/>
      <c r="Z14" s="8">
        <v>11</v>
      </c>
      <c r="AA14" s="23" t="str">
        <f>IF('対象医療機関入力補助（関数用）'!B15="","",'対象医療機関入力補助（関数用）'!B15)</f>
        <v>医療法人康生会平成記念病院</v>
      </c>
      <c r="AB14" s="23" t="str">
        <f>IF('対象医療機関入力補助（関数用）'!D15="","",'対象医療機関入力補助（関数用）'!D15)</f>
        <v/>
      </c>
      <c r="AC14" s="23" t="str">
        <f>IF('対象医療機関入力補助（関数用）'!F15="","",'対象医療機関入力補助（関数用）'!F15)</f>
        <v>医療法人甲聖会甲聖会紀念病院</v>
      </c>
      <c r="AD14" s="23" t="str">
        <f>IF('対象医療機関入力補助（関数用）'!H15="","",'対象医療機関入力補助（関数用）'!H15)</f>
        <v/>
      </c>
      <c r="AE14" s="23"/>
      <c r="AF14" s="23"/>
      <c r="AG14" s="23" t="str">
        <f>IF('対象医療機関入力補助（関数用）'!J15="","",'対象医療機関入力補助（関数用）'!J15)</f>
        <v>社会医療法人東和会　第二東和会病院</v>
      </c>
      <c r="AH14" s="23" t="str">
        <f>IF('対象医療機関入力補助（関数用）'!L15="","",'対象医療機関入力補助（関数用）'!L15)</f>
        <v>医療法人京優会谷川記念病院</v>
      </c>
      <c r="AI14" s="23" t="str">
        <f>IF('対象医療機関入力補助（関数用）'!N15="","",'対象医療機関入力補助（関数用）'!N15)</f>
        <v/>
      </c>
      <c r="AJ14" s="23" t="str">
        <f>IF('対象医療機関入力補助（関数用）'!P15="","",'対象医療機関入力補助（関数用）'!P15)</f>
        <v/>
      </c>
      <c r="AK14" s="23" t="str">
        <f>IF('対象医療機関入力補助（関数用）'!R15="","",'対象医療機関入力補助（関数用）'!R15)</f>
        <v/>
      </c>
      <c r="AL14" s="23" t="str">
        <f>IF('対象医療機関入力補助（関数用）'!T15="","",'対象医療機関入力補助（関数用）'!T15)</f>
        <v>社会医療法人美杉会佐藤病院</v>
      </c>
      <c r="AM14" s="23" t="str">
        <f>IF('対象医療機関入力補助（関数用）'!V15="","",'対象医療機関入力補助（関数用）'!V15)</f>
        <v>医療法人道仁会道仁病院</v>
      </c>
      <c r="AN14" s="23" t="str">
        <f>IF('対象医療機関入力補助（関数用）'!X15="","",'対象医療機関入力補助（関数用）'!X15)</f>
        <v/>
      </c>
      <c r="AO14" s="23" t="str">
        <f>IF('対象医療機関入力補助（関数用）'!Z15="","",'対象医療機関入力補助（関数用）'!Z15)</f>
        <v/>
      </c>
      <c r="AP14" s="23" t="str">
        <f>IF('対象医療機関入力補助（関数用）'!AB15="","",'対象医療機関入力補助（関数用）'!AB15)</f>
        <v/>
      </c>
      <c r="AQ14" s="23" t="str">
        <f>IF('対象医療機関入力補助（関数用）'!AD15="","",'対象医療機関入力補助（関数用）'!AD15)</f>
        <v/>
      </c>
      <c r="AR14" s="23" t="str">
        <f>IF('対象医療機関入力補助（関数用）'!AF15="","",'対象医療機関入力補助（関数用）'!AF15)</f>
        <v/>
      </c>
      <c r="AS14" s="23" t="str">
        <f>IF('対象医療機関入力補助（関数用）'!AH15="","",'対象医療機関入力補助（関数用）'!AH15)</f>
        <v/>
      </c>
      <c r="AT14" s="23" t="str">
        <f>IF('対象医療機関入力補助（関数用）'!AJ15="","",'対象医療機関入力補助（関数用）'!AJ15)</f>
        <v>医療法人寿山会喜馬病院</v>
      </c>
      <c r="AU14" s="23" t="str">
        <f>IF('対象医療機関入力補助（関数用）'!AL15="","",'対象医療機関入力補助（関数用）'!AL15)</f>
        <v/>
      </c>
      <c r="AV14" s="23" t="str">
        <f>IF('対象医療機関入力補助（関数用）'!AN15="","",'対象医療機関入力補助（関数用）'!AN15)</f>
        <v/>
      </c>
      <c r="AW14" s="23" t="str">
        <f>IF('対象医療機関入力補助（関数用）'!AP15="","",'対象医療機関入力補助（関数用）'!AP15)</f>
        <v/>
      </c>
      <c r="AX14" s="23" t="str">
        <f>IF('対象医療機関入力補助（関数用）'!AR15="","",'対象医療機関入力補助（関数用）'!AR15)</f>
        <v/>
      </c>
      <c r="AY14" s="23" t="str">
        <f>IF('対象医療機関入力補助（関数用）'!AT15="","",'対象医療機関入力補助（関数用）'!AT15)</f>
        <v/>
      </c>
      <c r="AZ14" s="23" t="str">
        <f>IF('対象医療機関入力補助（関数用）'!AV15="","",'対象医療機関入力補助（関数用）'!AV15)</f>
        <v/>
      </c>
      <c r="BA14" s="23"/>
      <c r="BB14" s="23"/>
      <c r="BC14" s="23"/>
      <c r="BD14" s="23" t="str">
        <f>IF('対象医療機関入力補助（関数用）'!AX15="","",'対象医療機関入力補助（関数用）'!AX15)</f>
        <v/>
      </c>
      <c r="BE14" s="23" t="str">
        <f>IF('対象医療機関入力補助（関数用）'!AZ15="","",'対象医療機関入力補助（関数用）'!AZ15)</f>
        <v/>
      </c>
      <c r="BF14" s="23" t="str">
        <f>IF('対象医療機関入力補助（関数用）'!BB15="","",'対象医療機関入力補助（関数用）'!BB15)</f>
        <v/>
      </c>
      <c r="BG14" s="23" t="str">
        <f>IF('対象医療機関入力補助（関数用）'!BD15="","",'対象医療機関入力補助（関数用）'!BD15)</f>
        <v/>
      </c>
      <c r="BH14" s="23" t="str">
        <f>IF('対象医療機関入力補助（関数用）'!BF15="","",'対象医療機関入力補助（関数用）'!BF15)</f>
        <v/>
      </c>
      <c r="BI14" s="23" t="str">
        <f>IF('対象医療機関入力補助（関数用）'!BH15="","",'対象医療機関入力補助（関数用）'!BH15)</f>
        <v/>
      </c>
      <c r="BJ14" s="23" t="str">
        <f>IF('対象医療機関入力補助（関数用）'!BJ15="","",'対象医療機関入力補助（関数用）'!BJ15)</f>
        <v/>
      </c>
      <c r="BK14" s="23" t="str">
        <f>IF('対象医療機関入力補助（関数用）'!BL15="","",'対象医療機関入力補助（関数用）'!BL15)</f>
        <v>医療法人えいしん会岸和田リハビリテーション病院</v>
      </c>
      <c r="BL14" s="23" t="str">
        <f>IF('対象医療機関入力補助（関数用）'!BN15="","",'対象医療機関入力補助（関数用）'!BN15)</f>
        <v/>
      </c>
      <c r="BM14" s="23" t="str">
        <f>IF('対象医療機関入力補助（関数用）'!BP15="","",'対象医療機関入力補助（関数用）'!BP15)</f>
        <v/>
      </c>
      <c r="BN14" s="23" t="str">
        <f>IF('対象医療機関入力補助（関数用）'!BR15="","",'対象医療機関入力補助（関数用）'!BR15)</f>
        <v/>
      </c>
      <c r="BO14" s="23" t="str">
        <f>IF('対象医療機関入力補助（関数用）'!BT15="","",'対象医療機関入力補助（関数用）'!BT15)</f>
        <v/>
      </c>
      <c r="BP14" s="23" t="str">
        <f>IF('対象医療機関入力補助（関数用）'!BV15="","",'対象医療機関入力補助（関数用）'!BV15)</f>
        <v/>
      </c>
      <c r="BQ14" s="23" t="str">
        <f>IF('対象医療機関入力補助（関数用）'!BX15="","",'対象医療機関入力補助（関数用）'!BX15)</f>
        <v/>
      </c>
      <c r="BR14" s="23" t="str">
        <f>IF('対象医療機関入力補助（関数用）'!BZ15="","",'対象医療機関入力補助（関数用）'!BZ15)</f>
        <v/>
      </c>
      <c r="BS14" s="23" t="str">
        <f>IF('対象医療機関入力補助（関数用）'!CB15="","",'対象医療機関入力補助（関数用）'!CB15)</f>
        <v/>
      </c>
      <c r="BT14" s="23" t="str">
        <f>IF('対象医療機関入力補助（関数用）'!CD15="","",'対象医療機関入力補助（関数用）'!CD15)</f>
        <v/>
      </c>
      <c r="BU14" s="23"/>
      <c r="BV14" s="23" t="str">
        <f>IF('対象医療機関入力補助（関数用）'!CF15="","",'対象医療機関入力補助（関数用）'!CF15)</f>
        <v/>
      </c>
      <c r="BW14" s="23" t="str">
        <f>IF('対象医療機関入力補助（関数用）'!CH15="","",'対象医療機関入力補助（関数用）'!CH15)</f>
        <v/>
      </c>
      <c r="BX14" s="23" t="str">
        <f>IF('対象医療機関入力補助（関数用）'!CJ15="","",'対象医療機関入力補助（関数用）'!CJ15)</f>
        <v/>
      </c>
      <c r="BY14" s="23" t="str">
        <f>IF('対象医療機関入力補助（関数用）'!CL15="","",'対象医療機関入力補助（関数用）'!CL15)</f>
        <v/>
      </c>
      <c r="BZ14" s="23" t="str">
        <f>IF('対象医療機関入力補助（関数用）'!CN15="","",'対象医療機関入力補助（関数用）'!CN15)</f>
        <v/>
      </c>
      <c r="CA14" s="23" t="str">
        <f>IF('対象医療機関入力補助（関数用）'!CP15="","",'対象医療機関入力補助（関数用）'!CP15)</f>
        <v>医療法人渡辺医学会桜橋渡辺未来医療病院</v>
      </c>
      <c r="CB14" s="23" t="str">
        <f>IF('対象医療機関入力補助（関数用）'!CR15="","",'対象医療機関入力補助（関数用）'!CR15)</f>
        <v/>
      </c>
      <c r="CC14" s="23" t="str">
        <f>IF('対象医療機関入力補助（関数用）'!CT15="","",'対象医療機関入力補助（関数用）'!CT15)</f>
        <v/>
      </c>
      <c r="CD14" s="23" t="str">
        <f>IF('対象医療機関入力補助（関数用）'!CV15="","",'対象医療機関入力補助（関数用）'!CV15)</f>
        <v/>
      </c>
      <c r="CE14" s="23" t="str">
        <f>IF('対象医療機関入力補助（関数用）'!CX15="","",'対象医療機関入力補助（関数用）'!CX15)</f>
        <v/>
      </c>
      <c r="CF14" s="23" t="str">
        <f>IF('対象医療機関入力補助（関数用）'!CZ15="","",'対象医療機関入力補助（関数用）'!CZ15)</f>
        <v/>
      </c>
      <c r="CG14" s="23" t="str">
        <f>IF('対象医療機関入力補助（関数用）'!DB15="","",'対象医療機関入力補助（関数用）'!DB15)</f>
        <v/>
      </c>
      <c r="CH14" s="23" t="str">
        <f>IF('対象医療機関入力補助（関数用）'!DD15="","",'対象医療機関入力補助（関数用）'!DD15)</f>
        <v/>
      </c>
      <c r="CI14" s="23" t="str">
        <f>IF('対象医療機関入力補助（関数用）'!DF15="","",'対象医療機関入力補助（関数用）'!DF15)</f>
        <v/>
      </c>
      <c r="CJ14" s="23" t="str">
        <f>IF('対象医療機関入力補助（関数用）'!DH15="","",'対象医療機関入力補助（関数用）'!DH15)</f>
        <v/>
      </c>
      <c r="CK14" s="23" t="str">
        <f>IF('対象医療機関入力補助（関数用）'!DJ15="","",'対象医療機関入力補助（関数用）'!DJ15)</f>
        <v>医療法人社団日翔会生野愛和病院</v>
      </c>
      <c r="CL14" s="23" t="str">
        <f>IF('対象医療機関入力補助（関数用）'!DL15="","",'対象医療機関入力補助（関数用）'!DL15)</f>
        <v/>
      </c>
      <c r="CM14" s="23" t="str">
        <f>IF('対象医療機関入力補助（関数用）'!DN15="","",'対象医療機関入力補助（関数用）'!DN15)</f>
        <v/>
      </c>
      <c r="CN14" s="23" t="str">
        <f>IF('対象医療機関入力補助（関数用）'!DP15="","",'対象医療機関入力補助（関数用）'!DP15)</f>
        <v/>
      </c>
      <c r="CO14" s="23" t="str">
        <f>IF('対象医療機関入力補助（関数用）'!DR15="","",'対象医療機関入力補助（関数用）'!DR15)</f>
        <v/>
      </c>
      <c r="CP14" s="23" t="str">
        <f>IF('対象医療機関入力補助（関数用）'!DT15="","",'対象医療機関入力補助（関数用）'!DT15)</f>
        <v/>
      </c>
      <c r="CQ14" s="23" t="str">
        <f>IF('対象医療機関入力補助（関数用）'!DV15="","",'対象医療機関入力補助（関数用）'!DV15)</f>
        <v/>
      </c>
      <c r="CR14" s="23" t="str">
        <f>IF('対象医療機関入力補助（関数用）'!DX15="","",'対象医療機関入力補助（関数用）'!DX15)</f>
        <v>医療法人愛壽会　愛壽記念病院</v>
      </c>
      <c r="CS14" s="23" t="str">
        <f>IF('対象医療機関入力補助（関数用）'!DZ15="","",'対象医療機関入力補助（関数用）'!DZ15)</f>
        <v/>
      </c>
      <c r="CT14" s="23" t="str">
        <f>IF('対象医療機関入力補助（関数用）'!EB15="","",'対象医療機関入力補助（関数用）'!EB15)</f>
        <v/>
      </c>
    </row>
    <row r="15" spans="1:98" s="9" customFormat="1" x14ac:dyDescent="0.45">
      <c r="A15" s="9" t="str">
        <f t="shared" si="0"/>
        <v>01 豊中市-12</v>
      </c>
      <c r="B15" s="9">
        <f>+COUNTIF($F$4:F15,F15)</f>
        <v>12</v>
      </c>
      <c r="C15" s="8">
        <v>12</v>
      </c>
      <c r="D15" t="s">
        <v>43</v>
      </c>
      <c r="E15">
        <v>12701031</v>
      </c>
      <c r="F15" t="s">
        <v>44</v>
      </c>
      <c r="G15" s="271" t="s">
        <v>59</v>
      </c>
      <c r="H15" t="s">
        <v>60</v>
      </c>
      <c r="I15" t="s">
        <v>70</v>
      </c>
      <c r="J15" t="s">
        <v>1061</v>
      </c>
      <c r="L15"/>
      <c r="M15" s="31"/>
      <c r="N15"/>
      <c r="O15"/>
      <c r="P15"/>
      <c r="Q15"/>
      <c r="R15"/>
      <c r="S15"/>
      <c r="T15"/>
      <c r="U15"/>
      <c r="V15"/>
      <c r="W15"/>
      <c r="X15"/>
      <c r="Y15"/>
      <c r="Z15" s="8">
        <v>12</v>
      </c>
      <c r="AA15" s="23" t="str">
        <f>IF('対象医療機関入力補助（関数用）'!B16="","",'対象医療機関入力補助（関数用）'!B16)</f>
        <v>医療法人善正会上田病院</v>
      </c>
      <c r="AB15" s="23" t="str">
        <f>IF('対象医療機関入力補助（関数用）'!D16="","",'対象医療機関入力補助（関数用）'!D16)</f>
        <v/>
      </c>
      <c r="AC15" s="23" t="str">
        <f>IF('対象医療機関入力補助（関数用）'!F16="","",'対象医療機関入力補助（関数用）'!F16)</f>
        <v>大阪市立弘済院附属病院</v>
      </c>
      <c r="AD15" s="23" t="str">
        <f>IF('対象医療機関入力補助（関数用）'!H16="","",'対象医療機関入力補助（関数用）'!H16)</f>
        <v/>
      </c>
      <c r="AE15" s="23"/>
      <c r="AF15" s="23"/>
      <c r="AG15" s="23" t="str">
        <f>IF('対象医療機関入力補助（関数用）'!J16="","",'対象医療機関入力補助（関数用）'!J16)</f>
        <v>医療法人庸愛会富田町病院</v>
      </c>
      <c r="AH15" s="23" t="str">
        <f>IF('対象医療機関入力補助（関数用）'!L16="","",'対象医療機関入力補助（関数用）'!L16)</f>
        <v>社会医療法人東和会　東和会いばらき病院</v>
      </c>
      <c r="AI15" s="23" t="str">
        <f>IF('対象医療機関入力補助（関数用）'!N16="","",'対象医療機関入力補助（関数用）'!N16)</f>
        <v/>
      </c>
      <c r="AJ15" s="23" t="str">
        <f>IF('対象医療機関入力補助（関数用）'!P16="","",'対象医療機関入力補助（関数用）'!P16)</f>
        <v/>
      </c>
      <c r="AK15" s="23" t="str">
        <f>IF('対象医療機関入力補助（関数用）'!R16="","",'対象医療機関入力補助（関数用）'!R16)</f>
        <v/>
      </c>
      <c r="AL15" s="23" t="str">
        <f>IF('対象医療機関入力補助（関数用）'!T16="","",'対象医療機関入力補助（関数用）'!T16)</f>
        <v>医療法人愛和会新世病院</v>
      </c>
      <c r="AM15" s="23" t="str">
        <f>IF('対象医療機関入力補助（関数用）'!V16="","",'対象医療機関入力補助（関数用）'!V16)</f>
        <v>医療法人和敬会寝屋川南病院</v>
      </c>
      <c r="AN15" s="23" t="str">
        <f>IF('対象医療機関入力補助（関数用）'!X16="","",'対象医療機関入力補助（関数用）'!X16)</f>
        <v/>
      </c>
      <c r="AO15" s="23" t="str">
        <f>IF('対象医療機関入力補助（関数用）'!Z16="","",'対象医療機関入力補助（関数用）'!Z16)</f>
        <v/>
      </c>
      <c r="AP15" s="23" t="str">
        <f>IF('対象医療機関入力補助（関数用）'!AB16="","",'対象医療機関入力補助（関数用）'!AB16)</f>
        <v/>
      </c>
      <c r="AQ15" s="23" t="str">
        <f>IF('対象医療機関入力補助（関数用）'!AD16="","",'対象医療機関入力補助（関数用）'!AD16)</f>
        <v/>
      </c>
      <c r="AR15" s="23" t="str">
        <f>IF('対象医療機関入力補助（関数用）'!AF16="","",'対象医療機関入力補助（関数用）'!AF16)</f>
        <v/>
      </c>
      <c r="AS15" s="23" t="str">
        <f>IF('対象医療機関入力補助（関数用）'!AH16="","",'対象医療機関入力補助（関数用）'!AH16)</f>
        <v/>
      </c>
      <c r="AT15" s="23" t="str">
        <f>IF('対象医療機関入力補助（関数用）'!AJ16="","",'対象医療機関入力補助（関数用）'!AJ16)</f>
        <v>医療法人藤井会藤井会リハビリテーション病院</v>
      </c>
      <c r="AU15" s="23" t="str">
        <f>IF('対象医療機関入力補助（関数用）'!AL16="","",'対象医療機関入力補助（関数用）'!AL16)</f>
        <v/>
      </c>
      <c r="AV15" s="23" t="str">
        <f>IF('対象医療機関入力補助（関数用）'!AN16="","",'対象医療機関入力補助（関数用）'!AN16)</f>
        <v/>
      </c>
      <c r="AW15" s="23" t="str">
        <f>IF('対象医療機関入力補助（関数用）'!AP16="","",'対象医療機関入力補助（関数用）'!AP16)</f>
        <v/>
      </c>
      <c r="AX15" s="23" t="str">
        <f>IF('対象医療機関入力補助（関数用）'!AR16="","",'対象医療機関入力補助（関数用）'!AR16)</f>
        <v/>
      </c>
      <c r="AY15" s="23" t="str">
        <f>IF('対象医療機関入力補助（関数用）'!AT16="","",'対象医療機関入力補助（関数用）'!AT16)</f>
        <v/>
      </c>
      <c r="AZ15" s="23" t="str">
        <f>IF('対象医療機関入力補助（関数用）'!AV16="","",'対象医療機関入力補助（関数用）'!AV16)</f>
        <v/>
      </c>
      <c r="BA15" s="23"/>
      <c r="BB15" s="23"/>
      <c r="BC15" s="23"/>
      <c r="BD15" s="23" t="str">
        <f>IF('対象医療機関入力補助（関数用）'!AX16="","",'対象医療機関入力補助（関数用）'!AX16)</f>
        <v/>
      </c>
      <c r="BE15" s="23" t="str">
        <f>IF('対象医療機関入力補助（関数用）'!AZ16="","",'対象医療機関入力補助（関数用）'!AZ16)</f>
        <v/>
      </c>
      <c r="BF15" s="23" t="str">
        <f>IF('対象医療機関入力補助（関数用）'!BB16="","",'対象医療機関入力補助（関数用）'!BB16)</f>
        <v/>
      </c>
      <c r="BG15" s="23" t="str">
        <f>IF('対象医療機関入力補助（関数用）'!BD16="","",'対象医療機関入力補助（関数用）'!BD16)</f>
        <v/>
      </c>
      <c r="BH15" s="23" t="str">
        <f>IF('対象医療機関入力補助（関数用）'!BF16="","",'対象医療機関入力補助（関数用）'!BF16)</f>
        <v/>
      </c>
      <c r="BI15" s="23" t="str">
        <f>IF('対象医療機関入力補助（関数用）'!BH16="","",'対象医療機関入力補助（関数用）'!BH16)</f>
        <v/>
      </c>
      <c r="BJ15" s="23" t="str">
        <f>IF('対象医療機関入力補助（関数用）'!BJ16="","",'対象医療機関入力補助（関数用）'!BJ16)</f>
        <v/>
      </c>
      <c r="BK15" s="23" t="str">
        <f>IF('対象医療機関入力補助（関数用）'!BL16="","",'対象医療機関入力補助（関数用）'!BL16)</f>
        <v>医療法人吉栄会吉川病院</v>
      </c>
      <c r="BL15" s="23" t="str">
        <f>IF('対象医療機関入力補助（関数用）'!BN16="","",'対象医療機関入力補助（関数用）'!BN16)</f>
        <v/>
      </c>
      <c r="BM15" s="23" t="str">
        <f>IF('対象医療機関入力補助（関数用）'!BP16="","",'対象医療機関入力補助（関数用）'!BP16)</f>
        <v/>
      </c>
      <c r="BN15" s="23" t="str">
        <f>IF('対象医療機関入力補助（関数用）'!BR16="","",'対象医療機関入力補助（関数用）'!BR16)</f>
        <v/>
      </c>
      <c r="BO15" s="23" t="str">
        <f>IF('対象医療機関入力補助（関数用）'!BT16="","",'対象医療機関入力補助（関数用）'!BT16)</f>
        <v/>
      </c>
      <c r="BP15" s="23" t="str">
        <f>IF('対象医療機関入力補助（関数用）'!BV16="","",'対象医療機関入力補助（関数用）'!BV16)</f>
        <v/>
      </c>
      <c r="BQ15" s="23" t="str">
        <f>IF('対象医療機関入力補助（関数用）'!BX16="","",'対象医療機関入力補助（関数用）'!BX16)</f>
        <v/>
      </c>
      <c r="BR15" s="23" t="str">
        <f>IF('対象医療機関入力補助（関数用）'!BZ16="","",'対象医療機関入力補助（関数用）'!BZ16)</f>
        <v/>
      </c>
      <c r="BS15" s="23" t="str">
        <f>IF('対象医療機関入力補助（関数用）'!CB16="","",'対象医療機関入力補助（関数用）'!CB16)</f>
        <v/>
      </c>
      <c r="BT15" s="23" t="str">
        <f>IF('対象医療機関入力補助（関数用）'!CD16="","",'対象医療機関入力補助（関数用）'!CD16)</f>
        <v/>
      </c>
      <c r="BU15" s="23"/>
      <c r="BV15" s="23" t="str">
        <f>IF('対象医療機関入力補助（関数用）'!CF16="","",'対象医療機関入力補助（関数用）'!CF16)</f>
        <v/>
      </c>
      <c r="BW15" s="23" t="str">
        <f>IF('対象医療機関入力補助（関数用）'!CH16="","",'対象医療機関入力補助（関数用）'!CH16)</f>
        <v/>
      </c>
      <c r="BX15" s="23" t="str">
        <f>IF('対象医療機関入力補助（関数用）'!CJ16="","",'対象医療機関入力補助（関数用）'!CJ16)</f>
        <v/>
      </c>
      <c r="BY15" s="23" t="str">
        <f>IF('対象医療機関入力補助（関数用）'!CL16="","",'対象医療機関入力補助（関数用）'!CL16)</f>
        <v/>
      </c>
      <c r="BZ15" s="23" t="str">
        <f>IF('対象医療機関入力補助（関数用）'!CN16="","",'対象医療機関入力補助（関数用）'!CN16)</f>
        <v/>
      </c>
      <c r="CA15" s="23" t="str">
        <f>IF('対象医療機関入力補助（関数用）'!CP16="","",'対象医療機関入力補助（関数用）'!CP16)</f>
        <v/>
      </c>
      <c r="CB15" s="23" t="str">
        <f>IF('対象医療機関入力補助（関数用）'!CR16="","",'対象医療機関入力補助（関数用）'!CR16)</f>
        <v/>
      </c>
      <c r="CC15" s="23" t="str">
        <f>IF('対象医療機関入力補助（関数用）'!CT16="","",'対象医療機関入力補助（関数用）'!CT16)</f>
        <v/>
      </c>
      <c r="CD15" s="23" t="str">
        <f>IF('対象医療機関入力補助（関数用）'!CV16="","",'対象医療機関入力補助（関数用）'!CV16)</f>
        <v/>
      </c>
      <c r="CE15" s="23" t="str">
        <f>IF('対象医療機関入力補助（関数用）'!CX16="","",'対象医療機関入力補助（関数用）'!CX16)</f>
        <v/>
      </c>
      <c r="CF15" s="23" t="str">
        <f>IF('対象医療機関入力補助（関数用）'!CZ16="","",'対象医療機関入力補助（関数用）'!CZ16)</f>
        <v/>
      </c>
      <c r="CG15" s="23" t="str">
        <f>IF('対象医療機関入力補助（関数用）'!DB16="","",'対象医療機関入力補助（関数用）'!DB16)</f>
        <v/>
      </c>
      <c r="CH15" s="23" t="str">
        <f>IF('対象医療機関入力補助（関数用）'!DD16="","",'対象医療機関入力補助（関数用）'!DD16)</f>
        <v/>
      </c>
      <c r="CI15" s="23" t="str">
        <f>IF('対象医療機関入力補助（関数用）'!DF16="","",'対象医療機関入力補助（関数用）'!DF16)</f>
        <v/>
      </c>
      <c r="CJ15" s="23" t="str">
        <f>IF('対象医療機関入力補助（関数用）'!DH16="","",'対象医療機関入力補助（関数用）'!DH16)</f>
        <v/>
      </c>
      <c r="CK15" s="23" t="str">
        <f>IF('対象医療機関入力補助（関数用）'!DJ16="","",'対象医療機関入力補助（関数用）'!DJ16)</f>
        <v>医療法人育和会育和会記念病院</v>
      </c>
      <c r="CL15" s="23" t="str">
        <f>IF('対象医療機関入力補助（関数用）'!DL16="","",'対象医療機関入力補助（関数用）'!DL16)</f>
        <v/>
      </c>
      <c r="CM15" s="23" t="str">
        <f>IF('対象医療機関入力補助（関数用）'!DN16="","",'対象医療機関入力補助（関数用）'!DN16)</f>
        <v/>
      </c>
      <c r="CN15" s="23" t="str">
        <f>IF('対象医療機関入力補助（関数用）'!DP16="","",'対象医療機関入力補助（関数用）'!DP16)</f>
        <v/>
      </c>
      <c r="CO15" s="23" t="str">
        <f>IF('対象医療機関入力補助（関数用）'!DR16="","",'対象医療機関入力補助（関数用）'!DR16)</f>
        <v/>
      </c>
      <c r="CP15" s="23" t="str">
        <f>IF('対象医療機関入力補助（関数用）'!DT16="","",'対象医療機関入力補助（関数用）'!DT16)</f>
        <v/>
      </c>
      <c r="CQ15" s="23" t="str">
        <f>IF('対象医療機関入力補助（関数用）'!DV16="","",'対象医療機関入力補助（関数用）'!DV16)</f>
        <v/>
      </c>
      <c r="CR15" s="23" t="str">
        <f>IF('対象医療機関入力補助（関数用）'!DX16="","",'対象医療機関入力補助（関数用）'!DX16)</f>
        <v/>
      </c>
      <c r="CS15" s="23" t="str">
        <f>IF('対象医療機関入力補助（関数用）'!DZ16="","",'対象医療機関入力補助（関数用）'!DZ16)</f>
        <v/>
      </c>
      <c r="CT15" s="23" t="str">
        <f>IF('対象医療機関入力補助（関数用）'!EB16="","",'対象医療機関入力補助（関数用）'!EB16)</f>
        <v/>
      </c>
    </row>
    <row r="16" spans="1:98" s="9" customFormat="1" ht="18.600000000000001" thickBot="1" x14ac:dyDescent="0.5">
      <c r="A16" s="9" t="str">
        <f t="shared" si="0"/>
        <v>01 豊中市-13</v>
      </c>
      <c r="B16" s="9">
        <f>+COUNTIF($F$4:F16,F16)</f>
        <v>13</v>
      </c>
      <c r="C16" s="8">
        <v>13</v>
      </c>
      <c r="D16" t="s">
        <v>43</v>
      </c>
      <c r="E16">
        <v>12701035</v>
      </c>
      <c r="F16" t="s">
        <v>44</v>
      </c>
      <c r="G16" s="271" t="s">
        <v>59</v>
      </c>
      <c r="H16" t="s">
        <v>60</v>
      </c>
      <c r="I16" t="s">
        <v>71</v>
      </c>
      <c r="J16" t="s">
        <v>1061</v>
      </c>
      <c r="L16"/>
      <c r="M16"/>
      <c r="N16"/>
      <c r="O16"/>
      <c r="P16"/>
      <c r="Q16"/>
      <c r="R16"/>
      <c r="S16"/>
      <c r="T16"/>
      <c r="U16"/>
      <c r="V16"/>
      <c r="W16"/>
      <c r="X16"/>
      <c r="Y16"/>
      <c r="Z16" s="8">
        <v>13</v>
      </c>
      <c r="AA16" s="23" t="str">
        <f>IF('対象医療機関入力補助（関数用）'!B17="","",'対象医療機関入力補助（関数用）'!B17)</f>
        <v>社会医療法人彩樹豊中敬仁会病院</v>
      </c>
      <c r="AB16" s="23" t="str">
        <f>IF('対象医療機関入力補助（関数用）'!D17="","",'対象医療機関入力補助（関数用）'!D17)</f>
        <v/>
      </c>
      <c r="AC16" s="23" t="str">
        <f>IF('対象医療機関入力補助（関数用）'!F17="","",'対象医療機関入力補助（関数用）'!F17)</f>
        <v>医療法人京優会北摂三木病院</v>
      </c>
      <c r="AD16" s="23" t="str">
        <f>IF('対象医療機関入力補助（関数用）'!H17="","",'対象医療機関入力補助（関数用）'!H17)</f>
        <v/>
      </c>
      <c r="AE16" s="23"/>
      <c r="AF16" s="23"/>
      <c r="AG16" s="23" t="str">
        <f>IF('対象医療機関入力補助（関数用）'!J17="","",'対象医療機関入力補助（関数用）'!J17)</f>
        <v>医療法人祥佑会藤田胃腸科病院</v>
      </c>
      <c r="AH16" s="23" t="str">
        <f>IF('対象医療機関入力補助（関数用）'!L17="","",'対象医療機関入力補助（関数用）'!L17)</f>
        <v/>
      </c>
      <c r="AI16" s="23" t="str">
        <f>IF('対象医療機関入力補助（関数用）'!N17="","",'対象医療機関入力補助（関数用）'!N17)</f>
        <v/>
      </c>
      <c r="AJ16" s="23" t="str">
        <f>IF('対象医療機関入力補助（関数用）'!P17="","",'対象医療機関入力補助（関数用）'!P17)</f>
        <v/>
      </c>
      <c r="AK16" s="23" t="str">
        <f>IF('対象医療機関入力補助（関数用）'!R17="","",'対象医療機関入力補助（関数用）'!R17)</f>
        <v/>
      </c>
      <c r="AL16" s="23" t="str">
        <f>IF('対象医療機関入力補助（関数用）'!T17="","",'対象医療機関入力補助（関数用）'!T17)</f>
        <v>東香里病院</v>
      </c>
      <c r="AM16" s="23" t="str">
        <f>IF('対象医療機関入力補助（関数用）'!V17="","",'対象医療機関入力補助（関数用）'!V17)</f>
        <v>一般財団法人大阪府結核予防会大阪複十字病院</v>
      </c>
      <c r="AN16" s="23" t="str">
        <f>IF('対象医療機関入力補助（関数用）'!X17="","",'対象医療機関入力補助（関数用）'!X17)</f>
        <v/>
      </c>
      <c r="AO16" s="23" t="str">
        <f>IF('対象医療機関入力補助（関数用）'!Z17="","",'対象医療機関入力補助（関数用）'!Z17)</f>
        <v/>
      </c>
      <c r="AP16" s="23" t="str">
        <f>IF('対象医療機関入力補助（関数用）'!AB17="","",'対象医療機関入力補助（関数用）'!AB17)</f>
        <v/>
      </c>
      <c r="AQ16" s="23" t="str">
        <f>IF('対象医療機関入力補助（関数用）'!AD17="","",'対象医療機関入力補助（関数用）'!AD17)</f>
        <v/>
      </c>
      <c r="AR16" s="23" t="str">
        <f>IF('対象医療機関入力補助（関数用）'!AF17="","",'対象医療機関入力補助（関数用）'!AF17)</f>
        <v/>
      </c>
      <c r="AS16" s="23" t="str">
        <f>IF('対象医療機関入力補助（関数用）'!AH17="","",'対象医療機関入力補助（関数用）'!AH17)</f>
        <v/>
      </c>
      <c r="AT16" s="23" t="str">
        <f>IF('対象医療機関入力補助（関数用）'!AJ17="","",'対象医療機関入力補助（関数用）'!AJ17)</f>
        <v>医療法人康生会弥刀中央病院</v>
      </c>
      <c r="AU16" s="23" t="str">
        <f>IF('対象医療機関入力補助（関数用）'!AL17="","",'対象医療機関入力補助（関数用）'!AL17)</f>
        <v/>
      </c>
      <c r="AV16" s="23" t="str">
        <f>IF('対象医療機関入力補助（関数用）'!AN17="","",'対象医療機関入力補助（関数用）'!AN17)</f>
        <v/>
      </c>
      <c r="AW16" s="23" t="str">
        <f>IF('対象医療機関入力補助（関数用）'!AP17="","",'対象医療機関入力補助（関数用）'!AP17)</f>
        <v/>
      </c>
      <c r="AX16" s="23" t="str">
        <f>IF('対象医療機関入力補助（関数用）'!AR17="","",'対象医療機関入力補助（関数用）'!AR17)</f>
        <v/>
      </c>
      <c r="AY16" s="23" t="str">
        <f>IF('対象医療機関入力補助（関数用）'!AT17="","",'対象医療機関入力補助（関数用）'!AT17)</f>
        <v/>
      </c>
      <c r="AZ16" s="23" t="str">
        <f>IF('対象医療機関入力補助（関数用）'!AV17="","",'対象医療機関入力補助（関数用）'!AV17)</f>
        <v/>
      </c>
      <c r="BA16" s="23"/>
      <c r="BB16" s="23"/>
      <c r="BC16" s="23"/>
      <c r="BD16" s="23" t="str">
        <f>IF('対象医療機関入力補助（関数用）'!AX17="","",'対象医療機関入力補助（関数用）'!AX17)</f>
        <v/>
      </c>
      <c r="BE16" s="23" t="str">
        <f>IF('対象医療機関入力補助（関数用）'!AZ17="","",'対象医療機関入力補助（関数用）'!AZ17)</f>
        <v/>
      </c>
      <c r="BF16" s="23" t="str">
        <f>IF('対象医療機関入力補助（関数用）'!BB17="","",'対象医療機関入力補助（関数用）'!BB17)</f>
        <v/>
      </c>
      <c r="BG16" s="23" t="str">
        <f>IF('対象医療機関入力補助（関数用）'!BD17="","",'対象医療機関入力補助（関数用）'!BD17)</f>
        <v/>
      </c>
      <c r="BH16" s="23" t="str">
        <f>IF('対象医療機関入力補助（関数用）'!BF17="","",'対象医療機関入力補助（関数用）'!BF17)</f>
        <v/>
      </c>
      <c r="BI16" s="23" t="str">
        <f>IF('対象医療機関入力補助（関数用）'!BH17="","",'対象医療機関入力補助（関数用）'!BH17)</f>
        <v/>
      </c>
      <c r="BJ16" s="23" t="str">
        <f>IF('対象医療機関入力補助（関数用）'!BJ17="","",'対象医療機関入力補助（関数用）'!BJ17)</f>
        <v/>
      </c>
      <c r="BK16" s="23" t="str">
        <f>IF('対象医療機関入力補助（関数用）'!BL17="","",'対象医療機関入力補助（関数用）'!BL17)</f>
        <v>社会福祉法人　寺田萬寿会　寺田萬寿病院</v>
      </c>
      <c r="BL16" s="23" t="str">
        <f>IF('対象医療機関入力補助（関数用）'!BN17="","",'対象医療機関入力補助（関数用）'!BN17)</f>
        <v/>
      </c>
      <c r="BM16" s="23" t="str">
        <f>IF('対象医療機関入力補助（関数用）'!BP17="","",'対象医療機関入力補助（関数用）'!BP17)</f>
        <v/>
      </c>
      <c r="BN16" s="23" t="str">
        <f>IF('対象医療機関入力補助（関数用）'!BR17="","",'対象医療機関入力補助（関数用）'!BR17)</f>
        <v/>
      </c>
      <c r="BO16" s="23" t="str">
        <f>IF('対象医療機関入力補助（関数用）'!BT17="","",'対象医療機関入力補助（関数用）'!BT17)</f>
        <v/>
      </c>
      <c r="BP16" s="23" t="str">
        <f>IF('対象医療機関入力補助（関数用）'!BV17="","",'対象医療機関入力補助（関数用）'!BV17)</f>
        <v/>
      </c>
      <c r="BQ16" s="23" t="str">
        <f>IF('対象医療機関入力補助（関数用）'!BX17="","",'対象医療機関入力補助（関数用）'!BX17)</f>
        <v/>
      </c>
      <c r="BR16" s="23" t="str">
        <f>IF('対象医療機関入力補助（関数用）'!BZ17="","",'対象医療機関入力補助（関数用）'!BZ17)</f>
        <v/>
      </c>
      <c r="BS16" s="23" t="str">
        <f>IF('対象医療機関入力補助（関数用）'!CB17="","",'対象医療機関入力補助（関数用）'!CB17)</f>
        <v/>
      </c>
      <c r="BT16" s="23" t="str">
        <f>IF('対象医療機関入力補助（関数用）'!CD17="","",'対象医療機関入力補助（関数用）'!CD17)</f>
        <v/>
      </c>
      <c r="BU16" s="23"/>
      <c r="BV16" s="23" t="str">
        <f>IF('対象医療機関入力補助（関数用）'!CF17="","",'対象医療機関入力補助（関数用）'!CF17)</f>
        <v/>
      </c>
      <c r="BW16" s="23" t="str">
        <f>IF('対象医療機関入力補助（関数用）'!CH17="","",'対象医療機関入力補助（関数用）'!CH17)</f>
        <v/>
      </c>
      <c r="BX16" s="23" t="str">
        <f>IF('対象医療機関入力補助（関数用）'!CJ17="","",'対象医療機関入力補助（関数用）'!CJ17)</f>
        <v/>
      </c>
      <c r="BY16" s="23" t="str">
        <f>IF('対象医療機関入力補助（関数用）'!CL17="","",'対象医療機関入力補助（関数用）'!CL17)</f>
        <v/>
      </c>
      <c r="BZ16" s="23" t="str">
        <f>IF('対象医療機関入力補助（関数用）'!CN17="","",'対象医療機関入力補助（関数用）'!CN17)</f>
        <v/>
      </c>
      <c r="CA16" s="23" t="str">
        <f>IF('対象医療機関入力補助（関数用）'!CP17="","",'対象医療機関入力補助（関数用）'!CP17)</f>
        <v/>
      </c>
      <c r="CB16" s="23" t="str">
        <f>IF('対象医療機関入力補助（関数用）'!CR17="","",'対象医療機関入力補助（関数用）'!CR17)</f>
        <v/>
      </c>
      <c r="CC16" s="23" t="str">
        <f>IF('対象医療機関入力補助（関数用）'!CT17="","",'対象医療機関入力補助（関数用）'!CT17)</f>
        <v/>
      </c>
      <c r="CD16" s="23" t="str">
        <f>IF('対象医療機関入力補助（関数用）'!CV17="","",'対象医療機関入力補助（関数用）'!CV17)</f>
        <v/>
      </c>
      <c r="CE16" s="23" t="str">
        <f>IF('対象医療機関入力補助（関数用）'!CX17="","",'対象医療機関入力補助（関数用）'!CX17)</f>
        <v/>
      </c>
      <c r="CF16" s="23" t="str">
        <f>IF('対象医療機関入力補助（関数用）'!CZ17="","",'対象医療機関入力補助（関数用）'!CZ17)</f>
        <v/>
      </c>
      <c r="CG16" s="23" t="str">
        <f>IF('対象医療機関入力補助（関数用）'!DB17="","",'対象医療機関入力補助（関数用）'!DB17)</f>
        <v/>
      </c>
      <c r="CH16" s="23" t="str">
        <f>IF('対象医療機関入力補助（関数用）'!DD17="","",'対象医療機関入力補助（関数用）'!DD17)</f>
        <v/>
      </c>
      <c r="CI16" s="23" t="str">
        <f>IF('対象医療機関入力補助（関数用）'!DF17="","",'対象医療機関入力補助（関数用）'!DF17)</f>
        <v/>
      </c>
      <c r="CJ16" s="23" t="str">
        <f>IF('対象医療機関入力補助（関数用）'!DH17="","",'対象医療機関入力補助（関数用）'!DH17)</f>
        <v/>
      </c>
      <c r="CK16" s="23" t="str">
        <f>IF('対象医療機関入力補助（関数用）'!DJ17="","",'対象医療機関入力補助（関数用）'!DJ17)</f>
        <v>医療法人貴和会生野中央病院</v>
      </c>
      <c r="CL16" s="23" t="str">
        <f>IF('対象医療機関入力補助（関数用）'!DL17="","",'対象医療機関入力補助（関数用）'!DL17)</f>
        <v/>
      </c>
      <c r="CM16" s="23" t="str">
        <f>IF('対象医療機関入力補助（関数用）'!DN17="","",'対象医療機関入力補助（関数用）'!DN17)</f>
        <v/>
      </c>
      <c r="CN16" s="23" t="str">
        <f>IF('対象医療機関入力補助（関数用）'!DP17="","",'対象医療機関入力補助（関数用）'!DP17)</f>
        <v/>
      </c>
      <c r="CO16" s="23" t="str">
        <f>IF('対象医療機関入力補助（関数用）'!DR17="","",'対象医療機関入力補助（関数用）'!DR17)</f>
        <v/>
      </c>
      <c r="CP16" s="23" t="str">
        <f>IF('対象医療機関入力補助（関数用）'!DT17="","",'対象医療機関入力補助（関数用）'!DT17)</f>
        <v/>
      </c>
      <c r="CQ16" s="23" t="str">
        <f>IF('対象医療機関入力補助（関数用）'!DV17="","",'対象医療機関入力補助（関数用）'!DV17)</f>
        <v/>
      </c>
      <c r="CR16" s="23" t="str">
        <f>IF('対象医療機関入力補助（関数用）'!DX17="","",'対象医療機関入力補助（関数用）'!DX17)</f>
        <v/>
      </c>
      <c r="CS16" s="23" t="str">
        <f>IF('対象医療機関入力補助（関数用）'!DZ17="","",'対象医療機関入力補助（関数用）'!DZ17)</f>
        <v/>
      </c>
      <c r="CT16" s="23" t="str">
        <f>IF('対象医療機関入力補助（関数用）'!EB17="","",'対象医療機関入力補助（関数用）'!EB17)</f>
        <v/>
      </c>
    </row>
    <row r="17" spans="1:98" s="9" customFormat="1" x14ac:dyDescent="0.45">
      <c r="A17" s="9" t="str">
        <f t="shared" si="0"/>
        <v>01 豊中市-14</v>
      </c>
      <c r="B17" s="9">
        <f>+COUNTIF($F$4:F17,F17)</f>
        <v>14</v>
      </c>
      <c r="C17" s="8">
        <v>14</v>
      </c>
      <c r="D17" t="s">
        <v>43</v>
      </c>
      <c r="E17">
        <v>12701036</v>
      </c>
      <c r="F17" t="s">
        <v>44</v>
      </c>
      <c r="G17" s="271" t="s">
        <v>59</v>
      </c>
      <c r="H17" t="s">
        <v>60</v>
      </c>
      <c r="I17" t="s">
        <v>72</v>
      </c>
      <c r="J17" t="s">
        <v>1061</v>
      </c>
      <c r="L17"/>
      <c r="M17"/>
      <c r="N17" s="18" t="s">
        <v>633</v>
      </c>
      <c r="O17" s="19" t="s">
        <v>638</v>
      </c>
      <c r="P17" s="19" t="s">
        <v>643</v>
      </c>
      <c r="Q17" s="19" t="s">
        <v>651</v>
      </c>
      <c r="R17" s="19" t="s">
        <v>655</v>
      </c>
      <c r="S17" s="19" t="s">
        <v>662</v>
      </c>
      <c r="T17" s="19" t="s">
        <v>674</v>
      </c>
      <c r="U17" s="19" t="s">
        <v>675</v>
      </c>
      <c r="V17" s="19" t="s">
        <v>696</v>
      </c>
      <c r="W17" s="19" t="s">
        <v>687</v>
      </c>
      <c r="X17" s="20" t="s">
        <v>695</v>
      </c>
      <c r="Y17"/>
      <c r="Z17" s="8">
        <v>14</v>
      </c>
      <c r="AA17" s="23" t="str">
        <f>IF('対象医療機関入力補助（関数用）'!B18="","",'対象医療機関入力補助（関数用）'!B18)</f>
        <v>医療法人篤友会千里山病院</v>
      </c>
      <c r="AB17" s="23" t="str">
        <f>IF('対象医療機関入力補助（関数用）'!D18="","",'対象医療機関入力補助（関数用）'!D18)</f>
        <v/>
      </c>
      <c r="AC17" s="23" t="str">
        <f>IF('対象医療機関入力補助（関数用）'!F18="","",'対象医療機関入力補助（関数用）'!F18)</f>
        <v>大阪大学歯学部附属病院</v>
      </c>
      <c r="AD17" s="23" t="str">
        <f>IF('対象医療機関入力補助（関数用）'!H18="","",'対象医療機関入力補助（関数用）'!H18)</f>
        <v/>
      </c>
      <c r="AE17" s="23"/>
      <c r="AF17" s="23"/>
      <c r="AG17" s="23" t="str">
        <f>IF('対象医療機関入力補助（関数用）'!J18="","",'対象医療機関入力補助（関数用）'!J18)</f>
        <v>医療法人健栄会三康病院</v>
      </c>
      <c r="AH17" s="23" t="str">
        <f>IF('対象医療機関入力補助（関数用）'!L18="","",'対象医療機関入力補助（関数用）'!L18)</f>
        <v/>
      </c>
      <c r="AI17" s="23" t="str">
        <f>IF('対象医療機関入力補助（関数用）'!N18="","",'対象医療機関入力補助（関数用）'!N18)</f>
        <v/>
      </c>
      <c r="AJ17" s="23" t="str">
        <f>IF('対象医療機関入力補助（関数用）'!P18="","",'対象医療機関入力補助（関数用）'!P18)</f>
        <v/>
      </c>
      <c r="AK17" s="23" t="str">
        <f>IF('対象医療機関入力補助（関数用）'!R18="","",'対象医療機関入力補助（関数用）'!R18)</f>
        <v/>
      </c>
      <c r="AL17" s="23" t="str">
        <f>IF('対象医療機関入力補助（関数用）'!T18="","",'対象医療機関入力補助（関数用）'!T18)</f>
        <v>関西医科大学くずは病院</v>
      </c>
      <c r="AM17" s="23" t="str">
        <f>IF('対象医療機関入力補助（関数用）'!V18="","",'対象医療機関入力補助（関数用）'!V18)</f>
        <v/>
      </c>
      <c r="AN17" s="23" t="str">
        <f>IF('対象医療機関入力補助（関数用）'!X18="","",'対象医療機関入力補助（関数用）'!X18)</f>
        <v/>
      </c>
      <c r="AO17" s="23" t="str">
        <f>IF('対象医療機関入力補助（関数用）'!Z18="","",'対象医療機関入力補助（関数用）'!Z18)</f>
        <v/>
      </c>
      <c r="AP17" s="23" t="str">
        <f>IF('対象医療機関入力補助（関数用）'!AB18="","",'対象医療機関入力補助（関数用）'!AB18)</f>
        <v/>
      </c>
      <c r="AQ17" s="23" t="str">
        <f>IF('対象医療機関入力補助（関数用）'!AD18="","",'対象医療機関入力補助（関数用）'!AD18)</f>
        <v/>
      </c>
      <c r="AR17" s="23" t="str">
        <f>IF('対象医療機関入力補助（関数用）'!AF18="","",'対象医療機関入力補助（関数用）'!AF18)</f>
        <v/>
      </c>
      <c r="AS17" s="23" t="str">
        <f>IF('対象医療機関入力補助（関数用）'!AH18="","",'対象医療機関入力補助（関数用）'!AH18)</f>
        <v/>
      </c>
      <c r="AT17" s="23" t="str">
        <f>IF('対象医療機関入力補助（関数用）'!AJ18="","",'対象医療機関入力補助（関数用）'!AJ18)</f>
        <v>医療法人徳洲会東大阪徳洲会病院</v>
      </c>
      <c r="AU17" s="23" t="str">
        <f>IF('対象医療機関入力補助（関数用）'!AL18="","",'対象医療機関入力補助（関数用）'!AL18)</f>
        <v/>
      </c>
      <c r="AV17" s="23" t="str">
        <f>IF('対象医療機関入力補助（関数用）'!AN18="","",'対象医療機関入力補助（関数用）'!AN18)</f>
        <v/>
      </c>
      <c r="AW17" s="23" t="str">
        <f>IF('対象医療機関入力補助（関数用）'!AP18="","",'対象医療機関入力補助（関数用）'!AP18)</f>
        <v/>
      </c>
      <c r="AX17" s="23" t="str">
        <f>IF('対象医療機関入力補助（関数用）'!AR18="","",'対象医療機関入力補助（関数用）'!AR18)</f>
        <v/>
      </c>
      <c r="AY17" s="23" t="str">
        <f>IF('対象医療機関入力補助（関数用）'!AT18="","",'対象医療機関入力補助（関数用）'!AT18)</f>
        <v/>
      </c>
      <c r="AZ17" s="23" t="str">
        <f>IF('対象医療機関入力補助（関数用）'!AV18="","",'対象医療機関入力補助（関数用）'!AV18)</f>
        <v/>
      </c>
      <c r="BA17" s="23"/>
      <c r="BB17" s="23"/>
      <c r="BC17" s="23"/>
      <c r="BD17" s="23" t="str">
        <f>IF('対象医療機関入力補助（関数用）'!AX18="","",'対象医療機関入力補助（関数用）'!AX18)</f>
        <v/>
      </c>
      <c r="BE17" s="23" t="str">
        <f>IF('対象医療機関入力補助（関数用）'!AZ18="","",'対象医療機関入力補助（関数用）'!AZ18)</f>
        <v/>
      </c>
      <c r="BF17" s="23" t="str">
        <f>IF('対象医療機関入力補助（関数用）'!BB18="","",'対象医療機関入力補助（関数用）'!BB18)</f>
        <v/>
      </c>
      <c r="BG17" s="23" t="str">
        <f>IF('対象医療機関入力補助（関数用）'!BD18="","",'対象医療機関入力補助（関数用）'!BD18)</f>
        <v/>
      </c>
      <c r="BH17" s="23" t="str">
        <f>IF('対象医療機関入力補助（関数用）'!BF18="","",'対象医療機関入力補助（関数用）'!BF18)</f>
        <v/>
      </c>
      <c r="BI17" s="23" t="str">
        <f>IF('対象医療機関入力補助（関数用）'!BH18="","",'対象医療機関入力補助（関数用）'!BH18)</f>
        <v/>
      </c>
      <c r="BJ17" s="23" t="str">
        <f>IF('対象医療機関入力補助（関数用）'!BJ18="","",'対象医療機関入力補助（関数用）'!BJ18)</f>
        <v/>
      </c>
      <c r="BK17" s="23" t="str">
        <f>IF('対象医療機関入力補助（関数用）'!BL18="","",'対象医療機関入力補助（関数用）'!BL18)</f>
        <v>一般財団法人岸和田農友協会岸和田平成病院</v>
      </c>
      <c r="BL17" s="23" t="str">
        <f>IF('対象医療機関入力補助（関数用）'!BN18="","",'対象医療機関入力補助（関数用）'!BN18)</f>
        <v/>
      </c>
      <c r="BM17" s="23" t="str">
        <f>IF('対象医療機関入力補助（関数用）'!BP18="","",'対象医療機関入力補助（関数用）'!BP18)</f>
        <v/>
      </c>
      <c r="BN17" s="23" t="str">
        <f>IF('対象医療機関入力補助（関数用）'!BR18="","",'対象医療機関入力補助（関数用）'!BR18)</f>
        <v/>
      </c>
      <c r="BO17" s="23" t="str">
        <f>IF('対象医療機関入力補助（関数用）'!BT18="","",'対象医療機関入力補助（関数用）'!BT18)</f>
        <v/>
      </c>
      <c r="BP17" s="23" t="str">
        <f>IF('対象医療機関入力補助（関数用）'!BV18="","",'対象医療機関入力補助（関数用）'!BV18)</f>
        <v/>
      </c>
      <c r="BQ17" s="23" t="str">
        <f>IF('対象医療機関入力補助（関数用）'!BX18="","",'対象医療機関入力補助（関数用）'!BX18)</f>
        <v/>
      </c>
      <c r="BR17" s="23" t="str">
        <f>IF('対象医療機関入力補助（関数用）'!BZ18="","",'対象医療機関入力補助（関数用）'!BZ18)</f>
        <v/>
      </c>
      <c r="BS17" s="23" t="str">
        <f>IF('対象医療機関入力補助（関数用）'!CB18="","",'対象医療機関入力補助（関数用）'!CB18)</f>
        <v/>
      </c>
      <c r="BT17" s="23" t="str">
        <f>IF('対象医療機関入力補助（関数用）'!CD18="","",'対象医療機関入力補助（関数用）'!CD18)</f>
        <v/>
      </c>
      <c r="BU17" s="23"/>
      <c r="BV17" s="23" t="str">
        <f>IF('対象医療機関入力補助（関数用）'!CF18="","",'対象医療機関入力補助（関数用）'!CF18)</f>
        <v/>
      </c>
      <c r="BW17" s="23" t="str">
        <f>IF('対象医療機関入力補助（関数用）'!CH18="","",'対象医療機関入力補助（関数用）'!CH18)</f>
        <v/>
      </c>
      <c r="BX17" s="23" t="str">
        <f>IF('対象医療機関入力補助（関数用）'!CJ18="","",'対象医療機関入力補助（関数用）'!CJ18)</f>
        <v/>
      </c>
      <c r="BY17" s="23" t="str">
        <f>IF('対象医療機関入力補助（関数用）'!CL18="","",'対象医療機関入力補助（関数用）'!CL18)</f>
        <v/>
      </c>
      <c r="BZ17" s="23" t="str">
        <f>IF('対象医療機関入力補助（関数用）'!CN18="","",'対象医療機関入力補助（関数用）'!CN18)</f>
        <v/>
      </c>
      <c r="CA17" s="23" t="str">
        <f>IF('対象医療機関入力補助（関数用）'!CP18="","",'対象医療機関入力補助（関数用）'!CP18)</f>
        <v/>
      </c>
      <c r="CB17" s="23" t="str">
        <f>IF('対象医療機関入力補助（関数用）'!CR18="","",'対象医療機関入力補助（関数用）'!CR18)</f>
        <v/>
      </c>
      <c r="CC17" s="23" t="str">
        <f>IF('対象医療機関入力補助（関数用）'!CT18="","",'対象医療機関入力補助（関数用）'!CT18)</f>
        <v/>
      </c>
      <c r="CD17" s="23" t="str">
        <f>IF('対象医療機関入力補助（関数用）'!CV18="","",'対象医療機関入力補助（関数用）'!CV18)</f>
        <v/>
      </c>
      <c r="CE17" s="23" t="str">
        <f>IF('対象医療機関入力補助（関数用）'!CX18="","",'対象医療機関入力補助（関数用）'!CX18)</f>
        <v/>
      </c>
      <c r="CF17" s="23" t="str">
        <f>IF('対象医療機関入力補助（関数用）'!CZ18="","",'対象医療機関入力補助（関数用）'!CZ18)</f>
        <v/>
      </c>
      <c r="CG17" s="23" t="str">
        <f>IF('対象医療機関入力補助（関数用）'!DB18="","",'対象医療機関入力補助（関数用）'!DB18)</f>
        <v/>
      </c>
      <c r="CH17" s="23" t="str">
        <f>IF('対象医療機関入力補助（関数用）'!DD18="","",'対象医療機関入力補助（関数用）'!DD18)</f>
        <v/>
      </c>
      <c r="CI17" s="23" t="str">
        <f>IF('対象医療機関入力補助（関数用）'!DF18="","",'対象医療機関入力補助（関数用）'!DF18)</f>
        <v/>
      </c>
      <c r="CJ17" s="23" t="str">
        <f>IF('対象医療機関入力補助（関数用）'!DH18="","",'対象医療機関入力補助（関数用）'!DH18)</f>
        <v/>
      </c>
      <c r="CK17" s="23" t="str">
        <f>IF('対象医療機関入力補助（関数用）'!DJ18="","",'対象医療機関入力補助（関数用）'!DJ18)</f>
        <v>医療法人邦和会　生野病院</v>
      </c>
      <c r="CL17" s="23" t="str">
        <f>IF('対象医療機関入力補助（関数用）'!DL18="","",'対象医療機関入力補助（関数用）'!DL18)</f>
        <v/>
      </c>
      <c r="CM17" s="23" t="str">
        <f>IF('対象医療機関入力補助（関数用）'!DN18="","",'対象医療機関入力補助（関数用）'!DN18)</f>
        <v/>
      </c>
      <c r="CN17" s="23" t="str">
        <f>IF('対象医療機関入力補助（関数用）'!DP18="","",'対象医療機関入力補助（関数用）'!DP18)</f>
        <v/>
      </c>
      <c r="CO17" s="23" t="str">
        <f>IF('対象医療機関入力補助（関数用）'!DR18="","",'対象医療機関入力補助（関数用）'!DR18)</f>
        <v/>
      </c>
      <c r="CP17" s="23" t="str">
        <f>IF('対象医療機関入力補助（関数用）'!DT18="","",'対象医療機関入力補助（関数用）'!DT18)</f>
        <v/>
      </c>
      <c r="CQ17" s="23" t="str">
        <f>IF('対象医療機関入力補助（関数用）'!DV18="","",'対象医療機関入力補助（関数用）'!DV18)</f>
        <v/>
      </c>
      <c r="CR17" s="23" t="str">
        <f>IF('対象医療機関入力補助（関数用）'!DX18="","",'対象医療機関入力補助（関数用）'!DX18)</f>
        <v/>
      </c>
      <c r="CS17" s="23" t="str">
        <f>IF('対象医療機関入力補助（関数用）'!DZ18="","",'対象医療機関入力補助（関数用）'!DZ18)</f>
        <v/>
      </c>
      <c r="CT17" s="23" t="str">
        <f>IF('対象医療機関入力補助（関数用）'!EB18="","",'対象医療機関入力補助（関数用）'!EB18)</f>
        <v/>
      </c>
    </row>
    <row r="18" spans="1:98" s="9" customFormat="1" x14ac:dyDescent="0.45">
      <c r="A18" s="9" t="str">
        <f t="shared" si="0"/>
        <v>01 豊中市-15</v>
      </c>
      <c r="B18" s="9">
        <f>+COUNTIF($F$4:F18,F18)</f>
        <v>15</v>
      </c>
      <c r="C18" s="8">
        <v>15</v>
      </c>
      <c r="D18" t="s">
        <v>43</v>
      </c>
      <c r="E18">
        <v>12701038</v>
      </c>
      <c r="F18" t="s">
        <v>44</v>
      </c>
      <c r="G18" s="271" t="s">
        <v>59</v>
      </c>
      <c r="H18" t="s">
        <v>60</v>
      </c>
      <c r="I18" t="s">
        <v>73</v>
      </c>
      <c r="J18" t="s">
        <v>1061</v>
      </c>
      <c r="L18"/>
      <c r="M18"/>
      <c r="N18" s="21"/>
      <c r="O18" s="10"/>
      <c r="P18" s="10"/>
      <c r="Q18" s="10"/>
      <c r="R18" s="10"/>
      <c r="S18" s="10"/>
      <c r="T18" s="10"/>
      <c r="U18" s="10"/>
      <c r="V18" s="10"/>
      <c r="W18" s="10"/>
      <c r="X18" s="22"/>
      <c r="Y18"/>
      <c r="Z18" s="8">
        <v>15</v>
      </c>
      <c r="AA18" s="23" t="str">
        <f>IF('対象医療機関入力補助（関数用）'!B19="","",'対象医療機関入力補助（関数用）'!B19)</f>
        <v>医療法人真正会真正会病院</v>
      </c>
      <c r="AB18" s="23" t="str">
        <f>IF('対象医療機関入力補助（関数用）'!D19="","",'対象医療機関入力補助（関数用）'!D19)</f>
        <v/>
      </c>
      <c r="AC18" s="23" t="str">
        <f>IF('対象医療機関入力補助（関数用）'!F19="","",'対象医療機関入力補助（関数用）'!F19)</f>
        <v/>
      </c>
      <c r="AD18" s="23" t="str">
        <f>IF('対象医療機関入力補助（関数用）'!H19="","",'対象医療機関入力補助（関数用）'!H19)</f>
        <v/>
      </c>
      <c r="AE18" s="23"/>
      <c r="AF18" s="23"/>
      <c r="AG18" s="23" t="str">
        <f>IF('対象医療機関入力補助（関数用）'!J19="","",'対象医療機関入力補助（関数用）'!J19)</f>
        <v/>
      </c>
      <c r="AH18" s="23" t="str">
        <f>IF('対象医療機関入力補助（関数用）'!L19="","",'対象医療機関入力補助（関数用）'!L19)</f>
        <v/>
      </c>
      <c r="AI18" s="23" t="str">
        <f>IF('対象医療機関入力補助（関数用）'!N19="","",'対象医療機関入力補助（関数用）'!N19)</f>
        <v/>
      </c>
      <c r="AJ18" s="23" t="str">
        <f>IF('対象医療機関入力補助（関数用）'!P19="","",'対象医療機関入力補助（関数用）'!P19)</f>
        <v/>
      </c>
      <c r="AK18" s="23" t="str">
        <f>IF('対象医療機関入力補助（関数用）'!R19="","",'対象医療機関入力補助（関数用）'!R19)</f>
        <v/>
      </c>
      <c r="AL18" s="23" t="str">
        <f>IF('対象医療機関入力補助（関数用）'!T19="","",'対象医療機関入力補助（関数用）'!T19)</f>
        <v>医療法人りんどう会向山病院</v>
      </c>
      <c r="AM18" s="23" t="str">
        <f>IF('対象医療機関入力補助（関数用）'!V19="","",'対象医療機関入力補助（関数用）'!V19)</f>
        <v/>
      </c>
      <c r="AN18" s="23" t="str">
        <f>IF('対象医療機関入力補助（関数用）'!X19="","",'対象医療機関入力補助（関数用）'!X19)</f>
        <v/>
      </c>
      <c r="AO18" s="23" t="str">
        <f>IF('対象医療機関入力補助（関数用）'!Z19="","",'対象医療機関入力補助（関数用）'!Z19)</f>
        <v/>
      </c>
      <c r="AP18" s="23" t="str">
        <f>IF('対象医療機関入力補助（関数用）'!AB19="","",'対象医療機関入力補助（関数用）'!AB19)</f>
        <v/>
      </c>
      <c r="AQ18" s="23" t="str">
        <f>IF('対象医療機関入力補助（関数用）'!AD19="","",'対象医療機関入力補助（関数用）'!AD19)</f>
        <v/>
      </c>
      <c r="AR18" s="23" t="str">
        <f>IF('対象医療機関入力補助（関数用）'!AF19="","",'対象医療機関入力補助（関数用）'!AF19)</f>
        <v/>
      </c>
      <c r="AS18" s="23" t="str">
        <f>IF('対象医療機関入力補助（関数用）'!AH19="","",'対象医療機関入力補助（関数用）'!AH19)</f>
        <v/>
      </c>
      <c r="AT18" s="23" t="str">
        <f>IF('対象医療機関入力補助（関数用）'!AJ19="","",'対象医療機関入力補助（関数用）'!AJ19)</f>
        <v>医療福祉生活協同組合おおさか 東大阪生協病院</v>
      </c>
      <c r="AU18" s="23" t="str">
        <f>IF('対象医療機関入力補助（関数用）'!AL19="","",'対象医療機関入力補助（関数用）'!AL19)</f>
        <v/>
      </c>
      <c r="AV18" s="23" t="str">
        <f>IF('対象医療機関入力補助（関数用）'!AN19="","",'対象医療機関入力補助（関数用）'!AN19)</f>
        <v/>
      </c>
      <c r="AW18" s="23" t="str">
        <f>IF('対象医療機関入力補助（関数用）'!AP19="","",'対象医療機関入力補助（関数用）'!AP19)</f>
        <v/>
      </c>
      <c r="AX18" s="23" t="str">
        <f>IF('対象医療機関入力補助（関数用）'!AR19="","",'対象医療機関入力補助（関数用）'!AR19)</f>
        <v/>
      </c>
      <c r="AY18" s="23" t="str">
        <f>IF('対象医療機関入力補助（関数用）'!AT19="","",'対象医療機関入力補助（関数用）'!AT19)</f>
        <v/>
      </c>
      <c r="AZ18" s="23" t="str">
        <f>IF('対象医療機関入力補助（関数用）'!AV19="","",'対象医療機関入力補助（関数用）'!AV19)</f>
        <v/>
      </c>
      <c r="BA18" s="23"/>
      <c r="BB18" s="23"/>
      <c r="BC18" s="23"/>
      <c r="BD18" s="23" t="str">
        <f>IF('対象医療機関入力補助（関数用）'!AX19="","",'対象医療機関入力補助（関数用）'!AX19)</f>
        <v/>
      </c>
      <c r="BE18" s="23" t="str">
        <f>IF('対象医療機関入力補助（関数用）'!AZ19="","",'対象医療機関入力補助（関数用）'!AZ19)</f>
        <v/>
      </c>
      <c r="BF18" s="23" t="str">
        <f>IF('対象医療機関入力補助（関数用）'!BB19="","",'対象医療機関入力補助（関数用）'!BB19)</f>
        <v/>
      </c>
      <c r="BG18" s="23" t="str">
        <f>IF('対象医療機関入力補助（関数用）'!BD19="","",'対象医療機関入力補助（関数用）'!BD19)</f>
        <v/>
      </c>
      <c r="BH18" s="23" t="str">
        <f>IF('対象医療機関入力補助（関数用）'!BF19="","",'対象医療機関入力補助（関数用）'!BF19)</f>
        <v/>
      </c>
      <c r="BI18" s="23" t="str">
        <f>IF('対象医療機関入力補助（関数用）'!BH19="","",'対象医療機関入力補助（関数用）'!BH19)</f>
        <v/>
      </c>
      <c r="BJ18" s="23" t="str">
        <f>IF('対象医療機関入力補助（関数用）'!BJ19="","",'対象医療機関入力補助（関数用）'!BJ19)</f>
        <v/>
      </c>
      <c r="BK18" s="23" t="str">
        <f>IF('対象医療機関入力補助（関数用）'!BL19="","",'対象医療機関入力補助（関数用）'!BL19)</f>
        <v/>
      </c>
      <c r="BL18" s="23" t="str">
        <f>IF('対象医療機関入力補助（関数用）'!BN19="","",'対象医療機関入力補助（関数用）'!BN19)</f>
        <v/>
      </c>
      <c r="BM18" s="23" t="str">
        <f>IF('対象医療機関入力補助（関数用）'!BP19="","",'対象医療機関入力補助（関数用）'!BP19)</f>
        <v/>
      </c>
      <c r="BN18" s="23" t="str">
        <f>IF('対象医療機関入力補助（関数用）'!BR19="","",'対象医療機関入力補助（関数用）'!BR19)</f>
        <v/>
      </c>
      <c r="BO18" s="23" t="str">
        <f>IF('対象医療機関入力補助（関数用）'!BT19="","",'対象医療機関入力補助（関数用）'!BT19)</f>
        <v/>
      </c>
      <c r="BP18" s="23" t="str">
        <f>IF('対象医療機関入力補助（関数用）'!BV19="","",'対象医療機関入力補助（関数用）'!BV19)</f>
        <v/>
      </c>
      <c r="BQ18" s="23" t="str">
        <f>IF('対象医療機関入力補助（関数用）'!BX19="","",'対象医療機関入力補助（関数用）'!BX19)</f>
        <v/>
      </c>
      <c r="BR18" s="23" t="str">
        <f>IF('対象医療機関入力補助（関数用）'!BZ19="","",'対象医療機関入力補助（関数用）'!BZ19)</f>
        <v/>
      </c>
      <c r="BS18" s="23" t="str">
        <f>IF('対象医療機関入力補助（関数用）'!CB19="","",'対象医療機関入力補助（関数用）'!CB19)</f>
        <v/>
      </c>
      <c r="BT18" s="23" t="str">
        <f>IF('対象医療機関入力補助（関数用）'!CD19="","",'対象医療機関入力補助（関数用）'!CD19)</f>
        <v/>
      </c>
      <c r="BU18" s="23"/>
      <c r="BV18" s="23" t="str">
        <f>IF('対象医療機関入力補助（関数用）'!CF19="","",'対象医療機関入力補助（関数用）'!CF19)</f>
        <v/>
      </c>
      <c r="BW18" s="23" t="str">
        <f>IF('対象医療機関入力補助（関数用）'!CH19="","",'対象医療機関入力補助（関数用）'!CH19)</f>
        <v/>
      </c>
      <c r="BX18" s="23" t="str">
        <f>IF('対象医療機関入力補助（関数用）'!CJ19="","",'対象医療機関入力補助（関数用）'!CJ19)</f>
        <v/>
      </c>
      <c r="BY18" s="23" t="str">
        <f>IF('対象医療機関入力補助（関数用）'!CL19="","",'対象医療機関入力補助（関数用）'!CL19)</f>
        <v/>
      </c>
      <c r="BZ18" s="23" t="str">
        <f>IF('対象医療機関入力補助（関数用）'!CN19="","",'対象医療機関入力補助（関数用）'!CN19)</f>
        <v/>
      </c>
      <c r="CA18" s="23" t="str">
        <f>IF('対象医療機関入力補助（関数用）'!CP19="","",'対象医療機関入力補助（関数用）'!CP19)</f>
        <v/>
      </c>
      <c r="CB18" s="23" t="str">
        <f>IF('対象医療機関入力補助（関数用）'!CR19="","",'対象医療機関入力補助（関数用）'!CR19)</f>
        <v/>
      </c>
      <c r="CC18" s="23" t="str">
        <f>IF('対象医療機関入力補助（関数用）'!CT19="","",'対象医療機関入力補助（関数用）'!CT19)</f>
        <v/>
      </c>
      <c r="CD18" s="23" t="str">
        <f>IF('対象医療機関入力補助（関数用）'!CV19="","",'対象医療機関入力補助（関数用）'!CV19)</f>
        <v/>
      </c>
      <c r="CE18" s="23" t="str">
        <f>IF('対象医療機関入力補助（関数用）'!CX19="","",'対象医療機関入力補助（関数用）'!CX19)</f>
        <v/>
      </c>
      <c r="CF18" s="23" t="str">
        <f>IF('対象医療機関入力補助（関数用）'!CZ19="","",'対象医療機関入力補助（関数用）'!CZ19)</f>
        <v/>
      </c>
      <c r="CG18" s="23" t="str">
        <f>IF('対象医療機関入力補助（関数用）'!DB19="","",'対象医療機関入力補助（関数用）'!DB19)</f>
        <v/>
      </c>
      <c r="CH18" s="23" t="str">
        <f>IF('対象医療機関入力補助（関数用）'!DD19="","",'対象医療機関入力補助（関数用）'!DD19)</f>
        <v/>
      </c>
      <c r="CI18" s="23" t="str">
        <f>IF('対象医療機関入力補助（関数用）'!DF19="","",'対象医療機関入力補助（関数用）'!DF19)</f>
        <v/>
      </c>
      <c r="CJ18" s="23" t="str">
        <f>IF('対象医療機関入力補助（関数用）'!DH19="","",'対象医療機関入力補助（関数用）'!DH19)</f>
        <v/>
      </c>
      <c r="CK18" s="23" t="str">
        <f>IF('対象医療機関入力補助（関数用）'!DJ19="","",'対象医療機関入力補助（関数用）'!DJ19)</f>
        <v>医療法人のぞみ会新大阪病院</v>
      </c>
      <c r="CL18" s="23" t="str">
        <f>IF('対象医療機関入力補助（関数用）'!DL19="","",'対象医療機関入力補助（関数用）'!DL19)</f>
        <v/>
      </c>
      <c r="CM18" s="23" t="str">
        <f>IF('対象医療機関入力補助（関数用）'!DN19="","",'対象医療機関入力補助（関数用）'!DN19)</f>
        <v/>
      </c>
      <c r="CN18" s="23" t="str">
        <f>IF('対象医療機関入力補助（関数用）'!DP19="","",'対象医療機関入力補助（関数用）'!DP19)</f>
        <v/>
      </c>
      <c r="CO18" s="23" t="str">
        <f>IF('対象医療機関入力補助（関数用）'!DR19="","",'対象医療機関入力補助（関数用）'!DR19)</f>
        <v/>
      </c>
      <c r="CP18" s="23" t="str">
        <f>IF('対象医療機関入力補助（関数用）'!DT19="","",'対象医療機関入力補助（関数用）'!DT19)</f>
        <v/>
      </c>
      <c r="CQ18" s="23" t="str">
        <f>IF('対象医療機関入力補助（関数用）'!DV19="","",'対象医療機関入力補助（関数用）'!DV19)</f>
        <v/>
      </c>
      <c r="CR18" s="23" t="str">
        <f>IF('対象医療機関入力補助（関数用）'!DX19="","",'対象医療機関入力補助（関数用）'!DX19)</f>
        <v/>
      </c>
      <c r="CS18" s="23" t="str">
        <f>IF('対象医療機関入力補助（関数用）'!DZ19="","",'対象医療機関入力補助（関数用）'!DZ19)</f>
        <v/>
      </c>
      <c r="CT18" s="23" t="str">
        <f>IF('対象医療機関入力補助（関数用）'!EB19="","",'対象医療機関入力補助（関数用）'!EB19)</f>
        <v/>
      </c>
    </row>
    <row r="19" spans="1:98" s="9" customFormat="1" x14ac:dyDescent="0.45">
      <c r="A19" s="9" t="str">
        <f t="shared" si="0"/>
        <v>01 豊中市-16</v>
      </c>
      <c r="B19" s="9">
        <f>+COUNTIF($F$4:F19,F19)</f>
        <v>16</v>
      </c>
      <c r="C19" s="8">
        <v>16</v>
      </c>
      <c r="D19" t="s">
        <v>43</v>
      </c>
      <c r="E19">
        <v>12701042</v>
      </c>
      <c r="F19" t="s">
        <v>44</v>
      </c>
      <c r="G19" s="271" t="s">
        <v>59</v>
      </c>
      <c r="H19" t="s">
        <v>60</v>
      </c>
      <c r="I19" t="s">
        <v>74</v>
      </c>
      <c r="J19" t="s">
        <v>1061</v>
      </c>
      <c r="L19"/>
      <c r="M19"/>
      <c r="N19" s="23" t="s">
        <v>634</v>
      </c>
      <c r="O19" s="12" t="s">
        <v>639</v>
      </c>
      <c r="P19" s="12" t="s">
        <v>644</v>
      </c>
      <c r="Q19" s="12" t="s">
        <v>652</v>
      </c>
      <c r="R19" s="12" t="s">
        <v>656</v>
      </c>
      <c r="S19" s="12" t="s">
        <v>708</v>
      </c>
      <c r="T19" s="12" t="s">
        <v>663</v>
      </c>
      <c r="U19" s="12" t="s">
        <v>676</v>
      </c>
      <c r="V19" s="12" t="s">
        <v>681</v>
      </c>
      <c r="W19" s="12" t="s">
        <v>688</v>
      </c>
      <c r="X19" s="24" t="s">
        <v>697</v>
      </c>
      <c r="Y19"/>
      <c r="Z19" s="8">
        <v>16</v>
      </c>
      <c r="AA19" s="23" t="str">
        <f>IF('対象医療機関入力補助（関数用）'!B20="","",'対象医療機関入力補助（関数用）'!B20)</f>
        <v>医療法人藏春堂小西病院</v>
      </c>
      <c r="AB19" s="23" t="str">
        <f>IF('対象医療機関入力補助（関数用）'!D20="","",'対象医療機関入力補助（関数用）'!D20)</f>
        <v/>
      </c>
      <c r="AC19" s="23" t="str">
        <f>IF('対象医療機関入力補助（関数用）'!F20="","",'対象医療機関入力補助（関数用）'!F20)</f>
        <v/>
      </c>
      <c r="AD19" s="23" t="str">
        <f>IF('対象医療機関入力補助（関数用）'!H20="","",'対象医療機関入力補助（関数用）'!H20)</f>
        <v/>
      </c>
      <c r="AE19" s="23"/>
      <c r="AF19" s="23"/>
      <c r="AG19" s="23" t="str">
        <f>IF('対象医療機関入力補助（関数用）'!J20="","",'対象医療機関入力補助（関数用）'!J20)</f>
        <v/>
      </c>
      <c r="AH19" s="23" t="str">
        <f>IF('対象医療機関入力補助（関数用）'!L20="","",'対象医療機関入力補助（関数用）'!L20)</f>
        <v/>
      </c>
      <c r="AI19" s="23" t="str">
        <f>IF('対象医療機関入力補助（関数用）'!N20="","",'対象医療機関入力補助（関数用）'!N20)</f>
        <v/>
      </c>
      <c r="AJ19" s="23" t="str">
        <f>IF('対象医療機関入力補助（関数用）'!P20="","",'対象医療機関入力補助（関数用）'!P20)</f>
        <v/>
      </c>
      <c r="AK19" s="23" t="str">
        <f>IF('対象医療機関入力補助（関数用）'!R20="","",'対象医療機関入力補助（関数用）'!R20)</f>
        <v/>
      </c>
      <c r="AL19" s="23" t="str">
        <f>IF('対象医療機関入力補助（関数用）'!T20="","",'対象医療機関入力補助（関数用）'!T20)</f>
        <v>医療法人讃高会　枚方東整形外科病院</v>
      </c>
      <c r="AM19" s="23" t="str">
        <f>IF('対象医療機関入力補助（関数用）'!V20="","",'対象医療機関入力補助（関数用）'!V20)</f>
        <v/>
      </c>
      <c r="AN19" s="23" t="str">
        <f>IF('対象医療機関入力補助（関数用）'!X20="","",'対象医療機関入力補助（関数用）'!X20)</f>
        <v/>
      </c>
      <c r="AO19" s="23" t="str">
        <f>IF('対象医療機関入力補助（関数用）'!Z20="","",'対象医療機関入力補助（関数用）'!Z20)</f>
        <v/>
      </c>
      <c r="AP19" s="23" t="str">
        <f>IF('対象医療機関入力補助（関数用）'!AB20="","",'対象医療機関入力補助（関数用）'!AB20)</f>
        <v/>
      </c>
      <c r="AQ19" s="23" t="str">
        <f>IF('対象医療機関入力補助（関数用）'!AD20="","",'対象医療機関入力補助（関数用）'!AD20)</f>
        <v/>
      </c>
      <c r="AR19" s="23" t="str">
        <f>IF('対象医療機関入力補助（関数用）'!AF20="","",'対象医療機関入力補助（関数用）'!AF20)</f>
        <v/>
      </c>
      <c r="AS19" s="23" t="str">
        <f>IF('対象医療機関入力補助（関数用）'!AH20="","",'対象医療機関入力補助（関数用）'!AH20)</f>
        <v/>
      </c>
      <c r="AT19" s="23" t="str">
        <f>IF('対象医療機関入力補助（関数用）'!AJ20="","",'対象医療機関入力補助（関数用）'!AJ20)</f>
        <v>医療法人社団丸山会八戸の里病院</v>
      </c>
      <c r="AU19" s="23" t="str">
        <f>IF('対象医療機関入力補助（関数用）'!AL20="","",'対象医療機関入力補助（関数用）'!AL20)</f>
        <v/>
      </c>
      <c r="AV19" s="23" t="str">
        <f>IF('対象医療機関入力補助（関数用）'!AN20="","",'対象医療機関入力補助（関数用）'!AN20)</f>
        <v/>
      </c>
      <c r="AW19" s="23" t="str">
        <f>IF('対象医療機関入力補助（関数用）'!AP20="","",'対象医療機関入力補助（関数用）'!AP20)</f>
        <v/>
      </c>
      <c r="AX19" s="23" t="str">
        <f>IF('対象医療機関入力補助（関数用）'!AR20="","",'対象医療機関入力補助（関数用）'!AR20)</f>
        <v/>
      </c>
      <c r="AY19" s="23" t="str">
        <f>IF('対象医療機関入力補助（関数用）'!AT20="","",'対象医療機関入力補助（関数用）'!AT20)</f>
        <v/>
      </c>
      <c r="AZ19" s="23" t="str">
        <f>IF('対象医療機関入力補助（関数用）'!AV20="","",'対象医療機関入力補助（関数用）'!AV20)</f>
        <v/>
      </c>
      <c r="BA19" s="23"/>
      <c r="BB19" s="23"/>
      <c r="BC19" s="23"/>
      <c r="BD19" s="23" t="str">
        <f>IF('対象医療機関入力補助（関数用）'!AX20="","",'対象医療機関入力補助（関数用）'!AX20)</f>
        <v/>
      </c>
      <c r="BE19" s="23" t="str">
        <f>IF('対象医療機関入力補助（関数用）'!AZ20="","",'対象医療機関入力補助（関数用）'!AZ20)</f>
        <v/>
      </c>
      <c r="BF19" s="23" t="str">
        <f>IF('対象医療機関入力補助（関数用）'!BB20="","",'対象医療機関入力補助（関数用）'!BB20)</f>
        <v/>
      </c>
      <c r="BG19" s="23" t="str">
        <f>IF('対象医療機関入力補助（関数用）'!BD20="","",'対象医療機関入力補助（関数用）'!BD20)</f>
        <v/>
      </c>
      <c r="BH19" s="23" t="str">
        <f>IF('対象医療機関入力補助（関数用）'!BF20="","",'対象医療機関入力補助（関数用）'!BF20)</f>
        <v/>
      </c>
      <c r="BI19" s="23" t="str">
        <f>IF('対象医療機関入力補助（関数用）'!BH20="","",'対象医療機関入力補助（関数用）'!BH20)</f>
        <v/>
      </c>
      <c r="BJ19" s="23" t="str">
        <f>IF('対象医療機関入力補助（関数用）'!BJ20="","",'対象医療機関入力補助（関数用）'!BJ20)</f>
        <v/>
      </c>
      <c r="BK19" s="23" t="str">
        <f>IF('対象医療機関入力補助（関数用）'!BL20="","",'対象医療機関入力補助（関数用）'!BL20)</f>
        <v/>
      </c>
      <c r="BL19" s="23" t="str">
        <f>IF('対象医療機関入力補助（関数用）'!BN20="","",'対象医療機関入力補助（関数用）'!BN20)</f>
        <v/>
      </c>
      <c r="BM19" s="23" t="str">
        <f>IF('対象医療機関入力補助（関数用）'!BP20="","",'対象医療機関入力補助（関数用）'!BP20)</f>
        <v/>
      </c>
      <c r="BN19" s="23" t="str">
        <f>IF('対象医療機関入力補助（関数用）'!BR20="","",'対象医療機関入力補助（関数用）'!BR20)</f>
        <v/>
      </c>
      <c r="BO19" s="23" t="str">
        <f>IF('対象医療機関入力補助（関数用）'!BT20="","",'対象医療機関入力補助（関数用）'!BT20)</f>
        <v/>
      </c>
      <c r="BP19" s="23" t="str">
        <f>IF('対象医療機関入力補助（関数用）'!BV20="","",'対象医療機関入力補助（関数用）'!BV20)</f>
        <v/>
      </c>
      <c r="BQ19" s="23" t="str">
        <f>IF('対象医療機関入力補助（関数用）'!BX20="","",'対象医療機関入力補助（関数用）'!BX20)</f>
        <v/>
      </c>
      <c r="BR19" s="23" t="str">
        <f>IF('対象医療機関入力補助（関数用）'!BZ20="","",'対象医療機関入力補助（関数用）'!BZ20)</f>
        <v/>
      </c>
      <c r="BS19" s="23" t="str">
        <f>IF('対象医療機関入力補助（関数用）'!CB20="","",'対象医療機関入力補助（関数用）'!CB20)</f>
        <v/>
      </c>
      <c r="BT19" s="23" t="str">
        <f>IF('対象医療機関入力補助（関数用）'!CD20="","",'対象医療機関入力補助（関数用）'!CD20)</f>
        <v/>
      </c>
      <c r="BU19" s="23"/>
      <c r="BV19" s="23" t="str">
        <f>IF('対象医療機関入力補助（関数用）'!CF20="","",'対象医療機関入力補助（関数用）'!CF20)</f>
        <v/>
      </c>
      <c r="BW19" s="23" t="str">
        <f>IF('対象医療機関入力補助（関数用）'!CH20="","",'対象医療機関入力補助（関数用）'!CH20)</f>
        <v/>
      </c>
      <c r="BX19" s="23" t="str">
        <f>IF('対象医療機関入力補助（関数用）'!CJ20="","",'対象医療機関入力補助（関数用）'!CJ20)</f>
        <v/>
      </c>
      <c r="BY19" s="23" t="str">
        <f>IF('対象医療機関入力補助（関数用）'!CL20="","",'対象医療機関入力補助（関数用）'!CL20)</f>
        <v/>
      </c>
      <c r="BZ19" s="23" t="str">
        <f>IF('対象医療機関入力補助（関数用）'!CN20="","",'対象医療機関入力補助（関数用）'!CN20)</f>
        <v/>
      </c>
      <c r="CA19" s="23" t="str">
        <f>IF('対象医療機関入力補助（関数用）'!CP20="","",'対象医療機関入力補助（関数用）'!CP20)</f>
        <v/>
      </c>
      <c r="CB19" s="23" t="str">
        <f>IF('対象医療機関入力補助（関数用）'!CR20="","",'対象医療機関入力補助（関数用）'!CR20)</f>
        <v/>
      </c>
      <c r="CC19" s="23" t="str">
        <f>IF('対象医療機関入力補助（関数用）'!CT20="","",'対象医療機関入力補助（関数用）'!CT20)</f>
        <v/>
      </c>
      <c r="CD19" s="23" t="str">
        <f>IF('対象医療機関入力補助（関数用）'!CV20="","",'対象医療機関入力補助（関数用）'!CV20)</f>
        <v/>
      </c>
      <c r="CE19" s="23" t="str">
        <f>IF('対象医療機関入力補助（関数用）'!CX20="","",'対象医療機関入力補助（関数用）'!CX20)</f>
        <v/>
      </c>
      <c r="CF19" s="23" t="str">
        <f>IF('対象医療機関入力補助（関数用）'!CZ20="","",'対象医療機関入力補助（関数用）'!CZ20)</f>
        <v/>
      </c>
      <c r="CG19" s="23" t="str">
        <f>IF('対象医療機関入力補助（関数用）'!DB20="","",'対象医療機関入力補助（関数用）'!DB20)</f>
        <v/>
      </c>
      <c r="CH19" s="23" t="str">
        <f>IF('対象医療機関入力補助（関数用）'!DD20="","",'対象医療機関入力補助（関数用）'!DD20)</f>
        <v/>
      </c>
      <c r="CI19" s="23" t="str">
        <f>IF('対象医療機関入力補助（関数用）'!DF20="","",'対象医療機関入力補助（関数用）'!DF20)</f>
        <v/>
      </c>
      <c r="CJ19" s="23" t="str">
        <f>IF('対象医療機関入力補助（関数用）'!DH20="","",'対象医療機関入力補助（関数用）'!DH20)</f>
        <v/>
      </c>
      <c r="CK19" s="23" t="str">
        <f>IF('対象医療機関入力補助（関数用）'!DJ20="","",'対象医療機関入力補助（関数用）'!DJ20)</f>
        <v>医療法人穂翔会村田病院</v>
      </c>
      <c r="CL19" s="23" t="str">
        <f>IF('対象医療機関入力補助（関数用）'!DL20="","",'対象医療機関入力補助（関数用）'!DL20)</f>
        <v/>
      </c>
      <c r="CM19" s="23" t="str">
        <f>IF('対象医療機関入力補助（関数用）'!DN20="","",'対象医療機関入力補助（関数用）'!DN20)</f>
        <v/>
      </c>
      <c r="CN19" s="23" t="str">
        <f>IF('対象医療機関入力補助（関数用）'!DP20="","",'対象医療機関入力補助（関数用）'!DP20)</f>
        <v/>
      </c>
      <c r="CO19" s="23" t="str">
        <f>IF('対象医療機関入力補助（関数用）'!DR20="","",'対象医療機関入力補助（関数用）'!DR20)</f>
        <v/>
      </c>
      <c r="CP19" s="23" t="str">
        <f>IF('対象医療機関入力補助（関数用）'!DT20="","",'対象医療機関入力補助（関数用）'!DT20)</f>
        <v/>
      </c>
      <c r="CQ19" s="23" t="str">
        <f>IF('対象医療機関入力補助（関数用）'!DV20="","",'対象医療機関入力補助（関数用）'!DV20)</f>
        <v/>
      </c>
      <c r="CR19" s="23" t="str">
        <f>IF('対象医療機関入力補助（関数用）'!DX20="","",'対象医療機関入力補助（関数用）'!DX20)</f>
        <v/>
      </c>
      <c r="CS19" s="23" t="str">
        <f>IF('対象医療機関入力補助（関数用）'!DZ20="","",'対象医療機関入力補助（関数用）'!DZ20)</f>
        <v/>
      </c>
      <c r="CT19" s="23" t="str">
        <f>IF('対象医療機関入力補助（関数用）'!EB20="","",'対象医療機関入力補助（関数用）'!EB20)</f>
        <v/>
      </c>
    </row>
    <row r="20" spans="1:98" s="9" customFormat="1" x14ac:dyDescent="0.45">
      <c r="A20" s="9" t="str">
        <f t="shared" si="0"/>
        <v>02 池田市-17</v>
      </c>
      <c r="B20" s="9">
        <f>+COUNTIF($F$4:F20,F20)</f>
        <v>17</v>
      </c>
      <c r="C20" s="8">
        <v>17</v>
      </c>
      <c r="D20" t="s">
        <v>43</v>
      </c>
      <c r="E20">
        <v>12701009</v>
      </c>
      <c r="F20" t="s">
        <v>44</v>
      </c>
      <c r="G20" s="271" t="s">
        <v>45</v>
      </c>
      <c r="H20" t="s">
        <v>46</v>
      </c>
      <c r="I20" t="s">
        <v>47</v>
      </c>
      <c r="J20" t="s">
        <v>1060</v>
      </c>
      <c r="L20"/>
      <c r="M20"/>
      <c r="N20" s="23" t="s">
        <v>635</v>
      </c>
      <c r="O20" s="12" t="s">
        <v>640</v>
      </c>
      <c r="P20" s="12" t="s">
        <v>645</v>
      </c>
      <c r="Q20" s="12" t="s">
        <v>653</v>
      </c>
      <c r="R20" s="12" t="s">
        <v>657</v>
      </c>
      <c r="S20" s="12" t="s">
        <v>709</v>
      </c>
      <c r="T20" s="12" t="s">
        <v>664</v>
      </c>
      <c r="U20" s="12" t="s">
        <v>677</v>
      </c>
      <c r="V20" s="12" t="s">
        <v>682</v>
      </c>
      <c r="W20" s="12" t="s">
        <v>689</v>
      </c>
      <c r="X20" s="24" t="s">
        <v>698</v>
      </c>
      <c r="Y20"/>
      <c r="Z20" s="8">
        <v>17</v>
      </c>
      <c r="AA20" s="23" t="str">
        <f>IF('対象医療機関入力補助（関数用）'!B21="","",'対象医療機関入力補助（関数用）'!B21)</f>
        <v/>
      </c>
      <c r="AB20" s="23" t="str">
        <f>IF('対象医療機関入力補助（関数用）'!D21="","",'対象医療機関入力補助（関数用）'!D21)</f>
        <v/>
      </c>
      <c r="AC20" s="23" t="str">
        <f>IF('対象医療機関入力補助（関数用）'!F21="","",'対象医療機関入力補助（関数用）'!F21)</f>
        <v/>
      </c>
      <c r="AD20" s="23" t="str">
        <f>IF('対象医療機関入力補助（関数用）'!H21="","",'対象医療機関入力補助（関数用）'!H21)</f>
        <v/>
      </c>
      <c r="AE20" s="23"/>
      <c r="AF20" s="23"/>
      <c r="AG20" s="23" t="str">
        <f>IF('対象医療機関入力補助（関数用）'!J21="","",'対象医療機関入力補助（関数用）'!J21)</f>
        <v/>
      </c>
      <c r="AH20" s="23" t="str">
        <f>IF('対象医療機関入力補助（関数用）'!L21="","",'対象医療機関入力補助（関数用）'!L21)</f>
        <v/>
      </c>
      <c r="AI20" s="23" t="str">
        <f>IF('対象医療機関入力補助（関数用）'!N21="","",'対象医療機関入力補助（関数用）'!N21)</f>
        <v/>
      </c>
      <c r="AJ20" s="23" t="str">
        <f>IF('対象医療機関入力補助（関数用）'!P21="","",'対象医療機関入力補助（関数用）'!P21)</f>
        <v/>
      </c>
      <c r="AK20" s="23" t="str">
        <f>IF('対象医療機関入力補助（関数用）'!R21="","",'対象医療機関入力補助（関数用）'!R21)</f>
        <v/>
      </c>
      <c r="AL20" s="23" t="str">
        <f>IF('対象医療機関入力補助（関数用）'!T21="","",'対象医療機関入力補助（関数用）'!T21)</f>
        <v>医療法人中屋覚志会　津田病院</v>
      </c>
      <c r="AM20" s="23" t="str">
        <f>IF('対象医療機関入力補助（関数用）'!V21="","",'対象医療機関入力補助（関数用）'!V21)</f>
        <v/>
      </c>
      <c r="AN20" s="23" t="str">
        <f>IF('対象医療機関入力補助（関数用）'!X21="","",'対象医療機関入力補助（関数用）'!X21)</f>
        <v/>
      </c>
      <c r="AO20" s="23" t="str">
        <f>IF('対象医療機関入力補助（関数用）'!Z21="","",'対象医療機関入力補助（関数用）'!Z21)</f>
        <v/>
      </c>
      <c r="AP20" s="23" t="str">
        <f>IF('対象医療機関入力補助（関数用）'!AB21="","",'対象医療機関入力補助（関数用）'!AB21)</f>
        <v/>
      </c>
      <c r="AQ20" s="23" t="str">
        <f>IF('対象医療機関入力補助（関数用）'!AD21="","",'対象医療機関入力補助（関数用）'!AD21)</f>
        <v/>
      </c>
      <c r="AR20" s="23" t="str">
        <f>IF('対象医療機関入力補助（関数用）'!AF21="","",'対象医療機関入力補助（関数用）'!AF21)</f>
        <v/>
      </c>
      <c r="AS20" s="23" t="str">
        <f>IF('対象医療機関入力補助（関数用）'!AH21="","",'対象医療機関入力補助（関数用）'!AH21)</f>
        <v/>
      </c>
      <c r="AT20" s="23" t="str">
        <f>IF('対象医療機関入力補助（関数用）'!AJ21="","",'対象医療機関入力補助（関数用）'!AJ21)</f>
        <v>医療法人渡辺会渡辺病院</v>
      </c>
      <c r="AU20" s="23" t="str">
        <f>IF('対象医療機関入力補助（関数用）'!AL21="","",'対象医療機関入力補助（関数用）'!AL21)</f>
        <v/>
      </c>
      <c r="AV20" s="23" t="str">
        <f>IF('対象医療機関入力補助（関数用）'!AN21="","",'対象医療機関入力補助（関数用）'!AN21)</f>
        <v/>
      </c>
      <c r="AW20" s="23" t="str">
        <f>IF('対象医療機関入力補助（関数用）'!AP21="","",'対象医療機関入力補助（関数用）'!AP21)</f>
        <v/>
      </c>
      <c r="AX20" s="23" t="str">
        <f>IF('対象医療機関入力補助（関数用）'!AR21="","",'対象医療機関入力補助（関数用）'!AR21)</f>
        <v/>
      </c>
      <c r="AY20" s="23" t="str">
        <f>IF('対象医療機関入力補助（関数用）'!AT21="","",'対象医療機関入力補助（関数用）'!AT21)</f>
        <v/>
      </c>
      <c r="AZ20" s="23" t="str">
        <f>IF('対象医療機関入力補助（関数用）'!AV21="","",'対象医療機関入力補助（関数用）'!AV21)</f>
        <v/>
      </c>
      <c r="BA20" s="23"/>
      <c r="BB20" s="23"/>
      <c r="BC20" s="23"/>
      <c r="BD20" s="23" t="str">
        <f>IF('対象医療機関入力補助（関数用）'!AX21="","",'対象医療機関入力補助（関数用）'!AX21)</f>
        <v/>
      </c>
      <c r="BE20" s="23" t="str">
        <f>IF('対象医療機関入力補助（関数用）'!AZ21="","",'対象医療機関入力補助（関数用）'!AZ21)</f>
        <v/>
      </c>
      <c r="BF20" s="23" t="str">
        <f>IF('対象医療機関入力補助（関数用）'!BB21="","",'対象医療機関入力補助（関数用）'!BB21)</f>
        <v/>
      </c>
      <c r="BG20" s="23" t="str">
        <f>IF('対象医療機関入力補助（関数用）'!BD21="","",'対象医療機関入力補助（関数用）'!BD21)</f>
        <v/>
      </c>
      <c r="BH20" s="23" t="str">
        <f>IF('対象医療機関入力補助（関数用）'!BF21="","",'対象医療機関入力補助（関数用）'!BF21)</f>
        <v/>
      </c>
      <c r="BI20" s="23" t="str">
        <f>IF('対象医療機関入力補助（関数用）'!BH21="","",'対象医療機関入力補助（関数用）'!BH21)</f>
        <v/>
      </c>
      <c r="BJ20" s="23" t="str">
        <f>IF('対象医療機関入力補助（関数用）'!BJ21="","",'対象医療機関入力補助（関数用）'!BJ21)</f>
        <v/>
      </c>
      <c r="BK20" s="23" t="str">
        <f>IF('対象医療機関入力補助（関数用）'!BL21="","",'対象医療機関入力補助（関数用）'!BL21)</f>
        <v/>
      </c>
      <c r="BL20" s="23" t="str">
        <f>IF('対象医療機関入力補助（関数用）'!BN21="","",'対象医療機関入力補助（関数用）'!BN21)</f>
        <v/>
      </c>
      <c r="BM20" s="23" t="str">
        <f>IF('対象医療機関入力補助（関数用）'!BP21="","",'対象医療機関入力補助（関数用）'!BP21)</f>
        <v/>
      </c>
      <c r="BN20" s="23" t="str">
        <f>IF('対象医療機関入力補助（関数用）'!BR21="","",'対象医療機関入力補助（関数用）'!BR21)</f>
        <v/>
      </c>
      <c r="BO20" s="23" t="str">
        <f>IF('対象医療機関入力補助（関数用）'!BT21="","",'対象医療機関入力補助（関数用）'!BT21)</f>
        <v/>
      </c>
      <c r="BP20" s="23" t="str">
        <f>IF('対象医療機関入力補助（関数用）'!BV21="","",'対象医療機関入力補助（関数用）'!BV21)</f>
        <v/>
      </c>
      <c r="BQ20" s="23" t="str">
        <f>IF('対象医療機関入力補助（関数用）'!BX21="","",'対象医療機関入力補助（関数用）'!BX21)</f>
        <v/>
      </c>
      <c r="BR20" s="23" t="str">
        <f>IF('対象医療機関入力補助（関数用）'!BZ21="","",'対象医療機関入力補助（関数用）'!BZ21)</f>
        <v/>
      </c>
      <c r="BS20" s="23" t="str">
        <f>IF('対象医療機関入力補助（関数用）'!CB21="","",'対象医療機関入力補助（関数用）'!CB21)</f>
        <v/>
      </c>
      <c r="BT20" s="23" t="str">
        <f>IF('対象医療機関入力補助（関数用）'!CD21="","",'対象医療機関入力補助（関数用）'!CD21)</f>
        <v/>
      </c>
      <c r="BU20" s="23"/>
      <c r="BV20" s="23" t="str">
        <f>IF('対象医療機関入力補助（関数用）'!CF21="","",'対象医療機関入力補助（関数用）'!CF21)</f>
        <v/>
      </c>
      <c r="BW20" s="23" t="str">
        <f>IF('対象医療機関入力補助（関数用）'!CH21="","",'対象医療機関入力補助（関数用）'!CH21)</f>
        <v/>
      </c>
      <c r="BX20" s="23" t="str">
        <f>IF('対象医療機関入力補助（関数用）'!CJ21="","",'対象医療機関入力補助（関数用）'!CJ21)</f>
        <v/>
      </c>
      <c r="BY20" s="23" t="str">
        <f>IF('対象医療機関入力補助（関数用）'!CL21="","",'対象医療機関入力補助（関数用）'!CL21)</f>
        <v/>
      </c>
      <c r="BZ20" s="23" t="str">
        <f>IF('対象医療機関入力補助（関数用）'!CN21="","",'対象医療機関入力補助（関数用）'!CN21)</f>
        <v/>
      </c>
      <c r="CA20" s="23" t="str">
        <f>IF('対象医療機関入力補助（関数用）'!CP21="","",'対象医療機関入力補助（関数用）'!CP21)</f>
        <v/>
      </c>
      <c r="CB20" s="23" t="str">
        <f>IF('対象医療機関入力補助（関数用）'!CR21="","",'対象医療機関入力補助（関数用）'!CR21)</f>
        <v/>
      </c>
      <c r="CC20" s="23" t="str">
        <f>IF('対象医療機関入力補助（関数用）'!CT21="","",'対象医療機関入力補助（関数用）'!CT21)</f>
        <v/>
      </c>
      <c r="CD20" s="23" t="str">
        <f>IF('対象医療機関入力補助（関数用）'!CV21="","",'対象医療機関入力補助（関数用）'!CV21)</f>
        <v/>
      </c>
      <c r="CE20" s="23" t="str">
        <f>IF('対象医療機関入力補助（関数用）'!CX21="","",'対象医療機関入力補助（関数用）'!CX21)</f>
        <v/>
      </c>
      <c r="CF20" s="23" t="str">
        <f>IF('対象医療機関入力補助（関数用）'!CZ21="","",'対象医療機関入力補助（関数用）'!CZ21)</f>
        <v/>
      </c>
      <c r="CG20" s="23" t="str">
        <f>IF('対象医療機関入力補助（関数用）'!DB21="","",'対象医療機関入力補助（関数用）'!DB21)</f>
        <v/>
      </c>
      <c r="CH20" s="23" t="str">
        <f>IF('対象医療機関入力補助（関数用）'!DD21="","",'対象医療機関入力補助（関数用）'!DD21)</f>
        <v/>
      </c>
      <c r="CI20" s="23" t="str">
        <f>IF('対象医療機関入力補助（関数用）'!DF21="","",'対象医療機関入力補助（関数用）'!DF21)</f>
        <v/>
      </c>
      <c r="CJ20" s="23" t="str">
        <f>IF('対象医療機関入力補助（関数用）'!DH21="","",'対象医療機関入力補助（関数用）'!DH21)</f>
        <v/>
      </c>
      <c r="CK20" s="23" t="str">
        <f>IF('対象医療機関入力補助（関数用）'!DJ21="","",'対象医療機関入力補助（関数用）'!DJ21)</f>
        <v>医療法人豊旺会啓生病院</v>
      </c>
      <c r="CL20" s="23" t="str">
        <f>IF('対象医療機関入力補助（関数用）'!DL21="","",'対象医療機関入力補助（関数用）'!DL21)</f>
        <v/>
      </c>
      <c r="CM20" s="23" t="str">
        <f>IF('対象医療機関入力補助（関数用）'!DN21="","",'対象医療機関入力補助（関数用）'!DN21)</f>
        <v/>
      </c>
      <c r="CN20" s="23" t="str">
        <f>IF('対象医療機関入力補助（関数用）'!DP21="","",'対象医療機関入力補助（関数用）'!DP21)</f>
        <v/>
      </c>
      <c r="CO20" s="23" t="str">
        <f>IF('対象医療機関入力補助（関数用）'!DR21="","",'対象医療機関入力補助（関数用）'!DR21)</f>
        <v/>
      </c>
      <c r="CP20" s="23" t="str">
        <f>IF('対象医療機関入力補助（関数用）'!DT21="","",'対象医療機関入力補助（関数用）'!DT21)</f>
        <v/>
      </c>
      <c r="CQ20" s="23" t="str">
        <f>IF('対象医療機関入力補助（関数用）'!DV21="","",'対象医療機関入力補助（関数用）'!DV21)</f>
        <v/>
      </c>
      <c r="CR20" s="23" t="str">
        <f>IF('対象医療機関入力補助（関数用）'!DX21="","",'対象医療機関入力補助（関数用）'!DX21)</f>
        <v/>
      </c>
      <c r="CS20" s="23" t="str">
        <f>IF('対象医療機関入力補助（関数用）'!DZ21="","",'対象医療機関入力補助（関数用）'!DZ21)</f>
        <v/>
      </c>
      <c r="CT20" s="23" t="str">
        <f>IF('対象医療機関入力補助（関数用）'!EB21="","",'対象医療機関入力補助（関数用）'!EB21)</f>
        <v/>
      </c>
    </row>
    <row r="21" spans="1:98" s="9" customFormat="1" x14ac:dyDescent="0.45">
      <c r="A21" s="9" t="str">
        <f t="shared" si="0"/>
        <v>02 池田市-18</v>
      </c>
      <c r="B21" s="9">
        <f>+COUNTIF($F$4:F21,F21)</f>
        <v>18</v>
      </c>
      <c r="C21" s="8">
        <v>18</v>
      </c>
      <c r="D21" t="s">
        <v>43</v>
      </c>
      <c r="E21">
        <v>12701030</v>
      </c>
      <c r="F21" t="s">
        <v>44</v>
      </c>
      <c r="G21" s="271" t="s">
        <v>45</v>
      </c>
      <c r="H21" t="s">
        <v>46</v>
      </c>
      <c r="I21" t="s">
        <v>48</v>
      </c>
      <c r="J21" t="s">
        <v>1061</v>
      </c>
      <c r="L21"/>
      <c r="M21"/>
      <c r="N21" s="23" t="s">
        <v>636</v>
      </c>
      <c r="O21" s="12" t="s">
        <v>641</v>
      </c>
      <c r="P21" s="12" t="s">
        <v>646</v>
      </c>
      <c r="Q21" s="12" t="s">
        <v>654</v>
      </c>
      <c r="R21" s="12" t="s">
        <v>658</v>
      </c>
      <c r="S21" s="12" t="s">
        <v>710</v>
      </c>
      <c r="T21" s="12" t="s">
        <v>665</v>
      </c>
      <c r="U21" s="12" t="s">
        <v>678</v>
      </c>
      <c r="V21" s="12" t="s">
        <v>683</v>
      </c>
      <c r="W21" s="12" t="s">
        <v>690</v>
      </c>
      <c r="X21" s="24" t="s">
        <v>699</v>
      </c>
      <c r="Y21"/>
      <c r="Z21" s="8">
        <v>18</v>
      </c>
      <c r="AA21" s="23" t="str">
        <f>IF('対象医療機関入力補助（関数用）'!B22="","",'対象医療機関入力補助（関数用）'!B22)</f>
        <v/>
      </c>
      <c r="AB21" s="23" t="str">
        <f>IF('対象医療機関入力補助（関数用）'!D22="","",'対象医療機関入力補助（関数用）'!D22)</f>
        <v/>
      </c>
      <c r="AC21" s="23" t="str">
        <f>IF('対象医療機関入力補助（関数用）'!F22="","",'対象医療機関入力補助（関数用）'!F22)</f>
        <v/>
      </c>
      <c r="AD21" s="23" t="str">
        <f>IF('対象医療機関入力補助（関数用）'!H22="","",'対象医療機関入力補助（関数用）'!H22)</f>
        <v/>
      </c>
      <c r="AE21" s="23"/>
      <c r="AF21" s="23"/>
      <c r="AG21" s="23" t="str">
        <f>IF('対象医療機関入力補助（関数用）'!J22="","",'対象医療機関入力補助（関数用）'!J22)</f>
        <v/>
      </c>
      <c r="AH21" s="23" t="str">
        <f>IF('対象医療機関入力補助（関数用）'!L22="","",'対象医療機関入力補助（関数用）'!L22)</f>
        <v/>
      </c>
      <c r="AI21" s="23" t="str">
        <f>IF('対象医療機関入力補助（関数用）'!N22="","",'対象医療機関入力補助（関数用）'!N22)</f>
        <v/>
      </c>
      <c r="AJ21" s="23" t="str">
        <f>IF('対象医療機関入力補助（関数用）'!P22="","",'対象医療機関入力補助（関数用）'!P22)</f>
        <v/>
      </c>
      <c r="AK21" s="23" t="str">
        <f>IF('対象医療機関入力補助（関数用）'!R22="","",'対象医療機関入力補助（関数用）'!R22)</f>
        <v/>
      </c>
      <c r="AL21" s="23" t="str">
        <f>IF('対象医療機関入力補助（関数用）'!T22="","",'対象医療機関入力補助（関数用）'!T22)</f>
        <v>医療法人毅峰会吉田病院</v>
      </c>
      <c r="AM21" s="23" t="str">
        <f>IF('対象医療機関入力補助（関数用）'!V22="","",'対象医療機関入力補助（関数用）'!V22)</f>
        <v/>
      </c>
      <c r="AN21" s="23" t="str">
        <f>IF('対象医療機関入力補助（関数用）'!X22="","",'対象医療機関入力補助（関数用）'!X22)</f>
        <v/>
      </c>
      <c r="AO21" s="23" t="str">
        <f>IF('対象医療機関入力補助（関数用）'!Z22="","",'対象医療機関入力補助（関数用）'!Z22)</f>
        <v/>
      </c>
      <c r="AP21" s="23" t="str">
        <f>IF('対象医療機関入力補助（関数用）'!AB22="","",'対象医療機関入力補助（関数用）'!AB22)</f>
        <v/>
      </c>
      <c r="AQ21" s="23" t="str">
        <f>IF('対象医療機関入力補助（関数用）'!AD22="","",'対象医療機関入力補助（関数用）'!AD22)</f>
        <v/>
      </c>
      <c r="AR21" s="23" t="str">
        <f>IF('対象医療機関入力補助（関数用）'!AF22="","",'対象医療機関入力補助（関数用）'!AF22)</f>
        <v/>
      </c>
      <c r="AS21" s="23" t="str">
        <f>IF('対象医療機関入力補助（関数用）'!AH22="","",'対象医療機関入力補助（関数用）'!AH22)</f>
        <v/>
      </c>
      <c r="AT21" s="23" t="str">
        <f>IF('対象医療機関入力補助（関数用）'!AJ22="","",'対象医療機関入力補助（関数用）'!AJ22)</f>
        <v>医療法人竹村医学研究会(財団)小阪産病院</v>
      </c>
      <c r="AU21" s="23" t="str">
        <f>IF('対象医療機関入力補助（関数用）'!AL22="","",'対象医療機関入力補助（関数用）'!AL22)</f>
        <v/>
      </c>
      <c r="AV21" s="23" t="str">
        <f>IF('対象医療機関入力補助（関数用）'!AN22="","",'対象医療機関入力補助（関数用）'!AN22)</f>
        <v/>
      </c>
      <c r="AW21" s="23" t="str">
        <f>IF('対象医療機関入力補助（関数用）'!AP22="","",'対象医療機関入力補助（関数用）'!AP22)</f>
        <v/>
      </c>
      <c r="AX21" s="23" t="str">
        <f>IF('対象医療機関入力補助（関数用）'!AR22="","",'対象医療機関入力補助（関数用）'!AR22)</f>
        <v/>
      </c>
      <c r="AY21" s="23" t="str">
        <f>IF('対象医療機関入力補助（関数用）'!AT22="","",'対象医療機関入力補助（関数用）'!AT22)</f>
        <v/>
      </c>
      <c r="AZ21" s="23" t="str">
        <f>IF('対象医療機関入力補助（関数用）'!AV22="","",'対象医療機関入力補助（関数用）'!AV22)</f>
        <v/>
      </c>
      <c r="BA21" s="23"/>
      <c r="BB21" s="23"/>
      <c r="BC21" s="23"/>
      <c r="BD21" s="23" t="str">
        <f>IF('対象医療機関入力補助（関数用）'!AX22="","",'対象医療機関入力補助（関数用）'!AX22)</f>
        <v/>
      </c>
      <c r="BE21" s="23" t="str">
        <f>IF('対象医療機関入力補助（関数用）'!AZ22="","",'対象医療機関入力補助（関数用）'!AZ22)</f>
        <v/>
      </c>
      <c r="BF21" s="23" t="str">
        <f>IF('対象医療機関入力補助（関数用）'!BB22="","",'対象医療機関入力補助（関数用）'!BB22)</f>
        <v/>
      </c>
      <c r="BG21" s="23" t="str">
        <f>IF('対象医療機関入力補助（関数用）'!BD22="","",'対象医療機関入力補助（関数用）'!BD22)</f>
        <v/>
      </c>
      <c r="BH21" s="23" t="str">
        <f>IF('対象医療機関入力補助（関数用）'!BF22="","",'対象医療機関入力補助（関数用）'!BF22)</f>
        <v/>
      </c>
      <c r="BI21" s="23" t="str">
        <f>IF('対象医療機関入力補助（関数用）'!BH22="","",'対象医療機関入力補助（関数用）'!BH22)</f>
        <v/>
      </c>
      <c r="BJ21" s="23" t="str">
        <f>IF('対象医療機関入力補助（関数用）'!BJ22="","",'対象医療機関入力補助（関数用）'!BJ22)</f>
        <v/>
      </c>
      <c r="BK21" s="23" t="str">
        <f>IF('対象医療機関入力補助（関数用）'!BL22="","",'対象医療機関入力補助（関数用）'!BL22)</f>
        <v/>
      </c>
      <c r="BL21" s="23" t="str">
        <f>IF('対象医療機関入力補助（関数用）'!BN22="","",'対象医療機関入力補助（関数用）'!BN22)</f>
        <v/>
      </c>
      <c r="BM21" s="23" t="str">
        <f>IF('対象医療機関入力補助（関数用）'!BP22="","",'対象医療機関入力補助（関数用）'!BP22)</f>
        <v/>
      </c>
      <c r="BN21" s="23" t="str">
        <f>IF('対象医療機関入力補助（関数用）'!BR22="","",'対象医療機関入力補助（関数用）'!BR22)</f>
        <v/>
      </c>
      <c r="BO21" s="23" t="str">
        <f>IF('対象医療機関入力補助（関数用）'!BT22="","",'対象医療機関入力補助（関数用）'!BT22)</f>
        <v/>
      </c>
      <c r="BP21" s="23" t="str">
        <f>IF('対象医療機関入力補助（関数用）'!BV22="","",'対象医療機関入力補助（関数用）'!BV22)</f>
        <v/>
      </c>
      <c r="BQ21" s="23" t="str">
        <f>IF('対象医療機関入力補助（関数用）'!BX22="","",'対象医療機関入力補助（関数用）'!BX22)</f>
        <v/>
      </c>
      <c r="BR21" s="23" t="str">
        <f>IF('対象医療機関入力補助（関数用）'!BZ22="","",'対象医療機関入力補助（関数用）'!BZ22)</f>
        <v/>
      </c>
      <c r="BS21" s="23" t="str">
        <f>IF('対象医療機関入力補助（関数用）'!CB22="","",'対象医療機関入力補助（関数用）'!CB22)</f>
        <v/>
      </c>
      <c r="BT21" s="23" t="str">
        <f>IF('対象医療機関入力補助（関数用）'!CD22="","",'対象医療機関入力補助（関数用）'!CD22)</f>
        <v/>
      </c>
      <c r="BU21" s="23"/>
      <c r="BV21" s="23" t="str">
        <f>IF('対象医療機関入力補助（関数用）'!CF22="","",'対象医療機関入力補助（関数用）'!CF22)</f>
        <v/>
      </c>
      <c r="BW21" s="23" t="str">
        <f>IF('対象医療機関入力補助（関数用）'!CH22="","",'対象医療機関入力補助（関数用）'!CH22)</f>
        <v/>
      </c>
      <c r="BX21" s="23" t="str">
        <f>IF('対象医療機関入力補助（関数用）'!CJ22="","",'対象医療機関入力補助（関数用）'!CJ22)</f>
        <v/>
      </c>
      <c r="BY21" s="23" t="str">
        <f>IF('対象医療機関入力補助（関数用）'!CL22="","",'対象医療機関入力補助（関数用）'!CL22)</f>
        <v/>
      </c>
      <c r="BZ21" s="23" t="str">
        <f>IF('対象医療機関入力補助（関数用）'!CN22="","",'対象医療機関入力補助（関数用）'!CN22)</f>
        <v/>
      </c>
      <c r="CA21" s="23" t="str">
        <f>IF('対象医療機関入力補助（関数用）'!CP22="","",'対象医療機関入力補助（関数用）'!CP22)</f>
        <v/>
      </c>
      <c r="CB21" s="23" t="str">
        <f>IF('対象医療機関入力補助（関数用）'!CR22="","",'対象医療機関入力補助（関数用）'!CR22)</f>
        <v/>
      </c>
      <c r="CC21" s="23" t="str">
        <f>IF('対象医療機関入力補助（関数用）'!CT22="","",'対象医療機関入力補助（関数用）'!CT22)</f>
        <v/>
      </c>
      <c r="CD21" s="23" t="str">
        <f>IF('対象医療機関入力補助（関数用）'!CV22="","",'対象医療機関入力補助（関数用）'!CV22)</f>
        <v/>
      </c>
      <c r="CE21" s="23" t="str">
        <f>IF('対象医療機関入力補助（関数用）'!CX22="","",'対象医療機関入力補助（関数用）'!CX22)</f>
        <v/>
      </c>
      <c r="CF21" s="23" t="str">
        <f>IF('対象医療機関入力補助（関数用）'!CZ22="","",'対象医療機関入力補助（関数用）'!CZ22)</f>
        <v/>
      </c>
      <c r="CG21" s="23" t="str">
        <f>IF('対象医療機関入力補助（関数用）'!DB22="","",'対象医療機関入力補助（関数用）'!DB22)</f>
        <v/>
      </c>
      <c r="CH21" s="23" t="str">
        <f>IF('対象医療機関入力補助（関数用）'!DD22="","",'対象医療機関入力補助（関数用）'!DD22)</f>
        <v/>
      </c>
      <c r="CI21" s="23" t="str">
        <f>IF('対象医療機関入力補助（関数用）'!DF22="","",'対象医療機関入力補助（関数用）'!DF22)</f>
        <v/>
      </c>
      <c r="CJ21" s="23" t="str">
        <f>IF('対象医療機関入力補助（関数用）'!DH22="","",'対象医療機関入力補助（関数用）'!DH22)</f>
        <v/>
      </c>
      <c r="CK21" s="23" t="str">
        <f>IF('対象医療機関入力補助（関数用）'!DJ22="","",'対象医療機関入力補助（関数用）'!DJ22)</f>
        <v/>
      </c>
      <c r="CL21" s="23" t="str">
        <f>IF('対象医療機関入力補助（関数用）'!DL22="","",'対象医療機関入力補助（関数用）'!DL22)</f>
        <v/>
      </c>
      <c r="CM21" s="23" t="str">
        <f>IF('対象医療機関入力補助（関数用）'!DN22="","",'対象医療機関入力補助（関数用）'!DN22)</f>
        <v/>
      </c>
      <c r="CN21" s="23" t="str">
        <f>IF('対象医療機関入力補助（関数用）'!DP22="","",'対象医療機関入力補助（関数用）'!DP22)</f>
        <v/>
      </c>
      <c r="CO21" s="23" t="str">
        <f>IF('対象医療機関入力補助（関数用）'!DR22="","",'対象医療機関入力補助（関数用）'!DR22)</f>
        <v/>
      </c>
      <c r="CP21" s="23" t="str">
        <f>IF('対象医療機関入力補助（関数用）'!DT22="","",'対象医療機関入力補助（関数用）'!DT22)</f>
        <v/>
      </c>
      <c r="CQ21" s="23" t="str">
        <f>IF('対象医療機関入力補助（関数用）'!DV22="","",'対象医療機関入力補助（関数用）'!DV22)</f>
        <v/>
      </c>
      <c r="CR21" s="23" t="str">
        <f>IF('対象医療機関入力補助（関数用）'!DX22="","",'対象医療機関入力補助（関数用）'!DX22)</f>
        <v/>
      </c>
      <c r="CS21" s="23" t="str">
        <f>IF('対象医療機関入力補助（関数用）'!DZ22="","",'対象医療機関入力補助（関数用）'!DZ22)</f>
        <v/>
      </c>
      <c r="CT21" s="23" t="str">
        <f>IF('対象医療機関入力補助（関数用）'!EB22="","",'対象医療機関入力補助（関数用）'!EB22)</f>
        <v/>
      </c>
    </row>
    <row r="22" spans="1:98" s="9" customFormat="1" x14ac:dyDescent="0.45">
      <c r="A22" s="9" t="str">
        <f t="shared" si="0"/>
        <v>02 池田市-19</v>
      </c>
      <c r="B22" s="9">
        <f>+COUNTIF($F$4:F22,F22)</f>
        <v>19</v>
      </c>
      <c r="C22" s="8">
        <v>19</v>
      </c>
      <c r="D22" t="s">
        <v>43</v>
      </c>
      <c r="E22">
        <v>12701033</v>
      </c>
      <c r="F22" t="s">
        <v>44</v>
      </c>
      <c r="G22" s="271" t="s">
        <v>45</v>
      </c>
      <c r="H22" t="s">
        <v>46</v>
      </c>
      <c r="I22" t="s">
        <v>49</v>
      </c>
      <c r="J22" t="s">
        <v>1061</v>
      </c>
      <c r="L22"/>
      <c r="M22"/>
      <c r="N22" s="23" t="s">
        <v>637</v>
      </c>
      <c r="O22" s="12" t="s">
        <v>642</v>
      </c>
      <c r="P22" s="12" t="s">
        <v>647</v>
      </c>
      <c r="Q22" s="11"/>
      <c r="R22" s="12" t="s">
        <v>659</v>
      </c>
      <c r="S22" s="12" t="s">
        <v>711</v>
      </c>
      <c r="T22" s="12" t="s">
        <v>666</v>
      </c>
      <c r="U22" s="12" t="s">
        <v>679</v>
      </c>
      <c r="V22" s="12" t="s">
        <v>684</v>
      </c>
      <c r="W22" s="12" t="s">
        <v>691</v>
      </c>
      <c r="X22" s="24" t="s">
        <v>700</v>
      </c>
      <c r="Y22"/>
      <c r="Z22" s="8">
        <v>19</v>
      </c>
      <c r="AA22" s="23" t="str">
        <f>IF('対象医療機関入力補助（関数用）'!B23="","",'対象医療機関入力補助（関数用）'!B23)</f>
        <v/>
      </c>
      <c r="AB22" s="23" t="str">
        <f>IF('対象医療機関入力補助（関数用）'!D23="","",'対象医療機関入力補助（関数用）'!D23)</f>
        <v/>
      </c>
      <c r="AC22" s="23" t="str">
        <f>IF('対象医療機関入力補助（関数用）'!F23="","",'対象医療機関入力補助（関数用）'!F23)</f>
        <v/>
      </c>
      <c r="AD22" s="23" t="str">
        <f>IF('対象医療機関入力補助（関数用）'!H23="","",'対象医療機関入力補助（関数用）'!H23)</f>
        <v/>
      </c>
      <c r="AE22" s="23"/>
      <c r="AF22" s="23"/>
      <c r="AG22" s="23" t="str">
        <f>IF('対象医療機関入力補助（関数用）'!J23="","",'対象医療機関入力補助（関数用）'!J23)</f>
        <v/>
      </c>
      <c r="AH22" s="23" t="str">
        <f>IF('対象医療機関入力補助（関数用）'!L23="","",'対象医療機関入力補助（関数用）'!L23)</f>
        <v/>
      </c>
      <c r="AI22" s="23" t="str">
        <f>IF('対象医療機関入力補助（関数用）'!N23="","",'対象医療機関入力補助（関数用）'!N23)</f>
        <v/>
      </c>
      <c r="AJ22" s="23" t="str">
        <f>IF('対象医療機関入力補助（関数用）'!P23="","",'対象医療機関入力補助（関数用）'!P23)</f>
        <v/>
      </c>
      <c r="AK22" s="23" t="str">
        <f>IF('対象医療機関入力補助（関数用）'!R23="","",'対象医療機関入力補助（関数用）'!R23)</f>
        <v/>
      </c>
      <c r="AL22" s="23" t="str">
        <f>IF('対象医療機関入力補助（関数用）'!T23="","",'対象医療機関入力補助（関数用）'!T23)</f>
        <v>医療法人昭征会坂野病院</v>
      </c>
      <c r="AM22" s="23" t="str">
        <f>IF('対象医療機関入力補助（関数用）'!V23="","",'対象医療機関入力補助（関数用）'!V23)</f>
        <v/>
      </c>
      <c r="AN22" s="23" t="str">
        <f>IF('対象医療機関入力補助（関数用）'!X23="","",'対象医療機関入力補助（関数用）'!X23)</f>
        <v/>
      </c>
      <c r="AO22" s="23" t="str">
        <f>IF('対象医療機関入力補助（関数用）'!Z23="","",'対象医療機関入力補助（関数用）'!Z23)</f>
        <v/>
      </c>
      <c r="AP22" s="23" t="str">
        <f>IF('対象医療機関入力補助（関数用）'!AB23="","",'対象医療機関入力補助（関数用）'!AB23)</f>
        <v/>
      </c>
      <c r="AQ22" s="23" t="str">
        <f>IF('対象医療機関入力補助（関数用）'!AD23="","",'対象医療機関入力補助（関数用）'!AD23)</f>
        <v/>
      </c>
      <c r="AR22" s="23" t="str">
        <f>IF('対象医療機関入力補助（関数用）'!AF23="","",'対象医療機関入力補助（関数用）'!AF23)</f>
        <v/>
      </c>
      <c r="AS22" s="23" t="str">
        <f>IF('対象医療機関入力補助（関数用）'!AH23="","",'対象医療機関入力補助（関数用）'!AH23)</f>
        <v/>
      </c>
      <c r="AT22" s="23" t="str">
        <f>IF('対象医療機関入力補助（関数用）'!AJ23="","",'対象医療機関入力補助（関数用）'!AJ23)</f>
        <v>大阪府立中河内救命救急センター</v>
      </c>
      <c r="AU22" s="23" t="str">
        <f>IF('対象医療機関入力補助（関数用）'!AL23="","",'対象医療機関入力補助（関数用）'!AL23)</f>
        <v/>
      </c>
      <c r="AV22" s="23" t="str">
        <f>IF('対象医療機関入力補助（関数用）'!AN23="","",'対象医療機関入力補助（関数用）'!AN23)</f>
        <v/>
      </c>
      <c r="AW22" s="23" t="str">
        <f>IF('対象医療機関入力補助（関数用）'!AP23="","",'対象医療機関入力補助（関数用）'!AP23)</f>
        <v/>
      </c>
      <c r="AX22" s="23" t="str">
        <f>IF('対象医療機関入力補助（関数用）'!AR23="","",'対象医療機関入力補助（関数用）'!AR23)</f>
        <v/>
      </c>
      <c r="AY22" s="23" t="str">
        <f>IF('対象医療機関入力補助（関数用）'!AT23="","",'対象医療機関入力補助（関数用）'!AT23)</f>
        <v/>
      </c>
      <c r="AZ22" s="23" t="str">
        <f>IF('対象医療機関入力補助（関数用）'!AV23="","",'対象医療機関入力補助（関数用）'!AV23)</f>
        <v/>
      </c>
      <c r="BA22" s="23"/>
      <c r="BB22" s="23"/>
      <c r="BC22" s="23"/>
      <c r="BD22" s="23" t="str">
        <f>IF('対象医療機関入力補助（関数用）'!AX23="","",'対象医療機関入力補助（関数用）'!AX23)</f>
        <v/>
      </c>
      <c r="BE22" s="23" t="str">
        <f>IF('対象医療機関入力補助（関数用）'!AZ23="","",'対象医療機関入力補助（関数用）'!AZ23)</f>
        <v/>
      </c>
      <c r="BF22" s="23" t="str">
        <f>IF('対象医療機関入力補助（関数用）'!BB23="","",'対象医療機関入力補助（関数用）'!BB23)</f>
        <v/>
      </c>
      <c r="BG22" s="23" t="str">
        <f>IF('対象医療機関入力補助（関数用）'!BD23="","",'対象医療機関入力補助（関数用）'!BD23)</f>
        <v/>
      </c>
      <c r="BH22" s="23" t="str">
        <f>IF('対象医療機関入力補助（関数用）'!BF23="","",'対象医療機関入力補助（関数用）'!BF23)</f>
        <v/>
      </c>
      <c r="BI22" s="23" t="str">
        <f>IF('対象医療機関入力補助（関数用）'!BH23="","",'対象医療機関入力補助（関数用）'!BH23)</f>
        <v/>
      </c>
      <c r="BJ22" s="23" t="str">
        <f>IF('対象医療機関入力補助（関数用）'!BJ23="","",'対象医療機関入力補助（関数用）'!BJ23)</f>
        <v/>
      </c>
      <c r="BK22" s="23" t="str">
        <f>IF('対象医療機関入力補助（関数用）'!BL23="","",'対象医療機関入力補助（関数用）'!BL23)</f>
        <v/>
      </c>
      <c r="BL22" s="23" t="str">
        <f>IF('対象医療機関入力補助（関数用）'!BN23="","",'対象医療機関入力補助（関数用）'!BN23)</f>
        <v/>
      </c>
      <c r="BM22" s="23" t="str">
        <f>IF('対象医療機関入力補助（関数用）'!BP23="","",'対象医療機関入力補助（関数用）'!BP23)</f>
        <v/>
      </c>
      <c r="BN22" s="23" t="str">
        <f>IF('対象医療機関入力補助（関数用）'!BR23="","",'対象医療機関入力補助（関数用）'!BR23)</f>
        <v/>
      </c>
      <c r="BO22" s="23" t="str">
        <f>IF('対象医療機関入力補助（関数用）'!BT23="","",'対象医療機関入力補助（関数用）'!BT23)</f>
        <v/>
      </c>
      <c r="BP22" s="23" t="str">
        <f>IF('対象医療機関入力補助（関数用）'!BV23="","",'対象医療機関入力補助（関数用）'!BV23)</f>
        <v/>
      </c>
      <c r="BQ22" s="23" t="str">
        <f>IF('対象医療機関入力補助（関数用）'!BX23="","",'対象医療機関入力補助（関数用）'!BX23)</f>
        <v/>
      </c>
      <c r="BR22" s="23" t="str">
        <f>IF('対象医療機関入力補助（関数用）'!BZ23="","",'対象医療機関入力補助（関数用）'!BZ23)</f>
        <v/>
      </c>
      <c r="BS22" s="23" t="str">
        <f>IF('対象医療機関入力補助（関数用）'!CB23="","",'対象医療機関入力補助（関数用）'!CB23)</f>
        <v/>
      </c>
      <c r="BT22" s="23" t="str">
        <f>IF('対象医療機関入力補助（関数用）'!CD23="","",'対象医療機関入力補助（関数用）'!CD23)</f>
        <v/>
      </c>
      <c r="BU22" s="23"/>
      <c r="BV22" s="23" t="str">
        <f>IF('対象医療機関入力補助（関数用）'!CF23="","",'対象医療機関入力補助（関数用）'!CF23)</f>
        <v/>
      </c>
      <c r="BW22" s="23" t="str">
        <f>IF('対象医療機関入力補助（関数用）'!CH23="","",'対象医療機関入力補助（関数用）'!CH23)</f>
        <v/>
      </c>
      <c r="BX22" s="23" t="str">
        <f>IF('対象医療機関入力補助（関数用）'!CJ23="","",'対象医療機関入力補助（関数用）'!CJ23)</f>
        <v/>
      </c>
      <c r="BY22" s="23" t="str">
        <f>IF('対象医療機関入力補助（関数用）'!CL23="","",'対象医療機関入力補助（関数用）'!CL23)</f>
        <v/>
      </c>
      <c r="BZ22" s="23" t="str">
        <f>IF('対象医療機関入力補助（関数用）'!CN23="","",'対象医療機関入力補助（関数用）'!CN23)</f>
        <v/>
      </c>
      <c r="CA22" s="23" t="str">
        <f>IF('対象医療機関入力補助（関数用）'!CP23="","",'対象医療機関入力補助（関数用）'!CP23)</f>
        <v/>
      </c>
      <c r="CB22" s="23" t="str">
        <f>IF('対象医療機関入力補助（関数用）'!CR23="","",'対象医療機関入力補助（関数用）'!CR23)</f>
        <v/>
      </c>
      <c r="CC22" s="23" t="str">
        <f>IF('対象医療機関入力補助（関数用）'!CT23="","",'対象医療機関入力補助（関数用）'!CT23)</f>
        <v/>
      </c>
      <c r="CD22" s="23" t="str">
        <f>IF('対象医療機関入力補助（関数用）'!CV23="","",'対象医療機関入力補助（関数用）'!CV23)</f>
        <v/>
      </c>
      <c r="CE22" s="23" t="str">
        <f>IF('対象医療機関入力補助（関数用）'!CX23="","",'対象医療機関入力補助（関数用）'!CX23)</f>
        <v/>
      </c>
      <c r="CF22" s="23" t="str">
        <f>IF('対象医療機関入力補助（関数用）'!CZ23="","",'対象医療機関入力補助（関数用）'!CZ23)</f>
        <v/>
      </c>
      <c r="CG22" s="23" t="str">
        <f>IF('対象医療機関入力補助（関数用）'!DB23="","",'対象医療機関入力補助（関数用）'!DB23)</f>
        <v/>
      </c>
      <c r="CH22" s="23" t="str">
        <f>IF('対象医療機関入力補助（関数用）'!DD23="","",'対象医療機関入力補助（関数用）'!DD23)</f>
        <v/>
      </c>
      <c r="CI22" s="23" t="str">
        <f>IF('対象医療機関入力補助（関数用）'!DF23="","",'対象医療機関入力補助（関数用）'!DF23)</f>
        <v/>
      </c>
      <c r="CJ22" s="23" t="str">
        <f>IF('対象医療機関入力補助（関数用）'!DH23="","",'対象医療機関入力補助（関数用）'!DH23)</f>
        <v/>
      </c>
      <c r="CK22" s="23" t="str">
        <f>IF('対象医療機関入力補助（関数用）'!DJ23="","",'対象医療機関入力補助（関数用）'!DJ23)</f>
        <v/>
      </c>
      <c r="CL22" s="23" t="str">
        <f>IF('対象医療機関入力補助（関数用）'!DL23="","",'対象医療機関入力補助（関数用）'!DL23)</f>
        <v/>
      </c>
      <c r="CM22" s="23" t="str">
        <f>IF('対象医療機関入力補助（関数用）'!DN23="","",'対象医療機関入力補助（関数用）'!DN23)</f>
        <v/>
      </c>
      <c r="CN22" s="23" t="str">
        <f>IF('対象医療機関入力補助（関数用）'!DP23="","",'対象医療機関入力補助（関数用）'!DP23)</f>
        <v/>
      </c>
      <c r="CO22" s="23" t="str">
        <f>IF('対象医療機関入力補助（関数用）'!DR23="","",'対象医療機関入力補助（関数用）'!DR23)</f>
        <v/>
      </c>
      <c r="CP22" s="23" t="str">
        <f>IF('対象医療機関入力補助（関数用）'!DT23="","",'対象医療機関入力補助（関数用）'!DT23)</f>
        <v/>
      </c>
      <c r="CQ22" s="23" t="str">
        <f>IF('対象医療機関入力補助（関数用）'!DV23="","",'対象医療機関入力補助（関数用）'!DV23)</f>
        <v/>
      </c>
      <c r="CR22" s="23" t="str">
        <f>IF('対象医療機関入力補助（関数用）'!DX23="","",'対象医療機関入力補助（関数用）'!DX23)</f>
        <v/>
      </c>
      <c r="CS22" s="23" t="str">
        <f>IF('対象医療機関入力補助（関数用）'!DZ23="","",'対象医療機関入力補助（関数用）'!DZ23)</f>
        <v/>
      </c>
      <c r="CT22" s="23" t="str">
        <f>IF('対象医療機関入力補助（関数用）'!EB23="","",'対象医療機関入力補助（関数用）'!EB23)</f>
        <v/>
      </c>
    </row>
    <row r="23" spans="1:98" s="9" customFormat="1" x14ac:dyDescent="0.45">
      <c r="A23" s="9" t="str">
        <f t="shared" si="0"/>
        <v>03 吹田市-20</v>
      </c>
      <c r="B23" s="9">
        <f>+COUNTIF($F$4:F23,F23)</f>
        <v>20</v>
      </c>
      <c r="C23" s="8">
        <v>20</v>
      </c>
      <c r="D23" t="s">
        <v>43</v>
      </c>
      <c r="E23">
        <v>12701001</v>
      </c>
      <c r="F23" t="s">
        <v>44</v>
      </c>
      <c r="G23" s="271" t="s">
        <v>75</v>
      </c>
      <c r="H23" t="s">
        <v>76</v>
      </c>
      <c r="I23" t="s">
        <v>77</v>
      </c>
      <c r="J23" t="s">
        <v>1059</v>
      </c>
      <c r="L23"/>
      <c r="M23"/>
      <c r="N23" s="25"/>
      <c r="O23" s="11"/>
      <c r="P23" s="12" t="s">
        <v>648</v>
      </c>
      <c r="Q23" s="11"/>
      <c r="R23" s="12" t="s">
        <v>660</v>
      </c>
      <c r="S23" s="12" t="s">
        <v>712</v>
      </c>
      <c r="T23" s="12" t="s">
        <v>667</v>
      </c>
      <c r="U23" s="12" t="s">
        <v>680</v>
      </c>
      <c r="V23" s="12" t="s">
        <v>685</v>
      </c>
      <c r="W23" s="12" t="s">
        <v>692</v>
      </c>
      <c r="X23" s="24" t="s">
        <v>701</v>
      </c>
      <c r="Y23"/>
      <c r="Z23" s="8">
        <v>20</v>
      </c>
      <c r="AA23" s="23" t="str">
        <f>IF('対象医療機関入力補助（関数用）'!B24="","",'対象医療機関入力補助（関数用）'!B24)</f>
        <v/>
      </c>
      <c r="AB23" s="23" t="str">
        <f>IF('対象医療機関入力補助（関数用）'!D24="","",'対象医療機関入力補助（関数用）'!D24)</f>
        <v/>
      </c>
      <c r="AC23" s="23" t="str">
        <f>IF('対象医療機関入力補助（関数用）'!F24="","",'対象医療機関入力補助（関数用）'!F24)</f>
        <v/>
      </c>
      <c r="AD23" s="23" t="str">
        <f>IF('対象医療機関入力補助（関数用）'!H24="","",'対象医療機関入力補助（関数用）'!H24)</f>
        <v/>
      </c>
      <c r="AE23" s="23"/>
      <c r="AF23" s="23"/>
      <c r="AG23" s="23" t="str">
        <f>IF('対象医療機関入力補助（関数用）'!J24="","",'対象医療機関入力補助（関数用）'!J24)</f>
        <v/>
      </c>
      <c r="AH23" s="23" t="str">
        <f>IF('対象医療機関入力補助（関数用）'!L24="","",'対象医療機関入力補助（関数用）'!L24)</f>
        <v/>
      </c>
      <c r="AI23" s="23" t="str">
        <f>IF('対象医療機関入力補助（関数用）'!N24="","",'対象医療機関入力補助（関数用）'!N24)</f>
        <v/>
      </c>
      <c r="AJ23" s="23" t="str">
        <f>IF('対象医療機関入力補助（関数用）'!P24="","",'対象医療機関入力補助（関数用）'!P24)</f>
        <v/>
      </c>
      <c r="AK23" s="23" t="str">
        <f>IF('対象医療機関入力補助（関数用）'!R24="","",'対象医療機関入力補助（関数用）'!R24)</f>
        <v/>
      </c>
      <c r="AL23" s="23" t="str">
        <f>IF('対象医療機関入力補助（関数用）'!T24="","",'対象医療機関入力補助（関数用）'!T24)</f>
        <v>医療法人松徳会松谷病院</v>
      </c>
      <c r="AM23" s="23" t="str">
        <f>IF('対象医療機関入力補助（関数用）'!V24="","",'対象医療機関入力補助（関数用）'!V24)</f>
        <v/>
      </c>
      <c r="AN23" s="23" t="str">
        <f>IF('対象医療機関入力補助（関数用）'!X24="","",'対象医療機関入力補助（関数用）'!X24)</f>
        <v/>
      </c>
      <c r="AO23" s="23" t="str">
        <f>IF('対象医療機関入力補助（関数用）'!Z24="","",'対象医療機関入力補助（関数用）'!Z24)</f>
        <v/>
      </c>
      <c r="AP23" s="23" t="str">
        <f>IF('対象医療機関入力補助（関数用）'!AB24="","",'対象医療機関入力補助（関数用）'!AB24)</f>
        <v/>
      </c>
      <c r="AQ23" s="23" t="str">
        <f>IF('対象医療機関入力補助（関数用）'!AD24="","",'対象医療機関入力補助（関数用）'!AD24)</f>
        <v/>
      </c>
      <c r="AR23" s="23" t="str">
        <f>IF('対象医療機関入力補助（関数用）'!AF24="","",'対象医療機関入力補助（関数用）'!AF24)</f>
        <v/>
      </c>
      <c r="AS23" s="23" t="str">
        <f>IF('対象医療機関入力補助（関数用）'!AH24="","",'対象医療機関入力補助（関数用）'!AH24)</f>
        <v/>
      </c>
      <c r="AT23" s="23" t="str">
        <f>IF('対象医療機関入力補助（関数用）'!AJ24="","",'対象医療機関入力補助（関数用）'!AJ24)</f>
        <v/>
      </c>
      <c r="AU23" s="23" t="str">
        <f>IF('対象医療機関入力補助（関数用）'!AL24="","",'対象医療機関入力補助（関数用）'!AL24)</f>
        <v/>
      </c>
      <c r="AV23" s="23" t="str">
        <f>IF('対象医療機関入力補助（関数用）'!AN24="","",'対象医療機関入力補助（関数用）'!AN24)</f>
        <v/>
      </c>
      <c r="AW23" s="23" t="str">
        <f>IF('対象医療機関入力補助（関数用）'!AP24="","",'対象医療機関入力補助（関数用）'!AP24)</f>
        <v/>
      </c>
      <c r="AX23" s="23" t="str">
        <f>IF('対象医療機関入力補助（関数用）'!AR24="","",'対象医療機関入力補助（関数用）'!AR24)</f>
        <v/>
      </c>
      <c r="AY23" s="23" t="str">
        <f>IF('対象医療機関入力補助（関数用）'!AT24="","",'対象医療機関入力補助（関数用）'!AT24)</f>
        <v/>
      </c>
      <c r="AZ23" s="23" t="str">
        <f>IF('対象医療機関入力補助（関数用）'!AV24="","",'対象医療機関入力補助（関数用）'!AV24)</f>
        <v/>
      </c>
      <c r="BA23" s="23"/>
      <c r="BB23" s="23"/>
      <c r="BC23" s="23"/>
      <c r="BD23" s="23" t="str">
        <f>IF('対象医療機関入力補助（関数用）'!AX24="","",'対象医療機関入力補助（関数用）'!AX24)</f>
        <v/>
      </c>
      <c r="BE23" s="23" t="str">
        <f>IF('対象医療機関入力補助（関数用）'!AZ24="","",'対象医療機関入力補助（関数用）'!AZ24)</f>
        <v/>
      </c>
      <c r="BF23" s="23" t="str">
        <f>IF('対象医療機関入力補助（関数用）'!BB24="","",'対象医療機関入力補助（関数用）'!BB24)</f>
        <v/>
      </c>
      <c r="BG23" s="23" t="str">
        <f>IF('対象医療機関入力補助（関数用）'!BD24="","",'対象医療機関入力補助（関数用）'!BD24)</f>
        <v/>
      </c>
      <c r="BH23" s="23" t="str">
        <f>IF('対象医療機関入力補助（関数用）'!BF24="","",'対象医療機関入力補助（関数用）'!BF24)</f>
        <v/>
      </c>
      <c r="BI23" s="23" t="str">
        <f>IF('対象医療機関入力補助（関数用）'!BH24="","",'対象医療機関入力補助（関数用）'!BH24)</f>
        <v/>
      </c>
      <c r="BJ23" s="23" t="str">
        <f>IF('対象医療機関入力補助（関数用）'!BJ24="","",'対象医療機関入力補助（関数用）'!BJ24)</f>
        <v/>
      </c>
      <c r="BK23" s="23" t="str">
        <f>IF('対象医療機関入力補助（関数用）'!BL24="","",'対象医療機関入力補助（関数用）'!BL24)</f>
        <v/>
      </c>
      <c r="BL23" s="23" t="str">
        <f>IF('対象医療機関入力補助（関数用）'!BN24="","",'対象医療機関入力補助（関数用）'!BN24)</f>
        <v/>
      </c>
      <c r="BM23" s="23" t="str">
        <f>IF('対象医療機関入力補助（関数用）'!BP24="","",'対象医療機関入力補助（関数用）'!BP24)</f>
        <v/>
      </c>
      <c r="BN23" s="23" t="str">
        <f>IF('対象医療機関入力補助（関数用）'!BR24="","",'対象医療機関入力補助（関数用）'!BR24)</f>
        <v/>
      </c>
      <c r="BO23" s="23" t="str">
        <f>IF('対象医療機関入力補助（関数用）'!BT24="","",'対象医療機関入力補助（関数用）'!BT24)</f>
        <v/>
      </c>
      <c r="BP23" s="23" t="str">
        <f>IF('対象医療機関入力補助（関数用）'!BV24="","",'対象医療機関入力補助（関数用）'!BV24)</f>
        <v/>
      </c>
      <c r="BQ23" s="23" t="str">
        <f>IF('対象医療機関入力補助（関数用）'!BX24="","",'対象医療機関入力補助（関数用）'!BX24)</f>
        <v/>
      </c>
      <c r="BR23" s="23" t="str">
        <f>IF('対象医療機関入力補助（関数用）'!BZ24="","",'対象医療機関入力補助（関数用）'!BZ24)</f>
        <v/>
      </c>
      <c r="BS23" s="23" t="str">
        <f>IF('対象医療機関入力補助（関数用）'!CB24="","",'対象医療機関入力補助（関数用）'!CB24)</f>
        <v/>
      </c>
      <c r="BT23" s="23" t="str">
        <f>IF('対象医療機関入力補助（関数用）'!CD24="","",'対象医療機関入力補助（関数用）'!CD24)</f>
        <v/>
      </c>
      <c r="BU23" s="23"/>
      <c r="BV23" s="23" t="str">
        <f>IF('対象医療機関入力補助（関数用）'!CF24="","",'対象医療機関入力補助（関数用）'!CF24)</f>
        <v/>
      </c>
      <c r="BW23" s="23" t="str">
        <f>IF('対象医療機関入力補助（関数用）'!CH24="","",'対象医療機関入力補助（関数用）'!CH24)</f>
        <v/>
      </c>
      <c r="BX23" s="23" t="str">
        <f>IF('対象医療機関入力補助（関数用）'!CJ24="","",'対象医療機関入力補助（関数用）'!CJ24)</f>
        <v/>
      </c>
      <c r="BY23" s="23" t="str">
        <f>IF('対象医療機関入力補助（関数用）'!CL24="","",'対象医療機関入力補助（関数用）'!CL24)</f>
        <v/>
      </c>
      <c r="BZ23" s="23" t="str">
        <f>IF('対象医療機関入力補助（関数用）'!CN24="","",'対象医療機関入力補助（関数用）'!CN24)</f>
        <v/>
      </c>
      <c r="CA23" s="23" t="str">
        <f>IF('対象医療機関入力補助（関数用）'!CP24="","",'対象医療機関入力補助（関数用）'!CP24)</f>
        <v/>
      </c>
      <c r="CB23" s="23" t="str">
        <f>IF('対象医療機関入力補助（関数用）'!CR24="","",'対象医療機関入力補助（関数用）'!CR24)</f>
        <v/>
      </c>
      <c r="CC23" s="23" t="str">
        <f>IF('対象医療機関入力補助（関数用）'!CT24="","",'対象医療機関入力補助（関数用）'!CT24)</f>
        <v/>
      </c>
      <c r="CD23" s="23" t="str">
        <f>IF('対象医療機関入力補助（関数用）'!CV24="","",'対象医療機関入力補助（関数用）'!CV24)</f>
        <v/>
      </c>
      <c r="CE23" s="23" t="str">
        <f>IF('対象医療機関入力補助（関数用）'!CX24="","",'対象医療機関入力補助（関数用）'!CX24)</f>
        <v/>
      </c>
      <c r="CF23" s="23" t="str">
        <f>IF('対象医療機関入力補助（関数用）'!CZ24="","",'対象医療機関入力補助（関数用）'!CZ24)</f>
        <v/>
      </c>
      <c r="CG23" s="23" t="str">
        <f>IF('対象医療機関入力補助（関数用）'!DB24="","",'対象医療機関入力補助（関数用）'!DB24)</f>
        <v/>
      </c>
      <c r="CH23" s="23" t="str">
        <f>IF('対象医療機関入力補助（関数用）'!DD24="","",'対象医療機関入力補助（関数用）'!DD24)</f>
        <v/>
      </c>
      <c r="CI23" s="23" t="str">
        <f>IF('対象医療機関入力補助（関数用）'!DF24="","",'対象医療機関入力補助（関数用）'!DF24)</f>
        <v/>
      </c>
      <c r="CJ23" s="23" t="str">
        <f>IF('対象医療機関入力補助（関数用）'!DH24="","",'対象医療機関入力補助（関数用）'!DH24)</f>
        <v/>
      </c>
      <c r="CK23" s="23" t="str">
        <f>IF('対象医療機関入力補助（関数用）'!DJ24="","",'対象医療機関入力補助（関数用）'!DJ24)</f>
        <v/>
      </c>
      <c r="CL23" s="23" t="str">
        <f>IF('対象医療機関入力補助（関数用）'!DL24="","",'対象医療機関入力補助（関数用）'!DL24)</f>
        <v/>
      </c>
      <c r="CM23" s="23" t="str">
        <f>IF('対象医療機関入力補助（関数用）'!DN24="","",'対象医療機関入力補助（関数用）'!DN24)</f>
        <v/>
      </c>
      <c r="CN23" s="23" t="str">
        <f>IF('対象医療機関入力補助（関数用）'!DP24="","",'対象医療機関入力補助（関数用）'!DP24)</f>
        <v/>
      </c>
      <c r="CO23" s="23" t="str">
        <f>IF('対象医療機関入力補助（関数用）'!DR24="","",'対象医療機関入力補助（関数用）'!DR24)</f>
        <v/>
      </c>
      <c r="CP23" s="23" t="str">
        <f>IF('対象医療機関入力補助（関数用）'!DT24="","",'対象医療機関入力補助（関数用）'!DT24)</f>
        <v/>
      </c>
      <c r="CQ23" s="23" t="str">
        <f>IF('対象医療機関入力補助（関数用）'!DV24="","",'対象医療機関入力補助（関数用）'!DV24)</f>
        <v/>
      </c>
      <c r="CR23" s="23" t="str">
        <f>IF('対象医療機関入力補助（関数用）'!DX24="","",'対象医療機関入力補助（関数用）'!DX24)</f>
        <v/>
      </c>
      <c r="CS23" s="23" t="str">
        <f>IF('対象医療機関入力補助（関数用）'!DZ24="","",'対象医療機関入力補助（関数用）'!DZ24)</f>
        <v/>
      </c>
      <c r="CT23" s="23" t="str">
        <f>IF('対象医療機関入力補助（関数用）'!EB24="","",'対象医療機関入力補助（関数用）'!EB24)</f>
        <v/>
      </c>
    </row>
    <row r="24" spans="1:98" s="9" customFormat="1" x14ac:dyDescent="0.45">
      <c r="A24" s="9" t="str">
        <f t="shared" si="0"/>
        <v>03 吹田市-21</v>
      </c>
      <c r="B24" s="9">
        <f>+COUNTIF($F$4:F24,F24)</f>
        <v>21</v>
      </c>
      <c r="C24" s="8">
        <v>21</v>
      </c>
      <c r="D24" t="s">
        <v>43</v>
      </c>
      <c r="E24">
        <v>12701002</v>
      </c>
      <c r="F24" t="s">
        <v>44</v>
      </c>
      <c r="G24" s="271" t="s">
        <v>75</v>
      </c>
      <c r="H24" t="s">
        <v>76</v>
      </c>
      <c r="I24" t="s">
        <v>78</v>
      </c>
      <c r="J24" t="s">
        <v>1059</v>
      </c>
      <c r="L24"/>
      <c r="M24"/>
      <c r="N24" s="25"/>
      <c r="O24" s="11"/>
      <c r="P24" s="12" t="s">
        <v>649</v>
      </c>
      <c r="Q24" s="11"/>
      <c r="R24" s="12" t="s">
        <v>661</v>
      </c>
      <c r="S24" s="12" t="s">
        <v>713</v>
      </c>
      <c r="T24" s="12" t="s">
        <v>668</v>
      </c>
      <c r="U24" s="11"/>
      <c r="V24" s="12" t="s">
        <v>686</v>
      </c>
      <c r="W24" s="12" t="s">
        <v>693</v>
      </c>
      <c r="X24" s="24" t="s">
        <v>702</v>
      </c>
      <c r="Y24"/>
      <c r="Z24" s="8">
        <v>21</v>
      </c>
      <c r="AA24" s="23" t="str">
        <f>IF('対象医療機関入力補助（関数用）'!B25="","",'対象医療機関入力補助（関数用）'!B25)</f>
        <v/>
      </c>
      <c r="AB24" s="23" t="str">
        <f>IF('対象医療機関入力補助（関数用）'!D25="","",'対象医療機関入力補助（関数用）'!D25)</f>
        <v/>
      </c>
      <c r="AC24" s="23" t="str">
        <f>IF('対象医療機関入力補助（関数用）'!F25="","",'対象医療機関入力補助（関数用）'!F25)</f>
        <v/>
      </c>
      <c r="AD24" s="23" t="str">
        <f>IF('対象医療機関入力補助（関数用）'!H25="","",'対象医療機関入力補助（関数用）'!H25)</f>
        <v/>
      </c>
      <c r="AE24" s="23"/>
      <c r="AF24" s="23"/>
      <c r="AG24" s="23" t="str">
        <f>IF('対象医療機関入力補助（関数用）'!J25="","",'対象医療機関入力補助（関数用）'!J25)</f>
        <v/>
      </c>
      <c r="AH24" s="23" t="str">
        <f>IF('対象医療機関入力補助（関数用）'!L25="","",'対象医療機関入力補助（関数用）'!L25)</f>
        <v/>
      </c>
      <c r="AI24" s="23" t="str">
        <f>IF('対象医療機関入力補助（関数用）'!N25="","",'対象医療機関入力補助（関数用）'!N25)</f>
        <v/>
      </c>
      <c r="AJ24" s="23" t="str">
        <f>IF('対象医療機関入力補助（関数用）'!P25="","",'対象医療機関入力補助（関数用）'!P25)</f>
        <v/>
      </c>
      <c r="AK24" s="23" t="str">
        <f>IF('対象医療機関入力補助（関数用）'!R25="","",'対象医療機関入力補助（関数用）'!R25)</f>
        <v/>
      </c>
      <c r="AL24" s="23" t="str">
        <f>IF('対象医療機関入力補助（関数用）'!T25="","",'対象医療機関入力補助（関数用）'!T25)</f>
        <v>医療法人成育会なりもとレディースホスピタル</v>
      </c>
      <c r="AM24" s="23" t="str">
        <f>IF('対象医療機関入力補助（関数用）'!V25="","",'対象医療機関入力補助（関数用）'!V25)</f>
        <v/>
      </c>
      <c r="AN24" s="23" t="str">
        <f>IF('対象医療機関入力補助（関数用）'!X25="","",'対象医療機関入力補助（関数用）'!X25)</f>
        <v/>
      </c>
      <c r="AO24" s="23" t="str">
        <f>IF('対象医療機関入力補助（関数用）'!Z25="","",'対象医療機関入力補助（関数用）'!Z25)</f>
        <v/>
      </c>
      <c r="AP24" s="23" t="str">
        <f>IF('対象医療機関入力補助（関数用）'!AB25="","",'対象医療機関入力補助（関数用）'!AB25)</f>
        <v/>
      </c>
      <c r="AQ24" s="23" t="str">
        <f>IF('対象医療機関入力補助（関数用）'!AD25="","",'対象医療機関入力補助（関数用）'!AD25)</f>
        <v/>
      </c>
      <c r="AR24" s="23" t="str">
        <f>IF('対象医療機関入力補助（関数用）'!AF25="","",'対象医療機関入力補助（関数用）'!AF25)</f>
        <v/>
      </c>
      <c r="AS24" s="23" t="str">
        <f>IF('対象医療機関入力補助（関数用）'!AH25="","",'対象医療機関入力補助（関数用）'!AH25)</f>
        <v/>
      </c>
      <c r="AT24" s="23" t="str">
        <f>IF('対象医療機関入力補助（関数用）'!AJ25="","",'対象医療機関入力補助（関数用）'!AJ25)</f>
        <v/>
      </c>
      <c r="AU24" s="23" t="str">
        <f>IF('対象医療機関入力補助（関数用）'!AL25="","",'対象医療機関入力補助（関数用）'!AL25)</f>
        <v/>
      </c>
      <c r="AV24" s="23" t="str">
        <f>IF('対象医療機関入力補助（関数用）'!AN25="","",'対象医療機関入力補助（関数用）'!AN25)</f>
        <v/>
      </c>
      <c r="AW24" s="23" t="str">
        <f>IF('対象医療機関入力補助（関数用）'!AP25="","",'対象医療機関入力補助（関数用）'!AP25)</f>
        <v/>
      </c>
      <c r="AX24" s="23" t="str">
        <f>IF('対象医療機関入力補助（関数用）'!AR25="","",'対象医療機関入力補助（関数用）'!AR25)</f>
        <v/>
      </c>
      <c r="AY24" s="23" t="str">
        <f>IF('対象医療機関入力補助（関数用）'!AT25="","",'対象医療機関入力補助（関数用）'!AT25)</f>
        <v/>
      </c>
      <c r="AZ24" s="23" t="str">
        <f>IF('対象医療機関入力補助（関数用）'!AV25="","",'対象医療機関入力補助（関数用）'!AV25)</f>
        <v/>
      </c>
      <c r="BA24" s="23"/>
      <c r="BB24" s="23"/>
      <c r="BC24" s="23"/>
      <c r="BD24" s="23" t="str">
        <f>IF('対象医療機関入力補助（関数用）'!AX25="","",'対象医療機関入力補助（関数用）'!AX25)</f>
        <v/>
      </c>
      <c r="BE24" s="23" t="str">
        <f>IF('対象医療機関入力補助（関数用）'!AZ25="","",'対象医療機関入力補助（関数用）'!AZ25)</f>
        <v/>
      </c>
      <c r="BF24" s="23" t="str">
        <f>IF('対象医療機関入力補助（関数用）'!BB25="","",'対象医療機関入力補助（関数用）'!BB25)</f>
        <v/>
      </c>
      <c r="BG24" s="23" t="str">
        <f>IF('対象医療機関入力補助（関数用）'!BD25="","",'対象医療機関入力補助（関数用）'!BD25)</f>
        <v/>
      </c>
      <c r="BH24" s="23" t="str">
        <f>IF('対象医療機関入力補助（関数用）'!BF25="","",'対象医療機関入力補助（関数用）'!BF25)</f>
        <v/>
      </c>
      <c r="BI24" s="23" t="str">
        <f>IF('対象医療機関入力補助（関数用）'!BH25="","",'対象医療機関入力補助（関数用）'!BH25)</f>
        <v/>
      </c>
      <c r="BJ24" s="23" t="str">
        <f>IF('対象医療機関入力補助（関数用）'!BJ25="","",'対象医療機関入力補助（関数用）'!BJ25)</f>
        <v/>
      </c>
      <c r="BK24" s="23" t="str">
        <f>IF('対象医療機関入力補助（関数用）'!BL25="","",'対象医療機関入力補助（関数用）'!BL25)</f>
        <v/>
      </c>
      <c r="BL24" s="23" t="str">
        <f>IF('対象医療機関入力補助（関数用）'!BN25="","",'対象医療機関入力補助（関数用）'!BN25)</f>
        <v/>
      </c>
      <c r="BM24" s="23" t="str">
        <f>IF('対象医療機関入力補助（関数用）'!BP25="","",'対象医療機関入力補助（関数用）'!BP25)</f>
        <v/>
      </c>
      <c r="BN24" s="23" t="str">
        <f>IF('対象医療機関入力補助（関数用）'!BR25="","",'対象医療機関入力補助（関数用）'!BR25)</f>
        <v/>
      </c>
      <c r="BO24" s="23" t="str">
        <f>IF('対象医療機関入力補助（関数用）'!BT25="","",'対象医療機関入力補助（関数用）'!BT25)</f>
        <v/>
      </c>
      <c r="BP24" s="23" t="str">
        <f>IF('対象医療機関入力補助（関数用）'!BV25="","",'対象医療機関入力補助（関数用）'!BV25)</f>
        <v/>
      </c>
      <c r="BQ24" s="23" t="str">
        <f>IF('対象医療機関入力補助（関数用）'!BX25="","",'対象医療機関入力補助（関数用）'!BX25)</f>
        <v/>
      </c>
      <c r="BR24" s="23" t="str">
        <f>IF('対象医療機関入力補助（関数用）'!BZ25="","",'対象医療機関入力補助（関数用）'!BZ25)</f>
        <v/>
      </c>
      <c r="BS24" s="23" t="str">
        <f>IF('対象医療機関入力補助（関数用）'!CB25="","",'対象医療機関入力補助（関数用）'!CB25)</f>
        <v/>
      </c>
      <c r="BT24" s="23" t="str">
        <f>IF('対象医療機関入力補助（関数用）'!CD25="","",'対象医療機関入力補助（関数用）'!CD25)</f>
        <v/>
      </c>
      <c r="BU24" s="23"/>
      <c r="BV24" s="23" t="str">
        <f>IF('対象医療機関入力補助（関数用）'!CF25="","",'対象医療機関入力補助（関数用）'!CF25)</f>
        <v/>
      </c>
      <c r="BW24" s="23" t="str">
        <f>IF('対象医療機関入力補助（関数用）'!CH25="","",'対象医療機関入力補助（関数用）'!CH25)</f>
        <v/>
      </c>
      <c r="BX24" s="23" t="str">
        <f>IF('対象医療機関入力補助（関数用）'!CJ25="","",'対象医療機関入力補助（関数用）'!CJ25)</f>
        <v/>
      </c>
      <c r="BY24" s="23" t="str">
        <f>IF('対象医療機関入力補助（関数用）'!CL25="","",'対象医療機関入力補助（関数用）'!CL25)</f>
        <v/>
      </c>
      <c r="BZ24" s="23" t="str">
        <f>IF('対象医療機関入力補助（関数用）'!CN25="","",'対象医療機関入力補助（関数用）'!CN25)</f>
        <v/>
      </c>
      <c r="CA24" s="23" t="str">
        <f>IF('対象医療機関入力補助（関数用）'!CP25="","",'対象医療機関入力補助（関数用）'!CP25)</f>
        <v/>
      </c>
      <c r="CB24" s="23" t="str">
        <f>IF('対象医療機関入力補助（関数用）'!CR25="","",'対象医療機関入力補助（関数用）'!CR25)</f>
        <v/>
      </c>
      <c r="CC24" s="23" t="str">
        <f>IF('対象医療機関入力補助（関数用）'!CT25="","",'対象医療機関入力補助（関数用）'!CT25)</f>
        <v/>
      </c>
      <c r="CD24" s="23" t="str">
        <f>IF('対象医療機関入力補助（関数用）'!CV25="","",'対象医療機関入力補助（関数用）'!CV25)</f>
        <v/>
      </c>
      <c r="CE24" s="23" t="str">
        <f>IF('対象医療機関入力補助（関数用）'!CX25="","",'対象医療機関入力補助（関数用）'!CX25)</f>
        <v/>
      </c>
      <c r="CF24" s="23" t="str">
        <f>IF('対象医療機関入力補助（関数用）'!CZ25="","",'対象医療機関入力補助（関数用）'!CZ25)</f>
        <v/>
      </c>
      <c r="CG24" s="23" t="str">
        <f>IF('対象医療機関入力補助（関数用）'!DB25="","",'対象医療機関入力補助（関数用）'!DB25)</f>
        <v/>
      </c>
      <c r="CH24" s="23" t="str">
        <f>IF('対象医療機関入力補助（関数用）'!DD25="","",'対象医療機関入力補助（関数用）'!DD25)</f>
        <v/>
      </c>
      <c r="CI24" s="23" t="str">
        <f>IF('対象医療機関入力補助（関数用）'!DF25="","",'対象医療機関入力補助（関数用）'!DF25)</f>
        <v/>
      </c>
      <c r="CJ24" s="23" t="str">
        <f>IF('対象医療機関入力補助（関数用）'!DH25="","",'対象医療機関入力補助（関数用）'!DH25)</f>
        <v/>
      </c>
      <c r="CK24" s="23" t="str">
        <f>IF('対象医療機関入力補助（関数用）'!DJ25="","",'対象医療機関入力補助（関数用）'!DJ25)</f>
        <v/>
      </c>
      <c r="CL24" s="23" t="str">
        <f>IF('対象医療機関入力補助（関数用）'!DL25="","",'対象医療機関入力補助（関数用）'!DL25)</f>
        <v/>
      </c>
      <c r="CM24" s="23" t="str">
        <f>IF('対象医療機関入力補助（関数用）'!DN25="","",'対象医療機関入力補助（関数用）'!DN25)</f>
        <v/>
      </c>
      <c r="CN24" s="23" t="str">
        <f>IF('対象医療機関入力補助（関数用）'!DP25="","",'対象医療機関入力補助（関数用）'!DP25)</f>
        <v/>
      </c>
      <c r="CO24" s="23" t="str">
        <f>IF('対象医療機関入力補助（関数用）'!DR25="","",'対象医療機関入力補助（関数用）'!DR25)</f>
        <v/>
      </c>
      <c r="CP24" s="23" t="str">
        <f>IF('対象医療機関入力補助（関数用）'!DT25="","",'対象医療機関入力補助（関数用）'!DT25)</f>
        <v/>
      </c>
      <c r="CQ24" s="23" t="str">
        <f>IF('対象医療機関入力補助（関数用）'!DV25="","",'対象医療機関入力補助（関数用）'!DV25)</f>
        <v/>
      </c>
      <c r="CR24" s="23" t="str">
        <f>IF('対象医療機関入力補助（関数用）'!DX25="","",'対象医療機関入力補助（関数用）'!DX25)</f>
        <v/>
      </c>
      <c r="CS24" s="23" t="str">
        <f>IF('対象医療機関入力補助（関数用）'!DZ25="","",'対象医療機関入力補助（関数用）'!DZ25)</f>
        <v/>
      </c>
      <c r="CT24" s="23" t="str">
        <f>IF('対象医療機関入力補助（関数用）'!EB25="","",'対象医療機関入力補助（関数用）'!EB25)</f>
        <v/>
      </c>
    </row>
    <row r="25" spans="1:98" s="9" customFormat="1" x14ac:dyDescent="0.45">
      <c r="A25" s="9" t="str">
        <f t="shared" si="0"/>
        <v>03 吹田市-22</v>
      </c>
      <c r="B25" s="9">
        <f>+COUNTIF($F$4:F25,F25)</f>
        <v>22</v>
      </c>
      <c r="C25" s="8">
        <v>22</v>
      </c>
      <c r="D25" t="s">
        <v>43</v>
      </c>
      <c r="E25">
        <v>12701004</v>
      </c>
      <c r="F25" t="s">
        <v>44</v>
      </c>
      <c r="G25" s="271" t="s">
        <v>75</v>
      </c>
      <c r="H25" t="s">
        <v>76</v>
      </c>
      <c r="I25" t="s">
        <v>79</v>
      </c>
      <c r="J25" t="s">
        <v>1059</v>
      </c>
      <c r="L25"/>
      <c r="M25"/>
      <c r="N25" s="25"/>
      <c r="O25" s="11"/>
      <c r="P25" s="12" t="s">
        <v>650</v>
      </c>
      <c r="Q25" s="11"/>
      <c r="R25" s="11"/>
      <c r="S25" s="12" t="s">
        <v>714</v>
      </c>
      <c r="T25" s="12" t="s">
        <v>669</v>
      </c>
      <c r="U25" s="11"/>
      <c r="V25" s="11"/>
      <c r="W25" s="12" t="s">
        <v>694</v>
      </c>
      <c r="X25" s="26"/>
      <c r="Y25"/>
      <c r="Z25" s="8">
        <v>22</v>
      </c>
      <c r="AA25" s="23" t="str">
        <f>IF('対象医療機関入力補助（関数用）'!B26="","",'対象医療機関入力補助（関数用）'!B26)</f>
        <v/>
      </c>
      <c r="AB25" s="23" t="str">
        <f>IF('対象医療機関入力補助（関数用）'!D26="","",'対象医療機関入力補助（関数用）'!D26)</f>
        <v/>
      </c>
      <c r="AC25" s="23" t="str">
        <f>IF('対象医療機関入力補助（関数用）'!F26="","",'対象医療機関入力補助（関数用）'!F26)</f>
        <v/>
      </c>
      <c r="AD25" s="23" t="str">
        <f>IF('対象医療機関入力補助（関数用）'!H26="","",'対象医療機関入力補助（関数用）'!H26)</f>
        <v/>
      </c>
      <c r="AE25" s="23"/>
      <c r="AF25" s="23"/>
      <c r="AG25" s="23" t="str">
        <f>IF('対象医療機関入力補助（関数用）'!J26="","",'対象医療機関入力補助（関数用）'!J26)</f>
        <v/>
      </c>
      <c r="AH25" s="23" t="str">
        <f>IF('対象医療機関入力補助（関数用）'!L26="","",'対象医療機関入力補助（関数用）'!L26)</f>
        <v/>
      </c>
      <c r="AI25" s="23" t="str">
        <f>IF('対象医療機関入力補助（関数用）'!N26="","",'対象医療機関入力補助（関数用）'!N26)</f>
        <v/>
      </c>
      <c r="AJ25" s="23" t="str">
        <f>IF('対象医療機関入力補助（関数用）'!P26="","",'対象医療機関入力補助（関数用）'!P26)</f>
        <v/>
      </c>
      <c r="AK25" s="23" t="str">
        <f>IF('対象医療機関入力補助（関数用）'!R26="","",'対象医療機関入力補助（関数用）'!R26)</f>
        <v/>
      </c>
      <c r="AL25" s="23" t="str">
        <f>IF('対象医療機関入力補助（関数用）'!T26="","",'対象医療機関入力補助（関数用）'!T26)</f>
        <v/>
      </c>
      <c r="AM25" s="23" t="str">
        <f>IF('対象医療機関入力補助（関数用）'!V26="","",'対象医療機関入力補助（関数用）'!V26)</f>
        <v/>
      </c>
      <c r="AN25" s="23" t="str">
        <f>IF('対象医療機関入力補助（関数用）'!X26="","",'対象医療機関入力補助（関数用）'!X26)</f>
        <v/>
      </c>
      <c r="AO25" s="23" t="str">
        <f>IF('対象医療機関入力補助（関数用）'!Z26="","",'対象医療機関入力補助（関数用）'!Z26)</f>
        <v/>
      </c>
      <c r="AP25" s="23" t="str">
        <f>IF('対象医療機関入力補助（関数用）'!AB26="","",'対象医療機関入力補助（関数用）'!AB26)</f>
        <v/>
      </c>
      <c r="AQ25" s="23" t="str">
        <f>IF('対象医療機関入力補助（関数用）'!AD26="","",'対象医療機関入力補助（関数用）'!AD26)</f>
        <v/>
      </c>
      <c r="AR25" s="23" t="str">
        <f>IF('対象医療機関入力補助（関数用）'!AF26="","",'対象医療機関入力補助（関数用）'!AF26)</f>
        <v/>
      </c>
      <c r="AS25" s="23" t="str">
        <f>IF('対象医療機関入力補助（関数用）'!AH26="","",'対象医療機関入力補助（関数用）'!AH26)</f>
        <v/>
      </c>
      <c r="AT25" s="23" t="str">
        <f>IF('対象医療機関入力補助（関数用）'!AJ26="","",'対象医療機関入力補助（関数用）'!AJ26)</f>
        <v/>
      </c>
      <c r="AU25" s="23" t="str">
        <f>IF('対象医療機関入力補助（関数用）'!AL26="","",'対象医療機関入力補助（関数用）'!AL26)</f>
        <v/>
      </c>
      <c r="AV25" s="23" t="str">
        <f>IF('対象医療機関入力補助（関数用）'!AN26="","",'対象医療機関入力補助（関数用）'!AN26)</f>
        <v/>
      </c>
      <c r="AW25" s="23" t="str">
        <f>IF('対象医療機関入力補助（関数用）'!AP26="","",'対象医療機関入力補助（関数用）'!AP26)</f>
        <v/>
      </c>
      <c r="AX25" s="23" t="str">
        <f>IF('対象医療機関入力補助（関数用）'!AR26="","",'対象医療機関入力補助（関数用）'!AR26)</f>
        <v/>
      </c>
      <c r="AY25" s="23" t="str">
        <f>IF('対象医療機関入力補助（関数用）'!AT26="","",'対象医療機関入力補助（関数用）'!AT26)</f>
        <v/>
      </c>
      <c r="AZ25" s="23" t="str">
        <f>IF('対象医療機関入力補助（関数用）'!AV26="","",'対象医療機関入力補助（関数用）'!AV26)</f>
        <v/>
      </c>
      <c r="BA25" s="23"/>
      <c r="BB25" s="23"/>
      <c r="BC25" s="23"/>
      <c r="BD25" s="23" t="str">
        <f>IF('対象医療機関入力補助（関数用）'!AX26="","",'対象医療機関入力補助（関数用）'!AX26)</f>
        <v/>
      </c>
      <c r="BE25" s="23" t="str">
        <f>IF('対象医療機関入力補助（関数用）'!AZ26="","",'対象医療機関入力補助（関数用）'!AZ26)</f>
        <v/>
      </c>
      <c r="BF25" s="23" t="str">
        <f>IF('対象医療機関入力補助（関数用）'!BB26="","",'対象医療機関入力補助（関数用）'!BB26)</f>
        <v/>
      </c>
      <c r="BG25" s="23" t="str">
        <f>IF('対象医療機関入力補助（関数用）'!BD26="","",'対象医療機関入力補助（関数用）'!BD26)</f>
        <v/>
      </c>
      <c r="BH25" s="23" t="str">
        <f>IF('対象医療機関入力補助（関数用）'!BF26="","",'対象医療機関入力補助（関数用）'!BF26)</f>
        <v/>
      </c>
      <c r="BI25" s="23" t="str">
        <f>IF('対象医療機関入力補助（関数用）'!BH26="","",'対象医療機関入力補助（関数用）'!BH26)</f>
        <v/>
      </c>
      <c r="BJ25" s="23" t="str">
        <f>IF('対象医療機関入力補助（関数用）'!BJ26="","",'対象医療機関入力補助（関数用）'!BJ26)</f>
        <v/>
      </c>
      <c r="BK25" s="23" t="str">
        <f>IF('対象医療機関入力補助（関数用）'!BL26="","",'対象医療機関入力補助（関数用）'!BL26)</f>
        <v/>
      </c>
      <c r="BL25" s="23" t="str">
        <f>IF('対象医療機関入力補助（関数用）'!BN26="","",'対象医療機関入力補助（関数用）'!BN26)</f>
        <v/>
      </c>
      <c r="BM25" s="23" t="str">
        <f>IF('対象医療機関入力補助（関数用）'!BP26="","",'対象医療機関入力補助（関数用）'!BP26)</f>
        <v/>
      </c>
      <c r="BN25" s="23" t="str">
        <f>IF('対象医療機関入力補助（関数用）'!BR26="","",'対象医療機関入力補助（関数用）'!BR26)</f>
        <v/>
      </c>
      <c r="BO25" s="23" t="str">
        <f>IF('対象医療機関入力補助（関数用）'!BT26="","",'対象医療機関入力補助（関数用）'!BT26)</f>
        <v/>
      </c>
      <c r="BP25" s="23" t="str">
        <f>IF('対象医療機関入力補助（関数用）'!BV26="","",'対象医療機関入力補助（関数用）'!BV26)</f>
        <v/>
      </c>
      <c r="BQ25" s="23" t="str">
        <f>IF('対象医療機関入力補助（関数用）'!BX26="","",'対象医療機関入力補助（関数用）'!BX26)</f>
        <v/>
      </c>
      <c r="BR25" s="23" t="str">
        <f>IF('対象医療機関入力補助（関数用）'!BZ26="","",'対象医療機関入力補助（関数用）'!BZ26)</f>
        <v/>
      </c>
      <c r="BS25" s="23" t="str">
        <f>IF('対象医療機関入力補助（関数用）'!CB26="","",'対象医療機関入力補助（関数用）'!CB26)</f>
        <v/>
      </c>
      <c r="BT25" s="23" t="str">
        <f>IF('対象医療機関入力補助（関数用）'!CD26="","",'対象医療機関入力補助（関数用）'!CD26)</f>
        <v/>
      </c>
      <c r="BU25" s="23"/>
      <c r="BV25" s="23" t="str">
        <f>IF('対象医療機関入力補助（関数用）'!CF26="","",'対象医療機関入力補助（関数用）'!CF26)</f>
        <v/>
      </c>
      <c r="BW25" s="23" t="str">
        <f>IF('対象医療機関入力補助（関数用）'!CH26="","",'対象医療機関入力補助（関数用）'!CH26)</f>
        <v/>
      </c>
      <c r="BX25" s="23" t="str">
        <f>IF('対象医療機関入力補助（関数用）'!CJ26="","",'対象医療機関入力補助（関数用）'!CJ26)</f>
        <v/>
      </c>
      <c r="BY25" s="23" t="str">
        <f>IF('対象医療機関入力補助（関数用）'!CL26="","",'対象医療機関入力補助（関数用）'!CL26)</f>
        <v/>
      </c>
      <c r="BZ25" s="23" t="str">
        <f>IF('対象医療機関入力補助（関数用）'!CN26="","",'対象医療機関入力補助（関数用）'!CN26)</f>
        <v/>
      </c>
      <c r="CA25" s="23" t="str">
        <f>IF('対象医療機関入力補助（関数用）'!CP26="","",'対象医療機関入力補助（関数用）'!CP26)</f>
        <v/>
      </c>
      <c r="CB25" s="23" t="str">
        <f>IF('対象医療機関入力補助（関数用）'!CR26="","",'対象医療機関入力補助（関数用）'!CR26)</f>
        <v/>
      </c>
      <c r="CC25" s="23" t="str">
        <f>IF('対象医療機関入力補助（関数用）'!CT26="","",'対象医療機関入力補助（関数用）'!CT26)</f>
        <v/>
      </c>
      <c r="CD25" s="23" t="str">
        <f>IF('対象医療機関入力補助（関数用）'!CV26="","",'対象医療機関入力補助（関数用）'!CV26)</f>
        <v/>
      </c>
      <c r="CE25" s="23" t="str">
        <f>IF('対象医療機関入力補助（関数用）'!CX26="","",'対象医療機関入力補助（関数用）'!CX26)</f>
        <v/>
      </c>
      <c r="CF25" s="23" t="str">
        <f>IF('対象医療機関入力補助（関数用）'!CZ26="","",'対象医療機関入力補助（関数用）'!CZ26)</f>
        <v/>
      </c>
      <c r="CG25" s="23" t="str">
        <f>IF('対象医療機関入力補助（関数用）'!DB26="","",'対象医療機関入力補助（関数用）'!DB26)</f>
        <v/>
      </c>
      <c r="CH25" s="23" t="str">
        <f>IF('対象医療機関入力補助（関数用）'!DD26="","",'対象医療機関入力補助（関数用）'!DD26)</f>
        <v/>
      </c>
      <c r="CI25" s="23" t="str">
        <f>IF('対象医療機関入力補助（関数用）'!DF26="","",'対象医療機関入力補助（関数用）'!DF26)</f>
        <v/>
      </c>
      <c r="CJ25" s="23" t="str">
        <f>IF('対象医療機関入力補助（関数用）'!DH26="","",'対象医療機関入力補助（関数用）'!DH26)</f>
        <v/>
      </c>
      <c r="CK25" s="23" t="str">
        <f>IF('対象医療機関入力補助（関数用）'!DJ26="","",'対象医療機関入力補助（関数用）'!DJ26)</f>
        <v/>
      </c>
      <c r="CL25" s="23" t="str">
        <f>IF('対象医療機関入力補助（関数用）'!DL26="","",'対象医療機関入力補助（関数用）'!DL26)</f>
        <v/>
      </c>
      <c r="CM25" s="23" t="str">
        <f>IF('対象医療機関入力補助（関数用）'!DN26="","",'対象医療機関入力補助（関数用）'!DN26)</f>
        <v/>
      </c>
      <c r="CN25" s="23" t="str">
        <f>IF('対象医療機関入力補助（関数用）'!DP26="","",'対象医療機関入力補助（関数用）'!DP26)</f>
        <v/>
      </c>
      <c r="CO25" s="23" t="str">
        <f>IF('対象医療機関入力補助（関数用）'!DR26="","",'対象医療機関入力補助（関数用）'!DR26)</f>
        <v/>
      </c>
      <c r="CP25" s="23" t="str">
        <f>IF('対象医療機関入力補助（関数用）'!DT26="","",'対象医療機関入力補助（関数用）'!DT26)</f>
        <v/>
      </c>
      <c r="CQ25" s="23" t="str">
        <f>IF('対象医療機関入力補助（関数用）'!DV26="","",'対象医療機関入力補助（関数用）'!DV26)</f>
        <v/>
      </c>
      <c r="CR25" s="23" t="str">
        <f>IF('対象医療機関入力補助（関数用）'!DX26="","",'対象医療機関入力補助（関数用）'!DX26)</f>
        <v/>
      </c>
      <c r="CS25" s="23" t="str">
        <f>IF('対象医療機関入力補助（関数用）'!DZ26="","",'対象医療機関入力補助（関数用）'!DZ26)</f>
        <v/>
      </c>
      <c r="CT25" s="23" t="str">
        <f>IF('対象医療機関入力補助（関数用）'!EB26="","",'対象医療機関入力補助（関数用）'!EB26)</f>
        <v/>
      </c>
    </row>
    <row r="26" spans="1:98" s="9" customFormat="1" x14ac:dyDescent="0.45">
      <c r="A26" s="9" t="str">
        <f t="shared" si="0"/>
        <v>03 吹田市-23</v>
      </c>
      <c r="B26" s="9">
        <f>+COUNTIF($F$4:F26,F26)</f>
        <v>23</v>
      </c>
      <c r="C26" s="8">
        <v>23</v>
      </c>
      <c r="D26" t="s">
        <v>43</v>
      </c>
      <c r="E26">
        <v>12701005</v>
      </c>
      <c r="F26" t="s">
        <v>44</v>
      </c>
      <c r="G26" s="271" t="s">
        <v>75</v>
      </c>
      <c r="H26" t="s">
        <v>76</v>
      </c>
      <c r="I26" t="s">
        <v>80</v>
      </c>
      <c r="J26" t="s">
        <v>1060</v>
      </c>
      <c r="L26"/>
      <c r="M26"/>
      <c r="N26" s="25"/>
      <c r="O26" s="11"/>
      <c r="P26" s="11"/>
      <c r="Q26" s="11"/>
      <c r="R26" s="11"/>
      <c r="S26" s="11"/>
      <c r="T26" s="12" t="s">
        <v>670</v>
      </c>
      <c r="U26" s="11"/>
      <c r="V26" s="11"/>
      <c r="W26" s="11"/>
      <c r="X26" s="26"/>
      <c r="Y26"/>
    </row>
    <row r="27" spans="1:98" s="9" customFormat="1" x14ac:dyDescent="0.45">
      <c r="A27" s="9" t="str">
        <f t="shared" si="0"/>
        <v>03 吹田市-24</v>
      </c>
      <c r="B27" s="9">
        <f>+COUNTIF($F$4:F27,F27)</f>
        <v>24</v>
      </c>
      <c r="C27" s="8">
        <v>24</v>
      </c>
      <c r="D27" t="s">
        <v>43</v>
      </c>
      <c r="E27">
        <v>12701008</v>
      </c>
      <c r="F27" t="s">
        <v>44</v>
      </c>
      <c r="G27" s="271" t="s">
        <v>75</v>
      </c>
      <c r="H27" t="s">
        <v>76</v>
      </c>
      <c r="I27" t="s">
        <v>81</v>
      </c>
      <c r="J27" t="s">
        <v>1061</v>
      </c>
      <c r="L27"/>
      <c r="M27"/>
      <c r="N27" s="25"/>
      <c r="O27" s="11"/>
      <c r="P27" s="11"/>
      <c r="Q27" s="11"/>
      <c r="R27" s="11"/>
      <c r="S27" s="11"/>
      <c r="T27" s="12" t="s">
        <v>671</v>
      </c>
      <c r="U27" s="11"/>
      <c r="V27" s="11"/>
      <c r="W27" s="11"/>
      <c r="X27" s="26"/>
      <c r="Y27"/>
    </row>
    <row r="28" spans="1:98" s="9" customFormat="1" x14ac:dyDescent="0.45">
      <c r="A28" s="9" t="str">
        <f t="shared" si="0"/>
        <v>03 吹田市-25</v>
      </c>
      <c r="B28" s="9">
        <f>+COUNTIF($F$4:F28,F28)</f>
        <v>25</v>
      </c>
      <c r="C28" s="8">
        <v>25</v>
      </c>
      <c r="D28" t="s">
        <v>43</v>
      </c>
      <c r="E28">
        <v>12701010</v>
      </c>
      <c r="F28" t="s">
        <v>44</v>
      </c>
      <c r="G28" s="271" t="s">
        <v>75</v>
      </c>
      <c r="H28" t="s">
        <v>76</v>
      </c>
      <c r="I28" t="s">
        <v>82</v>
      </c>
      <c r="J28" t="s">
        <v>1059</v>
      </c>
      <c r="L28"/>
      <c r="M28"/>
      <c r="N28" s="25"/>
      <c r="O28" s="11"/>
      <c r="P28" s="11"/>
      <c r="Q28" s="11"/>
      <c r="R28" s="11"/>
      <c r="S28" s="11"/>
      <c r="T28" s="12" t="s">
        <v>672</v>
      </c>
      <c r="U28" s="11"/>
      <c r="V28" s="11"/>
      <c r="W28" s="11"/>
      <c r="X28" s="26"/>
      <c r="Y28"/>
    </row>
    <row r="29" spans="1:98" s="9" customFormat="1" ht="18.600000000000001" thickBot="1" x14ac:dyDescent="0.5">
      <c r="A29" s="9" t="str">
        <f t="shared" si="0"/>
        <v>03 吹田市-26</v>
      </c>
      <c r="B29" s="9">
        <f>+COUNTIF($F$4:F29,F29)</f>
        <v>26</v>
      </c>
      <c r="C29" s="8">
        <v>26</v>
      </c>
      <c r="D29" t="s">
        <v>43</v>
      </c>
      <c r="E29">
        <v>12701012</v>
      </c>
      <c r="F29" t="s">
        <v>44</v>
      </c>
      <c r="G29" s="271" t="s">
        <v>75</v>
      </c>
      <c r="H29" t="s">
        <v>76</v>
      </c>
      <c r="I29" t="s">
        <v>83</v>
      </c>
      <c r="J29" t="s">
        <v>1061</v>
      </c>
      <c r="L29"/>
      <c r="M29"/>
      <c r="N29" s="27"/>
      <c r="O29" s="28"/>
      <c r="P29" s="28"/>
      <c r="Q29" s="28"/>
      <c r="R29" s="28"/>
      <c r="S29" s="28"/>
      <c r="T29" s="29" t="s">
        <v>673</v>
      </c>
      <c r="U29" s="28"/>
      <c r="V29" s="28"/>
      <c r="W29" s="28"/>
      <c r="X29" s="30"/>
      <c r="Y29"/>
    </row>
    <row r="30" spans="1:98" s="9" customFormat="1" x14ac:dyDescent="0.45">
      <c r="A30" s="9" t="str">
        <f t="shared" si="0"/>
        <v>03 吹田市-27</v>
      </c>
      <c r="B30" s="9">
        <f>+COUNTIF($F$4:F30,F30)</f>
        <v>27</v>
      </c>
      <c r="C30" s="8">
        <v>27</v>
      </c>
      <c r="D30" t="s">
        <v>43</v>
      </c>
      <c r="E30">
        <v>12701016</v>
      </c>
      <c r="F30" t="s">
        <v>44</v>
      </c>
      <c r="G30" s="271" t="s">
        <v>75</v>
      </c>
      <c r="H30" t="s">
        <v>76</v>
      </c>
      <c r="I30" t="s">
        <v>84</v>
      </c>
      <c r="J30" t="s">
        <v>1061</v>
      </c>
      <c r="L30"/>
      <c r="M30"/>
      <c r="N30"/>
      <c r="O30"/>
      <c r="P30"/>
      <c r="Q30"/>
      <c r="R30"/>
      <c r="S30"/>
      <c r="T30"/>
      <c r="U30"/>
      <c r="V30"/>
      <c r="W30"/>
      <c r="X30"/>
      <c r="Y30"/>
    </row>
    <row r="31" spans="1:98" s="9" customFormat="1" x14ac:dyDescent="0.45">
      <c r="A31" s="9" t="str">
        <f t="shared" si="0"/>
        <v>03 吹田市-28</v>
      </c>
      <c r="B31" s="9">
        <f>+COUNTIF($F$4:F31,F31)</f>
        <v>28</v>
      </c>
      <c r="C31" s="8">
        <v>28</v>
      </c>
      <c r="D31" t="s">
        <v>43</v>
      </c>
      <c r="E31">
        <v>12701020</v>
      </c>
      <c r="F31" t="s">
        <v>44</v>
      </c>
      <c r="G31" s="271" t="s">
        <v>75</v>
      </c>
      <c r="H31" t="s">
        <v>76</v>
      </c>
      <c r="I31" t="s">
        <v>85</v>
      </c>
      <c r="J31" t="s">
        <v>1061</v>
      </c>
      <c r="L31"/>
      <c r="M31"/>
      <c r="N31"/>
      <c r="O31"/>
      <c r="P31"/>
      <c r="Q31"/>
      <c r="R31"/>
      <c r="S31"/>
      <c r="T31"/>
      <c r="U31"/>
      <c r="W31"/>
      <c r="X31"/>
      <c r="Y31"/>
    </row>
    <row r="32" spans="1:98" s="9" customFormat="1" x14ac:dyDescent="0.45">
      <c r="A32" s="9" t="str">
        <f t="shared" si="0"/>
        <v>03 吹田市-29</v>
      </c>
      <c r="B32" s="9">
        <f>+COUNTIF($F$4:F32,F32)</f>
        <v>29</v>
      </c>
      <c r="C32" s="8">
        <v>29</v>
      </c>
      <c r="D32" t="s">
        <v>43</v>
      </c>
      <c r="E32">
        <v>12701021</v>
      </c>
      <c r="F32" t="s">
        <v>44</v>
      </c>
      <c r="G32" s="271" t="s">
        <v>75</v>
      </c>
      <c r="H32" t="s">
        <v>76</v>
      </c>
      <c r="I32" t="s">
        <v>86</v>
      </c>
      <c r="J32" t="s">
        <v>1061</v>
      </c>
      <c r="L32"/>
      <c r="M32"/>
      <c r="N32"/>
      <c r="O32"/>
      <c r="P32"/>
      <c r="Q32"/>
      <c r="R32"/>
      <c r="S32"/>
      <c r="T32"/>
      <c r="U32"/>
      <c r="W32"/>
      <c r="X32"/>
      <c r="Y32"/>
    </row>
    <row r="33" spans="1:25" s="9" customFormat="1" x14ac:dyDescent="0.45">
      <c r="A33" s="9" t="str">
        <f t="shared" si="0"/>
        <v>03 吹田市-30</v>
      </c>
      <c r="B33" s="9">
        <f>+COUNTIF($F$4:F33,F33)</f>
        <v>30</v>
      </c>
      <c r="C33" s="8">
        <v>30</v>
      </c>
      <c r="D33" t="s">
        <v>43</v>
      </c>
      <c r="E33">
        <v>12701024</v>
      </c>
      <c r="F33" t="s">
        <v>44</v>
      </c>
      <c r="G33" s="271" t="s">
        <v>75</v>
      </c>
      <c r="H33" t="s">
        <v>76</v>
      </c>
      <c r="I33" t="s">
        <v>87</v>
      </c>
      <c r="J33" t="s">
        <v>1061</v>
      </c>
      <c r="L33"/>
      <c r="M33"/>
      <c r="N33"/>
      <c r="O33"/>
      <c r="P33"/>
      <c r="Q33"/>
      <c r="R33"/>
      <c r="S33"/>
      <c r="T33"/>
      <c r="U33"/>
      <c r="W33"/>
      <c r="X33"/>
      <c r="Y33"/>
    </row>
    <row r="34" spans="1:25" s="9" customFormat="1" x14ac:dyDescent="0.45">
      <c r="A34" s="9" t="str">
        <f t="shared" si="0"/>
        <v>03 吹田市-31</v>
      </c>
      <c r="B34" s="9">
        <f>+COUNTIF($F$4:F34,F34)</f>
        <v>31</v>
      </c>
      <c r="C34" s="8">
        <v>31</v>
      </c>
      <c r="D34" t="s">
        <v>43</v>
      </c>
      <c r="E34">
        <v>12701032</v>
      </c>
      <c r="F34" t="s">
        <v>44</v>
      </c>
      <c r="G34" s="271" t="s">
        <v>75</v>
      </c>
      <c r="H34" t="s">
        <v>76</v>
      </c>
      <c r="I34" t="s">
        <v>88</v>
      </c>
      <c r="J34" t="s">
        <v>1059</v>
      </c>
      <c r="L34"/>
      <c r="M34"/>
      <c r="N34"/>
      <c r="O34"/>
      <c r="P34"/>
      <c r="Q34"/>
      <c r="R34"/>
      <c r="S34"/>
      <c r="T34"/>
      <c r="U34"/>
      <c r="W34"/>
      <c r="X34"/>
      <c r="Y34"/>
    </row>
    <row r="35" spans="1:25" s="9" customFormat="1" x14ac:dyDescent="0.45">
      <c r="A35" s="9" t="str">
        <f t="shared" si="0"/>
        <v>03 吹田市-32</v>
      </c>
      <c r="B35" s="9">
        <f>+COUNTIF($F$4:F35,F35)</f>
        <v>32</v>
      </c>
      <c r="C35" s="8">
        <v>32</v>
      </c>
      <c r="D35" t="s">
        <v>43</v>
      </c>
      <c r="E35">
        <v>12701040</v>
      </c>
      <c r="F35" t="s">
        <v>44</v>
      </c>
      <c r="G35" s="271" t="s">
        <v>75</v>
      </c>
      <c r="H35" t="s">
        <v>76</v>
      </c>
      <c r="I35" t="s">
        <v>89</v>
      </c>
      <c r="J35" t="s">
        <v>1061</v>
      </c>
      <c r="L35"/>
      <c r="M35"/>
      <c r="N35"/>
      <c r="O35"/>
      <c r="P35"/>
      <c r="R35"/>
      <c r="S35"/>
      <c r="T35"/>
      <c r="U35"/>
      <c r="W35"/>
      <c r="X35"/>
      <c r="Y35"/>
    </row>
    <row r="36" spans="1:25" s="9" customFormat="1" x14ac:dyDescent="0.45">
      <c r="A36" s="9" t="str">
        <f t="shared" si="0"/>
        <v>03 吹田市-33</v>
      </c>
      <c r="B36" s="9">
        <f>+COUNTIF($F$4:F36,F36)</f>
        <v>33</v>
      </c>
      <c r="C36" s="8">
        <v>33</v>
      </c>
      <c r="D36" t="s">
        <v>43</v>
      </c>
      <c r="E36">
        <v>12701041</v>
      </c>
      <c r="F36" t="s">
        <v>44</v>
      </c>
      <c r="G36" s="271" t="s">
        <v>75</v>
      </c>
      <c r="H36" t="s">
        <v>76</v>
      </c>
      <c r="I36" t="s">
        <v>90</v>
      </c>
      <c r="J36" t="s">
        <v>1061</v>
      </c>
      <c r="L36"/>
      <c r="M36"/>
      <c r="N36"/>
      <c r="P36"/>
      <c r="R36"/>
      <c r="S36"/>
      <c r="T36"/>
      <c r="U36"/>
      <c r="W36"/>
      <c r="X36"/>
      <c r="Y36"/>
    </row>
    <row r="37" spans="1:25" s="9" customFormat="1" x14ac:dyDescent="0.45">
      <c r="A37" s="9" t="str">
        <f t="shared" si="0"/>
        <v>04 箕面市-34</v>
      </c>
      <c r="B37" s="9">
        <f>+COUNTIF($F$4:F37,F37)</f>
        <v>34</v>
      </c>
      <c r="C37" s="8">
        <v>34</v>
      </c>
      <c r="D37" t="s">
        <v>43</v>
      </c>
      <c r="E37">
        <v>12701011</v>
      </c>
      <c r="F37" t="s">
        <v>44</v>
      </c>
      <c r="G37" s="271" t="s">
        <v>45</v>
      </c>
      <c r="H37" t="s">
        <v>50</v>
      </c>
      <c r="I37" t="s">
        <v>51</v>
      </c>
      <c r="J37" t="s">
        <v>1060</v>
      </c>
      <c r="L37"/>
      <c r="M37"/>
      <c r="N37"/>
      <c r="P37"/>
      <c r="R37"/>
      <c r="S37"/>
      <c r="T37"/>
      <c r="U37"/>
      <c r="W37"/>
      <c r="X37"/>
      <c r="Y37"/>
    </row>
    <row r="38" spans="1:25" s="9" customFormat="1" x14ac:dyDescent="0.45">
      <c r="A38" s="9" t="str">
        <f t="shared" si="0"/>
        <v>04 箕面市-35</v>
      </c>
      <c r="B38" s="9">
        <f>+COUNTIF($F$4:F38,F38)</f>
        <v>35</v>
      </c>
      <c r="C38" s="8">
        <v>35</v>
      </c>
      <c r="D38" t="s">
        <v>43</v>
      </c>
      <c r="E38">
        <v>12701015</v>
      </c>
      <c r="F38" t="s">
        <v>44</v>
      </c>
      <c r="G38" s="271" t="s">
        <v>45</v>
      </c>
      <c r="H38" t="s">
        <v>50</v>
      </c>
      <c r="I38" t="s">
        <v>52</v>
      </c>
      <c r="J38" t="s">
        <v>1061</v>
      </c>
      <c r="L38"/>
      <c r="M38"/>
      <c r="N38"/>
      <c r="P38"/>
      <c r="R38"/>
      <c r="S38"/>
      <c r="T38"/>
      <c r="U38"/>
      <c r="W38"/>
      <c r="X38"/>
      <c r="Y38"/>
    </row>
    <row r="39" spans="1:25" s="9" customFormat="1" x14ac:dyDescent="0.45">
      <c r="A39" s="9" t="str">
        <f t="shared" si="0"/>
        <v>04 箕面市-36</v>
      </c>
      <c r="B39" s="9">
        <f>+COUNTIF($F$4:F39,F39)</f>
        <v>36</v>
      </c>
      <c r="C39" s="8">
        <v>36</v>
      </c>
      <c r="D39" t="s">
        <v>43</v>
      </c>
      <c r="E39">
        <v>12701017</v>
      </c>
      <c r="F39" t="s">
        <v>44</v>
      </c>
      <c r="G39" s="271" t="s">
        <v>45</v>
      </c>
      <c r="H39" t="s">
        <v>50</v>
      </c>
      <c r="I39" t="s">
        <v>53</v>
      </c>
      <c r="J39" t="s">
        <v>1061</v>
      </c>
      <c r="L39"/>
      <c r="M39"/>
      <c r="N39"/>
      <c r="P39"/>
      <c r="R39"/>
      <c r="S39"/>
      <c r="T39"/>
      <c r="U39"/>
      <c r="W39"/>
      <c r="X39"/>
      <c r="Y39"/>
    </row>
    <row r="40" spans="1:25" s="9" customFormat="1" x14ac:dyDescent="0.45">
      <c r="A40" s="9" t="str">
        <f t="shared" si="0"/>
        <v>04 箕面市-37</v>
      </c>
      <c r="B40" s="9">
        <f>+COUNTIF($F$4:F40,F40)</f>
        <v>37</v>
      </c>
      <c r="C40" s="8">
        <v>37</v>
      </c>
      <c r="D40" t="s">
        <v>43</v>
      </c>
      <c r="E40">
        <v>12701023</v>
      </c>
      <c r="F40" t="s">
        <v>44</v>
      </c>
      <c r="G40" s="271" t="s">
        <v>45</v>
      </c>
      <c r="H40" t="s">
        <v>50</v>
      </c>
      <c r="I40" t="s">
        <v>54</v>
      </c>
      <c r="J40" t="s">
        <v>1061</v>
      </c>
      <c r="L40"/>
      <c r="M40"/>
      <c r="N40"/>
      <c r="P40"/>
      <c r="S40"/>
      <c r="T40"/>
      <c r="U40"/>
      <c r="W40"/>
      <c r="X40"/>
      <c r="Y40"/>
    </row>
    <row r="41" spans="1:25" s="9" customFormat="1" x14ac:dyDescent="0.45">
      <c r="A41" s="9" t="str">
        <f t="shared" si="0"/>
        <v>04 箕面市-38</v>
      </c>
      <c r="B41" s="9">
        <f>+COUNTIF($F$4:F41,F41)</f>
        <v>38</v>
      </c>
      <c r="C41" s="8">
        <v>38</v>
      </c>
      <c r="D41" t="s">
        <v>43</v>
      </c>
      <c r="E41">
        <v>12701026</v>
      </c>
      <c r="F41" t="s">
        <v>44</v>
      </c>
      <c r="G41" s="271" t="s">
        <v>45</v>
      </c>
      <c r="H41" t="s">
        <v>50</v>
      </c>
      <c r="I41" t="s">
        <v>55</v>
      </c>
      <c r="J41" t="s">
        <v>1061</v>
      </c>
      <c r="L41"/>
      <c r="M41"/>
      <c r="N41"/>
      <c r="P41"/>
      <c r="S41"/>
      <c r="T41"/>
      <c r="W41"/>
      <c r="X41"/>
      <c r="Y41"/>
    </row>
    <row r="42" spans="1:25" s="9" customFormat="1" x14ac:dyDescent="0.45">
      <c r="A42" s="9" t="str">
        <f t="shared" si="0"/>
        <v>04 箕面市-39</v>
      </c>
      <c r="B42" s="9">
        <f>+COUNTIF($F$4:F42,F42)</f>
        <v>39</v>
      </c>
      <c r="C42" s="8">
        <v>39</v>
      </c>
      <c r="D42" t="s">
        <v>43</v>
      </c>
      <c r="E42">
        <v>12701027</v>
      </c>
      <c r="F42" t="s">
        <v>44</v>
      </c>
      <c r="G42" s="271" t="s">
        <v>45</v>
      </c>
      <c r="H42" t="s">
        <v>50</v>
      </c>
      <c r="I42" t="s">
        <v>56</v>
      </c>
      <c r="J42" t="s">
        <v>1061</v>
      </c>
      <c r="L42"/>
      <c r="M42"/>
      <c r="N42"/>
      <c r="P42"/>
      <c r="T42"/>
      <c r="W42"/>
      <c r="X42"/>
      <c r="Y42"/>
    </row>
    <row r="43" spans="1:25" s="9" customFormat="1" x14ac:dyDescent="0.45">
      <c r="A43" s="9" t="str">
        <f t="shared" si="0"/>
        <v>04 箕面市-40</v>
      </c>
      <c r="B43" s="9">
        <f>+COUNTIF($F$4:F43,F43)</f>
        <v>40</v>
      </c>
      <c r="C43" s="8">
        <v>40</v>
      </c>
      <c r="D43" t="s">
        <v>43</v>
      </c>
      <c r="E43">
        <v>12701034</v>
      </c>
      <c r="F43" t="s">
        <v>44</v>
      </c>
      <c r="G43" s="271" t="s">
        <v>45</v>
      </c>
      <c r="H43" t="s">
        <v>50</v>
      </c>
      <c r="I43" t="s">
        <v>974</v>
      </c>
      <c r="J43" t="s">
        <v>1061</v>
      </c>
      <c r="L43"/>
      <c r="M43"/>
      <c r="N43"/>
      <c r="P43"/>
      <c r="T43"/>
      <c r="W43"/>
      <c r="X43"/>
      <c r="Y43"/>
    </row>
    <row r="44" spans="1:25" s="9" customFormat="1" x14ac:dyDescent="0.45">
      <c r="A44" s="9" t="str">
        <f t="shared" si="0"/>
        <v>04 箕面市-41</v>
      </c>
      <c r="B44" s="9">
        <f>+COUNTIF($F$4:F44,F44)</f>
        <v>41</v>
      </c>
      <c r="C44" s="8">
        <v>41</v>
      </c>
      <c r="D44" t="s">
        <v>43</v>
      </c>
      <c r="E44">
        <v>12701039</v>
      </c>
      <c r="F44" t="s">
        <v>44</v>
      </c>
      <c r="G44" s="271" t="s">
        <v>45</v>
      </c>
      <c r="H44" t="s">
        <v>50</v>
      </c>
      <c r="I44" t="s">
        <v>57</v>
      </c>
      <c r="J44" t="s">
        <v>1061</v>
      </c>
      <c r="L44"/>
      <c r="M44"/>
      <c r="N44"/>
      <c r="P44"/>
      <c r="T44"/>
      <c r="W44"/>
      <c r="X44"/>
      <c r="Y44"/>
    </row>
    <row r="45" spans="1:25" s="9" customFormat="1" x14ac:dyDescent="0.45">
      <c r="A45" s="9" t="str">
        <f t="shared" si="0"/>
        <v>04 箕面市-42</v>
      </c>
      <c r="B45" s="9">
        <f>+COUNTIF($F$4:F45,F45)</f>
        <v>42</v>
      </c>
      <c r="C45" s="8">
        <v>42</v>
      </c>
      <c r="D45" t="s">
        <v>43</v>
      </c>
      <c r="E45">
        <v>12701043</v>
      </c>
      <c r="F45" t="s">
        <v>44</v>
      </c>
      <c r="G45" s="271" t="s">
        <v>45</v>
      </c>
      <c r="H45" t="s">
        <v>50</v>
      </c>
      <c r="I45" t="s">
        <v>58</v>
      </c>
      <c r="J45" t="s">
        <v>1061</v>
      </c>
      <c r="L45"/>
      <c r="M45"/>
      <c r="N45"/>
      <c r="P45"/>
      <c r="T45"/>
      <c r="W45"/>
      <c r="X45"/>
      <c r="Y45"/>
    </row>
    <row r="46" spans="1:25" s="9" customFormat="1" x14ac:dyDescent="0.45">
      <c r="A46" s="9" t="str">
        <f t="shared" si="0"/>
        <v>07 高槻市-1</v>
      </c>
      <c r="B46" s="9">
        <f>+COUNTIF($F$4:F46,F46)</f>
        <v>1</v>
      </c>
      <c r="C46" s="8">
        <v>43</v>
      </c>
      <c r="D46" t="s">
        <v>43</v>
      </c>
      <c r="E46">
        <v>12701060</v>
      </c>
      <c r="F46" t="s">
        <v>91</v>
      </c>
      <c r="G46" s="271" t="s">
        <v>110</v>
      </c>
      <c r="H46" t="s">
        <v>111</v>
      </c>
      <c r="I46" t="s">
        <v>112</v>
      </c>
      <c r="J46" t="s">
        <v>1059</v>
      </c>
      <c r="L46"/>
      <c r="M46"/>
      <c r="N46"/>
      <c r="P46"/>
      <c r="T46"/>
      <c r="W46"/>
      <c r="X46"/>
      <c r="Y46"/>
    </row>
    <row r="47" spans="1:25" s="9" customFormat="1" x14ac:dyDescent="0.45">
      <c r="A47" s="9" t="str">
        <f t="shared" si="0"/>
        <v>07 高槻市-2</v>
      </c>
      <c r="B47" s="9">
        <f>+COUNTIF($F$4:F47,F47)</f>
        <v>2</v>
      </c>
      <c r="C47" s="8">
        <v>44</v>
      </c>
      <c r="D47" t="s">
        <v>43</v>
      </c>
      <c r="E47">
        <v>12701061</v>
      </c>
      <c r="F47" t="s">
        <v>91</v>
      </c>
      <c r="G47" s="271" t="s">
        <v>110</v>
      </c>
      <c r="H47" t="s">
        <v>111</v>
      </c>
      <c r="I47" t="s">
        <v>113</v>
      </c>
      <c r="J47" t="s">
        <v>1059</v>
      </c>
      <c r="L47"/>
      <c r="M47"/>
      <c r="P47"/>
      <c r="T47"/>
      <c r="W47"/>
      <c r="X47"/>
      <c r="Y47"/>
    </row>
    <row r="48" spans="1:25" s="9" customFormat="1" x14ac:dyDescent="0.45">
      <c r="A48" s="9" t="str">
        <f t="shared" si="0"/>
        <v>07 高槻市-3</v>
      </c>
      <c r="B48" s="9">
        <f>+COUNTIF($F$4:F48,F48)</f>
        <v>3</v>
      </c>
      <c r="C48" s="8">
        <v>45</v>
      </c>
      <c r="D48" t="s">
        <v>43</v>
      </c>
      <c r="E48">
        <v>12701062</v>
      </c>
      <c r="F48" t="s">
        <v>91</v>
      </c>
      <c r="G48" s="271" t="s">
        <v>110</v>
      </c>
      <c r="H48" t="s">
        <v>111</v>
      </c>
      <c r="I48" t="s">
        <v>114</v>
      </c>
      <c r="J48" t="s">
        <v>1059</v>
      </c>
      <c r="L48"/>
      <c r="M48"/>
      <c r="P48"/>
      <c r="T48"/>
      <c r="W48"/>
      <c r="X48"/>
      <c r="Y48"/>
    </row>
    <row r="49" spans="1:25" s="9" customFormat="1" x14ac:dyDescent="0.45">
      <c r="A49" s="9" t="str">
        <f t="shared" si="0"/>
        <v>07 高槻市-4</v>
      </c>
      <c r="B49" s="9">
        <f>+COUNTIF($F$4:F49,F49)</f>
        <v>4</v>
      </c>
      <c r="C49" s="8">
        <v>46</v>
      </c>
      <c r="D49" t="s">
        <v>43</v>
      </c>
      <c r="E49">
        <v>12701064</v>
      </c>
      <c r="F49" t="s">
        <v>91</v>
      </c>
      <c r="G49" s="271" t="s">
        <v>110</v>
      </c>
      <c r="H49" t="s">
        <v>111</v>
      </c>
      <c r="I49" t="s">
        <v>115</v>
      </c>
      <c r="J49" t="s">
        <v>1059</v>
      </c>
      <c r="L49"/>
      <c r="M49"/>
      <c r="P49"/>
      <c r="T49"/>
      <c r="W49"/>
      <c r="X49"/>
      <c r="Y49"/>
    </row>
    <row r="50" spans="1:25" s="9" customFormat="1" x14ac:dyDescent="0.45">
      <c r="A50" s="9" t="str">
        <f t="shared" si="0"/>
        <v>07 高槻市-5</v>
      </c>
      <c r="B50" s="9">
        <f>+COUNTIF($F$4:F50,F50)</f>
        <v>5</v>
      </c>
      <c r="C50" s="8">
        <v>47</v>
      </c>
      <c r="D50" t="s">
        <v>43</v>
      </c>
      <c r="E50">
        <v>12701068</v>
      </c>
      <c r="F50" t="s">
        <v>91</v>
      </c>
      <c r="G50" s="271" t="s">
        <v>110</v>
      </c>
      <c r="H50" t="s">
        <v>111</v>
      </c>
      <c r="I50" t="s">
        <v>1062</v>
      </c>
      <c r="J50" t="s">
        <v>1061</v>
      </c>
      <c r="L50"/>
      <c r="M50"/>
      <c r="P50"/>
      <c r="T50"/>
      <c r="W50"/>
    </row>
    <row r="51" spans="1:25" s="9" customFormat="1" x14ac:dyDescent="0.45">
      <c r="A51" s="9" t="str">
        <f t="shared" si="0"/>
        <v>07 高槻市-6</v>
      </c>
      <c r="B51" s="9">
        <f>+COUNTIF($F$4:F51,F51)</f>
        <v>6</v>
      </c>
      <c r="C51" s="8">
        <v>48</v>
      </c>
      <c r="D51" t="s">
        <v>43</v>
      </c>
      <c r="E51">
        <v>12701069</v>
      </c>
      <c r="F51" t="s">
        <v>91</v>
      </c>
      <c r="G51" s="271" t="s">
        <v>110</v>
      </c>
      <c r="H51" t="s">
        <v>111</v>
      </c>
      <c r="I51" t="s">
        <v>1063</v>
      </c>
      <c r="J51" t="s">
        <v>1059</v>
      </c>
      <c r="L51"/>
      <c r="M51"/>
      <c r="P51"/>
      <c r="T51"/>
      <c r="W51"/>
    </row>
    <row r="52" spans="1:25" s="9" customFormat="1" x14ac:dyDescent="0.45">
      <c r="A52" s="9" t="str">
        <f t="shared" si="0"/>
        <v>07 高槻市-7</v>
      </c>
      <c r="B52" s="9">
        <f>+COUNTIF($F$4:F52,F52)</f>
        <v>7</v>
      </c>
      <c r="C52" s="8">
        <v>49</v>
      </c>
      <c r="D52" t="s">
        <v>43</v>
      </c>
      <c r="E52">
        <v>12701072</v>
      </c>
      <c r="F52" t="s">
        <v>91</v>
      </c>
      <c r="G52" s="271" t="s">
        <v>110</v>
      </c>
      <c r="H52" t="s">
        <v>111</v>
      </c>
      <c r="I52" t="s">
        <v>116</v>
      </c>
      <c r="J52" t="s">
        <v>1059</v>
      </c>
      <c r="L52"/>
      <c r="M52"/>
      <c r="P52"/>
      <c r="T52"/>
      <c r="W52"/>
    </row>
    <row r="53" spans="1:25" s="9" customFormat="1" x14ac:dyDescent="0.45">
      <c r="A53" s="9" t="str">
        <f t="shared" si="0"/>
        <v>07 高槻市-8</v>
      </c>
      <c r="B53" s="9">
        <f>+COUNTIF($F$4:F53,F53)</f>
        <v>8</v>
      </c>
      <c r="C53" s="8">
        <v>50</v>
      </c>
      <c r="D53" t="s">
        <v>43</v>
      </c>
      <c r="E53">
        <v>12701073</v>
      </c>
      <c r="F53" t="s">
        <v>91</v>
      </c>
      <c r="G53" s="271" t="s">
        <v>110</v>
      </c>
      <c r="H53" t="s">
        <v>111</v>
      </c>
      <c r="I53" t="s">
        <v>117</v>
      </c>
      <c r="J53" t="s">
        <v>1061</v>
      </c>
      <c r="L53"/>
      <c r="M53"/>
      <c r="P53"/>
      <c r="T53"/>
      <c r="W53"/>
    </row>
    <row r="54" spans="1:25" s="9" customFormat="1" x14ac:dyDescent="0.45">
      <c r="A54" s="9" t="str">
        <f t="shared" si="0"/>
        <v>07 高槻市-9</v>
      </c>
      <c r="B54" s="9">
        <f>+COUNTIF($F$4:F54,F54)</f>
        <v>9</v>
      </c>
      <c r="C54" s="8">
        <v>51</v>
      </c>
      <c r="D54" t="s">
        <v>43</v>
      </c>
      <c r="E54">
        <v>12701075</v>
      </c>
      <c r="F54" t="s">
        <v>91</v>
      </c>
      <c r="G54" s="271" t="s">
        <v>110</v>
      </c>
      <c r="H54" t="s">
        <v>111</v>
      </c>
      <c r="I54" t="s">
        <v>118</v>
      </c>
      <c r="J54" t="s">
        <v>1061</v>
      </c>
      <c r="L54"/>
      <c r="M54"/>
      <c r="P54"/>
      <c r="T54"/>
      <c r="W54"/>
    </row>
    <row r="55" spans="1:25" s="9" customFormat="1" x14ac:dyDescent="0.45">
      <c r="A55" s="9" t="str">
        <f t="shared" si="0"/>
        <v>07 高槻市-10</v>
      </c>
      <c r="B55" s="9">
        <f>+COUNTIF($F$4:F55,F55)</f>
        <v>10</v>
      </c>
      <c r="C55" s="8">
        <v>52</v>
      </c>
      <c r="D55" t="s">
        <v>43</v>
      </c>
      <c r="E55">
        <v>12701079</v>
      </c>
      <c r="F55" t="s">
        <v>91</v>
      </c>
      <c r="G55" s="271" t="s">
        <v>110</v>
      </c>
      <c r="H55" t="s">
        <v>111</v>
      </c>
      <c r="I55" t="s">
        <v>119</v>
      </c>
      <c r="J55" t="s">
        <v>1061</v>
      </c>
      <c r="L55"/>
      <c r="M55"/>
      <c r="P55"/>
      <c r="T55"/>
      <c r="W55"/>
    </row>
    <row r="56" spans="1:25" s="9" customFormat="1" x14ac:dyDescent="0.45">
      <c r="A56" s="9" t="str">
        <f t="shared" si="0"/>
        <v>07 高槻市-11</v>
      </c>
      <c r="B56" s="9">
        <f>+COUNTIF($F$4:F56,F56)</f>
        <v>11</v>
      </c>
      <c r="C56" s="8">
        <v>53</v>
      </c>
      <c r="D56" t="s">
        <v>43</v>
      </c>
      <c r="E56">
        <v>12701080</v>
      </c>
      <c r="F56" t="s">
        <v>91</v>
      </c>
      <c r="G56" s="271" t="s">
        <v>110</v>
      </c>
      <c r="H56" t="s">
        <v>111</v>
      </c>
      <c r="I56" t="s">
        <v>1064</v>
      </c>
      <c r="J56" t="s">
        <v>1061</v>
      </c>
      <c r="L56"/>
      <c r="M56"/>
      <c r="P56"/>
      <c r="T56"/>
      <c r="W56"/>
    </row>
    <row r="57" spans="1:25" s="9" customFormat="1" x14ac:dyDescent="0.45">
      <c r="A57" s="9" t="str">
        <f t="shared" si="0"/>
        <v>07 高槻市-12</v>
      </c>
      <c r="B57" s="9">
        <f>+COUNTIF($F$4:F57,F57)</f>
        <v>12</v>
      </c>
      <c r="C57" s="8">
        <v>54</v>
      </c>
      <c r="D57" t="s">
        <v>43</v>
      </c>
      <c r="E57">
        <v>12701085</v>
      </c>
      <c r="F57" t="s">
        <v>91</v>
      </c>
      <c r="G57" s="271" t="s">
        <v>110</v>
      </c>
      <c r="H57" t="s">
        <v>111</v>
      </c>
      <c r="I57" t="s">
        <v>120</v>
      </c>
      <c r="J57" t="s">
        <v>1061</v>
      </c>
      <c r="L57"/>
      <c r="M57"/>
      <c r="P57"/>
      <c r="T57"/>
      <c r="W57"/>
    </row>
    <row r="58" spans="1:25" s="9" customFormat="1" x14ac:dyDescent="0.45">
      <c r="A58" s="9" t="str">
        <f t="shared" si="0"/>
        <v>07 高槻市-13</v>
      </c>
      <c r="B58" s="9">
        <f>+COUNTIF($F$4:F58,F58)</f>
        <v>13</v>
      </c>
      <c r="C58" s="8">
        <v>55</v>
      </c>
      <c r="D58" t="s">
        <v>43</v>
      </c>
      <c r="E58">
        <v>12701090</v>
      </c>
      <c r="F58" t="s">
        <v>91</v>
      </c>
      <c r="G58" s="271" t="s">
        <v>110</v>
      </c>
      <c r="H58" t="s">
        <v>111</v>
      </c>
      <c r="I58" t="s">
        <v>121</v>
      </c>
      <c r="J58" t="s">
        <v>1061</v>
      </c>
      <c r="L58"/>
      <c r="M58"/>
      <c r="P58"/>
      <c r="T58"/>
      <c r="W58"/>
    </row>
    <row r="59" spans="1:25" s="9" customFormat="1" x14ac:dyDescent="0.45">
      <c r="A59" s="9" t="str">
        <f t="shared" si="0"/>
        <v>07 高槻市-14</v>
      </c>
      <c r="B59" s="9">
        <f>+COUNTIF($F$4:F59,F59)</f>
        <v>14</v>
      </c>
      <c r="C59" s="8">
        <v>56</v>
      </c>
      <c r="D59" t="s">
        <v>43</v>
      </c>
      <c r="E59">
        <v>12701091</v>
      </c>
      <c r="F59" t="s">
        <v>91</v>
      </c>
      <c r="G59" s="271" t="s">
        <v>110</v>
      </c>
      <c r="H59" t="s">
        <v>111</v>
      </c>
      <c r="I59" t="s">
        <v>122</v>
      </c>
      <c r="J59" t="s">
        <v>1061</v>
      </c>
      <c r="L59"/>
      <c r="M59"/>
      <c r="P59"/>
      <c r="T59"/>
      <c r="W59"/>
    </row>
    <row r="60" spans="1:25" s="9" customFormat="1" x14ac:dyDescent="0.45">
      <c r="A60" s="9" t="str">
        <f t="shared" si="0"/>
        <v>08 茨木市-15</v>
      </c>
      <c r="B60" s="9">
        <f>+COUNTIF($F$4:F60,F60)</f>
        <v>15</v>
      </c>
      <c r="C60" s="8">
        <v>57</v>
      </c>
      <c r="D60" t="s">
        <v>43</v>
      </c>
      <c r="E60">
        <v>12701063</v>
      </c>
      <c r="F60" t="s">
        <v>91</v>
      </c>
      <c r="G60" s="271" t="s">
        <v>92</v>
      </c>
      <c r="H60" t="s">
        <v>93</v>
      </c>
      <c r="I60" t="s">
        <v>94</v>
      </c>
      <c r="J60" t="s">
        <v>1061</v>
      </c>
      <c r="L60"/>
      <c r="M60"/>
      <c r="T60"/>
      <c r="W60"/>
    </row>
    <row r="61" spans="1:25" s="9" customFormat="1" x14ac:dyDescent="0.45">
      <c r="A61" s="9" t="str">
        <f t="shared" si="0"/>
        <v>08 茨木市-16</v>
      </c>
      <c r="B61" s="9">
        <f>+COUNTIF($F$4:F61,F61)</f>
        <v>16</v>
      </c>
      <c r="C61" s="8">
        <v>58</v>
      </c>
      <c r="D61" t="s">
        <v>43</v>
      </c>
      <c r="E61">
        <v>12701065</v>
      </c>
      <c r="F61" t="s">
        <v>91</v>
      </c>
      <c r="G61" s="271" t="s">
        <v>92</v>
      </c>
      <c r="H61" t="s">
        <v>93</v>
      </c>
      <c r="I61" t="s">
        <v>95</v>
      </c>
      <c r="J61" t="s">
        <v>1059</v>
      </c>
      <c r="L61"/>
      <c r="M61"/>
      <c r="T61"/>
      <c r="W61"/>
    </row>
    <row r="62" spans="1:25" s="9" customFormat="1" x14ac:dyDescent="0.45">
      <c r="A62" s="9" t="str">
        <f t="shared" si="0"/>
        <v>08 茨木市-17</v>
      </c>
      <c r="B62" s="9">
        <f>+COUNTIF($F$4:F62,F62)</f>
        <v>17</v>
      </c>
      <c r="C62" s="8">
        <v>59</v>
      </c>
      <c r="D62" t="s">
        <v>43</v>
      </c>
      <c r="E62">
        <v>12701066</v>
      </c>
      <c r="F62" t="s">
        <v>91</v>
      </c>
      <c r="G62" s="271" t="s">
        <v>92</v>
      </c>
      <c r="H62" t="s">
        <v>93</v>
      </c>
      <c r="I62" t="s">
        <v>96</v>
      </c>
      <c r="J62" t="s">
        <v>1061</v>
      </c>
      <c r="L62"/>
      <c r="M62"/>
      <c r="W62"/>
    </row>
    <row r="63" spans="1:25" s="9" customFormat="1" x14ac:dyDescent="0.45">
      <c r="A63" s="9" t="str">
        <f t="shared" si="0"/>
        <v>08 茨木市-18</v>
      </c>
      <c r="B63" s="9">
        <f>+COUNTIF($F$4:F63,F63)</f>
        <v>18</v>
      </c>
      <c r="C63" s="8">
        <v>60</v>
      </c>
      <c r="D63" t="s">
        <v>43</v>
      </c>
      <c r="E63">
        <v>12701067</v>
      </c>
      <c r="F63" t="s">
        <v>91</v>
      </c>
      <c r="G63" s="271" t="s">
        <v>92</v>
      </c>
      <c r="H63" t="s">
        <v>93</v>
      </c>
      <c r="I63" t="s">
        <v>97</v>
      </c>
      <c r="J63" t="s">
        <v>1061</v>
      </c>
      <c r="L63"/>
      <c r="M63"/>
      <c r="W63"/>
    </row>
    <row r="64" spans="1:25" s="9" customFormat="1" x14ac:dyDescent="0.45">
      <c r="A64" s="9" t="str">
        <f t="shared" si="0"/>
        <v>08 茨木市-19</v>
      </c>
      <c r="B64" s="9">
        <f>+COUNTIF($F$4:F64,F64)</f>
        <v>19</v>
      </c>
      <c r="C64" s="8">
        <v>61</v>
      </c>
      <c r="D64" t="s">
        <v>43</v>
      </c>
      <c r="E64">
        <v>12701070</v>
      </c>
      <c r="F64" t="s">
        <v>91</v>
      </c>
      <c r="G64" s="271" t="s">
        <v>92</v>
      </c>
      <c r="H64" t="s">
        <v>93</v>
      </c>
      <c r="I64" t="s">
        <v>815</v>
      </c>
      <c r="J64" t="s">
        <v>1061</v>
      </c>
      <c r="L64"/>
      <c r="M64"/>
      <c r="W64"/>
    </row>
    <row r="65" spans="1:23" s="9" customFormat="1" x14ac:dyDescent="0.45">
      <c r="A65" s="9" t="str">
        <f t="shared" si="0"/>
        <v>08 茨木市-20</v>
      </c>
      <c r="B65" s="9">
        <f>+COUNTIF($F$4:F65,F65)</f>
        <v>20</v>
      </c>
      <c r="C65" s="8">
        <v>62</v>
      </c>
      <c r="D65" t="s">
        <v>43</v>
      </c>
      <c r="E65">
        <v>12701071</v>
      </c>
      <c r="F65" t="s">
        <v>91</v>
      </c>
      <c r="G65" s="271" t="s">
        <v>92</v>
      </c>
      <c r="H65" t="s">
        <v>93</v>
      </c>
      <c r="I65" t="s">
        <v>98</v>
      </c>
      <c r="J65" t="s">
        <v>1061</v>
      </c>
      <c r="L65"/>
      <c r="M65"/>
      <c r="W65"/>
    </row>
    <row r="66" spans="1:23" s="9" customFormat="1" x14ac:dyDescent="0.45">
      <c r="A66" s="9" t="str">
        <f t="shared" si="0"/>
        <v>08 茨木市-21</v>
      </c>
      <c r="B66" s="9">
        <f>+COUNTIF($F$4:F66,F66)</f>
        <v>21</v>
      </c>
      <c r="C66" s="8">
        <v>63</v>
      </c>
      <c r="D66" t="s">
        <v>43</v>
      </c>
      <c r="E66">
        <v>12701074</v>
      </c>
      <c r="F66" t="s">
        <v>91</v>
      </c>
      <c r="G66" s="271" t="s">
        <v>92</v>
      </c>
      <c r="H66" t="s">
        <v>93</v>
      </c>
      <c r="I66" t="s">
        <v>99</v>
      </c>
      <c r="J66" t="s">
        <v>1061</v>
      </c>
      <c r="L66"/>
      <c r="M66"/>
      <c r="W66"/>
    </row>
    <row r="67" spans="1:23" s="9" customFormat="1" x14ac:dyDescent="0.45">
      <c r="A67" s="9" t="str">
        <f t="shared" si="0"/>
        <v>08 茨木市-22</v>
      </c>
      <c r="B67" s="9">
        <f>+COUNTIF($F$4:F67,F67)</f>
        <v>22</v>
      </c>
      <c r="C67" s="8">
        <v>64</v>
      </c>
      <c r="D67" t="s">
        <v>43</v>
      </c>
      <c r="E67">
        <v>12701077</v>
      </c>
      <c r="F67" t="s">
        <v>91</v>
      </c>
      <c r="G67" s="271" t="s">
        <v>92</v>
      </c>
      <c r="H67" t="s">
        <v>93</v>
      </c>
      <c r="I67" t="s">
        <v>816</v>
      </c>
      <c r="J67" t="s">
        <v>1061</v>
      </c>
      <c r="L67"/>
      <c r="M67"/>
    </row>
    <row r="68" spans="1:23" s="9" customFormat="1" x14ac:dyDescent="0.45">
      <c r="A68" s="9" t="str">
        <f t="shared" ref="A68:A131" si="1">+H68&amp;"-"&amp;B68</f>
        <v>08 茨木市-23</v>
      </c>
      <c r="B68" s="9">
        <f>+COUNTIF($F$4:F68,F68)</f>
        <v>23</v>
      </c>
      <c r="C68" s="8">
        <v>65</v>
      </c>
      <c r="D68" t="s">
        <v>43</v>
      </c>
      <c r="E68">
        <v>12701083</v>
      </c>
      <c r="F68" t="s">
        <v>91</v>
      </c>
      <c r="G68" s="271" t="s">
        <v>92</v>
      </c>
      <c r="H68" t="s">
        <v>93</v>
      </c>
      <c r="I68" t="s">
        <v>100</v>
      </c>
      <c r="J68" t="s">
        <v>1061</v>
      </c>
      <c r="L68"/>
      <c r="M68"/>
    </row>
    <row r="69" spans="1:23" s="9" customFormat="1" x14ac:dyDescent="0.45">
      <c r="A69" s="9" t="str">
        <f t="shared" si="1"/>
        <v>08 茨木市-24</v>
      </c>
      <c r="B69" s="9">
        <f>+COUNTIF($F$4:F69,F69)</f>
        <v>24</v>
      </c>
      <c r="C69" s="8">
        <v>66</v>
      </c>
      <c r="D69" t="s">
        <v>43</v>
      </c>
      <c r="E69">
        <v>12701084</v>
      </c>
      <c r="F69" t="s">
        <v>91</v>
      </c>
      <c r="G69" s="271" t="s">
        <v>92</v>
      </c>
      <c r="H69" t="s">
        <v>93</v>
      </c>
      <c r="I69" t="s">
        <v>101</v>
      </c>
      <c r="J69" t="s">
        <v>1061</v>
      </c>
      <c r="L69"/>
      <c r="M69"/>
    </row>
    <row r="70" spans="1:23" s="9" customFormat="1" x14ac:dyDescent="0.45">
      <c r="A70" s="9" t="str">
        <f t="shared" si="1"/>
        <v>08 茨木市-25</v>
      </c>
      <c r="B70" s="9">
        <f>+COUNTIF($F$4:F70,F70)</f>
        <v>25</v>
      </c>
      <c r="C70" s="8">
        <v>67</v>
      </c>
      <c r="D70" t="s">
        <v>43</v>
      </c>
      <c r="E70">
        <v>12701087</v>
      </c>
      <c r="F70" t="s">
        <v>91</v>
      </c>
      <c r="G70" s="271" t="s">
        <v>92</v>
      </c>
      <c r="H70" t="s">
        <v>93</v>
      </c>
      <c r="I70" t="s">
        <v>102</v>
      </c>
      <c r="J70" t="s">
        <v>1061</v>
      </c>
      <c r="L70"/>
      <c r="M70"/>
    </row>
    <row r="71" spans="1:23" s="9" customFormat="1" x14ac:dyDescent="0.45">
      <c r="A71" s="9" t="str">
        <f t="shared" si="1"/>
        <v>08 茨木市-26</v>
      </c>
      <c r="B71" s="9">
        <f>+COUNTIF($F$4:F71,F71)</f>
        <v>26</v>
      </c>
      <c r="C71" s="8">
        <v>68</v>
      </c>
      <c r="D71" t="s">
        <v>43</v>
      </c>
      <c r="E71">
        <v>12701088</v>
      </c>
      <c r="F71" t="s">
        <v>91</v>
      </c>
      <c r="G71" s="271" t="s">
        <v>92</v>
      </c>
      <c r="H71" t="s">
        <v>93</v>
      </c>
      <c r="I71" t="s">
        <v>1065</v>
      </c>
      <c r="J71" t="s">
        <v>1061</v>
      </c>
      <c r="L71"/>
      <c r="M71"/>
    </row>
    <row r="72" spans="1:23" s="9" customFormat="1" x14ac:dyDescent="0.45">
      <c r="A72" s="9" t="str">
        <f t="shared" si="1"/>
        <v>09 摂津市-27</v>
      </c>
      <c r="B72" s="9">
        <f>+COUNTIF($F$4:F72,F72)</f>
        <v>27</v>
      </c>
      <c r="C72" s="8">
        <v>69</v>
      </c>
      <c r="D72" t="s">
        <v>43</v>
      </c>
      <c r="E72">
        <v>12701076</v>
      </c>
      <c r="F72" t="s">
        <v>91</v>
      </c>
      <c r="G72" s="271" t="s">
        <v>92</v>
      </c>
      <c r="H72" t="s">
        <v>103</v>
      </c>
      <c r="I72" t="s">
        <v>104</v>
      </c>
      <c r="J72" t="s">
        <v>1061</v>
      </c>
      <c r="L72"/>
      <c r="M72"/>
    </row>
    <row r="73" spans="1:23" s="9" customFormat="1" x14ac:dyDescent="0.45">
      <c r="A73" s="9" t="str">
        <f t="shared" si="1"/>
        <v>09 摂津市-28</v>
      </c>
      <c r="B73" s="9">
        <f>+COUNTIF($F$4:F73,F73)</f>
        <v>28</v>
      </c>
      <c r="C73" s="8">
        <v>70</v>
      </c>
      <c r="D73" t="s">
        <v>43</v>
      </c>
      <c r="E73">
        <v>12701081</v>
      </c>
      <c r="F73" t="s">
        <v>91</v>
      </c>
      <c r="G73" s="271" t="s">
        <v>92</v>
      </c>
      <c r="H73" t="s">
        <v>103</v>
      </c>
      <c r="I73" t="s">
        <v>105</v>
      </c>
      <c r="J73" t="s">
        <v>1061</v>
      </c>
      <c r="L73"/>
      <c r="M73"/>
    </row>
    <row r="74" spans="1:23" s="9" customFormat="1" x14ac:dyDescent="0.45">
      <c r="A74" s="9" t="str">
        <f t="shared" si="1"/>
        <v>09 摂津市-29</v>
      </c>
      <c r="B74" s="9">
        <f>+COUNTIF($F$4:F74,F74)</f>
        <v>29</v>
      </c>
      <c r="C74" s="8">
        <v>71</v>
      </c>
      <c r="D74" t="s">
        <v>43</v>
      </c>
      <c r="E74">
        <v>12701082</v>
      </c>
      <c r="F74" t="s">
        <v>91</v>
      </c>
      <c r="G74" s="271" t="s">
        <v>92</v>
      </c>
      <c r="H74" t="s">
        <v>103</v>
      </c>
      <c r="I74" t="s">
        <v>106</v>
      </c>
      <c r="J74" t="s">
        <v>1061</v>
      </c>
      <c r="L74"/>
      <c r="M74"/>
    </row>
    <row r="75" spans="1:23" s="9" customFormat="1" x14ac:dyDescent="0.45">
      <c r="A75" s="9" t="str">
        <f t="shared" si="1"/>
        <v>09 摂津市-30</v>
      </c>
      <c r="B75" s="9">
        <f>+COUNTIF($F$4:F75,F75)</f>
        <v>30</v>
      </c>
      <c r="C75" s="8">
        <v>72</v>
      </c>
      <c r="D75" t="s">
        <v>43</v>
      </c>
      <c r="E75">
        <v>12701086</v>
      </c>
      <c r="F75" t="s">
        <v>91</v>
      </c>
      <c r="G75" s="271" t="s">
        <v>92</v>
      </c>
      <c r="H75" t="s">
        <v>103</v>
      </c>
      <c r="I75" t="s">
        <v>107</v>
      </c>
      <c r="J75" t="s">
        <v>1061</v>
      </c>
      <c r="L75"/>
      <c r="M75"/>
    </row>
    <row r="76" spans="1:23" s="9" customFormat="1" x14ac:dyDescent="0.45">
      <c r="A76" s="9" t="str">
        <f t="shared" si="1"/>
        <v>10 島本町-31</v>
      </c>
      <c r="B76" s="9">
        <f>+COUNTIF($F$4:F76,F76)</f>
        <v>31</v>
      </c>
      <c r="C76" s="8">
        <v>73</v>
      </c>
      <c r="D76" t="s">
        <v>43</v>
      </c>
      <c r="E76">
        <v>12701078</v>
      </c>
      <c r="F76" t="s">
        <v>91</v>
      </c>
      <c r="G76" s="271" t="s">
        <v>92</v>
      </c>
      <c r="H76" t="s">
        <v>108</v>
      </c>
      <c r="I76" t="s">
        <v>109</v>
      </c>
      <c r="J76" t="s">
        <v>1061</v>
      </c>
      <c r="L76"/>
      <c r="M76"/>
    </row>
    <row r="77" spans="1:23" s="9" customFormat="1" x14ac:dyDescent="0.45">
      <c r="A77" s="9" t="str">
        <f t="shared" si="1"/>
        <v>11 守口市-1</v>
      </c>
      <c r="B77" s="9">
        <f>+COUNTIF($F$4:F77,F77)</f>
        <v>1</v>
      </c>
      <c r="C77" s="8">
        <v>74</v>
      </c>
      <c r="D77" t="s">
        <v>43</v>
      </c>
      <c r="E77">
        <v>12701117</v>
      </c>
      <c r="F77" t="s">
        <v>123</v>
      </c>
      <c r="G77" s="271" t="s">
        <v>124</v>
      </c>
      <c r="H77" t="s">
        <v>125</v>
      </c>
      <c r="I77" t="s">
        <v>126</v>
      </c>
      <c r="J77" t="s">
        <v>1059</v>
      </c>
      <c r="L77"/>
      <c r="M77"/>
    </row>
    <row r="78" spans="1:23" s="9" customFormat="1" x14ac:dyDescent="0.45">
      <c r="A78" s="9" t="str">
        <f t="shared" si="1"/>
        <v>11 守口市-2</v>
      </c>
      <c r="B78" s="9">
        <f>+COUNTIF($F$4:F78,F78)</f>
        <v>2</v>
      </c>
      <c r="C78" s="8">
        <v>75</v>
      </c>
      <c r="D78" t="s">
        <v>43</v>
      </c>
      <c r="E78">
        <v>12701120</v>
      </c>
      <c r="F78" t="s">
        <v>123</v>
      </c>
      <c r="G78" s="271" t="s">
        <v>124</v>
      </c>
      <c r="H78" t="s">
        <v>125</v>
      </c>
      <c r="I78" t="s">
        <v>127</v>
      </c>
      <c r="J78" t="s">
        <v>1059</v>
      </c>
      <c r="L78"/>
      <c r="M78"/>
    </row>
    <row r="79" spans="1:23" s="9" customFormat="1" x14ac:dyDescent="0.45">
      <c r="A79" s="9" t="str">
        <f t="shared" si="1"/>
        <v>11 守口市-3</v>
      </c>
      <c r="B79" s="9">
        <f>+COUNTIF($F$4:F79,F79)</f>
        <v>3</v>
      </c>
      <c r="C79" s="8">
        <v>76</v>
      </c>
      <c r="D79" t="s">
        <v>43</v>
      </c>
      <c r="E79">
        <v>12701127</v>
      </c>
      <c r="F79" t="s">
        <v>123</v>
      </c>
      <c r="G79" s="271" t="s">
        <v>124</v>
      </c>
      <c r="H79" t="s">
        <v>125</v>
      </c>
      <c r="I79" t="s">
        <v>128</v>
      </c>
      <c r="J79" t="s">
        <v>1061</v>
      </c>
      <c r="L79"/>
      <c r="M79"/>
    </row>
    <row r="80" spans="1:23" s="9" customFormat="1" x14ac:dyDescent="0.45">
      <c r="A80" s="9" t="str">
        <f t="shared" si="1"/>
        <v>11 守口市-4</v>
      </c>
      <c r="B80" s="9">
        <f>+COUNTIF($F$4:F80,F80)</f>
        <v>4</v>
      </c>
      <c r="C80" s="8">
        <v>77</v>
      </c>
      <c r="D80" t="s">
        <v>43</v>
      </c>
      <c r="E80">
        <v>12701131</v>
      </c>
      <c r="F80" t="s">
        <v>123</v>
      </c>
      <c r="G80" s="271" t="s">
        <v>124</v>
      </c>
      <c r="H80" t="s">
        <v>125</v>
      </c>
      <c r="I80" t="s">
        <v>129</v>
      </c>
      <c r="J80" t="s">
        <v>1061</v>
      </c>
      <c r="L80"/>
      <c r="M80"/>
    </row>
    <row r="81" spans="1:13" s="9" customFormat="1" x14ac:dyDescent="0.45">
      <c r="A81" s="9" t="str">
        <f t="shared" si="1"/>
        <v>11 守口市-5</v>
      </c>
      <c r="B81" s="9">
        <f>+COUNTIF($F$4:F81,F81)</f>
        <v>5</v>
      </c>
      <c r="C81" s="8">
        <v>78</v>
      </c>
      <c r="D81" t="s">
        <v>43</v>
      </c>
      <c r="E81">
        <v>12701137</v>
      </c>
      <c r="F81" t="s">
        <v>123</v>
      </c>
      <c r="G81" s="271" t="s">
        <v>124</v>
      </c>
      <c r="H81" t="s">
        <v>125</v>
      </c>
      <c r="I81" t="s">
        <v>130</v>
      </c>
      <c r="J81" t="s">
        <v>1061</v>
      </c>
      <c r="L81"/>
      <c r="M81"/>
    </row>
    <row r="82" spans="1:13" s="9" customFormat="1" x14ac:dyDescent="0.45">
      <c r="A82" s="9" t="str">
        <f t="shared" si="1"/>
        <v>11 守口市-6</v>
      </c>
      <c r="B82" s="9">
        <f>+COUNTIF($F$4:F82,F82)</f>
        <v>6</v>
      </c>
      <c r="C82" s="8">
        <v>79</v>
      </c>
      <c r="D82" t="s">
        <v>43</v>
      </c>
      <c r="E82">
        <v>12701140</v>
      </c>
      <c r="F82" t="s">
        <v>123</v>
      </c>
      <c r="G82" s="271" t="s">
        <v>124</v>
      </c>
      <c r="H82" t="s">
        <v>125</v>
      </c>
      <c r="I82" t="s">
        <v>975</v>
      </c>
      <c r="J82" t="s">
        <v>1061</v>
      </c>
      <c r="L82"/>
      <c r="M82"/>
    </row>
    <row r="83" spans="1:13" s="9" customFormat="1" x14ac:dyDescent="0.45">
      <c r="A83" s="9" t="str">
        <f t="shared" si="1"/>
        <v>12 枚方市-7</v>
      </c>
      <c r="B83" s="9">
        <f>+COUNTIF($F$4:F83,F83)</f>
        <v>7</v>
      </c>
      <c r="C83" s="8">
        <v>80</v>
      </c>
      <c r="D83" t="s">
        <v>43</v>
      </c>
      <c r="E83">
        <v>12701113</v>
      </c>
      <c r="F83" t="s">
        <v>123</v>
      </c>
      <c r="G83" s="271" t="s">
        <v>149</v>
      </c>
      <c r="H83" t="s">
        <v>150</v>
      </c>
      <c r="I83" t="s">
        <v>151</v>
      </c>
      <c r="J83" t="s">
        <v>1059</v>
      </c>
      <c r="L83"/>
      <c r="M83"/>
    </row>
    <row r="84" spans="1:13" s="9" customFormat="1" x14ac:dyDescent="0.45">
      <c r="A84" s="9" t="str">
        <f t="shared" si="1"/>
        <v>12 枚方市-8</v>
      </c>
      <c r="B84" s="9">
        <f>+COUNTIF($F$4:F84,F84)</f>
        <v>8</v>
      </c>
      <c r="C84" s="8">
        <v>81</v>
      </c>
      <c r="D84" t="s">
        <v>43</v>
      </c>
      <c r="E84">
        <v>12701114</v>
      </c>
      <c r="F84" t="s">
        <v>123</v>
      </c>
      <c r="G84" s="271" t="s">
        <v>149</v>
      </c>
      <c r="H84" t="s">
        <v>150</v>
      </c>
      <c r="I84" t="s">
        <v>152</v>
      </c>
      <c r="J84" t="s">
        <v>1059</v>
      </c>
      <c r="L84"/>
      <c r="M84"/>
    </row>
    <row r="85" spans="1:13" s="9" customFormat="1" x14ac:dyDescent="0.45">
      <c r="A85" s="9" t="str">
        <f t="shared" si="1"/>
        <v>12 枚方市-9</v>
      </c>
      <c r="B85" s="9">
        <f>+COUNTIF($F$4:F85,F85)</f>
        <v>9</v>
      </c>
      <c r="C85" s="8">
        <v>82</v>
      </c>
      <c r="D85" t="s">
        <v>43</v>
      </c>
      <c r="E85">
        <v>12701116</v>
      </c>
      <c r="F85" t="s">
        <v>123</v>
      </c>
      <c r="G85" s="271" t="s">
        <v>149</v>
      </c>
      <c r="H85" t="s">
        <v>150</v>
      </c>
      <c r="I85" t="s">
        <v>153</v>
      </c>
      <c r="J85" t="s">
        <v>1061</v>
      </c>
      <c r="L85"/>
      <c r="M85"/>
    </row>
    <row r="86" spans="1:13" s="9" customFormat="1" x14ac:dyDescent="0.45">
      <c r="A86" s="9" t="str">
        <f t="shared" si="1"/>
        <v>12 枚方市-10</v>
      </c>
      <c r="B86" s="9">
        <f>+COUNTIF($F$4:F86,F86)</f>
        <v>10</v>
      </c>
      <c r="C86" s="8">
        <v>83</v>
      </c>
      <c r="D86" t="s">
        <v>43</v>
      </c>
      <c r="E86">
        <v>12701118</v>
      </c>
      <c r="F86" t="s">
        <v>123</v>
      </c>
      <c r="G86" s="271" t="s">
        <v>149</v>
      </c>
      <c r="H86" t="s">
        <v>150</v>
      </c>
      <c r="I86" t="s">
        <v>154</v>
      </c>
      <c r="J86" t="s">
        <v>1061</v>
      </c>
      <c r="L86"/>
      <c r="M86"/>
    </row>
    <row r="87" spans="1:13" s="9" customFormat="1" x14ac:dyDescent="0.45">
      <c r="A87" s="9" t="str">
        <f t="shared" si="1"/>
        <v>12 枚方市-11</v>
      </c>
      <c r="B87" s="9">
        <f>+COUNTIF($F$4:F87,F87)</f>
        <v>11</v>
      </c>
      <c r="C87" s="8">
        <v>84</v>
      </c>
      <c r="D87" t="s">
        <v>43</v>
      </c>
      <c r="E87">
        <v>12701119</v>
      </c>
      <c r="F87" t="s">
        <v>123</v>
      </c>
      <c r="G87" s="271" t="s">
        <v>149</v>
      </c>
      <c r="H87" t="s">
        <v>150</v>
      </c>
      <c r="I87" t="s">
        <v>155</v>
      </c>
      <c r="J87" t="s">
        <v>1060</v>
      </c>
      <c r="L87"/>
      <c r="M87"/>
    </row>
    <row r="88" spans="1:13" s="9" customFormat="1" x14ac:dyDescent="0.45">
      <c r="A88" s="9" t="str">
        <f t="shared" si="1"/>
        <v>12 枚方市-12</v>
      </c>
      <c r="B88" s="9">
        <f>+COUNTIF($F$4:F88,F88)</f>
        <v>12</v>
      </c>
      <c r="C88" s="8">
        <v>85</v>
      </c>
      <c r="D88" t="s">
        <v>43</v>
      </c>
      <c r="E88">
        <v>12701121</v>
      </c>
      <c r="F88" t="s">
        <v>123</v>
      </c>
      <c r="G88" s="271" t="s">
        <v>149</v>
      </c>
      <c r="H88" t="s">
        <v>150</v>
      </c>
      <c r="I88" t="s">
        <v>156</v>
      </c>
      <c r="J88" t="s">
        <v>1059</v>
      </c>
      <c r="L88"/>
      <c r="M88"/>
    </row>
    <row r="89" spans="1:13" s="9" customFormat="1" x14ac:dyDescent="0.45">
      <c r="A89" s="9" t="str">
        <f t="shared" si="1"/>
        <v>12 枚方市-13</v>
      </c>
      <c r="B89" s="9">
        <f>+COUNTIF($F$4:F89,F89)</f>
        <v>13</v>
      </c>
      <c r="C89" s="8">
        <v>86</v>
      </c>
      <c r="D89" t="s">
        <v>43</v>
      </c>
      <c r="E89">
        <v>12701126</v>
      </c>
      <c r="F89" t="s">
        <v>123</v>
      </c>
      <c r="G89" s="271" t="s">
        <v>149</v>
      </c>
      <c r="H89" t="s">
        <v>150</v>
      </c>
      <c r="I89" t="s">
        <v>1066</v>
      </c>
      <c r="J89" t="s">
        <v>1061</v>
      </c>
      <c r="L89"/>
      <c r="M89"/>
    </row>
    <row r="90" spans="1:13" s="9" customFormat="1" x14ac:dyDescent="0.45">
      <c r="A90" s="9" t="str">
        <f t="shared" si="1"/>
        <v>12 枚方市-14</v>
      </c>
      <c r="B90" s="9">
        <f>+COUNTIF($F$4:F90,F90)</f>
        <v>14</v>
      </c>
      <c r="C90" s="8">
        <v>87</v>
      </c>
      <c r="D90" t="s">
        <v>43</v>
      </c>
      <c r="E90">
        <v>12701132</v>
      </c>
      <c r="F90" t="s">
        <v>123</v>
      </c>
      <c r="G90" s="271" t="s">
        <v>149</v>
      </c>
      <c r="H90" t="s">
        <v>150</v>
      </c>
      <c r="I90" t="s">
        <v>157</v>
      </c>
      <c r="J90" t="s">
        <v>1061</v>
      </c>
      <c r="L90"/>
      <c r="M90"/>
    </row>
    <row r="91" spans="1:13" s="9" customFormat="1" x14ac:dyDescent="0.45">
      <c r="A91" s="9" t="str">
        <f t="shared" si="1"/>
        <v>12 枚方市-15</v>
      </c>
      <c r="B91" s="9">
        <f>+COUNTIF($F$4:F91,F91)</f>
        <v>15</v>
      </c>
      <c r="C91" s="8">
        <v>88</v>
      </c>
      <c r="D91" t="s">
        <v>43</v>
      </c>
      <c r="E91">
        <v>12701133</v>
      </c>
      <c r="F91" t="s">
        <v>123</v>
      </c>
      <c r="G91" s="271" t="s">
        <v>149</v>
      </c>
      <c r="H91" t="s">
        <v>150</v>
      </c>
      <c r="I91" t="s">
        <v>158</v>
      </c>
      <c r="J91" t="s">
        <v>1061</v>
      </c>
      <c r="L91"/>
      <c r="M91"/>
    </row>
    <row r="92" spans="1:13" s="9" customFormat="1" x14ac:dyDescent="0.45">
      <c r="A92" s="9" t="str">
        <f t="shared" si="1"/>
        <v>12 枚方市-16</v>
      </c>
      <c r="B92" s="9">
        <f>+COUNTIF($F$4:F92,F92)</f>
        <v>16</v>
      </c>
      <c r="C92" s="8">
        <v>89</v>
      </c>
      <c r="D92" t="s">
        <v>43</v>
      </c>
      <c r="E92">
        <v>12701136</v>
      </c>
      <c r="F92" t="s">
        <v>123</v>
      </c>
      <c r="G92" s="271" t="s">
        <v>149</v>
      </c>
      <c r="H92" t="s">
        <v>150</v>
      </c>
      <c r="I92" t="s">
        <v>559</v>
      </c>
      <c r="J92" t="s">
        <v>1061</v>
      </c>
      <c r="L92"/>
      <c r="M92"/>
    </row>
    <row r="93" spans="1:13" s="9" customFormat="1" x14ac:dyDescent="0.45">
      <c r="A93" s="9" t="str">
        <f t="shared" si="1"/>
        <v>12 枚方市-17</v>
      </c>
      <c r="B93" s="9">
        <f>+COUNTIF($F$4:F93,F93)</f>
        <v>17</v>
      </c>
      <c r="C93" s="8">
        <v>90</v>
      </c>
      <c r="D93" t="s">
        <v>43</v>
      </c>
      <c r="E93">
        <v>12701143</v>
      </c>
      <c r="F93" t="s">
        <v>123</v>
      </c>
      <c r="G93" s="271" t="s">
        <v>149</v>
      </c>
      <c r="H93" t="s">
        <v>150</v>
      </c>
      <c r="I93" t="s">
        <v>159</v>
      </c>
      <c r="J93" t="s">
        <v>1061</v>
      </c>
      <c r="L93"/>
      <c r="M93"/>
    </row>
    <row r="94" spans="1:13" s="9" customFormat="1" x14ac:dyDescent="0.45">
      <c r="A94" s="9" t="str">
        <f t="shared" si="1"/>
        <v>12 枚方市-18</v>
      </c>
      <c r="B94" s="9">
        <f>+COUNTIF($F$4:F94,F94)</f>
        <v>18</v>
      </c>
      <c r="C94" s="8">
        <v>91</v>
      </c>
      <c r="D94" t="s">
        <v>43</v>
      </c>
      <c r="E94">
        <v>12701144</v>
      </c>
      <c r="F94" t="s">
        <v>123</v>
      </c>
      <c r="G94" s="271" t="s">
        <v>149</v>
      </c>
      <c r="H94" t="s">
        <v>150</v>
      </c>
      <c r="I94" t="s">
        <v>160</v>
      </c>
      <c r="J94" t="s">
        <v>1061</v>
      </c>
      <c r="L94"/>
      <c r="M94"/>
    </row>
    <row r="95" spans="1:13" s="9" customFormat="1" x14ac:dyDescent="0.45">
      <c r="A95" s="9" t="str">
        <f t="shared" si="1"/>
        <v>12 枚方市-19</v>
      </c>
      <c r="B95" s="9">
        <f>+COUNTIF($F$4:F95,F95)</f>
        <v>19</v>
      </c>
      <c r="C95" s="8">
        <v>92</v>
      </c>
      <c r="D95" t="s">
        <v>43</v>
      </c>
      <c r="E95">
        <v>12701148</v>
      </c>
      <c r="F95" t="s">
        <v>123</v>
      </c>
      <c r="G95" s="271" t="s">
        <v>149</v>
      </c>
      <c r="H95" t="s">
        <v>150</v>
      </c>
      <c r="I95" t="s">
        <v>161</v>
      </c>
      <c r="J95" t="s">
        <v>1061</v>
      </c>
      <c r="L95"/>
      <c r="M95"/>
    </row>
    <row r="96" spans="1:13" s="9" customFormat="1" x14ac:dyDescent="0.45">
      <c r="A96" s="9" t="str">
        <f t="shared" si="1"/>
        <v>12 枚方市-20</v>
      </c>
      <c r="B96" s="9">
        <f>+COUNTIF($F$4:F96,F96)</f>
        <v>20</v>
      </c>
      <c r="C96" s="8">
        <v>93</v>
      </c>
      <c r="D96" t="s">
        <v>43</v>
      </c>
      <c r="E96">
        <v>12701150</v>
      </c>
      <c r="F96" t="s">
        <v>123</v>
      </c>
      <c r="G96" s="271" t="s">
        <v>149</v>
      </c>
      <c r="H96" t="s">
        <v>150</v>
      </c>
      <c r="I96" t="s">
        <v>162</v>
      </c>
      <c r="J96" t="s">
        <v>1061</v>
      </c>
      <c r="L96"/>
      <c r="M96"/>
    </row>
    <row r="97" spans="1:13" s="9" customFormat="1" x14ac:dyDescent="0.45">
      <c r="A97" s="9" t="str">
        <f t="shared" si="1"/>
        <v>12 枚方市-21</v>
      </c>
      <c r="B97" s="9">
        <f>+COUNTIF($F$4:F97,F97)</f>
        <v>21</v>
      </c>
      <c r="C97" s="8">
        <v>94</v>
      </c>
      <c r="D97" t="s">
        <v>43</v>
      </c>
      <c r="E97">
        <v>12701152</v>
      </c>
      <c r="F97" t="s">
        <v>123</v>
      </c>
      <c r="G97" s="271" t="s">
        <v>149</v>
      </c>
      <c r="H97" t="s">
        <v>150</v>
      </c>
      <c r="I97" t="s">
        <v>163</v>
      </c>
      <c r="J97" t="s">
        <v>1061</v>
      </c>
      <c r="L97"/>
      <c r="M97"/>
    </row>
    <row r="98" spans="1:13" s="9" customFormat="1" x14ac:dyDescent="0.45">
      <c r="A98" s="9" t="str">
        <f t="shared" si="1"/>
        <v>12 枚方市-22</v>
      </c>
      <c r="B98" s="9">
        <f>+COUNTIF($F$4:F98,F98)</f>
        <v>22</v>
      </c>
      <c r="C98" s="8">
        <v>95</v>
      </c>
      <c r="D98" t="s">
        <v>43</v>
      </c>
      <c r="E98">
        <v>12701156</v>
      </c>
      <c r="F98" t="s">
        <v>123</v>
      </c>
      <c r="G98" s="271" t="s">
        <v>149</v>
      </c>
      <c r="H98" t="s">
        <v>150</v>
      </c>
      <c r="I98" t="s">
        <v>1067</v>
      </c>
      <c r="J98" t="s">
        <v>1061</v>
      </c>
      <c r="L98"/>
      <c r="M98"/>
    </row>
    <row r="99" spans="1:13" s="9" customFormat="1" x14ac:dyDescent="0.45">
      <c r="A99" s="9" t="str">
        <f t="shared" si="1"/>
        <v>12 枚方市-23</v>
      </c>
      <c r="B99" s="9">
        <f>+COUNTIF($F$4:F99,F99)</f>
        <v>23</v>
      </c>
      <c r="C99" s="8">
        <v>96</v>
      </c>
      <c r="D99" t="s">
        <v>43</v>
      </c>
      <c r="E99">
        <v>12701160</v>
      </c>
      <c r="F99" t="s">
        <v>123</v>
      </c>
      <c r="G99" s="271" t="s">
        <v>149</v>
      </c>
      <c r="H99" t="s">
        <v>150</v>
      </c>
      <c r="I99" t="s">
        <v>1068</v>
      </c>
      <c r="J99" t="s">
        <v>1061</v>
      </c>
      <c r="L99"/>
      <c r="M99"/>
    </row>
    <row r="100" spans="1:13" s="9" customFormat="1" x14ac:dyDescent="0.45">
      <c r="A100" s="9" t="str">
        <f t="shared" si="1"/>
        <v>12 枚方市-24</v>
      </c>
      <c r="B100" s="9">
        <f>+COUNTIF($F$4:F100,F100)</f>
        <v>24</v>
      </c>
      <c r="C100" s="8">
        <v>97</v>
      </c>
      <c r="D100" t="s">
        <v>43</v>
      </c>
      <c r="E100">
        <v>12701161</v>
      </c>
      <c r="F100" t="s">
        <v>123</v>
      </c>
      <c r="G100" s="271" t="s">
        <v>149</v>
      </c>
      <c r="H100" t="s">
        <v>150</v>
      </c>
      <c r="I100" t="s">
        <v>164</v>
      </c>
      <c r="J100" t="s">
        <v>1061</v>
      </c>
      <c r="L100"/>
      <c r="M100"/>
    </row>
    <row r="101" spans="1:13" s="9" customFormat="1" x14ac:dyDescent="0.45">
      <c r="A101" s="9" t="str">
        <f t="shared" si="1"/>
        <v>12 枚方市-25</v>
      </c>
      <c r="B101" s="9">
        <f>+COUNTIF($F$4:F101,F101)</f>
        <v>25</v>
      </c>
      <c r="C101" s="8">
        <v>98</v>
      </c>
      <c r="D101" t="s">
        <v>43</v>
      </c>
      <c r="E101">
        <v>12701164</v>
      </c>
      <c r="F101" t="s">
        <v>123</v>
      </c>
      <c r="G101" s="271" t="s">
        <v>149</v>
      </c>
      <c r="H101" t="s">
        <v>150</v>
      </c>
      <c r="I101" t="s">
        <v>165</v>
      </c>
      <c r="J101" t="s">
        <v>1061</v>
      </c>
      <c r="L101"/>
      <c r="M101"/>
    </row>
    <row r="102" spans="1:13" s="9" customFormat="1" x14ac:dyDescent="0.45">
      <c r="A102" s="9" t="str">
        <f t="shared" si="1"/>
        <v>12 枚方市-26</v>
      </c>
      <c r="B102" s="9">
        <f>+COUNTIF($F$4:F102,F102)</f>
        <v>26</v>
      </c>
      <c r="C102" s="8">
        <v>99</v>
      </c>
      <c r="D102" t="s">
        <v>43</v>
      </c>
      <c r="E102">
        <v>12701168</v>
      </c>
      <c r="F102" t="s">
        <v>123</v>
      </c>
      <c r="G102" s="271" t="s">
        <v>149</v>
      </c>
      <c r="H102" t="s">
        <v>150</v>
      </c>
      <c r="I102" t="s">
        <v>166</v>
      </c>
      <c r="J102" t="s">
        <v>1061</v>
      </c>
      <c r="L102"/>
      <c r="M102"/>
    </row>
    <row r="103" spans="1:13" s="9" customFormat="1" x14ac:dyDescent="0.45">
      <c r="A103" s="9" t="str">
        <f t="shared" si="1"/>
        <v>12 枚方市-27</v>
      </c>
      <c r="B103" s="9">
        <f>+COUNTIF($F$4:F103,F103)</f>
        <v>27</v>
      </c>
      <c r="C103" s="8">
        <v>100</v>
      </c>
      <c r="D103" t="s">
        <v>43</v>
      </c>
      <c r="E103">
        <v>12701169</v>
      </c>
      <c r="F103" t="s">
        <v>123</v>
      </c>
      <c r="G103" s="271" t="s">
        <v>149</v>
      </c>
      <c r="H103" t="s">
        <v>150</v>
      </c>
      <c r="I103" t="s">
        <v>167</v>
      </c>
      <c r="J103" t="s">
        <v>1061</v>
      </c>
      <c r="L103"/>
      <c r="M103"/>
    </row>
    <row r="104" spans="1:13" s="9" customFormat="1" x14ac:dyDescent="0.45">
      <c r="A104" s="9" t="str">
        <f t="shared" si="1"/>
        <v>13 寝屋川市-28</v>
      </c>
      <c r="B104" s="9">
        <f>+COUNTIF($F$4:F104,F104)</f>
        <v>28</v>
      </c>
      <c r="C104" s="8">
        <v>101</v>
      </c>
      <c r="D104" t="s">
        <v>43</v>
      </c>
      <c r="E104">
        <v>12701128</v>
      </c>
      <c r="F104" t="s">
        <v>123</v>
      </c>
      <c r="G104" s="271" t="s">
        <v>168</v>
      </c>
      <c r="H104" t="s">
        <v>169</v>
      </c>
      <c r="I104" t="s">
        <v>170</v>
      </c>
      <c r="J104" t="s">
        <v>1061</v>
      </c>
      <c r="L104"/>
      <c r="M104"/>
    </row>
    <row r="105" spans="1:13" s="9" customFormat="1" x14ac:dyDescent="0.45">
      <c r="A105" s="9" t="str">
        <f t="shared" si="1"/>
        <v>13 寝屋川市-29</v>
      </c>
      <c r="B105" s="9">
        <f>+COUNTIF($F$4:F105,F105)</f>
        <v>29</v>
      </c>
      <c r="C105" s="8">
        <v>102</v>
      </c>
      <c r="D105" t="s">
        <v>43</v>
      </c>
      <c r="E105">
        <v>12701129</v>
      </c>
      <c r="F105" t="s">
        <v>123</v>
      </c>
      <c r="G105" s="271" t="s">
        <v>168</v>
      </c>
      <c r="H105" t="s">
        <v>169</v>
      </c>
      <c r="I105" t="s">
        <v>171</v>
      </c>
      <c r="J105" t="s">
        <v>1061</v>
      </c>
      <c r="L105"/>
      <c r="M105"/>
    </row>
    <row r="106" spans="1:13" s="9" customFormat="1" x14ac:dyDescent="0.45">
      <c r="A106" s="9" t="str">
        <f t="shared" si="1"/>
        <v>13 寝屋川市-30</v>
      </c>
      <c r="B106" s="9">
        <f>+COUNTIF($F$4:F106,F106)</f>
        <v>30</v>
      </c>
      <c r="C106" s="8">
        <v>103</v>
      </c>
      <c r="D106" t="s">
        <v>43</v>
      </c>
      <c r="E106">
        <v>12701130</v>
      </c>
      <c r="F106" t="s">
        <v>123</v>
      </c>
      <c r="G106" s="271" t="s">
        <v>168</v>
      </c>
      <c r="H106" t="s">
        <v>169</v>
      </c>
      <c r="I106" t="s">
        <v>172</v>
      </c>
      <c r="J106" t="s">
        <v>1061</v>
      </c>
      <c r="L106"/>
      <c r="M106"/>
    </row>
    <row r="107" spans="1:13" s="9" customFormat="1" x14ac:dyDescent="0.45">
      <c r="A107" s="9" t="str">
        <f t="shared" si="1"/>
        <v>13 寝屋川市-31</v>
      </c>
      <c r="B107" s="9">
        <f>+COUNTIF($F$4:F107,F107)</f>
        <v>31</v>
      </c>
      <c r="C107" s="8">
        <v>104</v>
      </c>
      <c r="D107" t="s">
        <v>43</v>
      </c>
      <c r="E107">
        <v>12701134</v>
      </c>
      <c r="F107" t="s">
        <v>123</v>
      </c>
      <c r="G107" s="271" t="s">
        <v>168</v>
      </c>
      <c r="H107" t="s">
        <v>169</v>
      </c>
      <c r="I107" t="s">
        <v>173</v>
      </c>
      <c r="J107" t="s">
        <v>1061</v>
      </c>
      <c r="L107"/>
      <c r="M107"/>
    </row>
    <row r="108" spans="1:13" s="9" customFormat="1" x14ac:dyDescent="0.45">
      <c r="A108" s="9" t="str">
        <f t="shared" si="1"/>
        <v>13 寝屋川市-32</v>
      </c>
      <c r="B108" s="9">
        <f>+COUNTIF($F$4:F108,F108)</f>
        <v>32</v>
      </c>
      <c r="C108" s="8">
        <v>105</v>
      </c>
      <c r="D108" t="s">
        <v>43</v>
      </c>
      <c r="E108">
        <v>12701138</v>
      </c>
      <c r="F108" t="s">
        <v>123</v>
      </c>
      <c r="G108" s="271" t="s">
        <v>168</v>
      </c>
      <c r="H108" t="s">
        <v>169</v>
      </c>
      <c r="I108" t="s">
        <v>174</v>
      </c>
      <c r="J108" t="s">
        <v>1061</v>
      </c>
      <c r="L108"/>
      <c r="M108"/>
    </row>
    <row r="109" spans="1:13" s="9" customFormat="1" x14ac:dyDescent="0.45">
      <c r="A109" s="9" t="str">
        <f t="shared" si="1"/>
        <v>13 寝屋川市-33</v>
      </c>
      <c r="B109" s="9">
        <f>+COUNTIF($F$4:F109,F109)</f>
        <v>33</v>
      </c>
      <c r="C109" s="8">
        <v>106</v>
      </c>
      <c r="D109" t="s">
        <v>43</v>
      </c>
      <c r="E109">
        <v>12701146</v>
      </c>
      <c r="F109" t="s">
        <v>123</v>
      </c>
      <c r="G109" s="271" t="s">
        <v>168</v>
      </c>
      <c r="H109" t="s">
        <v>169</v>
      </c>
      <c r="I109" t="s">
        <v>175</v>
      </c>
      <c r="J109" t="s">
        <v>1061</v>
      </c>
      <c r="L109"/>
      <c r="M109"/>
    </row>
    <row r="110" spans="1:13" s="9" customFormat="1" x14ac:dyDescent="0.45">
      <c r="A110" s="9" t="str">
        <f t="shared" si="1"/>
        <v>13 寝屋川市-34</v>
      </c>
      <c r="B110" s="9">
        <f>+COUNTIF($F$4:F110,F110)</f>
        <v>34</v>
      </c>
      <c r="C110" s="8">
        <v>107</v>
      </c>
      <c r="D110" t="s">
        <v>43</v>
      </c>
      <c r="E110">
        <v>12701147</v>
      </c>
      <c r="F110" t="s">
        <v>123</v>
      </c>
      <c r="G110" s="271" t="s">
        <v>168</v>
      </c>
      <c r="H110" t="s">
        <v>169</v>
      </c>
      <c r="I110" t="s">
        <v>176</v>
      </c>
      <c r="J110" t="s">
        <v>1061</v>
      </c>
      <c r="L110"/>
      <c r="M110"/>
    </row>
    <row r="111" spans="1:13" s="9" customFormat="1" x14ac:dyDescent="0.45">
      <c r="A111" s="9" t="str">
        <f t="shared" si="1"/>
        <v>13 寝屋川市-35</v>
      </c>
      <c r="B111" s="9">
        <f>+COUNTIF($F$4:F111,F111)</f>
        <v>35</v>
      </c>
      <c r="C111" s="8">
        <v>108</v>
      </c>
      <c r="D111" t="s">
        <v>43</v>
      </c>
      <c r="E111">
        <v>12701153</v>
      </c>
      <c r="F111" t="s">
        <v>123</v>
      </c>
      <c r="G111" s="271" t="s">
        <v>168</v>
      </c>
      <c r="H111" t="s">
        <v>169</v>
      </c>
      <c r="I111" t="s">
        <v>177</v>
      </c>
      <c r="J111" t="s">
        <v>1061</v>
      </c>
      <c r="L111"/>
      <c r="M111"/>
    </row>
    <row r="112" spans="1:13" s="9" customFormat="1" x14ac:dyDescent="0.45">
      <c r="A112" s="9" t="str">
        <f t="shared" si="1"/>
        <v>13 寝屋川市-36</v>
      </c>
      <c r="B112" s="9">
        <f>+COUNTIF($F$4:F112,F112)</f>
        <v>36</v>
      </c>
      <c r="C112" s="8">
        <v>109</v>
      </c>
      <c r="D112" t="s">
        <v>43</v>
      </c>
      <c r="E112">
        <v>12701154</v>
      </c>
      <c r="F112" t="s">
        <v>123</v>
      </c>
      <c r="G112" s="271" t="s">
        <v>168</v>
      </c>
      <c r="H112" t="s">
        <v>169</v>
      </c>
      <c r="I112" t="s">
        <v>178</v>
      </c>
      <c r="J112" t="s">
        <v>1061</v>
      </c>
      <c r="L112"/>
      <c r="M112"/>
    </row>
    <row r="113" spans="1:13" s="9" customFormat="1" x14ac:dyDescent="0.45">
      <c r="A113" s="9" t="str">
        <f t="shared" si="1"/>
        <v>13 寝屋川市-37</v>
      </c>
      <c r="B113" s="9">
        <f>+COUNTIF($F$4:F113,F113)</f>
        <v>37</v>
      </c>
      <c r="C113" s="8">
        <v>110</v>
      </c>
      <c r="D113" t="s">
        <v>43</v>
      </c>
      <c r="E113">
        <v>12701155</v>
      </c>
      <c r="F113" t="s">
        <v>123</v>
      </c>
      <c r="G113" s="271" t="s">
        <v>168</v>
      </c>
      <c r="H113" t="s">
        <v>169</v>
      </c>
      <c r="I113" t="s">
        <v>179</v>
      </c>
      <c r="J113" t="s">
        <v>1061</v>
      </c>
      <c r="L113"/>
      <c r="M113"/>
    </row>
    <row r="114" spans="1:13" s="9" customFormat="1" x14ac:dyDescent="0.45">
      <c r="A114" s="9" t="str">
        <f t="shared" si="1"/>
        <v>13 寝屋川市-38</v>
      </c>
      <c r="B114" s="9">
        <f>+COUNTIF($F$4:F114,F114)</f>
        <v>38</v>
      </c>
      <c r="C114" s="8">
        <v>111</v>
      </c>
      <c r="D114" t="s">
        <v>43</v>
      </c>
      <c r="E114">
        <v>12701157</v>
      </c>
      <c r="F114" t="s">
        <v>123</v>
      </c>
      <c r="G114" s="271" t="s">
        <v>168</v>
      </c>
      <c r="H114" t="s">
        <v>169</v>
      </c>
      <c r="I114" t="s">
        <v>180</v>
      </c>
      <c r="J114" t="s">
        <v>1061</v>
      </c>
      <c r="L114"/>
      <c r="M114"/>
    </row>
    <row r="115" spans="1:13" s="9" customFormat="1" x14ac:dyDescent="0.45">
      <c r="A115" s="9" t="str">
        <f t="shared" si="1"/>
        <v>13 寝屋川市-39</v>
      </c>
      <c r="B115" s="9">
        <f>+COUNTIF($F$4:F115,F115)</f>
        <v>39</v>
      </c>
      <c r="C115" s="8">
        <v>112</v>
      </c>
      <c r="D115" t="s">
        <v>43</v>
      </c>
      <c r="E115">
        <v>12701158</v>
      </c>
      <c r="F115" t="s">
        <v>123</v>
      </c>
      <c r="G115" s="271" t="s">
        <v>168</v>
      </c>
      <c r="H115" t="s">
        <v>169</v>
      </c>
      <c r="I115" t="s">
        <v>181</v>
      </c>
      <c r="J115" t="s">
        <v>1061</v>
      </c>
      <c r="L115"/>
      <c r="M115"/>
    </row>
    <row r="116" spans="1:13" s="9" customFormat="1" x14ac:dyDescent="0.45">
      <c r="A116" s="9" t="str">
        <f t="shared" si="1"/>
        <v>13 寝屋川市-40</v>
      </c>
      <c r="B116" s="9">
        <f>+COUNTIF($F$4:F116,F116)</f>
        <v>40</v>
      </c>
      <c r="C116" s="8">
        <v>113</v>
      </c>
      <c r="D116" t="s">
        <v>43</v>
      </c>
      <c r="E116">
        <v>12703081</v>
      </c>
      <c r="F116" t="s">
        <v>123</v>
      </c>
      <c r="G116" s="271" t="s">
        <v>168</v>
      </c>
      <c r="H116" t="s">
        <v>169</v>
      </c>
      <c r="I116" t="s">
        <v>182</v>
      </c>
      <c r="J116" t="s">
        <v>1061</v>
      </c>
      <c r="L116"/>
      <c r="M116"/>
    </row>
    <row r="117" spans="1:13" s="9" customFormat="1" x14ac:dyDescent="0.45">
      <c r="A117" s="9" t="str">
        <f t="shared" si="1"/>
        <v>14 大東市-41</v>
      </c>
      <c r="B117" s="9">
        <f>+COUNTIF($F$4:F117,F117)</f>
        <v>41</v>
      </c>
      <c r="C117" s="8">
        <v>114</v>
      </c>
      <c r="D117" t="s">
        <v>43</v>
      </c>
      <c r="E117">
        <v>12701115</v>
      </c>
      <c r="F117" t="s">
        <v>123</v>
      </c>
      <c r="G117" s="271" t="s">
        <v>982</v>
      </c>
      <c r="H117" t="s">
        <v>136</v>
      </c>
      <c r="I117" t="s">
        <v>137</v>
      </c>
      <c r="J117" t="s">
        <v>1061</v>
      </c>
      <c r="L117"/>
      <c r="M117"/>
    </row>
    <row r="118" spans="1:13" s="9" customFormat="1" x14ac:dyDescent="0.45">
      <c r="A118" s="9" t="str">
        <f t="shared" si="1"/>
        <v>14 大東市-42</v>
      </c>
      <c r="B118" s="9">
        <f>+COUNTIF($F$4:F118,F118)</f>
        <v>42</v>
      </c>
      <c r="C118" s="8">
        <v>115</v>
      </c>
      <c r="D118" t="s">
        <v>43</v>
      </c>
      <c r="E118">
        <v>12701124</v>
      </c>
      <c r="F118" t="s">
        <v>123</v>
      </c>
      <c r="G118" s="271" t="s">
        <v>982</v>
      </c>
      <c r="H118" t="s">
        <v>136</v>
      </c>
      <c r="I118" t="s">
        <v>138</v>
      </c>
      <c r="J118" t="s">
        <v>1061</v>
      </c>
      <c r="L118"/>
      <c r="M118"/>
    </row>
    <row r="119" spans="1:13" s="9" customFormat="1" x14ac:dyDescent="0.45">
      <c r="A119" s="9" t="str">
        <f t="shared" si="1"/>
        <v>14 大東市-43</v>
      </c>
      <c r="B119" s="9">
        <f>+COUNTIF($F$4:F119,F119)</f>
        <v>43</v>
      </c>
      <c r="C119" s="8">
        <v>116</v>
      </c>
      <c r="D119" t="s">
        <v>43</v>
      </c>
      <c r="E119">
        <v>12701141</v>
      </c>
      <c r="F119" t="s">
        <v>123</v>
      </c>
      <c r="G119" s="271" t="s">
        <v>982</v>
      </c>
      <c r="H119" t="s">
        <v>136</v>
      </c>
      <c r="I119" t="s">
        <v>139</v>
      </c>
      <c r="J119" t="s">
        <v>1061</v>
      </c>
      <c r="L119"/>
      <c r="M119"/>
    </row>
    <row r="120" spans="1:13" s="9" customFormat="1" x14ac:dyDescent="0.45">
      <c r="A120" s="9" t="str">
        <f t="shared" si="1"/>
        <v>14 大東市-44</v>
      </c>
      <c r="B120" s="9">
        <f>+COUNTIF($F$4:F120,F120)</f>
        <v>44</v>
      </c>
      <c r="C120" s="8">
        <v>117</v>
      </c>
      <c r="D120" t="s">
        <v>43</v>
      </c>
      <c r="E120">
        <v>12701145</v>
      </c>
      <c r="F120" t="s">
        <v>123</v>
      </c>
      <c r="G120" s="271" t="s">
        <v>982</v>
      </c>
      <c r="H120" t="s">
        <v>136</v>
      </c>
      <c r="I120" t="s">
        <v>140</v>
      </c>
      <c r="J120" t="s">
        <v>1061</v>
      </c>
      <c r="L120"/>
      <c r="M120"/>
    </row>
    <row r="121" spans="1:13" s="9" customFormat="1" x14ac:dyDescent="0.45">
      <c r="A121" s="9" t="str">
        <f t="shared" si="1"/>
        <v>14 大東市-45</v>
      </c>
      <c r="B121" s="9">
        <f>+COUNTIF($F$4:F121,F121)</f>
        <v>45</v>
      </c>
      <c r="C121" s="8">
        <v>118</v>
      </c>
      <c r="D121" t="s">
        <v>43</v>
      </c>
      <c r="E121">
        <v>12701151</v>
      </c>
      <c r="F121" t="s">
        <v>123</v>
      </c>
      <c r="G121" s="271" t="s">
        <v>982</v>
      </c>
      <c r="H121" t="s">
        <v>136</v>
      </c>
      <c r="I121" t="s">
        <v>141</v>
      </c>
      <c r="J121" t="s">
        <v>1061</v>
      </c>
      <c r="L121"/>
      <c r="M121"/>
    </row>
    <row r="122" spans="1:13" s="9" customFormat="1" x14ac:dyDescent="0.45">
      <c r="A122" s="9" t="str">
        <f t="shared" si="1"/>
        <v>15 門真市-46</v>
      </c>
      <c r="B122" s="9">
        <f>+COUNTIF($F$4:F122,F122)</f>
        <v>46</v>
      </c>
      <c r="C122" s="8">
        <v>119</v>
      </c>
      <c r="D122" t="s">
        <v>43</v>
      </c>
      <c r="E122">
        <v>12701122</v>
      </c>
      <c r="F122" t="s">
        <v>123</v>
      </c>
      <c r="G122" s="271" t="s">
        <v>124</v>
      </c>
      <c r="H122" t="s">
        <v>131</v>
      </c>
      <c r="I122" t="s">
        <v>132</v>
      </c>
      <c r="J122" t="s">
        <v>1061</v>
      </c>
      <c r="L122"/>
      <c r="M122"/>
    </row>
    <row r="123" spans="1:13" s="9" customFormat="1" x14ac:dyDescent="0.45">
      <c r="A123" s="9" t="str">
        <f t="shared" si="1"/>
        <v>15 門真市-47</v>
      </c>
      <c r="B123" s="9">
        <f>+COUNTIF($F$4:F123,F123)</f>
        <v>47</v>
      </c>
      <c r="C123" s="8">
        <v>120</v>
      </c>
      <c r="D123" t="s">
        <v>43</v>
      </c>
      <c r="E123">
        <v>12701139</v>
      </c>
      <c r="F123" t="s">
        <v>123</v>
      </c>
      <c r="G123" s="271" t="s">
        <v>124</v>
      </c>
      <c r="H123" t="s">
        <v>131</v>
      </c>
      <c r="I123" t="s">
        <v>133</v>
      </c>
      <c r="J123" t="s">
        <v>1061</v>
      </c>
      <c r="L123"/>
      <c r="M123"/>
    </row>
    <row r="124" spans="1:13" s="9" customFormat="1" x14ac:dyDescent="0.45">
      <c r="A124" s="9" t="str">
        <f t="shared" si="1"/>
        <v>15 門真市-48</v>
      </c>
      <c r="B124" s="9">
        <f>+COUNTIF($F$4:F124,F124)</f>
        <v>48</v>
      </c>
      <c r="C124" s="8">
        <v>121</v>
      </c>
      <c r="D124" t="s">
        <v>43</v>
      </c>
      <c r="E124">
        <v>12701142</v>
      </c>
      <c r="F124" t="s">
        <v>123</v>
      </c>
      <c r="G124" s="271" t="s">
        <v>124</v>
      </c>
      <c r="H124" t="s">
        <v>131</v>
      </c>
      <c r="I124" t="s">
        <v>134</v>
      </c>
      <c r="J124" t="s">
        <v>1061</v>
      </c>
      <c r="L124"/>
      <c r="M124"/>
    </row>
    <row r="125" spans="1:13" s="9" customFormat="1" x14ac:dyDescent="0.45">
      <c r="A125" s="9" t="str">
        <f t="shared" si="1"/>
        <v>15 門真市-49</v>
      </c>
      <c r="B125" s="9">
        <f>+COUNTIF($F$4:F125,F125)</f>
        <v>49</v>
      </c>
      <c r="C125" s="8">
        <v>122</v>
      </c>
      <c r="D125" t="s">
        <v>43</v>
      </c>
      <c r="E125">
        <v>12701149</v>
      </c>
      <c r="F125" t="s">
        <v>123</v>
      </c>
      <c r="G125" s="271" t="s">
        <v>124</v>
      </c>
      <c r="H125" t="s">
        <v>131</v>
      </c>
      <c r="I125" t="s">
        <v>976</v>
      </c>
      <c r="J125" t="s">
        <v>1061</v>
      </c>
      <c r="L125"/>
      <c r="M125"/>
    </row>
    <row r="126" spans="1:13" s="9" customFormat="1" x14ac:dyDescent="0.45">
      <c r="A126" s="9" t="str">
        <f t="shared" si="1"/>
        <v>15 門真市-50</v>
      </c>
      <c r="B126" s="9">
        <f>+COUNTIF($F$4:F126,F126)</f>
        <v>50</v>
      </c>
      <c r="C126" s="8">
        <v>123</v>
      </c>
      <c r="D126" t="s">
        <v>43</v>
      </c>
      <c r="E126">
        <v>12701162</v>
      </c>
      <c r="F126" t="s">
        <v>123</v>
      </c>
      <c r="G126" s="271" t="s">
        <v>124</v>
      </c>
      <c r="H126" t="s">
        <v>131</v>
      </c>
      <c r="I126" t="s">
        <v>135</v>
      </c>
      <c r="J126" t="s">
        <v>1061</v>
      </c>
      <c r="L126"/>
      <c r="M126"/>
    </row>
    <row r="127" spans="1:13" s="9" customFormat="1" x14ac:dyDescent="0.45">
      <c r="A127" s="9" t="str">
        <f t="shared" si="1"/>
        <v>16 四條畷市-51</v>
      </c>
      <c r="B127" s="9">
        <f>+COUNTIF($F$4:F127,F127)</f>
        <v>51</v>
      </c>
      <c r="C127" s="8">
        <v>124</v>
      </c>
      <c r="D127" t="s">
        <v>43</v>
      </c>
      <c r="E127">
        <v>12701123</v>
      </c>
      <c r="F127" t="s">
        <v>123</v>
      </c>
      <c r="G127" s="271" t="s">
        <v>982</v>
      </c>
      <c r="H127" t="s">
        <v>142</v>
      </c>
      <c r="I127" t="s">
        <v>143</v>
      </c>
      <c r="J127" t="s">
        <v>1061</v>
      </c>
      <c r="L127"/>
      <c r="M127"/>
    </row>
    <row r="128" spans="1:13" s="9" customFormat="1" x14ac:dyDescent="0.45">
      <c r="A128" s="9" t="str">
        <f t="shared" si="1"/>
        <v>16 四條畷市-52</v>
      </c>
      <c r="B128" s="9">
        <f>+COUNTIF($F$4:F128,F128)</f>
        <v>52</v>
      </c>
      <c r="C128" s="8">
        <v>125</v>
      </c>
      <c r="D128" t="s">
        <v>43</v>
      </c>
      <c r="E128">
        <v>12701165</v>
      </c>
      <c r="F128" t="s">
        <v>123</v>
      </c>
      <c r="G128" s="271" t="s">
        <v>982</v>
      </c>
      <c r="H128" t="s">
        <v>142</v>
      </c>
      <c r="I128" t="s">
        <v>144</v>
      </c>
      <c r="J128" t="s">
        <v>1061</v>
      </c>
      <c r="L128"/>
      <c r="M128"/>
    </row>
    <row r="129" spans="1:13" s="9" customFormat="1" x14ac:dyDescent="0.45">
      <c r="A129" s="9" t="str">
        <f t="shared" si="1"/>
        <v>16 四條畷市-53</v>
      </c>
      <c r="B129" s="9">
        <f>+COUNTIF($F$4:F129,F129)</f>
        <v>53</v>
      </c>
      <c r="C129" s="8">
        <v>126</v>
      </c>
      <c r="D129" t="s">
        <v>43</v>
      </c>
      <c r="E129">
        <v>12701167</v>
      </c>
      <c r="F129" t="s">
        <v>123</v>
      </c>
      <c r="G129" s="271" t="s">
        <v>982</v>
      </c>
      <c r="H129" t="s">
        <v>142</v>
      </c>
      <c r="I129" t="s">
        <v>145</v>
      </c>
      <c r="J129" t="s">
        <v>1061</v>
      </c>
      <c r="L129"/>
      <c r="M129"/>
    </row>
    <row r="130" spans="1:13" s="9" customFormat="1" x14ac:dyDescent="0.45">
      <c r="A130" s="9" t="str">
        <f t="shared" si="1"/>
        <v>17 交野市-54</v>
      </c>
      <c r="B130" s="9">
        <f>+COUNTIF($F$4:F130,F130)</f>
        <v>54</v>
      </c>
      <c r="C130" s="8">
        <v>127</v>
      </c>
      <c r="D130" t="s">
        <v>43</v>
      </c>
      <c r="E130">
        <v>12701125</v>
      </c>
      <c r="F130" t="s">
        <v>123</v>
      </c>
      <c r="G130" s="271" t="s">
        <v>982</v>
      </c>
      <c r="H130" t="s">
        <v>146</v>
      </c>
      <c r="I130" t="s">
        <v>147</v>
      </c>
      <c r="J130" t="s">
        <v>1061</v>
      </c>
      <c r="L130"/>
      <c r="M130"/>
    </row>
    <row r="131" spans="1:13" s="9" customFormat="1" x14ac:dyDescent="0.45">
      <c r="A131" s="9" t="str">
        <f t="shared" si="1"/>
        <v>17 交野市-55</v>
      </c>
      <c r="B131" s="9">
        <f>+COUNTIF($F$4:F131,F131)</f>
        <v>55</v>
      </c>
      <c r="C131" s="8">
        <v>128</v>
      </c>
      <c r="D131" t="s">
        <v>43</v>
      </c>
      <c r="E131">
        <v>12701159</v>
      </c>
      <c r="F131" t="s">
        <v>123</v>
      </c>
      <c r="G131" s="271" t="s">
        <v>982</v>
      </c>
      <c r="H131" t="s">
        <v>146</v>
      </c>
      <c r="I131" t="s">
        <v>148</v>
      </c>
      <c r="J131" t="s">
        <v>1061</v>
      </c>
      <c r="L131"/>
      <c r="M131"/>
    </row>
    <row r="132" spans="1:13" s="9" customFormat="1" x14ac:dyDescent="0.45">
      <c r="A132" s="9" t="str">
        <f t="shared" ref="A132:A195" si="2">+H132&amp;"-"&amp;B132</f>
        <v>18 八尾市-1</v>
      </c>
      <c r="B132" s="9">
        <f>+COUNTIF($F$4:F132,F132)</f>
        <v>1</v>
      </c>
      <c r="C132" s="8">
        <v>129</v>
      </c>
      <c r="D132" t="s">
        <v>43</v>
      </c>
      <c r="E132">
        <v>12701205</v>
      </c>
      <c r="F132" t="s">
        <v>183</v>
      </c>
      <c r="G132" s="271" t="s">
        <v>207</v>
      </c>
      <c r="H132" t="s">
        <v>208</v>
      </c>
      <c r="I132" t="s">
        <v>209</v>
      </c>
      <c r="J132" t="s">
        <v>1059</v>
      </c>
      <c r="L132"/>
      <c r="M132"/>
    </row>
    <row r="133" spans="1:13" s="9" customFormat="1" x14ac:dyDescent="0.45">
      <c r="A133" s="9" t="str">
        <f t="shared" si="2"/>
        <v>18 八尾市-2</v>
      </c>
      <c r="B133" s="9">
        <f>+COUNTIF($F$4:F133,F133)</f>
        <v>2</v>
      </c>
      <c r="C133" s="8">
        <v>130</v>
      </c>
      <c r="D133" t="s">
        <v>43</v>
      </c>
      <c r="E133">
        <v>12701206</v>
      </c>
      <c r="F133" t="s">
        <v>183</v>
      </c>
      <c r="G133" s="271" t="s">
        <v>207</v>
      </c>
      <c r="H133" t="s">
        <v>208</v>
      </c>
      <c r="I133" t="s">
        <v>210</v>
      </c>
      <c r="J133" t="s">
        <v>1060</v>
      </c>
      <c r="L133"/>
      <c r="M133"/>
    </row>
    <row r="134" spans="1:13" s="9" customFormat="1" x14ac:dyDescent="0.45">
      <c r="A134" s="9" t="str">
        <f t="shared" si="2"/>
        <v>18 八尾市-3</v>
      </c>
      <c r="B134" s="9">
        <f>+COUNTIF($F$4:F134,F134)</f>
        <v>3</v>
      </c>
      <c r="C134" s="8">
        <v>131</v>
      </c>
      <c r="D134" t="s">
        <v>43</v>
      </c>
      <c r="E134">
        <v>12701209</v>
      </c>
      <c r="F134" t="s">
        <v>183</v>
      </c>
      <c r="G134" s="271" t="s">
        <v>207</v>
      </c>
      <c r="H134" t="s">
        <v>208</v>
      </c>
      <c r="I134" t="s">
        <v>211</v>
      </c>
      <c r="J134" t="s">
        <v>1061</v>
      </c>
      <c r="L134"/>
      <c r="M134"/>
    </row>
    <row r="135" spans="1:13" s="9" customFormat="1" x14ac:dyDescent="0.45">
      <c r="A135" s="9" t="str">
        <f t="shared" si="2"/>
        <v>18 八尾市-4</v>
      </c>
      <c r="B135" s="9">
        <f>+COUNTIF($F$4:F135,F135)</f>
        <v>4</v>
      </c>
      <c r="C135" s="8">
        <v>132</v>
      </c>
      <c r="D135" t="s">
        <v>43</v>
      </c>
      <c r="E135">
        <v>12701213</v>
      </c>
      <c r="F135" t="s">
        <v>183</v>
      </c>
      <c r="G135" s="271" t="s">
        <v>207</v>
      </c>
      <c r="H135" t="s">
        <v>208</v>
      </c>
      <c r="I135" t="s">
        <v>212</v>
      </c>
      <c r="J135" t="s">
        <v>1061</v>
      </c>
      <c r="L135"/>
      <c r="M135"/>
    </row>
    <row r="136" spans="1:13" s="9" customFormat="1" x14ac:dyDescent="0.45">
      <c r="A136" s="9" t="str">
        <f t="shared" si="2"/>
        <v>18 八尾市-5</v>
      </c>
      <c r="B136" s="9">
        <f>+COUNTIF($F$4:F136,F136)</f>
        <v>5</v>
      </c>
      <c r="C136" s="8">
        <v>133</v>
      </c>
      <c r="D136" t="s">
        <v>43</v>
      </c>
      <c r="E136">
        <v>12701218</v>
      </c>
      <c r="F136" t="s">
        <v>183</v>
      </c>
      <c r="G136" s="271" t="s">
        <v>207</v>
      </c>
      <c r="H136" t="s">
        <v>208</v>
      </c>
      <c r="I136" t="s">
        <v>1070</v>
      </c>
      <c r="J136" t="s">
        <v>1061</v>
      </c>
      <c r="L136"/>
      <c r="M136"/>
    </row>
    <row r="137" spans="1:13" s="9" customFormat="1" x14ac:dyDescent="0.45">
      <c r="A137" s="9" t="str">
        <f t="shared" si="2"/>
        <v>18 八尾市-6</v>
      </c>
      <c r="B137" s="9">
        <f>+COUNTIF($F$4:F137,F137)</f>
        <v>6</v>
      </c>
      <c r="C137" s="8">
        <v>134</v>
      </c>
      <c r="D137" t="s">
        <v>43</v>
      </c>
      <c r="E137">
        <v>12701220</v>
      </c>
      <c r="F137" t="s">
        <v>183</v>
      </c>
      <c r="G137" s="271" t="s">
        <v>207</v>
      </c>
      <c r="H137" t="s">
        <v>208</v>
      </c>
      <c r="I137" t="s">
        <v>213</v>
      </c>
      <c r="J137" t="s">
        <v>1061</v>
      </c>
      <c r="L137"/>
      <c r="M137"/>
    </row>
    <row r="138" spans="1:13" s="9" customFormat="1" x14ac:dyDescent="0.45">
      <c r="A138" s="9" t="str">
        <f t="shared" si="2"/>
        <v>18 八尾市-7</v>
      </c>
      <c r="B138" s="9">
        <f>+COUNTIF($F$4:F138,F138)</f>
        <v>7</v>
      </c>
      <c r="C138" s="8">
        <v>135</v>
      </c>
      <c r="D138" t="s">
        <v>43</v>
      </c>
      <c r="E138">
        <v>12701222</v>
      </c>
      <c r="F138" t="s">
        <v>183</v>
      </c>
      <c r="G138" s="271" t="s">
        <v>207</v>
      </c>
      <c r="H138" t="s">
        <v>208</v>
      </c>
      <c r="I138" t="s">
        <v>214</v>
      </c>
      <c r="J138" t="s">
        <v>1061</v>
      </c>
      <c r="L138"/>
      <c r="M138"/>
    </row>
    <row r="139" spans="1:13" s="9" customFormat="1" x14ac:dyDescent="0.45">
      <c r="A139" s="9" t="str">
        <f t="shared" si="2"/>
        <v>18 八尾市-8</v>
      </c>
      <c r="B139" s="9">
        <f>+COUNTIF($F$4:F139,F139)</f>
        <v>8</v>
      </c>
      <c r="C139" s="8">
        <v>136</v>
      </c>
      <c r="D139" t="s">
        <v>43</v>
      </c>
      <c r="E139">
        <v>12701228</v>
      </c>
      <c r="F139" t="s">
        <v>183</v>
      </c>
      <c r="G139" s="271" t="s">
        <v>207</v>
      </c>
      <c r="H139" t="s">
        <v>208</v>
      </c>
      <c r="I139" t="s">
        <v>215</v>
      </c>
      <c r="J139" t="s">
        <v>1061</v>
      </c>
      <c r="L139"/>
      <c r="M139"/>
    </row>
    <row r="140" spans="1:13" s="9" customFormat="1" x14ac:dyDescent="0.45">
      <c r="A140" s="9" t="str">
        <f t="shared" si="2"/>
        <v>18 八尾市-9</v>
      </c>
      <c r="B140" s="9">
        <f>+COUNTIF($F$4:F140,F140)</f>
        <v>9</v>
      </c>
      <c r="C140" s="8">
        <v>137</v>
      </c>
      <c r="D140" t="s">
        <v>43</v>
      </c>
      <c r="E140">
        <v>12701231</v>
      </c>
      <c r="F140" t="s">
        <v>183</v>
      </c>
      <c r="G140" s="271" t="s">
        <v>207</v>
      </c>
      <c r="H140" t="s">
        <v>208</v>
      </c>
      <c r="I140" t="s">
        <v>216</v>
      </c>
      <c r="J140" t="s">
        <v>1061</v>
      </c>
      <c r="L140"/>
      <c r="M140"/>
    </row>
    <row r="141" spans="1:13" s="9" customFormat="1" x14ac:dyDescent="0.45">
      <c r="A141" s="9" t="str">
        <f t="shared" si="2"/>
        <v>18 八尾市-10</v>
      </c>
      <c r="B141" s="9">
        <f>+COUNTIF($F$4:F141,F141)</f>
        <v>10</v>
      </c>
      <c r="C141" s="8">
        <v>138</v>
      </c>
      <c r="D141" t="s">
        <v>43</v>
      </c>
      <c r="E141">
        <v>12701233</v>
      </c>
      <c r="F141" t="s">
        <v>183</v>
      </c>
      <c r="G141" s="271" t="s">
        <v>207</v>
      </c>
      <c r="H141" t="s">
        <v>208</v>
      </c>
      <c r="I141" t="s">
        <v>817</v>
      </c>
      <c r="J141" t="s">
        <v>1061</v>
      </c>
      <c r="L141"/>
      <c r="M141"/>
    </row>
    <row r="142" spans="1:13" s="9" customFormat="1" x14ac:dyDescent="0.45">
      <c r="A142" s="9" t="str">
        <f t="shared" si="2"/>
        <v>19 柏原市-11</v>
      </c>
      <c r="B142" s="9">
        <f>+COUNTIF($F$4:F142,F142)</f>
        <v>11</v>
      </c>
      <c r="C142" s="8">
        <v>139</v>
      </c>
      <c r="D142" t="s">
        <v>43</v>
      </c>
      <c r="E142">
        <v>12701211</v>
      </c>
      <c r="F142" t="s">
        <v>183</v>
      </c>
      <c r="G142" s="271" t="s">
        <v>184</v>
      </c>
      <c r="H142" t="s">
        <v>185</v>
      </c>
      <c r="I142" t="s">
        <v>186</v>
      </c>
      <c r="J142" t="s">
        <v>1060</v>
      </c>
      <c r="L142"/>
      <c r="M142"/>
    </row>
    <row r="143" spans="1:13" s="9" customFormat="1" x14ac:dyDescent="0.45">
      <c r="A143" s="9" t="str">
        <f t="shared" si="2"/>
        <v>19 柏原市-12</v>
      </c>
      <c r="B143" s="9">
        <f>+COUNTIF($F$4:F143,F143)</f>
        <v>12</v>
      </c>
      <c r="C143" s="8">
        <v>140</v>
      </c>
      <c r="D143" t="s">
        <v>43</v>
      </c>
      <c r="E143">
        <v>12701232</v>
      </c>
      <c r="F143" t="s">
        <v>183</v>
      </c>
      <c r="G143" s="271" t="s">
        <v>184</v>
      </c>
      <c r="H143" t="s">
        <v>185</v>
      </c>
      <c r="I143" t="s">
        <v>187</v>
      </c>
      <c r="J143" t="s">
        <v>1061</v>
      </c>
      <c r="L143"/>
      <c r="M143"/>
    </row>
    <row r="144" spans="1:13" s="9" customFormat="1" x14ac:dyDescent="0.45">
      <c r="A144" s="9" t="str">
        <f t="shared" si="2"/>
        <v>20 東大阪市-13</v>
      </c>
      <c r="B144" s="9">
        <f>+COUNTIF($F$4:F144,F144)</f>
        <v>13</v>
      </c>
      <c r="C144" s="8">
        <v>141</v>
      </c>
      <c r="D144" t="s">
        <v>43</v>
      </c>
      <c r="E144">
        <v>12701204</v>
      </c>
      <c r="F144" t="s">
        <v>183</v>
      </c>
      <c r="G144" s="271" t="s">
        <v>188</v>
      </c>
      <c r="H144" t="s">
        <v>189</v>
      </c>
      <c r="I144" t="s">
        <v>190</v>
      </c>
      <c r="J144" t="s">
        <v>1060</v>
      </c>
      <c r="L144"/>
      <c r="M144"/>
    </row>
    <row r="145" spans="1:13" s="9" customFormat="1" x14ac:dyDescent="0.45">
      <c r="A145" s="9" t="str">
        <f t="shared" si="2"/>
        <v>20 東大阪市-14</v>
      </c>
      <c r="B145" s="9">
        <f>+COUNTIF($F$4:F145,F145)</f>
        <v>14</v>
      </c>
      <c r="C145" s="8">
        <v>142</v>
      </c>
      <c r="D145" t="s">
        <v>43</v>
      </c>
      <c r="E145">
        <v>12701207</v>
      </c>
      <c r="F145" t="s">
        <v>183</v>
      </c>
      <c r="G145" s="271" t="s">
        <v>188</v>
      </c>
      <c r="H145" t="s">
        <v>189</v>
      </c>
      <c r="I145" t="s">
        <v>191</v>
      </c>
      <c r="J145" t="s">
        <v>1061</v>
      </c>
      <c r="L145"/>
      <c r="M145"/>
    </row>
    <row r="146" spans="1:13" s="9" customFormat="1" x14ac:dyDescent="0.45">
      <c r="A146" s="9" t="str">
        <f t="shared" si="2"/>
        <v>20 東大阪市-15</v>
      </c>
      <c r="B146" s="9">
        <f>+COUNTIF($F$4:F146,F146)</f>
        <v>15</v>
      </c>
      <c r="C146" s="8">
        <v>143</v>
      </c>
      <c r="D146" t="s">
        <v>43</v>
      </c>
      <c r="E146">
        <v>12701208</v>
      </c>
      <c r="F146" t="s">
        <v>183</v>
      </c>
      <c r="G146" s="271" t="s">
        <v>188</v>
      </c>
      <c r="H146" t="s">
        <v>189</v>
      </c>
      <c r="I146" t="s">
        <v>192</v>
      </c>
      <c r="J146" t="s">
        <v>1061</v>
      </c>
      <c r="L146"/>
      <c r="M146"/>
    </row>
    <row r="147" spans="1:13" s="9" customFormat="1" x14ac:dyDescent="0.45">
      <c r="A147" s="9" t="str">
        <f t="shared" si="2"/>
        <v>20 東大阪市-16</v>
      </c>
      <c r="B147" s="9">
        <f>+COUNTIF($F$4:F147,F147)</f>
        <v>16</v>
      </c>
      <c r="C147" s="8">
        <v>144</v>
      </c>
      <c r="D147" t="s">
        <v>43</v>
      </c>
      <c r="E147">
        <v>12701210</v>
      </c>
      <c r="F147" t="s">
        <v>183</v>
      </c>
      <c r="G147" s="271" t="s">
        <v>188</v>
      </c>
      <c r="H147" t="s">
        <v>189</v>
      </c>
      <c r="I147" t="s">
        <v>193</v>
      </c>
      <c r="J147" t="s">
        <v>1059</v>
      </c>
      <c r="L147"/>
      <c r="M147"/>
    </row>
    <row r="148" spans="1:13" s="9" customFormat="1" x14ac:dyDescent="0.45">
      <c r="A148" s="9" t="str">
        <f t="shared" si="2"/>
        <v>20 東大阪市-17</v>
      </c>
      <c r="B148" s="9">
        <f>+COUNTIF($F$4:F148,F148)</f>
        <v>17</v>
      </c>
      <c r="C148" s="8">
        <v>145</v>
      </c>
      <c r="D148" t="s">
        <v>43</v>
      </c>
      <c r="E148">
        <v>12701212</v>
      </c>
      <c r="F148" t="s">
        <v>183</v>
      </c>
      <c r="G148" s="271" t="s">
        <v>188</v>
      </c>
      <c r="H148" t="s">
        <v>189</v>
      </c>
      <c r="I148" t="s">
        <v>194</v>
      </c>
      <c r="J148" t="s">
        <v>1061</v>
      </c>
      <c r="L148"/>
      <c r="M148"/>
    </row>
    <row r="149" spans="1:13" s="9" customFormat="1" x14ac:dyDescent="0.45">
      <c r="A149" s="9" t="str">
        <f t="shared" si="2"/>
        <v>20 東大阪市-18</v>
      </c>
      <c r="B149" s="9">
        <f>+COUNTIF($F$4:F149,F149)</f>
        <v>18</v>
      </c>
      <c r="C149" s="8">
        <v>146</v>
      </c>
      <c r="D149" t="s">
        <v>43</v>
      </c>
      <c r="E149">
        <v>12701214</v>
      </c>
      <c r="F149" t="s">
        <v>183</v>
      </c>
      <c r="G149" s="271" t="s">
        <v>188</v>
      </c>
      <c r="H149" t="s">
        <v>189</v>
      </c>
      <c r="I149" t="s">
        <v>1069</v>
      </c>
      <c r="J149" t="s">
        <v>1061</v>
      </c>
      <c r="L149"/>
      <c r="M149"/>
    </row>
    <row r="150" spans="1:13" s="9" customFormat="1" x14ac:dyDescent="0.45">
      <c r="A150" s="9" t="str">
        <f t="shared" si="2"/>
        <v>20 東大阪市-19</v>
      </c>
      <c r="B150" s="9">
        <f>+COUNTIF($F$4:F150,F150)</f>
        <v>19</v>
      </c>
      <c r="C150" s="8">
        <v>147</v>
      </c>
      <c r="D150" t="s">
        <v>43</v>
      </c>
      <c r="E150">
        <v>12701215</v>
      </c>
      <c r="F150" t="s">
        <v>183</v>
      </c>
      <c r="G150" s="271" t="s">
        <v>188</v>
      </c>
      <c r="H150" t="s">
        <v>189</v>
      </c>
      <c r="I150" t="s">
        <v>195</v>
      </c>
      <c r="J150" t="s">
        <v>1061</v>
      </c>
      <c r="L150"/>
      <c r="M150"/>
    </row>
    <row r="151" spans="1:13" s="9" customFormat="1" x14ac:dyDescent="0.45">
      <c r="A151" s="9" t="str">
        <f t="shared" si="2"/>
        <v>20 東大阪市-20</v>
      </c>
      <c r="B151" s="9">
        <f>+COUNTIF($F$4:F151,F151)</f>
        <v>20</v>
      </c>
      <c r="C151" s="8">
        <v>148</v>
      </c>
      <c r="D151" t="s">
        <v>43</v>
      </c>
      <c r="E151">
        <v>12701216</v>
      </c>
      <c r="F151" t="s">
        <v>183</v>
      </c>
      <c r="G151" s="271" t="s">
        <v>188</v>
      </c>
      <c r="H151" t="s">
        <v>189</v>
      </c>
      <c r="I151" t="s">
        <v>196</v>
      </c>
      <c r="J151" t="s">
        <v>1061</v>
      </c>
      <c r="L151"/>
      <c r="M151"/>
    </row>
    <row r="152" spans="1:13" s="9" customFormat="1" x14ac:dyDescent="0.45">
      <c r="A152" s="9" t="str">
        <f t="shared" si="2"/>
        <v>20 東大阪市-21</v>
      </c>
      <c r="B152" s="9">
        <f>+COUNTIF($F$4:F152,F152)</f>
        <v>21</v>
      </c>
      <c r="C152" s="8">
        <v>149</v>
      </c>
      <c r="D152" t="s">
        <v>43</v>
      </c>
      <c r="E152">
        <v>12701217</v>
      </c>
      <c r="F152" t="s">
        <v>183</v>
      </c>
      <c r="G152" s="271" t="s">
        <v>188</v>
      </c>
      <c r="H152" t="s">
        <v>189</v>
      </c>
      <c r="I152" t="s">
        <v>197</v>
      </c>
      <c r="J152" t="s">
        <v>1061</v>
      </c>
      <c r="L152"/>
      <c r="M152"/>
    </row>
    <row r="153" spans="1:13" s="9" customFormat="1" x14ac:dyDescent="0.45">
      <c r="A153" s="9" t="str">
        <f t="shared" si="2"/>
        <v>20 東大阪市-22</v>
      </c>
      <c r="B153" s="9">
        <f>+COUNTIF($F$4:F153,F153)</f>
        <v>22</v>
      </c>
      <c r="C153" s="8">
        <v>150</v>
      </c>
      <c r="D153" t="s">
        <v>43</v>
      </c>
      <c r="E153">
        <v>12701219</v>
      </c>
      <c r="F153" t="s">
        <v>183</v>
      </c>
      <c r="G153" s="271" t="s">
        <v>188</v>
      </c>
      <c r="H153" t="s">
        <v>189</v>
      </c>
      <c r="I153" t="s">
        <v>198</v>
      </c>
      <c r="J153" t="s">
        <v>1061</v>
      </c>
      <c r="L153"/>
      <c r="M153"/>
    </row>
    <row r="154" spans="1:13" s="9" customFormat="1" x14ac:dyDescent="0.45">
      <c r="A154" s="9" t="str">
        <f t="shared" si="2"/>
        <v>20 東大阪市-23</v>
      </c>
      <c r="B154" s="9">
        <f>+COUNTIF($F$4:F154,F154)</f>
        <v>23</v>
      </c>
      <c r="C154" s="8">
        <v>151</v>
      </c>
      <c r="D154" t="s">
        <v>43</v>
      </c>
      <c r="E154">
        <v>12701221</v>
      </c>
      <c r="F154" t="s">
        <v>183</v>
      </c>
      <c r="G154" s="271" t="s">
        <v>188</v>
      </c>
      <c r="H154" t="s">
        <v>189</v>
      </c>
      <c r="I154" t="s">
        <v>199</v>
      </c>
      <c r="J154" t="s">
        <v>1061</v>
      </c>
      <c r="L154"/>
      <c r="M154"/>
    </row>
    <row r="155" spans="1:13" s="9" customFormat="1" x14ac:dyDescent="0.45">
      <c r="A155" s="9" t="str">
        <f t="shared" si="2"/>
        <v>20 東大阪市-24</v>
      </c>
      <c r="B155" s="9">
        <f>+COUNTIF($F$4:F155,F155)</f>
        <v>24</v>
      </c>
      <c r="C155" s="8">
        <v>152</v>
      </c>
      <c r="D155" t="s">
        <v>43</v>
      </c>
      <c r="E155">
        <v>12701223</v>
      </c>
      <c r="F155" t="s">
        <v>183</v>
      </c>
      <c r="G155" s="271" t="s">
        <v>188</v>
      </c>
      <c r="H155" t="s">
        <v>189</v>
      </c>
      <c r="I155" t="s">
        <v>200</v>
      </c>
      <c r="J155" t="s">
        <v>1061</v>
      </c>
      <c r="L155"/>
      <c r="M155"/>
    </row>
    <row r="156" spans="1:13" s="9" customFormat="1" x14ac:dyDescent="0.45">
      <c r="A156" s="9" t="str">
        <f t="shared" si="2"/>
        <v>20 東大阪市-25</v>
      </c>
      <c r="B156" s="9">
        <f>+COUNTIF($F$4:F156,F156)</f>
        <v>25</v>
      </c>
      <c r="C156" s="8">
        <v>153</v>
      </c>
      <c r="D156" t="s">
        <v>43</v>
      </c>
      <c r="E156">
        <v>12701224</v>
      </c>
      <c r="F156" t="s">
        <v>183</v>
      </c>
      <c r="G156" s="271" t="s">
        <v>188</v>
      </c>
      <c r="H156" t="s">
        <v>189</v>
      </c>
      <c r="I156" t="s">
        <v>201</v>
      </c>
      <c r="J156" t="s">
        <v>1061</v>
      </c>
      <c r="L156"/>
      <c r="M156"/>
    </row>
    <row r="157" spans="1:13" s="9" customFormat="1" x14ac:dyDescent="0.45">
      <c r="A157" s="9" t="str">
        <f t="shared" si="2"/>
        <v>20 東大阪市-26</v>
      </c>
      <c r="B157" s="9">
        <f>+COUNTIF($F$4:F157,F157)</f>
        <v>26</v>
      </c>
      <c r="C157" s="8">
        <v>154</v>
      </c>
      <c r="D157" t="s">
        <v>43</v>
      </c>
      <c r="E157">
        <v>12701225</v>
      </c>
      <c r="F157" t="s">
        <v>183</v>
      </c>
      <c r="G157" s="271" t="s">
        <v>188</v>
      </c>
      <c r="H157" t="s">
        <v>189</v>
      </c>
      <c r="I157" t="s">
        <v>202</v>
      </c>
      <c r="J157" t="s">
        <v>1061</v>
      </c>
      <c r="L157"/>
      <c r="M157"/>
    </row>
    <row r="158" spans="1:13" s="9" customFormat="1" x14ac:dyDescent="0.45">
      <c r="A158" s="9" t="str">
        <f t="shared" si="2"/>
        <v>20 東大阪市-27</v>
      </c>
      <c r="B158" s="9">
        <f>+COUNTIF($F$4:F158,F158)</f>
        <v>27</v>
      </c>
      <c r="C158" s="8">
        <v>155</v>
      </c>
      <c r="D158" t="s">
        <v>43</v>
      </c>
      <c r="E158">
        <v>12701226</v>
      </c>
      <c r="F158" t="s">
        <v>183</v>
      </c>
      <c r="G158" s="271" t="s">
        <v>188</v>
      </c>
      <c r="H158" t="s">
        <v>189</v>
      </c>
      <c r="I158" t="s">
        <v>977</v>
      </c>
      <c r="J158" t="s">
        <v>1061</v>
      </c>
      <c r="L158"/>
      <c r="M158"/>
    </row>
    <row r="159" spans="1:13" s="9" customFormat="1" x14ac:dyDescent="0.45">
      <c r="A159" s="9" t="str">
        <f t="shared" si="2"/>
        <v>20 東大阪市-28</v>
      </c>
      <c r="B159" s="9">
        <f>+COUNTIF($F$4:F159,F159)</f>
        <v>28</v>
      </c>
      <c r="C159" s="8">
        <v>156</v>
      </c>
      <c r="D159" t="s">
        <v>43</v>
      </c>
      <c r="E159">
        <v>12701227</v>
      </c>
      <c r="F159" t="s">
        <v>183</v>
      </c>
      <c r="G159" s="271" t="s">
        <v>188</v>
      </c>
      <c r="H159" t="s">
        <v>189</v>
      </c>
      <c r="I159" t="s">
        <v>203</v>
      </c>
      <c r="J159" t="s">
        <v>1061</v>
      </c>
      <c r="L159"/>
      <c r="M159"/>
    </row>
    <row r="160" spans="1:13" s="9" customFormat="1" x14ac:dyDescent="0.45">
      <c r="A160" s="9" t="str">
        <f t="shared" si="2"/>
        <v>20 東大阪市-29</v>
      </c>
      <c r="B160" s="9">
        <f>+COUNTIF($F$4:F160,F160)</f>
        <v>29</v>
      </c>
      <c r="C160" s="8">
        <v>157</v>
      </c>
      <c r="D160" t="s">
        <v>43</v>
      </c>
      <c r="E160">
        <v>12701229</v>
      </c>
      <c r="F160" t="s">
        <v>183</v>
      </c>
      <c r="G160" s="271" t="s">
        <v>188</v>
      </c>
      <c r="H160" t="s">
        <v>189</v>
      </c>
      <c r="I160" t="s">
        <v>204</v>
      </c>
      <c r="J160" t="s">
        <v>1061</v>
      </c>
      <c r="L160"/>
      <c r="M160"/>
    </row>
    <row r="161" spans="1:13" s="9" customFormat="1" x14ac:dyDescent="0.45">
      <c r="A161" s="9" t="str">
        <f t="shared" si="2"/>
        <v>20 東大阪市-30</v>
      </c>
      <c r="B161" s="9">
        <f>+COUNTIF($F$4:F161,F161)</f>
        <v>30</v>
      </c>
      <c r="C161" s="8">
        <v>158</v>
      </c>
      <c r="D161" t="s">
        <v>43</v>
      </c>
      <c r="E161">
        <v>12701230</v>
      </c>
      <c r="F161" t="s">
        <v>183</v>
      </c>
      <c r="G161" s="271" t="s">
        <v>188</v>
      </c>
      <c r="H161" t="s">
        <v>189</v>
      </c>
      <c r="I161" t="s">
        <v>205</v>
      </c>
      <c r="J161" t="s">
        <v>1061</v>
      </c>
      <c r="L161"/>
      <c r="M161"/>
    </row>
    <row r="162" spans="1:13" s="9" customFormat="1" x14ac:dyDescent="0.45">
      <c r="A162" s="9" t="str">
        <f t="shared" si="2"/>
        <v>20 東大阪市-31</v>
      </c>
      <c r="B162" s="9">
        <f>+COUNTIF($F$4:F162,F162)</f>
        <v>31</v>
      </c>
      <c r="C162" s="8">
        <v>159</v>
      </c>
      <c r="D162" t="s">
        <v>43</v>
      </c>
      <c r="E162">
        <v>12701234</v>
      </c>
      <c r="F162" t="s">
        <v>183</v>
      </c>
      <c r="G162" s="271" t="s">
        <v>188</v>
      </c>
      <c r="H162" t="s">
        <v>189</v>
      </c>
      <c r="I162" t="s">
        <v>206</v>
      </c>
      <c r="J162" t="s">
        <v>1061</v>
      </c>
      <c r="L162"/>
      <c r="M162"/>
    </row>
    <row r="163" spans="1:13" s="9" customFormat="1" x14ac:dyDescent="0.45">
      <c r="A163" s="9" t="str">
        <f t="shared" si="2"/>
        <v>21 富田林市-1</v>
      </c>
      <c r="B163" s="9">
        <f>+COUNTIF($F$4:F163,F163)</f>
        <v>1</v>
      </c>
      <c r="C163" s="8">
        <v>160</v>
      </c>
      <c r="D163" t="s">
        <v>43</v>
      </c>
      <c r="E163">
        <v>12701256</v>
      </c>
      <c r="F163" t="s">
        <v>217</v>
      </c>
      <c r="G163" s="271" t="s">
        <v>232</v>
      </c>
      <c r="H163" t="s">
        <v>233</v>
      </c>
      <c r="I163" t="s">
        <v>234</v>
      </c>
      <c r="J163" t="s">
        <v>1061</v>
      </c>
      <c r="L163"/>
      <c r="M163"/>
    </row>
    <row r="164" spans="1:13" s="9" customFormat="1" x14ac:dyDescent="0.45">
      <c r="A164" s="9" t="str">
        <f t="shared" si="2"/>
        <v>21 富田林市-2</v>
      </c>
      <c r="B164" s="9">
        <f>+COUNTIF($F$4:F164,F164)</f>
        <v>2</v>
      </c>
      <c r="C164" s="8">
        <v>161</v>
      </c>
      <c r="D164" t="s">
        <v>43</v>
      </c>
      <c r="E164">
        <v>12701259</v>
      </c>
      <c r="F164" t="s">
        <v>217</v>
      </c>
      <c r="G164" s="271" t="s">
        <v>232</v>
      </c>
      <c r="H164" t="s">
        <v>233</v>
      </c>
      <c r="I164" t="s">
        <v>235</v>
      </c>
      <c r="J164" t="s">
        <v>1059</v>
      </c>
      <c r="L164"/>
      <c r="M164"/>
    </row>
    <row r="165" spans="1:13" s="9" customFormat="1" x14ac:dyDescent="0.45">
      <c r="A165" s="9" t="str">
        <f t="shared" si="2"/>
        <v>21 富田林市-3</v>
      </c>
      <c r="B165" s="9">
        <f>+COUNTIF($F$4:F165,F165)</f>
        <v>3</v>
      </c>
      <c r="C165" s="8">
        <v>162</v>
      </c>
      <c r="D165" t="s">
        <v>43</v>
      </c>
      <c r="E165">
        <v>12701273</v>
      </c>
      <c r="F165" t="s">
        <v>217</v>
      </c>
      <c r="G165" s="271" t="s">
        <v>232</v>
      </c>
      <c r="H165" t="s">
        <v>233</v>
      </c>
      <c r="I165" t="s">
        <v>236</v>
      </c>
      <c r="J165" t="s">
        <v>1061</v>
      </c>
      <c r="L165"/>
      <c r="M165"/>
    </row>
    <row r="166" spans="1:13" s="9" customFormat="1" x14ac:dyDescent="0.45">
      <c r="A166" s="9" t="str">
        <f t="shared" si="2"/>
        <v>21 富田林市-4</v>
      </c>
      <c r="B166" s="9">
        <f>+COUNTIF($F$4:F166,F166)</f>
        <v>4</v>
      </c>
      <c r="C166" s="8">
        <v>163</v>
      </c>
      <c r="D166" t="s">
        <v>43</v>
      </c>
      <c r="E166">
        <v>12701282</v>
      </c>
      <c r="F166" t="s">
        <v>217</v>
      </c>
      <c r="G166" s="271" t="s">
        <v>232</v>
      </c>
      <c r="H166" t="s">
        <v>233</v>
      </c>
      <c r="I166" t="s">
        <v>237</v>
      </c>
      <c r="J166" t="s">
        <v>1061</v>
      </c>
      <c r="L166"/>
      <c r="M166"/>
    </row>
    <row r="167" spans="1:13" s="9" customFormat="1" x14ac:dyDescent="0.45">
      <c r="A167" s="9" t="str">
        <f t="shared" si="2"/>
        <v>21 富田林市-5</v>
      </c>
      <c r="B167" s="9">
        <f>+COUNTIF($F$4:F167,F167)</f>
        <v>5</v>
      </c>
      <c r="C167" s="8">
        <v>164</v>
      </c>
      <c r="D167" t="s">
        <v>43</v>
      </c>
      <c r="E167">
        <v>12701284</v>
      </c>
      <c r="F167" t="s">
        <v>217</v>
      </c>
      <c r="G167" s="271" t="s">
        <v>232</v>
      </c>
      <c r="H167" t="s">
        <v>233</v>
      </c>
      <c r="I167" t="s">
        <v>238</v>
      </c>
      <c r="J167" t="s">
        <v>1061</v>
      </c>
      <c r="L167"/>
      <c r="M167"/>
    </row>
    <row r="168" spans="1:13" s="9" customFormat="1" x14ac:dyDescent="0.45">
      <c r="A168" s="9" t="str">
        <f t="shared" si="2"/>
        <v>21 富田林市-6</v>
      </c>
      <c r="B168" s="9">
        <f>+COUNTIF($F$4:F168,F168)</f>
        <v>6</v>
      </c>
      <c r="C168" s="8">
        <v>165</v>
      </c>
      <c r="D168" t="s">
        <v>43</v>
      </c>
      <c r="E168">
        <v>12701286</v>
      </c>
      <c r="F168" t="s">
        <v>217</v>
      </c>
      <c r="G168" s="271" t="s">
        <v>232</v>
      </c>
      <c r="H168" t="s">
        <v>233</v>
      </c>
      <c r="I168" t="s">
        <v>239</v>
      </c>
      <c r="J168" t="s">
        <v>1061</v>
      </c>
      <c r="L168"/>
      <c r="M168"/>
    </row>
    <row r="169" spans="1:13" s="9" customFormat="1" x14ac:dyDescent="0.45">
      <c r="A169" s="9" t="str">
        <f t="shared" si="2"/>
        <v>21 富田林市-7</v>
      </c>
      <c r="B169" s="9">
        <f>+COUNTIF($F$4:F169,F169)</f>
        <v>7</v>
      </c>
      <c r="C169" s="8">
        <v>166</v>
      </c>
      <c r="D169" t="s">
        <v>43</v>
      </c>
      <c r="E169">
        <v>12701680</v>
      </c>
      <c r="F169" t="s">
        <v>217</v>
      </c>
      <c r="G169" s="271" t="s">
        <v>232</v>
      </c>
      <c r="H169" t="s">
        <v>233</v>
      </c>
      <c r="I169" t="s">
        <v>240</v>
      </c>
      <c r="J169" t="s">
        <v>1061</v>
      </c>
      <c r="L169"/>
      <c r="M169"/>
    </row>
    <row r="170" spans="1:13" s="9" customFormat="1" x14ac:dyDescent="0.45">
      <c r="A170" s="9" t="str">
        <f t="shared" si="2"/>
        <v>22 河内長野市-8</v>
      </c>
      <c r="B170" s="9">
        <f>+COUNTIF($F$4:F170,F170)</f>
        <v>8</v>
      </c>
      <c r="C170" s="8">
        <v>167</v>
      </c>
      <c r="D170" t="s">
        <v>43</v>
      </c>
      <c r="E170">
        <v>12701254</v>
      </c>
      <c r="F170" t="s">
        <v>217</v>
      </c>
      <c r="G170" s="271" t="s">
        <v>232</v>
      </c>
      <c r="H170" t="s">
        <v>241</v>
      </c>
      <c r="I170" t="s">
        <v>242</v>
      </c>
      <c r="J170" t="s">
        <v>1059</v>
      </c>
      <c r="L170"/>
      <c r="M170"/>
    </row>
    <row r="171" spans="1:13" s="9" customFormat="1" x14ac:dyDescent="0.45">
      <c r="A171" s="9" t="str">
        <f t="shared" si="2"/>
        <v>22 河内長野市-9</v>
      </c>
      <c r="B171" s="9">
        <f>+COUNTIF($F$4:F171,F171)</f>
        <v>9</v>
      </c>
      <c r="C171" s="8">
        <v>168</v>
      </c>
      <c r="D171" t="s">
        <v>43</v>
      </c>
      <c r="E171">
        <v>12701261</v>
      </c>
      <c r="F171" t="s">
        <v>217</v>
      </c>
      <c r="G171" s="271" t="s">
        <v>232</v>
      </c>
      <c r="H171" t="s">
        <v>241</v>
      </c>
      <c r="I171" t="s">
        <v>819</v>
      </c>
      <c r="J171" t="s">
        <v>1061</v>
      </c>
      <c r="L171"/>
      <c r="M171"/>
    </row>
    <row r="172" spans="1:13" s="9" customFormat="1" x14ac:dyDescent="0.45">
      <c r="A172" s="9" t="str">
        <f t="shared" si="2"/>
        <v>22 河内長野市-10</v>
      </c>
      <c r="B172" s="9">
        <f>+COUNTIF($F$4:F172,F172)</f>
        <v>10</v>
      </c>
      <c r="C172" s="8">
        <v>169</v>
      </c>
      <c r="D172" t="s">
        <v>43</v>
      </c>
      <c r="E172">
        <v>12701267</v>
      </c>
      <c r="F172" t="s">
        <v>217</v>
      </c>
      <c r="G172" s="271" t="s">
        <v>232</v>
      </c>
      <c r="H172" t="s">
        <v>241</v>
      </c>
      <c r="I172" t="s">
        <v>243</v>
      </c>
      <c r="J172" t="s">
        <v>1061</v>
      </c>
      <c r="L172"/>
      <c r="M172"/>
    </row>
    <row r="173" spans="1:13" s="9" customFormat="1" x14ac:dyDescent="0.45">
      <c r="A173" s="9" t="str">
        <f t="shared" si="2"/>
        <v>22 河内長野市-11</v>
      </c>
      <c r="B173" s="9">
        <f>+COUNTIF($F$4:F173,F173)</f>
        <v>11</v>
      </c>
      <c r="C173" s="8">
        <v>170</v>
      </c>
      <c r="D173" t="s">
        <v>43</v>
      </c>
      <c r="E173">
        <v>12701270</v>
      </c>
      <c r="F173" t="s">
        <v>217</v>
      </c>
      <c r="G173" s="271" t="s">
        <v>232</v>
      </c>
      <c r="H173" t="s">
        <v>241</v>
      </c>
      <c r="I173" t="s">
        <v>244</v>
      </c>
      <c r="J173" t="s">
        <v>1061</v>
      </c>
      <c r="L173"/>
      <c r="M173"/>
    </row>
    <row r="174" spans="1:13" s="9" customFormat="1" x14ac:dyDescent="0.45">
      <c r="A174" s="9" t="str">
        <f t="shared" si="2"/>
        <v>22 河内長野市-12</v>
      </c>
      <c r="B174" s="9">
        <f>+COUNTIF($F$4:F174,F174)</f>
        <v>12</v>
      </c>
      <c r="C174" s="8">
        <v>171</v>
      </c>
      <c r="D174" t="s">
        <v>43</v>
      </c>
      <c r="E174">
        <v>12701272</v>
      </c>
      <c r="F174" t="s">
        <v>217</v>
      </c>
      <c r="G174" s="271" t="s">
        <v>232</v>
      </c>
      <c r="H174" t="s">
        <v>241</v>
      </c>
      <c r="I174" t="s">
        <v>1072</v>
      </c>
      <c r="J174" t="s">
        <v>1061</v>
      </c>
      <c r="L174"/>
      <c r="M174"/>
    </row>
    <row r="175" spans="1:13" s="9" customFormat="1" x14ac:dyDescent="0.45">
      <c r="A175" s="9" t="str">
        <f t="shared" si="2"/>
        <v>22 河内長野市-13</v>
      </c>
      <c r="B175" s="9">
        <f>+COUNTIF($F$4:F175,F175)</f>
        <v>13</v>
      </c>
      <c r="C175" s="8">
        <v>172</v>
      </c>
      <c r="D175" t="s">
        <v>43</v>
      </c>
      <c r="E175">
        <v>12701274</v>
      </c>
      <c r="F175" t="s">
        <v>217</v>
      </c>
      <c r="G175" s="271" t="s">
        <v>232</v>
      </c>
      <c r="H175" t="s">
        <v>241</v>
      </c>
      <c r="I175" t="s">
        <v>245</v>
      </c>
      <c r="J175" t="s">
        <v>1061</v>
      </c>
      <c r="L175"/>
      <c r="M175"/>
    </row>
    <row r="176" spans="1:13" s="9" customFormat="1" x14ac:dyDescent="0.45">
      <c r="A176" s="9" t="str">
        <f t="shared" si="2"/>
        <v>22 河内長野市-14</v>
      </c>
      <c r="B176" s="9">
        <f>+COUNTIF($F$4:F176,F176)</f>
        <v>14</v>
      </c>
      <c r="C176" s="8">
        <v>173</v>
      </c>
      <c r="D176" t="s">
        <v>43</v>
      </c>
      <c r="E176">
        <v>12701277</v>
      </c>
      <c r="F176" t="s">
        <v>217</v>
      </c>
      <c r="G176" s="271" t="s">
        <v>232</v>
      </c>
      <c r="H176" t="s">
        <v>241</v>
      </c>
      <c r="I176" t="s">
        <v>246</v>
      </c>
      <c r="J176" t="s">
        <v>1061</v>
      </c>
      <c r="L176"/>
      <c r="M176"/>
    </row>
    <row r="177" spans="1:13" s="9" customFormat="1" x14ac:dyDescent="0.45">
      <c r="A177" s="9" t="str">
        <f t="shared" si="2"/>
        <v>22 河内長野市-15</v>
      </c>
      <c r="B177" s="9">
        <f>+COUNTIF($F$4:F177,F177)</f>
        <v>15</v>
      </c>
      <c r="C177" s="8">
        <v>174</v>
      </c>
      <c r="D177" t="s">
        <v>43</v>
      </c>
      <c r="E177">
        <v>12701281</v>
      </c>
      <c r="F177" t="s">
        <v>217</v>
      </c>
      <c r="G177" s="271" t="s">
        <v>232</v>
      </c>
      <c r="H177" t="s">
        <v>241</v>
      </c>
      <c r="I177" t="s">
        <v>247</v>
      </c>
      <c r="J177" t="s">
        <v>1061</v>
      </c>
      <c r="L177"/>
      <c r="M177"/>
    </row>
    <row r="178" spans="1:13" s="9" customFormat="1" x14ac:dyDescent="0.45">
      <c r="A178" s="9" t="str">
        <f t="shared" si="2"/>
        <v>23 松原市-16</v>
      </c>
      <c r="B178" s="9">
        <f>+COUNTIF($F$4:F178,F178)</f>
        <v>16</v>
      </c>
      <c r="C178" s="8">
        <v>175</v>
      </c>
      <c r="D178" t="s">
        <v>43</v>
      </c>
      <c r="E178">
        <v>12701255</v>
      </c>
      <c r="F178" t="s">
        <v>217</v>
      </c>
      <c r="G178" s="271" t="s">
        <v>184</v>
      </c>
      <c r="H178" t="s">
        <v>218</v>
      </c>
      <c r="I178" t="s">
        <v>219</v>
      </c>
      <c r="J178" t="s">
        <v>1061</v>
      </c>
      <c r="L178"/>
      <c r="M178"/>
    </row>
    <row r="179" spans="1:13" s="9" customFormat="1" x14ac:dyDescent="0.45">
      <c r="A179" s="9" t="str">
        <f t="shared" si="2"/>
        <v>23 松原市-17</v>
      </c>
      <c r="B179" s="9">
        <f>+COUNTIF($F$4:F179,F179)</f>
        <v>17</v>
      </c>
      <c r="C179" s="8">
        <v>176</v>
      </c>
      <c r="D179" t="s">
        <v>43</v>
      </c>
      <c r="E179">
        <v>12701262</v>
      </c>
      <c r="F179" t="s">
        <v>217</v>
      </c>
      <c r="G179" s="271" t="s">
        <v>184</v>
      </c>
      <c r="H179" t="s">
        <v>218</v>
      </c>
      <c r="I179" t="s">
        <v>220</v>
      </c>
      <c r="J179" t="s">
        <v>1061</v>
      </c>
      <c r="L179"/>
      <c r="M179"/>
    </row>
    <row r="180" spans="1:13" s="9" customFormat="1" x14ac:dyDescent="0.45">
      <c r="A180" s="9" t="str">
        <f t="shared" si="2"/>
        <v>23 松原市-18</v>
      </c>
      <c r="B180" s="9">
        <f>+COUNTIF($F$4:F180,F180)</f>
        <v>18</v>
      </c>
      <c r="C180" s="8">
        <v>177</v>
      </c>
      <c r="D180" t="s">
        <v>43</v>
      </c>
      <c r="E180">
        <v>12701264</v>
      </c>
      <c r="F180" t="s">
        <v>217</v>
      </c>
      <c r="G180" s="271" t="s">
        <v>184</v>
      </c>
      <c r="H180" t="s">
        <v>218</v>
      </c>
      <c r="I180" t="s">
        <v>221</v>
      </c>
      <c r="J180" t="s">
        <v>1061</v>
      </c>
      <c r="L180"/>
      <c r="M180"/>
    </row>
    <row r="181" spans="1:13" s="9" customFormat="1" x14ac:dyDescent="0.45">
      <c r="A181" s="9" t="str">
        <f t="shared" si="2"/>
        <v>23 松原市-19</v>
      </c>
      <c r="B181" s="9">
        <f>+COUNTIF($F$4:F181,F181)</f>
        <v>19</v>
      </c>
      <c r="C181" s="8">
        <v>178</v>
      </c>
      <c r="D181" t="s">
        <v>43</v>
      </c>
      <c r="E181">
        <v>12701280</v>
      </c>
      <c r="F181" t="s">
        <v>217</v>
      </c>
      <c r="G181" s="271" t="s">
        <v>184</v>
      </c>
      <c r="H181" t="s">
        <v>218</v>
      </c>
      <c r="I181" t="s">
        <v>222</v>
      </c>
      <c r="J181" t="s">
        <v>1061</v>
      </c>
      <c r="L181"/>
      <c r="M181"/>
    </row>
    <row r="182" spans="1:13" s="9" customFormat="1" x14ac:dyDescent="0.45">
      <c r="A182" s="9" t="str">
        <f t="shared" si="2"/>
        <v>24 羽曳野市-20</v>
      </c>
      <c r="B182" s="9">
        <f>+COUNTIF($F$4:F182,F182)</f>
        <v>20</v>
      </c>
      <c r="C182" s="8">
        <v>179</v>
      </c>
      <c r="D182" t="s">
        <v>43</v>
      </c>
      <c r="E182">
        <v>12701257</v>
      </c>
      <c r="F182" t="s">
        <v>217</v>
      </c>
      <c r="G182" s="271" t="s">
        <v>184</v>
      </c>
      <c r="H182" t="s">
        <v>223</v>
      </c>
      <c r="I182" t="s">
        <v>224</v>
      </c>
      <c r="J182" t="s">
        <v>1060</v>
      </c>
      <c r="L182"/>
      <c r="M182"/>
    </row>
    <row r="183" spans="1:13" s="9" customFormat="1" x14ac:dyDescent="0.45">
      <c r="A183" s="9" t="str">
        <f t="shared" si="2"/>
        <v>24 羽曳野市-21</v>
      </c>
      <c r="B183" s="9">
        <f>+COUNTIF($F$4:F183,F183)</f>
        <v>21</v>
      </c>
      <c r="C183" s="8">
        <v>180</v>
      </c>
      <c r="D183" t="s">
        <v>43</v>
      </c>
      <c r="E183">
        <v>12701260</v>
      </c>
      <c r="F183" t="s">
        <v>217</v>
      </c>
      <c r="G183" s="271" t="s">
        <v>184</v>
      </c>
      <c r="H183" t="s">
        <v>223</v>
      </c>
      <c r="I183" t="s">
        <v>225</v>
      </c>
      <c r="J183" t="s">
        <v>1059</v>
      </c>
      <c r="L183"/>
      <c r="M183"/>
    </row>
    <row r="184" spans="1:13" s="9" customFormat="1" x14ac:dyDescent="0.45">
      <c r="A184" s="9" t="str">
        <f t="shared" si="2"/>
        <v>24 羽曳野市-22</v>
      </c>
      <c r="B184" s="9">
        <f>+COUNTIF($F$4:F184,F184)</f>
        <v>22</v>
      </c>
      <c r="C184" s="8">
        <v>181</v>
      </c>
      <c r="D184" t="s">
        <v>43</v>
      </c>
      <c r="E184">
        <v>12701265</v>
      </c>
      <c r="F184" t="s">
        <v>217</v>
      </c>
      <c r="G184" s="271" t="s">
        <v>184</v>
      </c>
      <c r="H184" t="s">
        <v>223</v>
      </c>
      <c r="I184" t="s">
        <v>1071</v>
      </c>
      <c r="J184" t="s">
        <v>1061</v>
      </c>
      <c r="L184"/>
      <c r="M184"/>
    </row>
    <row r="185" spans="1:13" s="9" customFormat="1" x14ac:dyDescent="0.45">
      <c r="A185" s="9" t="str">
        <f t="shared" si="2"/>
        <v>24 羽曳野市-23</v>
      </c>
      <c r="B185" s="9">
        <f>+COUNTIF($F$4:F185,F185)</f>
        <v>23</v>
      </c>
      <c r="C185" s="8">
        <v>182</v>
      </c>
      <c r="D185" t="s">
        <v>43</v>
      </c>
      <c r="E185">
        <v>12701266</v>
      </c>
      <c r="F185" t="s">
        <v>217</v>
      </c>
      <c r="G185" s="271" t="s">
        <v>184</v>
      </c>
      <c r="H185" t="s">
        <v>223</v>
      </c>
      <c r="I185" t="s">
        <v>226</v>
      </c>
      <c r="J185" t="s">
        <v>1061</v>
      </c>
      <c r="L185"/>
      <c r="M185"/>
    </row>
    <row r="186" spans="1:13" s="9" customFormat="1" x14ac:dyDescent="0.45">
      <c r="A186" s="9" t="str">
        <f t="shared" si="2"/>
        <v>24 羽曳野市-24</v>
      </c>
      <c r="B186" s="9">
        <f>+COUNTIF($F$4:F186,F186)</f>
        <v>24</v>
      </c>
      <c r="C186" s="8">
        <v>183</v>
      </c>
      <c r="D186" t="s">
        <v>43</v>
      </c>
      <c r="E186">
        <v>12701268</v>
      </c>
      <c r="F186" t="s">
        <v>217</v>
      </c>
      <c r="G186" s="271" t="s">
        <v>184</v>
      </c>
      <c r="H186" t="s">
        <v>223</v>
      </c>
      <c r="I186" t="s">
        <v>227</v>
      </c>
      <c r="J186" t="s">
        <v>1061</v>
      </c>
      <c r="L186"/>
      <c r="M186"/>
    </row>
    <row r="187" spans="1:13" s="9" customFormat="1" x14ac:dyDescent="0.45">
      <c r="A187" s="9" t="str">
        <f t="shared" si="2"/>
        <v>24 羽曳野市-25</v>
      </c>
      <c r="B187" s="9">
        <f>+COUNTIF($F$4:F187,F187)</f>
        <v>25</v>
      </c>
      <c r="C187" s="8">
        <v>184</v>
      </c>
      <c r="D187" t="s">
        <v>43</v>
      </c>
      <c r="E187">
        <v>12701278</v>
      </c>
      <c r="F187" t="s">
        <v>217</v>
      </c>
      <c r="G187" s="271" t="s">
        <v>184</v>
      </c>
      <c r="H187" t="s">
        <v>223</v>
      </c>
      <c r="I187" t="s">
        <v>228</v>
      </c>
      <c r="J187" t="s">
        <v>1061</v>
      </c>
      <c r="L187"/>
      <c r="M187"/>
    </row>
    <row r="188" spans="1:13" s="9" customFormat="1" x14ac:dyDescent="0.45">
      <c r="A188" s="9" t="str">
        <f t="shared" si="2"/>
        <v>25 藤井寺市-26</v>
      </c>
      <c r="B188" s="9">
        <f>+COUNTIF($F$4:F188,F188)</f>
        <v>26</v>
      </c>
      <c r="C188" s="8">
        <v>185</v>
      </c>
      <c r="D188" t="s">
        <v>43</v>
      </c>
      <c r="E188">
        <v>12701271</v>
      </c>
      <c r="F188" t="s">
        <v>217</v>
      </c>
      <c r="G188" s="271" t="s">
        <v>184</v>
      </c>
      <c r="H188" t="s">
        <v>229</v>
      </c>
      <c r="I188" t="s">
        <v>230</v>
      </c>
      <c r="J188" t="s">
        <v>1061</v>
      </c>
      <c r="L188"/>
      <c r="M188"/>
    </row>
    <row r="189" spans="1:13" s="9" customFormat="1" x14ac:dyDescent="0.45">
      <c r="A189" s="9" t="str">
        <f t="shared" si="2"/>
        <v>25 藤井寺市-27</v>
      </c>
      <c r="B189" s="9">
        <f>+COUNTIF($F$4:F189,F189)</f>
        <v>27</v>
      </c>
      <c r="C189" s="8">
        <v>186</v>
      </c>
      <c r="D189" t="s">
        <v>43</v>
      </c>
      <c r="E189">
        <v>12701285</v>
      </c>
      <c r="F189" t="s">
        <v>217</v>
      </c>
      <c r="G189" s="271" t="s">
        <v>184</v>
      </c>
      <c r="H189" t="s">
        <v>229</v>
      </c>
      <c r="I189" t="s">
        <v>818</v>
      </c>
      <c r="J189" t="s">
        <v>1061</v>
      </c>
      <c r="L189"/>
      <c r="M189"/>
    </row>
    <row r="190" spans="1:13" s="9" customFormat="1" x14ac:dyDescent="0.45">
      <c r="A190" s="9" t="str">
        <f t="shared" si="2"/>
        <v>25 藤井寺市-28</v>
      </c>
      <c r="B190" s="9">
        <f>+COUNTIF($F$4:F190,F190)</f>
        <v>28</v>
      </c>
      <c r="C190" s="8">
        <v>187</v>
      </c>
      <c r="D190" t="s">
        <v>43</v>
      </c>
      <c r="E190">
        <v>12702001</v>
      </c>
      <c r="F190" t="s">
        <v>217</v>
      </c>
      <c r="G190" s="271" t="s">
        <v>184</v>
      </c>
      <c r="H190" t="s">
        <v>229</v>
      </c>
      <c r="I190" t="s">
        <v>231</v>
      </c>
      <c r="J190" t="s">
        <v>1061</v>
      </c>
      <c r="L190"/>
      <c r="M190"/>
    </row>
    <row r="191" spans="1:13" s="9" customFormat="1" x14ac:dyDescent="0.45">
      <c r="A191" s="9" t="str">
        <f t="shared" si="2"/>
        <v>26 大阪狭山市-29</v>
      </c>
      <c r="B191" s="9">
        <f>+COUNTIF($F$4:F191,F191)</f>
        <v>29</v>
      </c>
      <c r="C191" s="8">
        <v>188</v>
      </c>
      <c r="D191" t="s">
        <v>43</v>
      </c>
      <c r="E191">
        <v>12701253</v>
      </c>
      <c r="F191" t="s">
        <v>217</v>
      </c>
      <c r="G191" s="271" t="s">
        <v>232</v>
      </c>
      <c r="H191" t="s">
        <v>248</v>
      </c>
      <c r="I191" t="s">
        <v>249</v>
      </c>
      <c r="J191" t="s">
        <v>1059</v>
      </c>
      <c r="L191"/>
      <c r="M191"/>
    </row>
    <row r="192" spans="1:13" s="9" customFormat="1" x14ac:dyDescent="0.45">
      <c r="A192" s="9" t="str">
        <f t="shared" si="2"/>
        <v>26 大阪狭山市-30</v>
      </c>
      <c r="B192" s="9">
        <f>+COUNTIF($F$4:F192,F192)</f>
        <v>30</v>
      </c>
      <c r="C192" s="8">
        <v>189</v>
      </c>
      <c r="D192" t="s">
        <v>43</v>
      </c>
      <c r="E192">
        <v>12701258</v>
      </c>
      <c r="F192" t="s">
        <v>217</v>
      </c>
      <c r="G192" s="271" t="s">
        <v>232</v>
      </c>
      <c r="H192" t="s">
        <v>248</v>
      </c>
      <c r="I192" t="s">
        <v>250</v>
      </c>
      <c r="J192" t="s">
        <v>1061</v>
      </c>
      <c r="L192"/>
      <c r="M192"/>
    </row>
    <row r="193" spans="1:13" s="9" customFormat="1" x14ac:dyDescent="0.45">
      <c r="A193" s="9" t="str">
        <f t="shared" si="2"/>
        <v>26 大阪狭山市-31</v>
      </c>
      <c r="B193" s="9">
        <f>+COUNTIF($F$4:F193,F193)</f>
        <v>31</v>
      </c>
      <c r="C193" s="8">
        <v>190</v>
      </c>
      <c r="D193" t="s">
        <v>43</v>
      </c>
      <c r="E193">
        <v>12701263</v>
      </c>
      <c r="F193" t="s">
        <v>217</v>
      </c>
      <c r="G193" s="271" t="s">
        <v>232</v>
      </c>
      <c r="H193" t="s">
        <v>248</v>
      </c>
      <c r="I193" t="s">
        <v>251</v>
      </c>
      <c r="J193" t="s">
        <v>1061</v>
      </c>
      <c r="L193"/>
      <c r="M193"/>
    </row>
    <row r="194" spans="1:13" s="9" customFormat="1" x14ac:dyDescent="0.45">
      <c r="A194" s="9" t="str">
        <f t="shared" si="2"/>
        <v>26 大阪狭山市-32</v>
      </c>
      <c r="B194" s="9">
        <f>+COUNTIF($F$4:F194,F194)</f>
        <v>32</v>
      </c>
      <c r="C194" s="8">
        <v>191</v>
      </c>
      <c r="D194" t="s">
        <v>43</v>
      </c>
      <c r="E194">
        <v>12701269</v>
      </c>
      <c r="F194" t="s">
        <v>217</v>
      </c>
      <c r="G194" s="271" t="s">
        <v>232</v>
      </c>
      <c r="H194" t="s">
        <v>248</v>
      </c>
      <c r="I194" t="s">
        <v>252</v>
      </c>
      <c r="J194" t="s">
        <v>1061</v>
      </c>
      <c r="L194"/>
      <c r="M194"/>
    </row>
    <row r="195" spans="1:13" s="9" customFormat="1" x14ac:dyDescent="0.45">
      <c r="A195" s="9" t="str">
        <f t="shared" si="2"/>
        <v>26 大阪狭山市-33</v>
      </c>
      <c r="B195" s="9">
        <f>+COUNTIF($F$4:F195,F195)</f>
        <v>33</v>
      </c>
      <c r="C195" s="8">
        <v>192</v>
      </c>
      <c r="D195" t="s">
        <v>43</v>
      </c>
      <c r="E195">
        <v>12701275</v>
      </c>
      <c r="F195" t="s">
        <v>217</v>
      </c>
      <c r="G195" s="271" t="s">
        <v>232</v>
      </c>
      <c r="H195" t="s">
        <v>248</v>
      </c>
      <c r="I195" t="s">
        <v>253</v>
      </c>
      <c r="J195" t="s">
        <v>1061</v>
      </c>
      <c r="L195"/>
      <c r="M195"/>
    </row>
    <row r="196" spans="1:13" s="9" customFormat="1" x14ac:dyDescent="0.45">
      <c r="A196" s="9" t="str">
        <f t="shared" ref="A196:A259" si="3">+H196&amp;"-"&amp;B196</f>
        <v>26 大阪狭山市-34</v>
      </c>
      <c r="B196" s="9">
        <f>+COUNTIF($F$4:F196,F196)</f>
        <v>34</v>
      </c>
      <c r="C196" s="8">
        <v>193</v>
      </c>
      <c r="D196" t="s">
        <v>43</v>
      </c>
      <c r="E196">
        <v>12701279</v>
      </c>
      <c r="F196" t="s">
        <v>217</v>
      </c>
      <c r="G196" s="271" t="s">
        <v>232</v>
      </c>
      <c r="H196" t="s">
        <v>248</v>
      </c>
      <c r="I196" t="s">
        <v>254</v>
      </c>
      <c r="J196" t="s">
        <v>1061</v>
      </c>
      <c r="L196"/>
      <c r="M196"/>
    </row>
    <row r="197" spans="1:13" s="9" customFormat="1" x14ac:dyDescent="0.45">
      <c r="A197" s="9" t="str">
        <f t="shared" si="3"/>
        <v>51 堺区-1</v>
      </c>
      <c r="B197" s="9">
        <f>+COUNTIF($F$4:F197,F197)</f>
        <v>1</v>
      </c>
      <c r="C197" s="8">
        <v>251</v>
      </c>
      <c r="D197" t="s">
        <v>43</v>
      </c>
      <c r="E197">
        <v>12701303</v>
      </c>
      <c r="F197" t="s">
        <v>255</v>
      </c>
      <c r="G197" s="271" t="s">
        <v>256</v>
      </c>
      <c r="H197" t="s">
        <v>257</v>
      </c>
      <c r="I197" t="s">
        <v>258</v>
      </c>
      <c r="J197" t="s">
        <v>1059</v>
      </c>
      <c r="L197"/>
      <c r="M197"/>
    </row>
    <row r="198" spans="1:13" s="9" customFormat="1" x14ac:dyDescent="0.45">
      <c r="A198" s="9" t="str">
        <f t="shared" si="3"/>
        <v>51 堺区-2</v>
      </c>
      <c r="B198" s="9">
        <f>+COUNTIF($F$4:F198,F198)</f>
        <v>2</v>
      </c>
      <c r="C198" s="8">
        <v>252</v>
      </c>
      <c r="D198" t="s">
        <v>43</v>
      </c>
      <c r="E198">
        <v>12701304</v>
      </c>
      <c r="F198" t="s">
        <v>255</v>
      </c>
      <c r="G198" s="271" t="s">
        <v>256</v>
      </c>
      <c r="H198" t="s">
        <v>257</v>
      </c>
      <c r="I198" t="s">
        <v>259</v>
      </c>
      <c r="J198" t="s">
        <v>1061</v>
      </c>
      <c r="L198"/>
      <c r="M198"/>
    </row>
    <row r="199" spans="1:13" s="9" customFormat="1" x14ac:dyDescent="0.45">
      <c r="A199" s="9" t="str">
        <f t="shared" si="3"/>
        <v>51 堺区-3</v>
      </c>
      <c r="B199" s="9">
        <f>+COUNTIF($F$4:F199,F199)</f>
        <v>3</v>
      </c>
      <c r="C199" s="8">
        <v>253</v>
      </c>
      <c r="D199" t="s">
        <v>43</v>
      </c>
      <c r="E199">
        <v>12701309</v>
      </c>
      <c r="F199" t="s">
        <v>255</v>
      </c>
      <c r="G199" s="271" t="s">
        <v>256</v>
      </c>
      <c r="H199" t="s">
        <v>257</v>
      </c>
      <c r="I199" t="s">
        <v>260</v>
      </c>
      <c r="J199" t="s">
        <v>1061</v>
      </c>
      <c r="L199"/>
      <c r="M199"/>
    </row>
    <row r="200" spans="1:13" s="9" customFormat="1" x14ac:dyDescent="0.45">
      <c r="A200" s="9" t="str">
        <f t="shared" si="3"/>
        <v>51 堺区-4</v>
      </c>
      <c r="B200" s="9">
        <f>+COUNTIF($F$4:F200,F200)</f>
        <v>4</v>
      </c>
      <c r="C200" s="8">
        <v>254</v>
      </c>
      <c r="D200" t="s">
        <v>43</v>
      </c>
      <c r="E200">
        <v>12701311</v>
      </c>
      <c r="F200" t="s">
        <v>255</v>
      </c>
      <c r="G200" s="271" t="s">
        <v>256</v>
      </c>
      <c r="H200" t="s">
        <v>257</v>
      </c>
      <c r="I200" t="s">
        <v>261</v>
      </c>
      <c r="J200" t="s">
        <v>1061</v>
      </c>
      <c r="L200"/>
      <c r="M200"/>
    </row>
    <row r="201" spans="1:13" s="9" customFormat="1" x14ac:dyDescent="0.45">
      <c r="A201" s="9" t="str">
        <f t="shared" si="3"/>
        <v>51 堺区-5</v>
      </c>
      <c r="B201" s="9">
        <f>+COUNTIF($F$4:F201,F201)</f>
        <v>5</v>
      </c>
      <c r="C201" s="8">
        <v>255</v>
      </c>
      <c r="D201" t="s">
        <v>43</v>
      </c>
      <c r="E201">
        <v>12701320</v>
      </c>
      <c r="F201" t="s">
        <v>255</v>
      </c>
      <c r="G201" s="271" t="s">
        <v>256</v>
      </c>
      <c r="H201" t="s">
        <v>257</v>
      </c>
      <c r="I201" t="s">
        <v>262</v>
      </c>
      <c r="J201" t="s">
        <v>1061</v>
      </c>
      <c r="L201"/>
      <c r="M201"/>
    </row>
    <row r="202" spans="1:13" s="9" customFormat="1" x14ac:dyDescent="0.45">
      <c r="A202" s="9" t="str">
        <f t="shared" si="3"/>
        <v>51 堺区-6</v>
      </c>
      <c r="B202" s="9">
        <f>+COUNTIF($F$4:F202,F202)</f>
        <v>6</v>
      </c>
      <c r="C202" s="8">
        <v>256</v>
      </c>
      <c r="D202" t="s">
        <v>43</v>
      </c>
      <c r="E202">
        <v>12701325</v>
      </c>
      <c r="F202" t="s">
        <v>255</v>
      </c>
      <c r="G202" s="271" t="s">
        <v>256</v>
      </c>
      <c r="H202" t="s">
        <v>257</v>
      </c>
      <c r="I202" t="s">
        <v>263</v>
      </c>
      <c r="J202" t="s">
        <v>1061</v>
      </c>
      <c r="L202"/>
      <c r="M202"/>
    </row>
    <row r="203" spans="1:13" s="9" customFormat="1" x14ac:dyDescent="0.45">
      <c r="A203" s="9" t="str">
        <f t="shared" si="3"/>
        <v>51 堺区-7</v>
      </c>
      <c r="B203" s="9">
        <f>+COUNTIF($F$4:F203,F203)</f>
        <v>7</v>
      </c>
      <c r="C203" s="8">
        <v>257</v>
      </c>
      <c r="D203" t="s">
        <v>43</v>
      </c>
      <c r="E203">
        <v>12701328</v>
      </c>
      <c r="F203" t="s">
        <v>255</v>
      </c>
      <c r="G203" s="271" t="s">
        <v>256</v>
      </c>
      <c r="H203" t="s">
        <v>257</v>
      </c>
      <c r="I203" t="s">
        <v>264</v>
      </c>
      <c r="J203" t="s">
        <v>1061</v>
      </c>
      <c r="L203"/>
      <c r="M203"/>
    </row>
    <row r="204" spans="1:13" s="9" customFormat="1" x14ac:dyDescent="0.45">
      <c r="A204" s="9" t="str">
        <f t="shared" si="3"/>
        <v>51 堺区-8</v>
      </c>
      <c r="B204" s="9">
        <f>+COUNTIF($F$4:F204,F204)</f>
        <v>8</v>
      </c>
      <c r="C204" s="8">
        <v>258</v>
      </c>
      <c r="D204" t="s">
        <v>43</v>
      </c>
      <c r="E204">
        <v>12701329</v>
      </c>
      <c r="F204" t="s">
        <v>255</v>
      </c>
      <c r="G204" s="271" t="s">
        <v>256</v>
      </c>
      <c r="H204" t="s">
        <v>257</v>
      </c>
      <c r="I204" t="s">
        <v>265</v>
      </c>
      <c r="J204" t="s">
        <v>1061</v>
      </c>
      <c r="L204"/>
      <c r="M204"/>
    </row>
    <row r="205" spans="1:13" s="9" customFormat="1" x14ac:dyDescent="0.45">
      <c r="A205" s="9" t="str">
        <f t="shared" si="3"/>
        <v>51 堺区-9</v>
      </c>
      <c r="B205" s="9">
        <f>+COUNTIF($F$4:F205,F205)</f>
        <v>9</v>
      </c>
      <c r="C205" s="8">
        <v>259</v>
      </c>
      <c r="D205" t="s">
        <v>43</v>
      </c>
      <c r="E205">
        <v>12701331</v>
      </c>
      <c r="F205" t="s">
        <v>255</v>
      </c>
      <c r="G205" s="271" t="s">
        <v>256</v>
      </c>
      <c r="H205" t="s">
        <v>257</v>
      </c>
      <c r="I205" t="s">
        <v>266</v>
      </c>
      <c r="J205" t="s">
        <v>1061</v>
      </c>
      <c r="L205"/>
      <c r="M205"/>
    </row>
    <row r="206" spans="1:13" s="9" customFormat="1" x14ac:dyDescent="0.45">
      <c r="A206" s="9" t="str">
        <f t="shared" si="3"/>
        <v>52 中区-10</v>
      </c>
      <c r="B206" s="9">
        <f>+COUNTIF($F$4:F206,F206)</f>
        <v>10</v>
      </c>
      <c r="C206" s="8">
        <v>260</v>
      </c>
      <c r="D206" t="s">
        <v>43</v>
      </c>
      <c r="E206">
        <v>12701299</v>
      </c>
      <c r="F206" t="s">
        <v>255</v>
      </c>
      <c r="G206" s="271" t="s">
        <v>256</v>
      </c>
      <c r="H206" t="s">
        <v>267</v>
      </c>
      <c r="I206" t="s">
        <v>268</v>
      </c>
      <c r="J206" t="s">
        <v>1061</v>
      </c>
      <c r="L206"/>
      <c r="M206"/>
    </row>
    <row r="207" spans="1:13" s="9" customFormat="1" x14ac:dyDescent="0.45">
      <c r="A207" s="9" t="str">
        <f t="shared" si="3"/>
        <v>52 中区-11</v>
      </c>
      <c r="B207" s="9">
        <f>+COUNTIF($F$4:F207,F207)</f>
        <v>11</v>
      </c>
      <c r="C207" s="8">
        <v>261</v>
      </c>
      <c r="D207" t="s">
        <v>43</v>
      </c>
      <c r="E207">
        <v>12701302</v>
      </c>
      <c r="F207" t="s">
        <v>255</v>
      </c>
      <c r="G207" s="271" t="s">
        <v>256</v>
      </c>
      <c r="H207" t="s">
        <v>267</v>
      </c>
      <c r="I207" t="s">
        <v>269</v>
      </c>
      <c r="J207" t="s">
        <v>1059</v>
      </c>
      <c r="L207"/>
      <c r="M207"/>
    </row>
    <row r="208" spans="1:13" s="9" customFormat="1" x14ac:dyDescent="0.45">
      <c r="A208" s="9" t="str">
        <f t="shared" si="3"/>
        <v>52 中区-12</v>
      </c>
      <c r="B208" s="9">
        <f>+COUNTIF($F$4:F208,F208)</f>
        <v>12</v>
      </c>
      <c r="C208" s="8">
        <v>262</v>
      </c>
      <c r="D208" t="s">
        <v>43</v>
      </c>
      <c r="E208">
        <v>12701318</v>
      </c>
      <c r="F208" t="s">
        <v>255</v>
      </c>
      <c r="G208" s="271" t="s">
        <v>256</v>
      </c>
      <c r="H208" t="s">
        <v>267</v>
      </c>
      <c r="I208" t="s">
        <v>270</v>
      </c>
      <c r="J208" t="s">
        <v>1061</v>
      </c>
      <c r="L208"/>
      <c r="M208"/>
    </row>
    <row r="209" spans="1:13" s="9" customFormat="1" x14ac:dyDescent="0.45">
      <c r="A209" s="9" t="str">
        <f t="shared" si="3"/>
        <v>52 中区-13</v>
      </c>
      <c r="B209" s="9">
        <f>+COUNTIF($F$4:F209,F209)</f>
        <v>13</v>
      </c>
      <c r="C209" s="8">
        <v>263</v>
      </c>
      <c r="D209" t="s">
        <v>43</v>
      </c>
      <c r="E209">
        <v>12701323</v>
      </c>
      <c r="F209" t="s">
        <v>255</v>
      </c>
      <c r="G209" s="271" t="s">
        <v>256</v>
      </c>
      <c r="H209" t="s">
        <v>267</v>
      </c>
      <c r="I209" t="s">
        <v>271</v>
      </c>
      <c r="J209" t="s">
        <v>1061</v>
      </c>
      <c r="L209"/>
      <c r="M209"/>
    </row>
    <row r="210" spans="1:13" s="9" customFormat="1" x14ac:dyDescent="0.45">
      <c r="A210" s="9" t="str">
        <f t="shared" si="3"/>
        <v>52 中区-14</v>
      </c>
      <c r="B210" s="9">
        <f>+COUNTIF($F$4:F210,F210)</f>
        <v>14</v>
      </c>
      <c r="C210" s="8">
        <v>264</v>
      </c>
      <c r="D210" t="s">
        <v>43</v>
      </c>
      <c r="E210">
        <v>12701327</v>
      </c>
      <c r="F210" t="s">
        <v>255</v>
      </c>
      <c r="G210" s="271" t="s">
        <v>256</v>
      </c>
      <c r="H210" t="s">
        <v>267</v>
      </c>
      <c r="I210" t="s">
        <v>272</v>
      </c>
      <c r="J210" t="s">
        <v>1061</v>
      </c>
      <c r="L210"/>
      <c r="M210"/>
    </row>
    <row r="211" spans="1:13" s="9" customFormat="1" x14ac:dyDescent="0.45">
      <c r="A211" s="9" t="str">
        <f t="shared" si="3"/>
        <v>52 中区-15</v>
      </c>
      <c r="B211" s="9">
        <f>+COUNTIF($F$4:F211,F211)</f>
        <v>15</v>
      </c>
      <c r="C211" s="8">
        <v>265</v>
      </c>
      <c r="D211" t="s">
        <v>43</v>
      </c>
      <c r="E211">
        <v>12701360</v>
      </c>
      <c r="F211" t="s">
        <v>255</v>
      </c>
      <c r="G211" s="271" t="s">
        <v>256</v>
      </c>
      <c r="H211" t="s">
        <v>267</v>
      </c>
      <c r="I211" t="s">
        <v>273</v>
      </c>
      <c r="J211" t="s">
        <v>1061</v>
      </c>
      <c r="L211"/>
      <c r="M211"/>
    </row>
    <row r="212" spans="1:13" s="9" customFormat="1" x14ac:dyDescent="0.45">
      <c r="A212" s="9" t="str">
        <f t="shared" si="3"/>
        <v>53 東区-16</v>
      </c>
      <c r="B212" s="9">
        <f>+COUNTIF($F$4:F212,F212)</f>
        <v>16</v>
      </c>
      <c r="C212" s="8">
        <v>266</v>
      </c>
      <c r="D212" t="s">
        <v>43</v>
      </c>
      <c r="E212">
        <v>12701312</v>
      </c>
      <c r="F212" t="s">
        <v>255</v>
      </c>
      <c r="G212" s="271" t="s">
        <v>256</v>
      </c>
      <c r="H212" t="s">
        <v>274</v>
      </c>
      <c r="I212" t="s">
        <v>275</v>
      </c>
      <c r="J212" t="s">
        <v>1061</v>
      </c>
      <c r="L212"/>
      <c r="M212"/>
    </row>
    <row r="213" spans="1:13" s="9" customFormat="1" x14ac:dyDescent="0.45">
      <c r="A213" s="9" t="str">
        <f t="shared" si="3"/>
        <v>53 東区-17</v>
      </c>
      <c r="B213" s="9">
        <f>+COUNTIF($F$4:F213,F213)</f>
        <v>17</v>
      </c>
      <c r="C213" s="8">
        <v>267</v>
      </c>
      <c r="D213" t="s">
        <v>43</v>
      </c>
      <c r="E213">
        <v>12701324</v>
      </c>
      <c r="F213" t="s">
        <v>255</v>
      </c>
      <c r="G213" s="271" t="s">
        <v>256</v>
      </c>
      <c r="H213" t="s">
        <v>274</v>
      </c>
      <c r="I213" t="s">
        <v>276</v>
      </c>
      <c r="J213" t="s">
        <v>1061</v>
      </c>
      <c r="L213"/>
      <c r="M213"/>
    </row>
    <row r="214" spans="1:13" s="9" customFormat="1" x14ac:dyDescent="0.45">
      <c r="A214" s="9" t="str">
        <f t="shared" si="3"/>
        <v>54 西区-18</v>
      </c>
      <c r="B214" s="9">
        <f>+COUNTIF($F$4:F214,F214)</f>
        <v>18</v>
      </c>
      <c r="C214" s="8">
        <v>268</v>
      </c>
      <c r="D214" t="s">
        <v>43</v>
      </c>
      <c r="E214">
        <v>12701301</v>
      </c>
      <c r="F214" t="s">
        <v>255</v>
      </c>
      <c r="G214" s="271" t="s">
        <v>256</v>
      </c>
      <c r="H214" t="s">
        <v>277</v>
      </c>
      <c r="I214" t="s">
        <v>278</v>
      </c>
      <c r="J214" t="s">
        <v>1060</v>
      </c>
      <c r="L214"/>
      <c r="M214"/>
    </row>
    <row r="215" spans="1:13" s="9" customFormat="1" x14ac:dyDescent="0.45">
      <c r="A215" s="9" t="str">
        <f t="shared" si="3"/>
        <v>54 西区-19</v>
      </c>
      <c r="B215" s="9">
        <f>+COUNTIF($F$4:F215,F215)</f>
        <v>19</v>
      </c>
      <c r="C215" s="8">
        <v>269</v>
      </c>
      <c r="D215" t="s">
        <v>43</v>
      </c>
      <c r="E215">
        <v>12701307</v>
      </c>
      <c r="F215" t="s">
        <v>255</v>
      </c>
      <c r="G215" s="271" t="s">
        <v>256</v>
      </c>
      <c r="H215" t="s">
        <v>277</v>
      </c>
      <c r="I215" t="s">
        <v>279</v>
      </c>
      <c r="J215" t="s">
        <v>1059</v>
      </c>
      <c r="L215"/>
      <c r="M215"/>
    </row>
    <row r="216" spans="1:13" s="9" customFormat="1" x14ac:dyDescent="0.45">
      <c r="A216" s="9" t="str">
        <f t="shared" si="3"/>
        <v>54 西区-20</v>
      </c>
      <c r="B216" s="9">
        <f>+COUNTIF($F$4:F216,F216)</f>
        <v>20</v>
      </c>
      <c r="C216" s="8">
        <v>270</v>
      </c>
      <c r="D216" t="s">
        <v>43</v>
      </c>
      <c r="E216">
        <v>12701314</v>
      </c>
      <c r="F216" t="s">
        <v>255</v>
      </c>
      <c r="G216" s="271" t="s">
        <v>256</v>
      </c>
      <c r="H216" t="s">
        <v>277</v>
      </c>
      <c r="I216" t="s">
        <v>280</v>
      </c>
      <c r="J216" t="s">
        <v>1061</v>
      </c>
      <c r="L216"/>
      <c r="M216"/>
    </row>
    <row r="217" spans="1:13" s="9" customFormat="1" x14ac:dyDescent="0.45">
      <c r="A217" s="9" t="str">
        <f t="shared" si="3"/>
        <v>54 西区-21</v>
      </c>
      <c r="B217" s="9">
        <f>+COUNTIF($F$4:F217,F217)</f>
        <v>21</v>
      </c>
      <c r="C217" s="8">
        <v>271</v>
      </c>
      <c r="D217" t="s">
        <v>43</v>
      </c>
      <c r="E217">
        <v>12701319</v>
      </c>
      <c r="F217" t="s">
        <v>255</v>
      </c>
      <c r="G217" s="271" t="s">
        <v>256</v>
      </c>
      <c r="H217" t="s">
        <v>277</v>
      </c>
      <c r="I217" t="s">
        <v>281</v>
      </c>
      <c r="J217" t="s">
        <v>1061</v>
      </c>
      <c r="L217"/>
      <c r="M217"/>
    </row>
    <row r="218" spans="1:13" s="9" customFormat="1" x14ac:dyDescent="0.45">
      <c r="A218" s="9" t="str">
        <f t="shared" si="3"/>
        <v>54 西区-22</v>
      </c>
      <c r="B218" s="9">
        <f>+COUNTIF($F$4:F218,F218)</f>
        <v>22</v>
      </c>
      <c r="C218" s="8">
        <v>272</v>
      </c>
      <c r="D218" t="s">
        <v>43</v>
      </c>
      <c r="E218">
        <v>12701333</v>
      </c>
      <c r="F218" t="s">
        <v>255</v>
      </c>
      <c r="G218" s="271" t="s">
        <v>256</v>
      </c>
      <c r="H218" t="s">
        <v>277</v>
      </c>
      <c r="I218" t="s">
        <v>282</v>
      </c>
      <c r="J218" t="s">
        <v>1061</v>
      </c>
      <c r="L218"/>
      <c r="M218"/>
    </row>
    <row r="219" spans="1:13" s="9" customFormat="1" x14ac:dyDescent="0.45">
      <c r="A219" s="9" t="str">
        <f t="shared" si="3"/>
        <v>54 西区-23</v>
      </c>
      <c r="B219" s="9">
        <f>+COUNTIF($F$4:F219,F219)</f>
        <v>23</v>
      </c>
      <c r="C219" s="8">
        <v>273</v>
      </c>
      <c r="D219" t="s">
        <v>43</v>
      </c>
      <c r="E219">
        <v>12701334</v>
      </c>
      <c r="F219" t="s">
        <v>255</v>
      </c>
      <c r="G219" s="271" t="s">
        <v>256</v>
      </c>
      <c r="H219" t="s">
        <v>277</v>
      </c>
      <c r="I219" t="s">
        <v>283</v>
      </c>
      <c r="J219" t="s">
        <v>1061</v>
      </c>
      <c r="L219"/>
      <c r="M219"/>
    </row>
    <row r="220" spans="1:13" s="9" customFormat="1" x14ac:dyDescent="0.45">
      <c r="A220" s="9" t="str">
        <f t="shared" si="3"/>
        <v>55 南区-24</v>
      </c>
      <c r="B220" s="9">
        <f>+COUNTIF($F$4:F220,F220)</f>
        <v>24</v>
      </c>
      <c r="C220" s="8">
        <v>274</v>
      </c>
      <c r="D220" t="s">
        <v>43</v>
      </c>
      <c r="E220">
        <v>12701298</v>
      </c>
      <c r="F220" t="s">
        <v>255</v>
      </c>
      <c r="G220" s="271" t="s">
        <v>256</v>
      </c>
      <c r="H220" t="s">
        <v>284</v>
      </c>
      <c r="I220" t="s">
        <v>285</v>
      </c>
      <c r="J220" t="s">
        <v>1061</v>
      </c>
      <c r="L220"/>
      <c r="M220"/>
    </row>
    <row r="221" spans="1:13" s="9" customFormat="1" x14ac:dyDescent="0.45">
      <c r="A221" s="9" t="str">
        <f t="shared" si="3"/>
        <v>55 南区-25</v>
      </c>
      <c r="B221" s="9">
        <f>+COUNTIF($F$4:F221,F221)</f>
        <v>25</v>
      </c>
      <c r="C221" s="8">
        <v>275</v>
      </c>
      <c r="D221" t="s">
        <v>43</v>
      </c>
      <c r="E221">
        <v>12701306</v>
      </c>
      <c r="F221" t="s">
        <v>255</v>
      </c>
      <c r="G221" s="271" t="s">
        <v>256</v>
      </c>
      <c r="H221" t="s">
        <v>284</v>
      </c>
      <c r="I221" t="s">
        <v>286</v>
      </c>
      <c r="J221" t="s">
        <v>1061</v>
      </c>
      <c r="L221"/>
      <c r="M221"/>
    </row>
    <row r="222" spans="1:13" s="9" customFormat="1" x14ac:dyDescent="0.45">
      <c r="A222" s="9" t="str">
        <f t="shared" si="3"/>
        <v>55 南区-26</v>
      </c>
      <c r="B222" s="9">
        <f>+COUNTIF($F$4:F222,F222)</f>
        <v>26</v>
      </c>
      <c r="C222" s="8">
        <v>276</v>
      </c>
      <c r="D222" t="s">
        <v>43</v>
      </c>
      <c r="E222">
        <v>12701308</v>
      </c>
      <c r="F222" t="s">
        <v>255</v>
      </c>
      <c r="G222" s="271" t="s">
        <v>256</v>
      </c>
      <c r="H222" t="s">
        <v>284</v>
      </c>
      <c r="I222" t="s">
        <v>287</v>
      </c>
      <c r="J222" t="s">
        <v>1061</v>
      </c>
      <c r="L222"/>
      <c r="M222"/>
    </row>
    <row r="223" spans="1:13" s="9" customFormat="1" x14ac:dyDescent="0.45">
      <c r="A223" s="9" t="str">
        <f t="shared" si="3"/>
        <v>55 南区-27</v>
      </c>
      <c r="B223" s="9">
        <f>+COUNTIF($F$4:F223,F223)</f>
        <v>27</v>
      </c>
      <c r="C223" s="8">
        <v>277</v>
      </c>
      <c r="D223" t="s">
        <v>43</v>
      </c>
      <c r="E223">
        <v>12701332</v>
      </c>
      <c r="F223" t="s">
        <v>255</v>
      </c>
      <c r="G223" s="271" t="s">
        <v>256</v>
      </c>
      <c r="H223" t="s">
        <v>284</v>
      </c>
      <c r="I223" t="s">
        <v>288</v>
      </c>
      <c r="J223" t="s">
        <v>1061</v>
      </c>
      <c r="L223"/>
      <c r="M223"/>
    </row>
    <row r="224" spans="1:13" s="9" customFormat="1" x14ac:dyDescent="0.45">
      <c r="A224" s="9" t="str">
        <f t="shared" si="3"/>
        <v>56 北区-28</v>
      </c>
      <c r="B224" s="9">
        <f>+COUNTIF($F$4:F224,F224)</f>
        <v>28</v>
      </c>
      <c r="C224" s="8">
        <v>278</v>
      </c>
      <c r="D224" t="s">
        <v>43</v>
      </c>
      <c r="E224">
        <v>12701300</v>
      </c>
      <c r="F224" t="s">
        <v>255</v>
      </c>
      <c r="G224" s="271" t="s">
        <v>256</v>
      </c>
      <c r="H224" t="s">
        <v>289</v>
      </c>
      <c r="I224" t="s">
        <v>290</v>
      </c>
      <c r="J224" t="s">
        <v>1059</v>
      </c>
      <c r="L224"/>
      <c r="M224"/>
    </row>
    <row r="225" spans="1:13" s="9" customFormat="1" x14ac:dyDescent="0.45">
      <c r="A225" s="9" t="str">
        <f t="shared" si="3"/>
        <v>56 北区-29</v>
      </c>
      <c r="B225" s="9">
        <f>+COUNTIF($F$4:F225,F225)</f>
        <v>29</v>
      </c>
      <c r="C225" s="8">
        <v>279</v>
      </c>
      <c r="D225" t="s">
        <v>43</v>
      </c>
      <c r="E225">
        <v>12701305</v>
      </c>
      <c r="F225" t="s">
        <v>255</v>
      </c>
      <c r="G225" s="271" t="s">
        <v>256</v>
      </c>
      <c r="H225" t="s">
        <v>289</v>
      </c>
      <c r="I225" t="s">
        <v>291</v>
      </c>
      <c r="J225" t="s">
        <v>1059</v>
      </c>
      <c r="L225"/>
      <c r="M225"/>
    </row>
    <row r="226" spans="1:13" s="9" customFormat="1" x14ac:dyDescent="0.45">
      <c r="A226" s="9" t="str">
        <f t="shared" si="3"/>
        <v>56 北区-30</v>
      </c>
      <c r="B226" s="9">
        <f>+COUNTIF($F$4:F226,F226)</f>
        <v>30</v>
      </c>
      <c r="C226" s="8">
        <v>280</v>
      </c>
      <c r="D226" t="s">
        <v>43</v>
      </c>
      <c r="E226">
        <v>12701310</v>
      </c>
      <c r="F226" t="s">
        <v>255</v>
      </c>
      <c r="G226" s="271" t="s">
        <v>256</v>
      </c>
      <c r="H226" t="s">
        <v>289</v>
      </c>
      <c r="I226" t="s">
        <v>292</v>
      </c>
      <c r="J226" t="s">
        <v>1061</v>
      </c>
      <c r="L226"/>
      <c r="M226"/>
    </row>
    <row r="227" spans="1:13" s="9" customFormat="1" x14ac:dyDescent="0.45">
      <c r="A227" s="9" t="str">
        <f t="shared" si="3"/>
        <v>56 北区-31</v>
      </c>
      <c r="B227" s="9">
        <f>+COUNTIF($F$4:F227,F227)</f>
        <v>31</v>
      </c>
      <c r="C227" s="8">
        <v>281</v>
      </c>
      <c r="D227" t="s">
        <v>43</v>
      </c>
      <c r="E227">
        <v>12701313</v>
      </c>
      <c r="F227" t="s">
        <v>255</v>
      </c>
      <c r="G227" s="271" t="s">
        <v>256</v>
      </c>
      <c r="H227" t="s">
        <v>289</v>
      </c>
      <c r="I227" t="s">
        <v>293</v>
      </c>
      <c r="J227" t="s">
        <v>1061</v>
      </c>
      <c r="L227"/>
      <c r="M227"/>
    </row>
    <row r="228" spans="1:13" s="9" customFormat="1" x14ac:dyDescent="0.45">
      <c r="A228" s="9" t="str">
        <f t="shared" si="3"/>
        <v>56 北区-32</v>
      </c>
      <c r="B228" s="9">
        <f>+COUNTIF($F$4:F228,F228)</f>
        <v>32</v>
      </c>
      <c r="C228" s="8">
        <v>282</v>
      </c>
      <c r="D228" t="s">
        <v>43</v>
      </c>
      <c r="E228">
        <v>12701315</v>
      </c>
      <c r="F228" t="s">
        <v>255</v>
      </c>
      <c r="G228" s="271" t="s">
        <v>256</v>
      </c>
      <c r="H228" t="s">
        <v>289</v>
      </c>
      <c r="I228" t="s">
        <v>294</v>
      </c>
      <c r="J228" t="s">
        <v>1061</v>
      </c>
      <c r="L228"/>
      <c r="M228"/>
    </row>
    <row r="229" spans="1:13" s="9" customFormat="1" x14ac:dyDescent="0.45">
      <c r="A229" s="9" t="str">
        <f t="shared" si="3"/>
        <v>56 北区-33</v>
      </c>
      <c r="B229" s="9">
        <f>+COUNTIF($F$4:F229,F229)</f>
        <v>33</v>
      </c>
      <c r="C229" s="8">
        <v>283</v>
      </c>
      <c r="D229" t="s">
        <v>43</v>
      </c>
      <c r="E229">
        <v>12701317</v>
      </c>
      <c r="F229" t="s">
        <v>255</v>
      </c>
      <c r="G229" s="271" t="s">
        <v>256</v>
      </c>
      <c r="H229" t="s">
        <v>289</v>
      </c>
      <c r="I229" t="s">
        <v>295</v>
      </c>
      <c r="J229" t="s">
        <v>1061</v>
      </c>
      <c r="L229"/>
      <c r="M229"/>
    </row>
    <row r="230" spans="1:13" s="9" customFormat="1" x14ac:dyDescent="0.45">
      <c r="A230" s="9" t="str">
        <f t="shared" si="3"/>
        <v>56 北区-34</v>
      </c>
      <c r="B230" s="9">
        <f>+COUNTIF($F$4:F230,F230)</f>
        <v>34</v>
      </c>
      <c r="C230" s="8">
        <v>284</v>
      </c>
      <c r="D230" t="s">
        <v>43</v>
      </c>
      <c r="E230">
        <v>12701321</v>
      </c>
      <c r="F230" t="s">
        <v>255</v>
      </c>
      <c r="G230" s="271" t="s">
        <v>256</v>
      </c>
      <c r="H230" t="s">
        <v>289</v>
      </c>
      <c r="I230" t="s">
        <v>296</v>
      </c>
      <c r="J230" t="s">
        <v>1061</v>
      </c>
      <c r="L230"/>
      <c r="M230"/>
    </row>
    <row r="231" spans="1:13" s="9" customFormat="1" x14ac:dyDescent="0.45">
      <c r="A231" s="9" t="str">
        <f t="shared" si="3"/>
        <v>56 北区-35</v>
      </c>
      <c r="B231" s="9">
        <f>+COUNTIF($F$4:F231,F231)</f>
        <v>35</v>
      </c>
      <c r="C231" s="8">
        <v>285</v>
      </c>
      <c r="D231" t="s">
        <v>43</v>
      </c>
      <c r="E231">
        <v>12701322</v>
      </c>
      <c r="F231" t="s">
        <v>255</v>
      </c>
      <c r="G231" s="271" t="s">
        <v>256</v>
      </c>
      <c r="H231" t="s">
        <v>289</v>
      </c>
      <c r="I231" t="s">
        <v>1073</v>
      </c>
      <c r="J231" t="s">
        <v>1061</v>
      </c>
      <c r="L231"/>
      <c r="M231"/>
    </row>
    <row r="232" spans="1:13" s="9" customFormat="1" x14ac:dyDescent="0.45">
      <c r="A232" s="9" t="str">
        <f t="shared" si="3"/>
        <v>56 北区-36</v>
      </c>
      <c r="B232" s="9">
        <f>+COUNTIF($F$4:F232,F232)</f>
        <v>36</v>
      </c>
      <c r="C232" s="8">
        <v>286</v>
      </c>
      <c r="D232" t="s">
        <v>43</v>
      </c>
      <c r="E232">
        <v>12701326</v>
      </c>
      <c r="F232" t="s">
        <v>255</v>
      </c>
      <c r="G232" s="271" t="s">
        <v>256</v>
      </c>
      <c r="H232" t="s">
        <v>289</v>
      </c>
      <c r="I232" t="s">
        <v>297</v>
      </c>
      <c r="J232" t="s">
        <v>1061</v>
      </c>
      <c r="L232"/>
      <c r="M232"/>
    </row>
    <row r="233" spans="1:13" s="9" customFormat="1" x14ac:dyDescent="0.45">
      <c r="A233" s="9" t="str">
        <f t="shared" si="3"/>
        <v>56 北区-37</v>
      </c>
      <c r="B233" s="9">
        <f>+COUNTIF($F$4:F233,F233)</f>
        <v>37</v>
      </c>
      <c r="C233" s="8">
        <v>287</v>
      </c>
      <c r="D233" t="s">
        <v>43</v>
      </c>
      <c r="E233">
        <v>12701330</v>
      </c>
      <c r="F233" t="s">
        <v>255</v>
      </c>
      <c r="G233" s="271" t="s">
        <v>256</v>
      </c>
      <c r="H233" t="s">
        <v>289</v>
      </c>
      <c r="I233" t="s">
        <v>298</v>
      </c>
      <c r="J233" t="s">
        <v>1061</v>
      </c>
      <c r="L233"/>
      <c r="M233"/>
    </row>
    <row r="234" spans="1:13" s="9" customFormat="1" x14ac:dyDescent="0.45">
      <c r="A234" s="9" t="str">
        <f t="shared" si="3"/>
        <v>57 美原区-38</v>
      </c>
      <c r="B234" s="9">
        <f>+COUNTIF($F$4:F234,F234)</f>
        <v>38</v>
      </c>
      <c r="C234" s="8">
        <v>288</v>
      </c>
      <c r="D234" t="s">
        <v>43</v>
      </c>
      <c r="E234">
        <v>12701316</v>
      </c>
      <c r="F234" t="s">
        <v>255</v>
      </c>
      <c r="G234" s="271" t="s">
        <v>256</v>
      </c>
      <c r="H234" t="s">
        <v>299</v>
      </c>
      <c r="I234" t="s">
        <v>300</v>
      </c>
      <c r="J234" t="s">
        <v>1061</v>
      </c>
      <c r="L234"/>
      <c r="M234"/>
    </row>
    <row r="235" spans="1:13" s="9" customFormat="1" x14ac:dyDescent="0.45">
      <c r="A235" s="9" t="str">
        <f t="shared" si="3"/>
        <v>30 岸和田市-1</v>
      </c>
      <c r="B235" s="9">
        <f>+COUNTIF($F$4:F235,F235)</f>
        <v>1</v>
      </c>
      <c r="C235" s="8">
        <v>194</v>
      </c>
      <c r="D235" t="s">
        <v>43</v>
      </c>
      <c r="E235">
        <v>12701361</v>
      </c>
      <c r="F235" t="s">
        <v>301</v>
      </c>
      <c r="G235" s="271" t="s">
        <v>324</v>
      </c>
      <c r="H235" t="s">
        <v>325</v>
      </c>
      <c r="I235" t="s">
        <v>326</v>
      </c>
      <c r="J235" t="s">
        <v>1060</v>
      </c>
      <c r="L235"/>
      <c r="M235"/>
    </row>
    <row r="236" spans="1:13" s="9" customFormat="1" x14ac:dyDescent="0.45">
      <c r="A236" s="9" t="str">
        <f t="shared" si="3"/>
        <v>30 岸和田市-2</v>
      </c>
      <c r="B236" s="9">
        <f>+COUNTIF($F$4:F236,F236)</f>
        <v>2</v>
      </c>
      <c r="C236" s="8">
        <v>195</v>
      </c>
      <c r="D236" t="s">
        <v>43</v>
      </c>
      <c r="E236">
        <v>12701362</v>
      </c>
      <c r="F236" t="s">
        <v>301</v>
      </c>
      <c r="G236" s="271" t="s">
        <v>324</v>
      </c>
      <c r="H236" t="s">
        <v>325</v>
      </c>
      <c r="I236" t="s">
        <v>327</v>
      </c>
      <c r="J236" t="s">
        <v>1061</v>
      </c>
      <c r="L236"/>
      <c r="M236"/>
    </row>
    <row r="237" spans="1:13" s="9" customFormat="1" x14ac:dyDescent="0.45">
      <c r="A237" s="9" t="str">
        <f t="shared" si="3"/>
        <v>30 岸和田市-3</v>
      </c>
      <c r="B237" s="9">
        <f>+COUNTIF($F$4:F237,F237)</f>
        <v>3</v>
      </c>
      <c r="C237" s="8">
        <v>196</v>
      </c>
      <c r="D237" t="s">
        <v>43</v>
      </c>
      <c r="E237">
        <v>12701363</v>
      </c>
      <c r="F237" t="s">
        <v>301</v>
      </c>
      <c r="G237" s="271" t="s">
        <v>324</v>
      </c>
      <c r="H237" t="s">
        <v>325</v>
      </c>
      <c r="I237" t="s">
        <v>328</v>
      </c>
      <c r="J237" t="s">
        <v>1061</v>
      </c>
      <c r="L237"/>
      <c r="M237"/>
    </row>
    <row r="238" spans="1:13" s="9" customFormat="1" x14ac:dyDescent="0.45">
      <c r="A238" s="9" t="str">
        <f t="shared" si="3"/>
        <v>30 岸和田市-4</v>
      </c>
      <c r="B238" s="9">
        <f>+COUNTIF($F$4:F238,F238)</f>
        <v>4</v>
      </c>
      <c r="C238" s="8">
        <v>197</v>
      </c>
      <c r="D238" t="s">
        <v>43</v>
      </c>
      <c r="E238">
        <v>12701364</v>
      </c>
      <c r="F238" t="s">
        <v>301</v>
      </c>
      <c r="G238" s="271" t="s">
        <v>324</v>
      </c>
      <c r="H238" t="s">
        <v>325</v>
      </c>
      <c r="I238" t="s">
        <v>329</v>
      </c>
      <c r="J238" t="s">
        <v>1061</v>
      </c>
      <c r="L238"/>
      <c r="M238"/>
    </row>
    <row r="239" spans="1:13" s="9" customFormat="1" x14ac:dyDescent="0.45">
      <c r="A239" s="9" t="str">
        <f t="shared" si="3"/>
        <v>30 岸和田市-5</v>
      </c>
      <c r="B239" s="9">
        <f>+COUNTIF($F$4:F239,F239)</f>
        <v>5</v>
      </c>
      <c r="C239" s="8">
        <v>198</v>
      </c>
      <c r="D239" t="s">
        <v>43</v>
      </c>
      <c r="E239">
        <v>12701365</v>
      </c>
      <c r="F239" t="s">
        <v>301</v>
      </c>
      <c r="G239" s="271" t="s">
        <v>324</v>
      </c>
      <c r="H239" t="s">
        <v>325</v>
      </c>
      <c r="I239" t="s">
        <v>330</v>
      </c>
      <c r="J239" t="s">
        <v>1061</v>
      </c>
      <c r="L239"/>
      <c r="M239"/>
    </row>
    <row r="240" spans="1:13" s="9" customFormat="1" x14ac:dyDescent="0.45">
      <c r="A240" s="9" t="str">
        <f t="shared" si="3"/>
        <v>30 岸和田市-6</v>
      </c>
      <c r="B240" s="9">
        <f>+COUNTIF($F$4:F240,F240)</f>
        <v>6</v>
      </c>
      <c r="C240" s="8">
        <v>199</v>
      </c>
      <c r="D240" t="s">
        <v>43</v>
      </c>
      <c r="E240">
        <v>12701366</v>
      </c>
      <c r="F240" t="s">
        <v>301</v>
      </c>
      <c r="G240" s="271" t="s">
        <v>324</v>
      </c>
      <c r="H240" t="s">
        <v>325</v>
      </c>
      <c r="I240" t="s">
        <v>331</v>
      </c>
      <c r="J240" t="s">
        <v>1061</v>
      </c>
      <c r="L240"/>
      <c r="M240"/>
    </row>
    <row r="241" spans="1:13" s="9" customFormat="1" x14ac:dyDescent="0.45">
      <c r="A241" s="9" t="str">
        <f t="shared" si="3"/>
        <v>30 岸和田市-7</v>
      </c>
      <c r="B241" s="9">
        <f>+COUNTIF($F$4:F241,F241)</f>
        <v>7</v>
      </c>
      <c r="C241" s="8">
        <v>200</v>
      </c>
      <c r="D241" t="s">
        <v>43</v>
      </c>
      <c r="E241">
        <v>12701367</v>
      </c>
      <c r="F241" t="s">
        <v>301</v>
      </c>
      <c r="G241" s="271" t="s">
        <v>324</v>
      </c>
      <c r="H241" t="s">
        <v>325</v>
      </c>
      <c r="I241" t="s">
        <v>332</v>
      </c>
      <c r="J241" t="s">
        <v>1059</v>
      </c>
      <c r="L241"/>
      <c r="M241"/>
    </row>
    <row r="242" spans="1:13" s="9" customFormat="1" x14ac:dyDescent="0.45">
      <c r="A242" s="9" t="str">
        <f t="shared" si="3"/>
        <v>30 岸和田市-8</v>
      </c>
      <c r="B242" s="9">
        <f>+COUNTIF($F$4:F242,F242)</f>
        <v>8</v>
      </c>
      <c r="C242" s="8">
        <v>201</v>
      </c>
      <c r="D242" t="s">
        <v>43</v>
      </c>
      <c r="E242">
        <v>12701368</v>
      </c>
      <c r="F242" t="s">
        <v>301</v>
      </c>
      <c r="G242" s="271" t="s">
        <v>324</v>
      </c>
      <c r="H242" t="s">
        <v>325</v>
      </c>
      <c r="I242" t="s">
        <v>333</v>
      </c>
      <c r="J242" t="s">
        <v>1061</v>
      </c>
      <c r="L242"/>
      <c r="M242"/>
    </row>
    <row r="243" spans="1:13" s="9" customFormat="1" x14ac:dyDescent="0.45">
      <c r="A243" s="9" t="str">
        <f t="shared" si="3"/>
        <v>30 岸和田市-9</v>
      </c>
      <c r="B243" s="9">
        <f>+COUNTIF($F$4:F243,F243)</f>
        <v>9</v>
      </c>
      <c r="C243" s="8">
        <v>202</v>
      </c>
      <c r="D243" t="s">
        <v>43</v>
      </c>
      <c r="E243">
        <v>12701370</v>
      </c>
      <c r="F243" t="s">
        <v>301</v>
      </c>
      <c r="G243" s="271" t="s">
        <v>324</v>
      </c>
      <c r="H243" t="s">
        <v>325</v>
      </c>
      <c r="I243" t="s">
        <v>334</v>
      </c>
      <c r="J243" t="s">
        <v>1061</v>
      </c>
      <c r="L243"/>
      <c r="M243"/>
    </row>
    <row r="244" spans="1:13" s="9" customFormat="1" x14ac:dyDescent="0.45">
      <c r="A244" s="9" t="str">
        <f t="shared" si="3"/>
        <v>30 岸和田市-10</v>
      </c>
      <c r="B244" s="9">
        <f>+COUNTIF($F$4:F244,F244)</f>
        <v>10</v>
      </c>
      <c r="C244" s="8">
        <v>203</v>
      </c>
      <c r="D244" t="s">
        <v>43</v>
      </c>
      <c r="E244">
        <v>12701371</v>
      </c>
      <c r="F244" t="s">
        <v>301</v>
      </c>
      <c r="G244" s="271" t="s">
        <v>324</v>
      </c>
      <c r="H244" t="s">
        <v>325</v>
      </c>
      <c r="I244" t="s">
        <v>335</v>
      </c>
      <c r="J244" t="s">
        <v>1061</v>
      </c>
      <c r="L244"/>
      <c r="M244"/>
    </row>
    <row r="245" spans="1:13" s="9" customFormat="1" x14ac:dyDescent="0.45">
      <c r="A245" s="9" t="str">
        <f t="shared" si="3"/>
        <v>30 岸和田市-11</v>
      </c>
      <c r="B245" s="9">
        <f>+COUNTIF($F$4:F245,F245)</f>
        <v>11</v>
      </c>
      <c r="C245" s="8">
        <v>204</v>
      </c>
      <c r="D245" t="s">
        <v>43</v>
      </c>
      <c r="E245">
        <v>12701372</v>
      </c>
      <c r="F245" t="s">
        <v>301</v>
      </c>
      <c r="G245" s="271" t="s">
        <v>324</v>
      </c>
      <c r="H245" t="s">
        <v>325</v>
      </c>
      <c r="I245" t="s">
        <v>336</v>
      </c>
      <c r="J245" t="s">
        <v>1061</v>
      </c>
      <c r="L245"/>
      <c r="M245"/>
    </row>
    <row r="246" spans="1:13" s="9" customFormat="1" x14ac:dyDescent="0.45">
      <c r="A246" s="9" t="str">
        <f t="shared" si="3"/>
        <v>30 岸和田市-12</v>
      </c>
      <c r="B246" s="9">
        <f>+COUNTIF($F$4:F246,F246)</f>
        <v>12</v>
      </c>
      <c r="C246" s="8">
        <v>205</v>
      </c>
      <c r="D246" t="s">
        <v>43</v>
      </c>
      <c r="E246">
        <v>12701373</v>
      </c>
      <c r="F246" t="s">
        <v>301</v>
      </c>
      <c r="G246" s="271" t="s">
        <v>324</v>
      </c>
      <c r="H246" t="s">
        <v>325</v>
      </c>
      <c r="I246" t="s">
        <v>337</v>
      </c>
      <c r="J246" t="s">
        <v>1061</v>
      </c>
      <c r="L246"/>
      <c r="M246"/>
    </row>
    <row r="247" spans="1:13" s="9" customFormat="1" x14ac:dyDescent="0.45">
      <c r="A247" s="9" t="str">
        <f t="shared" si="3"/>
        <v>30 岸和田市-13</v>
      </c>
      <c r="B247" s="9">
        <f>+COUNTIF($F$4:F247,F247)</f>
        <v>13</v>
      </c>
      <c r="C247" s="8">
        <v>206</v>
      </c>
      <c r="D247" t="s">
        <v>43</v>
      </c>
      <c r="E247">
        <v>12701374</v>
      </c>
      <c r="F247" t="s">
        <v>301</v>
      </c>
      <c r="G247" s="271" t="s">
        <v>324</v>
      </c>
      <c r="H247" t="s">
        <v>325</v>
      </c>
      <c r="I247" t="s">
        <v>1074</v>
      </c>
      <c r="J247" t="s">
        <v>1061</v>
      </c>
      <c r="L247"/>
      <c r="M247"/>
    </row>
    <row r="248" spans="1:13" s="9" customFormat="1" x14ac:dyDescent="0.45">
      <c r="A248" s="9" t="str">
        <f t="shared" si="3"/>
        <v>30 岸和田市-14</v>
      </c>
      <c r="B248" s="9">
        <f>+COUNTIF($F$4:F248,F248)</f>
        <v>14</v>
      </c>
      <c r="C248" s="8">
        <v>207</v>
      </c>
      <c r="D248" t="s">
        <v>43</v>
      </c>
      <c r="E248">
        <v>12701375</v>
      </c>
      <c r="F248" t="s">
        <v>301</v>
      </c>
      <c r="G248" s="271" t="s">
        <v>324</v>
      </c>
      <c r="H248" t="s">
        <v>325</v>
      </c>
      <c r="I248" t="s">
        <v>338</v>
      </c>
      <c r="J248" t="s">
        <v>1061</v>
      </c>
      <c r="L248"/>
      <c r="M248"/>
    </row>
    <row r="249" spans="1:13" s="9" customFormat="1" x14ac:dyDescent="0.45">
      <c r="A249" s="9" t="str">
        <f t="shared" si="3"/>
        <v>31 泉大津市-15</v>
      </c>
      <c r="B249" s="9">
        <f>+COUNTIF($F$4:F249,F249)</f>
        <v>15</v>
      </c>
      <c r="C249" s="8">
        <v>208</v>
      </c>
      <c r="D249" t="s">
        <v>43</v>
      </c>
      <c r="E249">
        <v>12701376</v>
      </c>
      <c r="F249" t="s">
        <v>301</v>
      </c>
      <c r="G249" s="271" t="s">
        <v>302</v>
      </c>
      <c r="H249" t="s">
        <v>303</v>
      </c>
      <c r="I249" t="s">
        <v>1075</v>
      </c>
      <c r="J249" t="s">
        <v>1060</v>
      </c>
      <c r="L249"/>
      <c r="M249"/>
    </row>
    <row r="250" spans="1:13" s="9" customFormat="1" x14ac:dyDescent="0.45">
      <c r="A250" s="9" t="str">
        <f t="shared" si="3"/>
        <v>31 泉大津市-16</v>
      </c>
      <c r="B250" s="9">
        <f>+COUNTIF($F$4:F250,F250)</f>
        <v>16</v>
      </c>
      <c r="C250" s="8">
        <v>209</v>
      </c>
      <c r="D250" t="s">
        <v>43</v>
      </c>
      <c r="E250">
        <v>12701377</v>
      </c>
      <c r="F250" t="s">
        <v>301</v>
      </c>
      <c r="G250" s="271" t="s">
        <v>302</v>
      </c>
      <c r="H250" t="s">
        <v>303</v>
      </c>
      <c r="I250" t="s">
        <v>304</v>
      </c>
      <c r="J250" t="s">
        <v>1061</v>
      </c>
      <c r="L250"/>
      <c r="M250"/>
    </row>
    <row r="251" spans="1:13" s="9" customFormat="1" x14ac:dyDescent="0.45">
      <c r="A251" s="9" t="str">
        <f t="shared" si="3"/>
        <v>31 泉大津市-17</v>
      </c>
      <c r="B251" s="9">
        <f>+COUNTIF($F$4:F251,F251)</f>
        <v>17</v>
      </c>
      <c r="C251" s="8">
        <v>210</v>
      </c>
      <c r="D251" t="s">
        <v>43</v>
      </c>
      <c r="E251">
        <v>12701378</v>
      </c>
      <c r="F251" t="s">
        <v>301</v>
      </c>
      <c r="G251" s="271" t="s">
        <v>302</v>
      </c>
      <c r="H251" t="s">
        <v>303</v>
      </c>
      <c r="I251" t="s">
        <v>305</v>
      </c>
      <c r="J251" t="s">
        <v>1061</v>
      </c>
      <c r="L251"/>
      <c r="M251"/>
    </row>
    <row r="252" spans="1:13" s="9" customFormat="1" x14ac:dyDescent="0.45">
      <c r="A252" s="9" t="str">
        <f t="shared" si="3"/>
        <v>31 泉大津市-18</v>
      </c>
      <c r="B252" s="9">
        <f>+COUNTIF($F$4:F252,F252)</f>
        <v>18</v>
      </c>
      <c r="C252" s="8">
        <v>211</v>
      </c>
      <c r="D252" t="s">
        <v>43</v>
      </c>
      <c r="E252">
        <v>12701379</v>
      </c>
      <c r="F252" t="s">
        <v>301</v>
      </c>
      <c r="G252" s="271" t="s">
        <v>302</v>
      </c>
      <c r="H252" t="s">
        <v>303</v>
      </c>
      <c r="I252" t="s">
        <v>306</v>
      </c>
      <c r="J252" t="s">
        <v>1061</v>
      </c>
      <c r="L252"/>
      <c r="M252"/>
    </row>
    <row r="253" spans="1:13" s="9" customFormat="1" x14ac:dyDescent="0.45">
      <c r="A253" s="275" t="str">
        <f t="shared" si="3"/>
        <v>31 泉大津市-19</v>
      </c>
      <c r="B253" s="275">
        <f>+COUNTIF($F$4:F253,F253)</f>
        <v>19</v>
      </c>
      <c r="C253" s="276">
        <v>212</v>
      </c>
      <c r="D253" s="277" t="s">
        <v>43</v>
      </c>
      <c r="E253" s="277" t="s">
        <v>1088</v>
      </c>
      <c r="F253" s="277" t="s">
        <v>301</v>
      </c>
      <c r="G253" s="278" t="s">
        <v>302</v>
      </c>
      <c r="H253" s="277" t="s">
        <v>303</v>
      </c>
      <c r="I253" s="277" t="s">
        <v>1089</v>
      </c>
      <c r="J253" s="277" t="s">
        <v>1060</v>
      </c>
      <c r="L253"/>
      <c r="M253"/>
    </row>
    <row r="254" spans="1:13" s="9" customFormat="1" x14ac:dyDescent="0.45">
      <c r="A254" s="9" t="str">
        <f t="shared" si="3"/>
        <v>32 貝塚市-20</v>
      </c>
      <c r="B254" s="9">
        <f>+COUNTIF($F$4:F254,F254)</f>
        <v>20</v>
      </c>
      <c r="C254" s="8">
        <v>213</v>
      </c>
      <c r="D254" t="s">
        <v>43</v>
      </c>
      <c r="E254">
        <v>12701380</v>
      </c>
      <c r="F254" t="s">
        <v>301</v>
      </c>
      <c r="G254" s="271" t="s">
        <v>324</v>
      </c>
      <c r="H254" t="s">
        <v>339</v>
      </c>
      <c r="I254" t="s">
        <v>340</v>
      </c>
      <c r="J254" t="s">
        <v>1060</v>
      </c>
      <c r="L254"/>
      <c r="M254"/>
    </row>
    <row r="255" spans="1:13" s="9" customFormat="1" x14ac:dyDescent="0.45">
      <c r="A255" s="9" t="str">
        <f t="shared" si="3"/>
        <v>32 貝塚市-21</v>
      </c>
      <c r="B255" s="9">
        <f>+COUNTIF($F$4:F255,F255)</f>
        <v>21</v>
      </c>
      <c r="C255" s="8">
        <v>214</v>
      </c>
      <c r="D255" t="s">
        <v>43</v>
      </c>
      <c r="E255">
        <v>12701381</v>
      </c>
      <c r="F255" t="s">
        <v>301</v>
      </c>
      <c r="G255" s="271" t="s">
        <v>324</v>
      </c>
      <c r="H255" t="s">
        <v>339</v>
      </c>
      <c r="I255" t="s">
        <v>1076</v>
      </c>
      <c r="J255" t="s">
        <v>1061</v>
      </c>
      <c r="L255"/>
      <c r="M255"/>
    </row>
    <row r="256" spans="1:13" s="9" customFormat="1" x14ac:dyDescent="0.45">
      <c r="A256" s="9" t="str">
        <f t="shared" si="3"/>
        <v>32 貝塚市-22</v>
      </c>
      <c r="B256" s="9">
        <f>+COUNTIF($F$4:F256,F256)</f>
        <v>22</v>
      </c>
      <c r="C256" s="8">
        <v>215</v>
      </c>
      <c r="D256" t="s">
        <v>43</v>
      </c>
      <c r="E256">
        <v>12701382</v>
      </c>
      <c r="F256" t="s">
        <v>301</v>
      </c>
      <c r="G256" s="271" t="s">
        <v>324</v>
      </c>
      <c r="H256" t="s">
        <v>339</v>
      </c>
      <c r="I256" t="s">
        <v>341</v>
      </c>
      <c r="J256" t="s">
        <v>1061</v>
      </c>
      <c r="L256"/>
      <c r="M256"/>
    </row>
    <row r="257" spans="1:13" s="9" customFormat="1" x14ac:dyDescent="0.45">
      <c r="A257" s="9" t="str">
        <f t="shared" si="3"/>
        <v>32 貝塚市-23</v>
      </c>
      <c r="B257" s="9">
        <f>+COUNTIF($F$4:F257,F257)</f>
        <v>23</v>
      </c>
      <c r="C257" s="8">
        <v>216</v>
      </c>
      <c r="D257" t="s">
        <v>43</v>
      </c>
      <c r="E257">
        <v>12701383</v>
      </c>
      <c r="F257" t="s">
        <v>301</v>
      </c>
      <c r="G257" s="271" t="s">
        <v>324</v>
      </c>
      <c r="H257" t="s">
        <v>339</v>
      </c>
      <c r="I257" t="s">
        <v>342</v>
      </c>
      <c r="J257" t="s">
        <v>1061</v>
      </c>
      <c r="L257"/>
      <c r="M257"/>
    </row>
    <row r="258" spans="1:13" s="9" customFormat="1" x14ac:dyDescent="0.45">
      <c r="A258" s="9" t="str">
        <f t="shared" si="3"/>
        <v>33 泉佐野市-24</v>
      </c>
      <c r="B258" s="9">
        <f>+COUNTIF($F$4:F258,F258)</f>
        <v>24</v>
      </c>
      <c r="C258" s="8">
        <v>217</v>
      </c>
      <c r="D258" t="s">
        <v>43</v>
      </c>
      <c r="E258">
        <v>12701385</v>
      </c>
      <c r="F258" t="s">
        <v>301</v>
      </c>
      <c r="G258" s="271" t="s">
        <v>343</v>
      </c>
      <c r="H258" t="s">
        <v>344</v>
      </c>
      <c r="I258" t="s">
        <v>345</v>
      </c>
      <c r="J258" t="s">
        <v>1060</v>
      </c>
      <c r="L258"/>
      <c r="M258"/>
    </row>
    <row r="259" spans="1:13" s="9" customFormat="1" x14ac:dyDescent="0.45">
      <c r="A259" s="9" t="str">
        <f t="shared" si="3"/>
        <v>33 泉佐野市-25</v>
      </c>
      <c r="B259" s="9">
        <f>+COUNTIF($F$4:F259,F259)</f>
        <v>25</v>
      </c>
      <c r="C259" s="8">
        <v>218</v>
      </c>
      <c r="D259" t="s">
        <v>43</v>
      </c>
      <c r="E259">
        <v>12701386</v>
      </c>
      <c r="F259" t="s">
        <v>301</v>
      </c>
      <c r="G259" s="271" t="s">
        <v>343</v>
      </c>
      <c r="H259" t="s">
        <v>344</v>
      </c>
      <c r="I259" t="s">
        <v>346</v>
      </c>
      <c r="J259" t="s">
        <v>1061</v>
      </c>
      <c r="L259"/>
      <c r="M259"/>
    </row>
    <row r="260" spans="1:13" s="9" customFormat="1" x14ac:dyDescent="0.45">
      <c r="A260" s="9" t="str">
        <f t="shared" ref="A260:A323" si="4">+H260&amp;"-"&amp;B260</f>
        <v>33 泉佐野市-26</v>
      </c>
      <c r="B260" s="9">
        <f>+COUNTIF($F$4:F260,F260)</f>
        <v>26</v>
      </c>
      <c r="C260" s="8">
        <v>219</v>
      </c>
      <c r="D260" t="s">
        <v>43</v>
      </c>
      <c r="E260">
        <v>12701387</v>
      </c>
      <c r="F260" t="s">
        <v>301</v>
      </c>
      <c r="G260" s="271" t="s">
        <v>343</v>
      </c>
      <c r="H260" t="s">
        <v>344</v>
      </c>
      <c r="I260" t="s">
        <v>347</v>
      </c>
      <c r="J260" t="s">
        <v>1061</v>
      </c>
      <c r="L260"/>
      <c r="M260"/>
    </row>
    <row r="261" spans="1:13" s="9" customFormat="1" x14ac:dyDescent="0.45">
      <c r="A261" s="9" t="str">
        <f t="shared" si="4"/>
        <v>33 泉佐野市-27</v>
      </c>
      <c r="B261" s="9">
        <f>+COUNTIF($F$4:F261,F261)</f>
        <v>27</v>
      </c>
      <c r="C261" s="8">
        <v>220</v>
      </c>
      <c r="D261" t="s">
        <v>43</v>
      </c>
      <c r="E261">
        <v>12701389</v>
      </c>
      <c r="F261" t="s">
        <v>301</v>
      </c>
      <c r="G261" s="271" t="s">
        <v>343</v>
      </c>
      <c r="H261" t="s">
        <v>344</v>
      </c>
      <c r="I261" t="s">
        <v>348</v>
      </c>
      <c r="J261" t="s">
        <v>1061</v>
      </c>
      <c r="L261"/>
      <c r="M261"/>
    </row>
    <row r="262" spans="1:13" s="9" customFormat="1" x14ac:dyDescent="0.45">
      <c r="A262" s="9" t="str">
        <f t="shared" si="4"/>
        <v>33 泉佐野市-28</v>
      </c>
      <c r="B262" s="9">
        <f>+COUNTIF($F$4:F262,F262)</f>
        <v>28</v>
      </c>
      <c r="C262" s="8">
        <v>221</v>
      </c>
      <c r="D262" t="s">
        <v>43</v>
      </c>
      <c r="E262">
        <v>12701390</v>
      </c>
      <c r="F262" t="s">
        <v>301</v>
      </c>
      <c r="G262" s="271" t="s">
        <v>343</v>
      </c>
      <c r="H262" t="s">
        <v>344</v>
      </c>
      <c r="I262" t="s">
        <v>349</v>
      </c>
      <c r="J262" t="s">
        <v>1061</v>
      </c>
      <c r="L262"/>
      <c r="M262"/>
    </row>
    <row r="263" spans="1:13" s="9" customFormat="1" x14ac:dyDescent="0.45">
      <c r="A263" s="9" t="str">
        <f t="shared" si="4"/>
        <v>33 泉佐野市-29</v>
      </c>
      <c r="B263" s="9">
        <f>+COUNTIF($F$4:F263,F263)</f>
        <v>29</v>
      </c>
      <c r="C263" s="8">
        <v>222</v>
      </c>
      <c r="D263" t="s">
        <v>43</v>
      </c>
      <c r="E263">
        <v>12701392</v>
      </c>
      <c r="F263" t="s">
        <v>301</v>
      </c>
      <c r="G263" s="271" t="s">
        <v>343</v>
      </c>
      <c r="H263" t="s">
        <v>344</v>
      </c>
      <c r="I263" t="s">
        <v>350</v>
      </c>
      <c r="J263" t="s">
        <v>1061</v>
      </c>
      <c r="L263"/>
      <c r="M263"/>
    </row>
    <row r="264" spans="1:13" s="9" customFormat="1" x14ac:dyDescent="0.45">
      <c r="A264" s="9" t="str">
        <f t="shared" si="4"/>
        <v>33 泉佐野市-30</v>
      </c>
      <c r="B264" s="9">
        <f>+COUNTIF($F$4:F264,F264)</f>
        <v>30</v>
      </c>
      <c r="C264" s="8">
        <v>223</v>
      </c>
      <c r="D264" t="s">
        <v>43</v>
      </c>
      <c r="E264">
        <v>12701393</v>
      </c>
      <c r="F264" t="s">
        <v>301</v>
      </c>
      <c r="G264" s="271" t="s">
        <v>343</v>
      </c>
      <c r="H264" t="s">
        <v>344</v>
      </c>
      <c r="I264" t="s">
        <v>351</v>
      </c>
      <c r="J264" t="s">
        <v>1061</v>
      </c>
      <c r="L264"/>
      <c r="M264"/>
    </row>
    <row r="265" spans="1:13" s="9" customFormat="1" x14ac:dyDescent="0.45">
      <c r="A265" s="9" t="str">
        <f t="shared" si="4"/>
        <v>33 泉佐野市-31</v>
      </c>
      <c r="B265" s="9">
        <f>+COUNTIF($F$4:F265,F265)</f>
        <v>31</v>
      </c>
      <c r="C265" s="8">
        <v>224</v>
      </c>
      <c r="D265" t="s">
        <v>43</v>
      </c>
      <c r="E265">
        <v>12701394</v>
      </c>
      <c r="F265" t="s">
        <v>301</v>
      </c>
      <c r="G265" s="271" t="s">
        <v>343</v>
      </c>
      <c r="H265" t="s">
        <v>344</v>
      </c>
      <c r="I265" t="s">
        <v>352</v>
      </c>
      <c r="J265" t="s">
        <v>1061</v>
      </c>
      <c r="L265"/>
      <c r="M265"/>
    </row>
    <row r="266" spans="1:13" s="9" customFormat="1" x14ac:dyDescent="0.45">
      <c r="A266" s="9" t="str">
        <f t="shared" si="4"/>
        <v>33 泉佐野市-32</v>
      </c>
      <c r="B266" s="9">
        <f>+COUNTIF($F$4:F266,F266)</f>
        <v>32</v>
      </c>
      <c r="C266" s="8">
        <v>225</v>
      </c>
      <c r="D266" t="s">
        <v>43</v>
      </c>
      <c r="E266">
        <v>12701443</v>
      </c>
      <c r="F266" t="s">
        <v>301</v>
      </c>
      <c r="G266" s="271" t="s">
        <v>343</v>
      </c>
      <c r="H266" t="s">
        <v>344</v>
      </c>
      <c r="I266" t="s">
        <v>353</v>
      </c>
      <c r="J266" t="s">
        <v>1061</v>
      </c>
      <c r="L266"/>
      <c r="M266"/>
    </row>
    <row r="267" spans="1:13" s="9" customFormat="1" x14ac:dyDescent="0.45">
      <c r="A267" s="9" t="str">
        <f t="shared" si="4"/>
        <v>34 和泉市-33</v>
      </c>
      <c r="B267" s="9">
        <f>+COUNTIF($F$4:F267,F267)</f>
        <v>33</v>
      </c>
      <c r="C267" s="8">
        <v>226</v>
      </c>
      <c r="D267" t="s">
        <v>43</v>
      </c>
      <c r="E267">
        <v>12701395</v>
      </c>
      <c r="F267" t="s">
        <v>301</v>
      </c>
      <c r="G267" s="271" t="s">
        <v>302</v>
      </c>
      <c r="H267" t="s">
        <v>307</v>
      </c>
      <c r="I267" t="s">
        <v>308</v>
      </c>
      <c r="J267" t="s">
        <v>1061</v>
      </c>
      <c r="L267"/>
      <c r="M267"/>
    </row>
    <row r="268" spans="1:13" s="9" customFormat="1" x14ac:dyDescent="0.45">
      <c r="A268" s="9" t="str">
        <f t="shared" si="4"/>
        <v>34 和泉市-34</v>
      </c>
      <c r="B268" s="9">
        <f>+COUNTIF($F$4:F268,F268)</f>
        <v>34</v>
      </c>
      <c r="C268" s="8">
        <v>227</v>
      </c>
      <c r="D268" t="s">
        <v>43</v>
      </c>
      <c r="E268">
        <v>12701396</v>
      </c>
      <c r="F268" t="s">
        <v>301</v>
      </c>
      <c r="G268" s="271" t="s">
        <v>302</v>
      </c>
      <c r="H268" t="s">
        <v>307</v>
      </c>
      <c r="I268" t="s">
        <v>309</v>
      </c>
      <c r="J268" t="s">
        <v>1061</v>
      </c>
      <c r="L268"/>
      <c r="M268"/>
    </row>
    <row r="269" spans="1:13" s="9" customFormat="1" x14ac:dyDescent="0.45">
      <c r="A269" s="9" t="str">
        <f t="shared" si="4"/>
        <v>34 和泉市-35</v>
      </c>
      <c r="B269" s="9">
        <f>+COUNTIF($F$4:F269,F269)</f>
        <v>35</v>
      </c>
      <c r="C269" s="8">
        <v>228</v>
      </c>
      <c r="D269" t="s">
        <v>43</v>
      </c>
      <c r="E269">
        <v>12701397</v>
      </c>
      <c r="F269" t="s">
        <v>301</v>
      </c>
      <c r="G269" s="271" t="s">
        <v>302</v>
      </c>
      <c r="H269" t="s">
        <v>307</v>
      </c>
      <c r="I269" t="s">
        <v>310</v>
      </c>
      <c r="J269" t="s">
        <v>1061</v>
      </c>
      <c r="L269"/>
      <c r="M269"/>
    </row>
    <row r="270" spans="1:13" s="9" customFormat="1" x14ac:dyDescent="0.45">
      <c r="A270" s="9" t="str">
        <f t="shared" si="4"/>
        <v>34 和泉市-36</v>
      </c>
      <c r="B270" s="9">
        <f>+COUNTIF($F$4:F270,F270)</f>
        <v>36</v>
      </c>
      <c r="C270" s="8">
        <v>229</v>
      </c>
      <c r="D270" t="s">
        <v>43</v>
      </c>
      <c r="E270">
        <v>12701398</v>
      </c>
      <c r="F270" t="s">
        <v>301</v>
      </c>
      <c r="G270" s="271" t="s">
        <v>302</v>
      </c>
      <c r="H270" t="s">
        <v>307</v>
      </c>
      <c r="I270" t="s">
        <v>311</v>
      </c>
      <c r="J270" t="s">
        <v>1060</v>
      </c>
      <c r="L270"/>
      <c r="M270"/>
    </row>
    <row r="271" spans="1:13" s="9" customFormat="1" x14ac:dyDescent="0.45">
      <c r="A271" s="9" t="str">
        <f t="shared" si="4"/>
        <v>34 和泉市-37</v>
      </c>
      <c r="B271" s="9">
        <f>+COUNTIF($F$4:F271,F271)</f>
        <v>37</v>
      </c>
      <c r="C271" s="8">
        <v>230</v>
      </c>
      <c r="D271" t="s">
        <v>43</v>
      </c>
      <c r="E271">
        <v>12701399</v>
      </c>
      <c r="F271" t="s">
        <v>301</v>
      </c>
      <c r="G271" s="271" t="s">
        <v>302</v>
      </c>
      <c r="H271" t="s">
        <v>307</v>
      </c>
      <c r="I271" t="s">
        <v>312</v>
      </c>
      <c r="J271" t="s">
        <v>1060</v>
      </c>
      <c r="L271"/>
      <c r="M271"/>
    </row>
    <row r="272" spans="1:13" s="9" customFormat="1" x14ac:dyDescent="0.45">
      <c r="A272" s="9" t="str">
        <f t="shared" si="4"/>
        <v>34 和泉市-38</v>
      </c>
      <c r="B272" s="9">
        <f>+COUNTIF($F$4:F272,F272)</f>
        <v>38</v>
      </c>
      <c r="C272" s="8">
        <v>231</v>
      </c>
      <c r="D272" t="s">
        <v>43</v>
      </c>
      <c r="E272">
        <v>12701400</v>
      </c>
      <c r="F272" t="s">
        <v>301</v>
      </c>
      <c r="G272" s="271" t="s">
        <v>302</v>
      </c>
      <c r="H272" t="s">
        <v>307</v>
      </c>
      <c r="I272" t="s">
        <v>313</v>
      </c>
      <c r="J272" t="s">
        <v>1061</v>
      </c>
      <c r="L272"/>
      <c r="M272"/>
    </row>
    <row r="273" spans="1:13" s="9" customFormat="1" x14ac:dyDescent="0.45">
      <c r="A273" s="9" t="str">
        <f t="shared" si="4"/>
        <v>34 和泉市-39</v>
      </c>
      <c r="B273" s="9">
        <f>+COUNTIF($F$4:F273,F273)</f>
        <v>39</v>
      </c>
      <c r="C273" s="8">
        <v>232</v>
      </c>
      <c r="D273" t="s">
        <v>43</v>
      </c>
      <c r="E273">
        <v>12701402</v>
      </c>
      <c r="F273" t="s">
        <v>301</v>
      </c>
      <c r="G273" s="271" t="s">
        <v>302</v>
      </c>
      <c r="H273" t="s">
        <v>307</v>
      </c>
      <c r="I273" t="s">
        <v>314</v>
      </c>
      <c r="J273" t="s">
        <v>1061</v>
      </c>
      <c r="L273"/>
      <c r="M273"/>
    </row>
    <row r="274" spans="1:13" s="9" customFormat="1" x14ac:dyDescent="0.45">
      <c r="A274" s="9" t="str">
        <f t="shared" si="4"/>
        <v>34 和泉市-40</v>
      </c>
      <c r="B274" s="9">
        <f>+COUNTIF($F$4:F274,F274)</f>
        <v>40</v>
      </c>
      <c r="C274" s="8">
        <v>233</v>
      </c>
      <c r="D274" t="s">
        <v>43</v>
      </c>
      <c r="E274">
        <v>12701403</v>
      </c>
      <c r="F274" t="s">
        <v>301</v>
      </c>
      <c r="G274" s="271" t="s">
        <v>302</v>
      </c>
      <c r="H274" t="s">
        <v>307</v>
      </c>
      <c r="I274" t="s">
        <v>315</v>
      </c>
      <c r="J274" t="s">
        <v>1061</v>
      </c>
      <c r="L274"/>
      <c r="M274"/>
    </row>
    <row r="275" spans="1:13" s="9" customFormat="1" x14ac:dyDescent="0.45">
      <c r="A275" s="9" t="str">
        <f t="shared" si="4"/>
        <v>34 和泉市-41</v>
      </c>
      <c r="B275" s="9">
        <f>+COUNTIF($F$4:F275,F275)</f>
        <v>41</v>
      </c>
      <c r="C275" s="8">
        <v>234</v>
      </c>
      <c r="D275" t="s">
        <v>43</v>
      </c>
      <c r="E275">
        <v>12701405</v>
      </c>
      <c r="F275" t="s">
        <v>301</v>
      </c>
      <c r="G275" s="271" t="s">
        <v>302</v>
      </c>
      <c r="H275" t="s">
        <v>307</v>
      </c>
      <c r="I275" t="s">
        <v>316</v>
      </c>
      <c r="J275" t="s">
        <v>1059</v>
      </c>
      <c r="L275"/>
      <c r="M275"/>
    </row>
    <row r="276" spans="1:13" s="9" customFormat="1" x14ac:dyDescent="0.45">
      <c r="A276" s="9" t="str">
        <f t="shared" si="4"/>
        <v>34 和泉市-42</v>
      </c>
      <c r="B276" s="9">
        <f>+COUNTIF($F$4:F276,F276)</f>
        <v>42</v>
      </c>
      <c r="C276" s="8">
        <v>235</v>
      </c>
      <c r="D276" t="s">
        <v>43</v>
      </c>
      <c r="E276">
        <v>12701406</v>
      </c>
      <c r="F276" t="s">
        <v>301</v>
      </c>
      <c r="G276" s="271" t="s">
        <v>302</v>
      </c>
      <c r="H276" t="s">
        <v>307</v>
      </c>
      <c r="I276" t="s">
        <v>317</v>
      </c>
      <c r="J276" t="s">
        <v>1061</v>
      </c>
      <c r="L276"/>
      <c r="M276"/>
    </row>
    <row r="277" spans="1:13" s="9" customFormat="1" x14ac:dyDescent="0.45">
      <c r="A277" s="9" t="str">
        <f t="shared" si="4"/>
        <v>35 高石市-43</v>
      </c>
      <c r="B277" s="9">
        <f>+COUNTIF($F$4:F277,F277)</f>
        <v>43</v>
      </c>
      <c r="C277" s="8">
        <v>236</v>
      </c>
      <c r="D277" t="s">
        <v>43</v>
      </c>
      <c r="E277">
        <v>12701407</v>
      </c>
      <c r="F277" t="s">
        <v>301</v>
      </c>
      <c r="G277" s="271" t="s">
        <v>302</v>
      </c>
      <c r="H277" t="s">
        <v>318</v>
      </c>
      <c r="I277" t="s">
        <v>319</v>
      </c>
      <c r="J277" t="s">
        <v>1061</v>
      </c>
      <c r="L277"/>
      <c r="M277"/>
    </row>
    <row r="278" spans="1:13" s="9" customFormat="1" x14ac:dyDescent="0.45">
      <c r="A278" s="9" t="str">
        <f t="shared" si="4"/>
        <v>35 高石市-44</v>
      </c>
      <c r="B278" s="9">
        <f>+COUNTIF($F$4:F278,F278)</f>
        <v>44</v>
      </c>
      <c r="C278" s="8">
        <v>237</v>
      </c>
      <c r="D278" t="s">
        <v>43</v>
      </c>
      <c r="E278">
        <v>12701409</v>
      </c>
      <c r="F278" t="s">
        <v>301</v>
      </c>
      <c r="G278" s="271" t="s">
        <v>302</v>
      </c>
      <c r="H278" t="s">
        <v>318</v>
      </c>
      <c r="I278" t="s">
        <v>320</v>
      </c>
      <c r="J278" t="s">
        <v>1061</v>
      </c>
      <c r="L278"/>
      <c r="M278"/>
    </row>
    <row r="279" spans="1:13" s="9" customFormat="1" x14ac:dyDescent="0.45">
      <c r="A279" s="9" t="str">
        <f t="shared" si="4"/>
        <v>35 高石市-45</v>
      </c>
      <c r="B279" s="9">
        <f>+COUNTIF($F$4:F279,F279)</f>
        <v>45</v>
      </c>
      <c r="C279" s="8">
        <v>238</v>
      </c>
      <c r="D279" t="s">
        <v>43</v>
      </c>
      <c r="E279">
        <v>12701410</v>
      </c>
      <c r="F279" t="s">
        <v>301</v>
      </c>
      <c r="G279" s="271" t="s">
        <v>302</v>
      </c>
      <c r="H279" t="s">
        <v>318</v>
      </c>
      <c r="I279" t="s">
        <v>321</v>
      </c>
      <c r="J279" t="s">
        <v>1061</v>
      </c>
      <c r="L279"/>
      <c r="M279"/>
    </row>
    <row r="280" spans="1:13" s="9" customFormat="1" x14ac:dyDescent="0.45">
      <c r="A280" s="9" t="str">
        <f t="shared" si="4"/>
        <v>36 泉南市-46</v>
      </c>
      <c r="B280" s="9">
        <f>+COUNTIF($F$4:F280,F280)</f>
        <v>46</v>
      </c>
      <c r="C280" s="8">
        <v>239</v>
      </c>
      <c r="D280" t="s">
        <v>43</v>
      </c>
      <c r="E280">
        <v>12701411</v>
      </c>
      <c r="F280" t="s">
        <v>301</v>
      </c>
      <c r="G280" s="271" t="s">
        <v>343</v>
      </c>
      <c r="H280" t="s">
        <v>354</v>
      </c>
      <c r="I280" t="s">
        <v>355</v>
      </c>
      <c r="J280" t="s">
        <v>1061</v>
      </c>
      <c r="L280"/>
      <c r="M280"/>
    </row>
    <row r="281" spans="1:13" s="9" customFormat="1" x14ac:dyDescent="0.45">
      <c r="A281" s="9" t="str">
        <f t="shared" si="4"/>
        <v>36 泉南市-47</v>
      </c>
      <c r="B281" s="9">
        <f>+COUNTIF($F$4:F281,F281)</f>
        <v>47</v>
      </c>
      <c r="C281" s="8">
        <v>240</v>
      </c>
      <c r="D281" t="s">
        <v>43</v>
      </c>
      <c r="E281">
        <v>12701412</v>
      </c>
      <c r="F281" t="s">
        <v>301</v>
      </c>
      <c r="G281" s="271" t="s">
        <v>343</v>
      </c>
      <c r="H281" t="s">
        <v>354</v>
      </c>
      <c r="I281" t="s">
        <v>356</v>
      </c>
      <c r="J281" t="s">
        <v>1061</v>
      </c>
      <c r="L281"/>
      <c r="M281"/>
    </row>
    <row r="282" spans="1:13" s="9" customFormat="1" x14ac:dyDescent="0.45">
      <c r="A282" s="9" t="str">
        <f t="shared" si="4"/>
        <v>36 泉南市-48</v>
      </c>
      <c r="B282" s="9">
        <f>+COUNTIF($F$4:F282,F282)</f>
        <v>48</v>
      </c>
      <c r="C282" s="8">
        <v>241</v>
      </c>
      <c r="D282" t="s">
        <v>43</v>
      </c>
      <c r="E282">
        <v>12701413</v>
      </c>
      <c r="F282" t="s">
        <v>301</v>
      </c>
      <c r="G282" s="271" t="s">
        <v>343</v>
      </c>
      <c r="H282" t="s">
        <v>354</v>
      </c>
      <c r="I282" t="s">
        <v>820</v>
      </c>
      <c r="J282" t="s">
        <v>1059</v>
      </c>
      <c r="L282"/>
      <c r="M282"/>
    </row>
    <row r="283" spans="1:13" s="9" customFormat="1" x14ac:dyDescent="0.45">
      <c r="A283" s="9" t="str">
        <f t="shared" si="4"/>
        <v>36 泉南市-49</v>
      </c>
      <c r="B283" s="9">
        <f>+COUNTIF($F$4:F283,F283)</f>
        <v>49</v>
      </c>
      <c r="C283" s="8">
        <v>242</v>
      </c>
      <c r="D283" t="s">
        <v>43</v>
      </c>
      <c r="E283">
        <v>12701414</v>
      </c>
      <c r="F283" t="s">
        <v>301</v>
      </c>
      <c r="G283" s="271" t="s">
        <v>343</v>
      </c>
      <c r="H283" t="s">
        <v>354</v>
      </c>
      <c r="I283" t="s">
        <v>357</v>
      </c>
      <c r="J283" t="s">
        <v>1061</v>
      </c>
      <c r="L283"/>
      <c r="M283"/>
    </row>
    <row r="284" spans="1:13" s="9" customFormat="1" x14ac:dyDescent="0.45">
      <c r="A284" s="9" t="str">
        <f t="shared" si="4"/>
        <v>36 泉南市-50</v>
      </c>
      <c r="B284" s="9">
        <f>+COUNTIF($F$4:F284,F284)</f>
        <v>50</v>
      </c>
      <c r="C284" s="8">
        <v>243</v>
      </c>
      <c r="D284" t="s">
        <v>43</v>
      </c>
      <c r="E284">
        <v>12701415</v>
      </c>
      <c r="F284" t="s">
        <v>301</v>
      </c>
      <c r="G284" s="271" t="s">
        <v>343</v>
      </c>
      <c r="H284" t="s">
        <v>354</v>
      </c>
      <c r="I284" t="s">
        <v>358</v>
      </c>
      <c r="J284" t="s">
        <v>1061</v>
      </c>
      <c r="L284"/>
      <c r="M284"/>
    </row>
    <row r="285" spans="1:13" s="9" customFormat="1" x14ac:dyDescent="0.45">
      <c r="A285" s="9" t="str">
        <f t="shared" si="4"/>
        <v>36 泉南市-51</v>
      </c>
      <c r="B285" s="9">
        <f>+COUNTIF($F$4:F285,F285)</f>
        <v>51</v>
      </c>
      <c r="C285" s="8">
        <v>244</v>
      </c>
      <c r="D285" t="s">
        <v>43</v>
      </c>
      <c r="E285">
        <v>12701416</v>
      </c>
      <c r="F285" t="s">
        <v>301</v>
      </c>
      <c r="G285" s="271" t="s">
        <v>343</v>
      </c>
      <c r="H285" t="s">
        <v>354</v>
      </c>
      <c r="I285" t="s">
        <v>359</v>
      </c>
      <c r="J285" t="s">
        <v>1061</v>
      </c>
      <c r="L285"/>
      <c r="M285"/>
    </row>
    <row r="286" spans="1:13" s="9" customFormat="1" x14ac:dyDescent="0.45">
      <c r="A286" s="9" t="str">
        <f t="shared" si="4"/>
        <v>37 阪南市-52</v>
      </c>
      <c r="B286" s="9">
        <f>+COUNTIF($F$4:F286,F286)</f>
        <v>52</v>
      </c>
      <c r="C286" s="8">
        <v>245</v>
      </c>
      <c r="D286" t="s">
        <v>43</v>
      </c>
      <c r="E286">
        <v>12701417</v>
      </c>
      <c r="F286" t="s">
        <v>301</v>
      </c>
      <c r="G286" s="271" t="s">
        <v>343</v>
      </c>
      <c r="H286" t="s">
        <v>360</v>
      </c>
      <c r="I286" t="s">
        <v>361</v>
      </c>
      <c r="J286" t="s">
        <v>1061</v>
      </c>
      <c r="L286"/>
      <c r="M286"/>
    </row>
    <row r="287" spans="1:13" s="9" customFormat="1" x14ac:dyDescent="0.45">
      <c r="A287" s="9" t="str">
        <f t="shared" si="4"/>
        <v>37 阪南市-53</v>
      </c>
      <c r="B287" s="9">
        <f>+COUNTIF($F$4:F287,F287)</f>
        <v>53</v>
      </c>
      <c r="C287" s="8">
        <v>246</v>
      </c>
      <c r="D287" t="s">
        <v>43</v>
      </c>
      <c r="E287">
        <v>12701418</v>
      </c>
      <c r="F287" t="s">
        <v>301</v>
      </c>
      <c r="G287" s="271" t="s">
        <v>343</v>
      </c>
      <c r="H287" t="s">
        <v>360</v>
      </c>
      <c r="I287" t="s">
        <v>362</v>
      </c>
      <c r="J287" t="s">
        <v>1060</v>
      </c>
      <c r="L287"/>
      <c r="M287"/>
    </row>
    <row r="288" spans="1:13" s="9" customFormat="1" x14ac:dyDescent="0.45">
      <c r="A288" s="9" t="str">
        <f t="shared" si="4"/>
        <v>37 阪南市-54</v>
      </c>
      <c r="B288" s="9">
        <f>+COUNTIF($F$4:F288,F288)</f>
        <v>54</v>
      </c>
      <c r="C288" s="8">
        <v>247</v>
      </c>
      <c r="D288" t="s">
        <v>43</v>
      </c>
      <c r="E288">
        <v>12701419</v>
      </c>
      <c r="F288" t="s">
        <v>301</v>
      </c>
      <c r="G288" s="271" t="s">
        <v>343</v>
      </c>
      <c r="H288" t="s">
        <v>360</v>
      </c>
      <c r="I288" t="s">
        <v>363</v>
      </c>
      <c r="J288" t="s">
        <v>1061</v>
      </c>
      <c r="L288"/>
      <c r="M288"/>
    </row>
    <row r="289" spans="1:13" s="9" customFormat="1" x14ac:dyDescent="0.45">
      <c r="A289" s="9" t="str">
        <f t="shared" si="4"/>
        <v>38 忠岡町-55</v>
      </c>
      <c r="B289" s="9">
        <f>+COUNTIF($F$4:F289,F289)</f>
        <v>55</v>
      </c>
      <c r="C289" s="8">
        <v>248</v>
      </c>
      <c r="D289" t="s">
        <v>43</v>
      </c>
      <c r="E289">
        <v>12701420</v>
      </c>
      <c r="F289" t="s">
        <v>301</v>
      </c>
      <c r="G289" s="271" t="s">
        <v>302</v>
      </c>
      <c r="H289" t="s">
        <v>322</v>
      </c>
      <c r="I289" t="s">
        <v>323</v>
      </c>
      <c r="J289" t="s">
        <v>1061</v>
      </c>
      <c r="L289"/>
      <c r="M289"/>
    </row>
    <row r="290" spans="1:13" s="9" customFormat="1" x14ac:dyDescent="0.45">
      <c r="A290" s="9" t="str">
        <f t="shared" si="4"/>
        <v>39 熊取町-56</v>
      </c>
      <c r="B290" s="9">
        <f>+COUNTIF($F$4:F290,F290)</f>
        <v>56</v>
      </c>
      <c r="C290" s="8">
        <v>249</v>
      </c>
      <c r="D290" t="s">
        <v>43</v>
      </c>
      <c r="E290">
        <v>12701421</v>
      </c>
      <c r="F290" t="s">
        <v>301</v>
      </c>
      <c r="G290" s="271" t="s">
        <v>343</v>
      </c>
      <c r="H290" t="s">
        <v>364</v>
      </c>
      <c r="I290" t="s">
        <v>365</v>
      </c>
      <c r="J290" t="s">
        <v>1061</v>
      </c>
      <c r="L290"/>
      <c r="M290"/>
    </row>
    <row r="291" spans="1:13" s="9" customFormat="1" x14ac:dyDescent="0.45">
      <c r="A291" s="9" t="str">
        <f t="shared" si="4"/>
        <v>41 岬町-57</v>
      </c>
      <c r="B291" s="9">
        <f>+COUNTIF($F$4:F291,F291)</f>
        <v>57</v>
      </c>
      <c r="C291" s="8">
        <v>250</v>
      </c>
      <c r="D291" t="s">
        <v>43</v>
      </c>
      <c r="E291">
        <v>12701422</v>
      </c>
      <c r="F291" t="s">
        <v>301</v>
      </c>
      <c r="G291" s="271" t="s">
        <v>343</v>
      </c>
      <c r="H291" t="s">
        <v>366</v>
      </c>
      <c r="I291" t="s">
        <v>367</v>
      </c>
      <c r="J291" t="s">
        <v>1061</v>
      </c>
      <c r="L291"/>
      <c r="M291"/>
    </row>
    <row r="292" spans="1:13" s="9" customFormat="1" x14ac:dyDescent="0.45">
      <c r="A292" s="9" t="str">
        <f t="shared" si="4"/>
        <v>61 都島区-1</v>
      </c>
      <c r="B292" s="9">
        <f>+COUNTIF($F$4:F292,F292)</f>
        <v>1</v>
      </c>
      <c r="C292" s="8">
        <v>289</v>
      </c>
      <c r="D292" t="s">
        <v>43</v>
      </c>
      <c r="E292">
        <v>12701552</v>
      </c>
      <c r="F292" t="s">
        <v>368</v>
      </c>
      <c r="G292" s="271" t="s">
        <v>369</v>
      </c>
      <c r="H292" t="s">
        <v>370</v>
      </c>
      <c r="I292" t="s">
        <v>371</v>
      </c>
      <c r="J292" t="s">
        <v>1061</v>
      </c>
      <c r="L292"/>
      <c r="M292"/>
    </row>
    <row r="293" spans="1:13" s="9" customFormat="1" x14ac:dyDescent="0.45">
      <c r="A293" s="9" t="str">
        <f t="shared" si="4"/>
        <v>61 都島区-2</v>
      </c>
      <c r="B293" s="9">
        <f>+COUNTIF($F$4:F293,F293)</f>
        <v>2</v>
      </c>
      <c r="C293" s="8">
        <v>290</v>
      </c>
      <c r="D293" t="s">
        <v>43</v>
      </c>
      <c r="E293">
        <v>12701553</v>
      </c>
      <c r="F293" t="s">
        <v>368</v>
      </c>
      <c r="G293" s="271" t="s">
        <v>369</v>
      </c>
      <c r="H293" t="s">
        <v>370</v>
      </c>
      <c r="I293" t="s">
        <v>372</v>
      </c>
      <c r="J293" t="s">
        <v>1061</v>
      </c>
      <c r="L293"/>
      <c r="M293"/>
    </row>
    <row r="294" spans="1:13" s="9" customFormat="1" x14ac:dyDescent="0.45">
      <c r="A294" s="9" t="str">
        <f t="shared" si="4"/>
        <v>61 都島区-3</v>
      </c>
      <c r="B294" s="9">
        <f>+COUNTIF($F$4:F294,F294)</f>
        <v>3</v>
      </c>
      <c r="C294" s="8">
        <v>291</v>
      </c>
      <c r="D294" t="s">
        <v>43</v>
      </c>
      <c r="E294">
        <v>12701554</v>
      </c>
      <c r="F294" t="s">
        <v>368</v>
      </c>
      <c r="G294" s="271" t="s">
        <v>369</v>
      </c>
      <c r="H294" t="s">
        <v>370</v>
      </c>
      <c r="I294" t="s">
        <v>373</v>
      </c>
      <c r="J294" t="s">
        <v>1061</v>
      </c>
      <c r="L294"/>
      <c r="M294"/>
    </row>
    <row r="295" spans="1:13" s="9" customFormat="1" x14ac:dyDescent="0.45">
      <c r="A295" s="9" t="str">
        <f t="shared" si="4"/>
        <v>61 都島区-4</v>
      </c>
      <c r="B295" s="9">
        <f>+COUNTIF($F$4:F295,F295)</f>
        <v>4</v>
      </c>
      <c r="C295" s="8">
        <v>292</v>
      </c>
      <c r="D295" t="s">
        <v>43</v>
      </c>
      <c r="E295">
        <v>12701555</v>
      </c>
      <c r="F295" t="s">
        <v>368</v>
      </c>
      <c r="G295" s="271" t="s">
        <v>369</v>
      </c>
      <c r="H295" t="s">
        <v>370</v>
      </c>
      <c r="I295" t="s">
        <v>374</v>
      </c>
      <c r="J295" t="s">
        <v>1061</v>
      </c>
      <c r="L295"/>
      <c r="M295"/>
    </row>
    <row r="296" spans="1:13" s="9" customFormat="1" x14ac:dyDescent="0.45">
      <c r="A296" s="9" t="str">
        <f t="shared" si="4"/>
        <v>61 都島区-5</v>
      </c>
      <c r="B296" s="9">
        <f>+COUNTIF($F$4:F296,F296)</f>
        <v>5</v>
      </c>
      <c r="C296" s="8">
        <v>293</v>
      </c>
      <c r="D296" t="s">
        <v>43</v>
      </c>
      <c r="E296">
        <v>12701556</v>
      </c>
      <c r="F296" t="s">
        <v>368</v>
      </c>
      <c r="G296" s="271" t="s">
        <v>369</v>
      </c>
      <c r="H296" t="s">
        <v>370</v>
      </c>
      <c r="I296" t="s">
        <v>375</v>
      </c>
      <c r="J296" t="s">
        <v>1060</v>
      </c>
      <c r="L296"/>
      <c r="M296"/>
    </row>
    <row r="297" spans="1:13" s="9" customFormat="1" x14ac:dyDescent="0.45">
      <c r="A297" s="9" t="str">
        <f t="shared" si="4"/>
        <v>61 都島区-6</v>
      </c>
      <c r="B297" s="9">
        <f>+COUNTIF($F$4:F297,F297)</f>
        <v>6</v>
      </c>
      <c r="C297" s="8">
        <v>294</v>
      </c>
      <c r="D297" t="s">
        <v>43</v>
      </c>
      <c r="E297">
        <v>12701557</v>
      </c>
      <c r="F297" t="s">
        <v>368</v>
      </c>
      <c r="G297" s="271" t="s">
        <v>369</v>
      </c>
      <c r="H297" t="s">
        <v>370</v>
      </c>
      <c r="I297" t="s">
        <v>376</v>
      </c>
      <c r="J297" t="s">
        <v>1061</v>
      </c>
      <c r="L297"/>
      <c r="M297"/>
    </row>
    <row r="298" spans="1:13" s="9" customFormat="1" x14ac:dyDescent="0.45">
      <c r="A298" s="9" t="str">
        <f t="shared" si="4"/>
        <v>61 都島区-7</v>
      </c>
      <c r="B298" s="9">
        <f>+COUNTIF($F$4:F298,F298)</f>
        <v>7</v>
      </c>
      <c r="C298" s="8">
        <v>295</v>
      </c>
      <c r="D298" t="s">
        <v>43</v>
      </c>
      <c r="E298">
        <v>12701558</v>
      </c>
      <c r="F298" t="s">
        <v>368</v>
      </c>
      <c r="G298" s="271" t="s">
        <v>369</v>
      </c>
      <c r="H298" t="s">
        <v>370</v>
      </c>
      <c r="I298" t="s">
        <v>377</v>
      </c>
      <c r="J298" t="s">
        <v>1061</v>
      </c>
      <c r="L298"/>
      <c r="M298"/>
    </row>
    <row r="299" spans="1:13" s="9" customFormat="1" x14ac:dyDescent="0.45">
      <c r="A299" s="9" t="str">
        <f t="shared" si="4"/>
        <v>61 都島区-8</v>
      </c>
      <c r="B299" s="9">
        <f>+COUNTIF($F$4:F299,F299)</f>
        <v>8</v>
      </c>
      <c r="C299" s="8">
        <v>296</v>
      </c>
      <c r="D299" t="s">
        <v>43</v>
      </c>
      <c r="E299">
        <v>12701559</v>
      </c>
      <c r="F299" t="s">
        <v>368</v>
      </c>
      <c r="G299" s="271" t="s">
        <v>369</v>
      </c>
      <c r="H299" t="s">
        <v>370</v>
      </c>
      <c r="I299" t="s">
        <v>378</v>
      </c>
      <c r="J299" t="s">
        <v>1061</v>
      </c>
      <c r="L299"/>
      <c r="M299"/>
    </row>
    <row r="300" spans="1:13" s="9" customFormat="1" x14ac:dyDescent="0.45">
      <c r="A300" s="9" t="str">
        <f t="shared" si="4"/>
        <v>61 都島区-9</v>
      </c>
      <c r="B300" s="9">
        <f>+COUNTIF($F$4:F300,F300)</f>
        <v>9</v>
      </c>
      <c r="C300" s="8">
        <v>297</v>
      </c>
      <c r="D300" t="s">
        <v>43</v>
      </c>
      <c r="E300">
        <v>12701560</v>
      </c>
      <c r="F300" t="s">
        <v>368</v>
      </c>
      <c r="G300" s="271" t="s">
        <v>369</v>
      </c>
      <c r="H300" t="s">
        <v>370</v>
      </c>
      <c r="I300" t="s">
        <v>379</v>
      </c>
      <c r="J300" t="s">
        <v>1061</v>
      </c>
      <c r="L300"/>
      <c r="M300"/>
    </row>
    <row r="301" spans="1:13" s="9" customFormat="1" x14ac:dyDescent="0.45">
      <c r="A301" s="9" t="str">
        <f t="shared" si="4"/>
        <v>62 東淀川区-10</v>
      </c>
      <c r="B301" s="9">
        <f>+COUNTIF($F$4:F301,F301)</f>
        <v>10</v>
      </c>
      <c r="C301" s="8">
        <v>298</v>
      </c>
      <c r="D301" t="s">
        <v>43</v>
      </c>
      <c r="E301">
        <v>12701577</v>
      </c>
      <c r="F301" t="s">
        <v>368</v>
      </c>
      <c r="G301" s="271" t="s">
        <v>369</v>
      </c>
      <c r="H301" t="s">
        <v>380</v>
      </c>
      <c r="I301" t="s">
        <v>381</v>
      </c>
      <c r="J301" t="s">
        <v>1059</v>
      </c>
      <c r="L301"/>
      <c r="M301"/>
    </row>
    <row r="302" spans="1:13" s="9" customFormat="1" x14ac:dyDescent="0.45">
      <c r="A302" s="9" t="str">
        <f t="shared" si="4"/>
        <v>62 東淀川区-11</v>
      </c>
      <c r="B302" s="9">
        <f>+COUNTIF($F$4:F302,F302)</f>
        <v>11</v>
      </c>
      <c r="C302" s="8">
        <v>299</v>
      </c>
      <c r="D302" t="s">
        <v>43</v>
      </c>
      <c r="E302">
        <v>12701580</v>
      </c>
      <c r="F302" t="s">
        <v>368</v>
      </c>
      <c r="G302" s="271" t="s">
        <v>369</v>
      </c>
      <c r="H302" t="s">
        <v>380</v>
      </c>
      <c r="I302" t="s">
        <v>382</v>
      </c>
      <c r="J302" t="s">
        <v>1061</v>
      </c>
      <c r="L302"/>
      <c r="M302"/>
    </row>
    <row r="303" spans="1:13" s="9" customFormat="1" x14ac:dyDescent="0.45">
      <c r="A303" s="9" t="str">
        <f t="shared" si="4"/>
        <v>62 東淀川区-12</v>
      </c>
      <c r="B303" s="9">
        <f>+COUNTIF($F$4:F303,F303)</f>
        <v>12</v>
      </c>
      <c r="C303" s="8">
        <v>300</v>
      </c>
      <c r="D303" t="s">
        <v>43</v>
      </c>
      <c r="E303">
        <v>12701581</v>
      </c>
      <c r="F303" t="s">
        <v>368</v>
      </c>
      <c r="G303" s="271" t="s">
        <v>369</v>
      </c>
      <c r="H303" t="s">
        <v>380</v>
      </c>
      <c r="I303" t="s">
        <v>383</v>
      </c>
      <c r="J303" t="s">
        <v>1061</v>
      </c>
      <c r="L303"/>
      <c r="M303"/>
    </row>
    <row r="304" spans="1:13" s="9" customFormat="1" x14ac:dyDescent="0.45">
      <c r="A304" s="9" t="str">
        <f t="shared" si="4"/>
        <v>62 東淀川区-13</v>
      </c>
      <c r="B304" s="9">
        <f>+COUNTIF($F$4:F304,F304)</f>
        <v>13</v>
      </c>
      <c r="C304" s="8">
        <v>301</v>
      </c>
      <c r="D304" t="s">
        <v>43</v>
      </c>
      <c r="E304">
        <v>12702002</v>
      </c>
      <c r="F304" t="s">
        <v>368</v>
      </c>
      <c r="G304" s="271" t="s">
        <v>369</v>
      </c>
      <c r="H304" t="s">
        <v>380</v>
      </c>
      <c r="I304" t="s">
        <v>384</v>
      </c>
      <c r="J304" t="s">
        <v>1061</v>
      </c>
      <c r="L304"/>
      <c r="M304"/>
    </row>
    <row r="305" spans="1:13" s="9" customFormat="1" x14ac:dyDescent="0.45">
      <c r="A305" s="9" t="str">
        <f t="shared" si="4"/>
        <v>63 旭区-14</v>
      </c>
      <c r="B305" s="9">
        <f>+COUNTIF($F$4:F305,F305)</f>
        <v>14</v>
      </c>
      <c r="C305" s="8">
        <v>302</v>
      </c>
      <c r="D305" t="s">
        <v>43</v>
      </c>
      <c r="E305">
        <v>12701451</v>
      </c>
      <c r="F305" t="s">
        <v>368</v>
      </c>
      <c r="G305" s="271" t="s">
        <v>369</v>
      </c>
      <c r="H305" t="s">
        <v>385</v>
      </c>
      <c r="I305" t="s">
        <v>386</v>
      </c>
      <c r="J305" t="s">
        <v>1061</v>
      </c>
      <c r="L305"/>
      <c r="M305"/>
    </row>
    <row r="306" spans="1:13" s="9" customFormat="1" x14ac:dyDescent="0.45">
      <c r="A306" s="9" t="str">
        <f t="shared" si="4"/>
        <v>63 旭区-15</v>
      </c>
      <c r="B306" s="9">
        <f>+COUNTIF($F$4:F306,F306)</f>
        <v>15</v>
      </c>
      <c r="C306" s="8">
        <v>303</v>
      </c>
      <c r="D306" t="s">
        <v>43</v>
      </c>
      <c r="E306">
        <v>12701452</v>
      </c>
      <c r="F306" t="s">
        <v>368</v>
      </c>
      <c r="G306" s="271" t="s">
        <v>369</v>
      </c>
      <c r="H306" t="s">
        <v>385</v>
      </c>
      <c r="I306" t="s">
        <v>387</v>
      </c>
      <c r="J306" t="s">
        <v>1061</v>
      </c>
      <c r="L306"/>
      <c r="M306"/>
    </row>
    <row r="307" spans="1:13" s="9" customFormat="1" x14ac:dyDescent="0.45">
      <c r="A307" s="9" t="str">
        <f t="shared" si="4"/>
        <v>63 旭区-16</v>
      </c>
      <c r="B307" s="9">
        <f>+COUNTIF($F$4:F307,F307)</f>
        <v>16</v>
      </c>
      <c r="C307" s="8">
        <v>304</v>
      </c>
      <c r="D307" t="s">
        <v>43</v>
      </c>
      <c r="E307">
        <v>12701453</v>
      </c>
      <c r="F307" t="s">
        <v>368</v>
      </c>
      <c r="G307" s="271" t="s">
        <v>369</v>
      </c>
      <c r="H307" t="s">
        <v>385</v>
      </c>
      <c r="I307" t="s">
        <v>978</v>
      </c>
      <c r="J307" t="s">
        <v>1061</v>
      </c>
      <c r="L307"/>
      <c r="M307"/>
    </row>
    <row r="308" spans="1:13" s="9" customFormat="1" x14ac:dyDescent="0.45">
      <c r="A308" s="9" t="str">
        <f t="shared" si="4"/>
        <v>63 旭区-17</v>
      </c>
      <c r="B308" s="9">
        <f>+COUNTIF($F$4:F308,F308)</f>
        <v>17</v>
      </c>
      <c r="C308" s="8">
        <v>305</v>
      </c>
      <c r="D308" t="s">
        <v>43</v>
      </c>
      <c r="E308">
        <v>12701454</v>
      </c>
      <c r="F308" t="s">
        <v>368</v>
      </c>
      <c r="G308" s="271" t="s">
        <v>369</v>
      </c>
      <c r="H308" t="s">
        <v>385</v>
      </c>
      <c r="I308" t="s">
        <v>388</v>
      </c>
      <c r="J308" t="s">
        <v>1061</v>
      </c>
      <c r="L308"/>
      <c r="M308"/>
    </row>
    <row r="309" spans="1:13" s="9" customFormat="1" x14ac:dyDescent="0.45">
      <c r="A309" s="9" t="str">
        <f t="shared" si="4"/>
        <v>63 旭区-18</v>
      </c>
      <c r="B309" s="9">
        <f>+COUNTIF($F$4:F309,F309)</f>
        <v>18</v>
      </c>
      <c r="C309" s="8">
        <v>306</v>
      </c>
      <c r="D309" t="s">
        <v>43</v>
      </c>
      <c r="E309">
        <v>12701455</v>
      </c>
      <c r="F309" t="s">
        <v>368</v>
      </c>
      <c r="G309" s="271" t="s">
        <v>369</v>
      </c>
      <c r="H309" t="s">
        <v>385</v>
      </c>
      <c r="I309" t="s">
        <v>389</v>
      </c>
      <c r="J309" t="s">
        <v>1061</v>
      </c>
      <c r="L309"/>
      <c r="M309"/>
    </row>
    <row r="310" spans="1:13" s="9" customFormat="1" x14ac:dyDescent="0.45">
      <c r="A310" s="9" t="str">
        <f t="shared" si="4"/>
        <v>63 旭区-19</v>
      </c>
      <c r="B310" s="9">
        <f>+COUNTIF($F$4:F310,F310)</f>
        <v>19</v>
      </c>
      <c r="C310" s="8">
        <v>307</v>
      </c>
      <c r="D310" t="s">
        <v>43</v>
      </c>
      <c r="E310">
        <v>12701456</v>
      </c>
      <c r="F310" t="s">
        <v>368</v>
      </c>
      <c r="G310" s="271" t="s">
        <v>369</v>
      </c>
      <c r="H310" t="s">
        <v>385</v>
      </c>
      <c r="I310" t="s">
        <v>390</v>
      </c>
      <c r="J310" t="s">
        <v>1061</v>
      </c>
      <c r="L310"/>
      <c r="M310"/>
    </row>
    <row r="311" spans="1:13" s="9" customFormat="1" x14ac:dyDescent="0.45">
      <c r="A311" s="9" t="str">
        <f t="shared" si="4"/>
        <v>63 旭区-20</v>
      </c>
      <c r="B311" s="9">
        <f>+COUNTIF($F$4:F311,F311)</f>
        <v>20</v>
      </c>
      <c r="C311" s="8">
        <v>308</v>
      </c>
      <c r="D311" t="s">
        <v>43</v>
      </c>
      <c r="E311">
        <v>12701457</v>
      </c>
      <c r="F311" t="s">
        <v>368</v>
      </c>
      <c r="G311" s="271" t="s">
        <v>369</v>
      </c>
      <c r="H311" t="s">
        <v>385</v>
      </c>
      <c r="I311" t="s">
        <v>391</v>
      </c>
      <c r="J311" t="s">
        <v>1061</v>
      </c>
      <c r="L311"/>
      <c r="M311"/>
    </row>
    <row r="312" spans="1:13" s="9" customFormat="1" x14ac:dyDescent="0.45">
      <c r="A312" s="9" t="str">
        <f t="shared" si="4"/>
        <v>64 淀川区-21</v>
      </c>
      <c r="B312" s="9">
        <f>+COUNTIF($F$4:F312,F312)</f>
        <v>21</v>
      </c>
      <c r="C312" s="8">
        <v>309</v>
      </c>
      <c r="D312" t="s">
        <v>43</v>
      </c>
      <c r="E312">
        <v>12701606</v>
      </c>
      <c r="F312" t="s">
        <v>368</v>
      </c>
      <c r="G312" s="271" t="s">
        <v>369</v>
      </c>
      <c r="H312" t="s">
        <v>392</v>
      </c>
      <c r="I312" t="s">
        <v>393</v>
      </c>
      <c r="J312" t="s">
        <v>1061</v>
      </c>
      <c r="L312"/>
      <c r="M312"/>
    </row>
    <row r="313" spans="1:13" s="9" customFormat="1" x14ac:dyDescent="0.45">
      <c r="A313" s="9" t="str">
        <f t="shared" si="4"/>
        <v>64 淀川区-22</v>
      </c>
      <c r="B313" s="9">
        <f>+COUNTIF($F$4:F313,F313)</f>
        <v>22</v>
      </c>
      <c r="C313" s="8">
        <v>310</v>
      </c>
      <c r="D313" t="s">
        <v>43</v>
      </c>
      <c r="E313">
        <v>12701607</v>
      </c>
      <c r="F313" t="s">
        <v>368</v>
      </c>
      <c r="G313" s="271" t="s">
        <v>369</v>
      </c>
      <c r="H313" t="s">
        <v>392</v>
      </c>
      <c r="I313" t="s">
        <v>394</v>
      </c>
      <c r="J313" t="s">
        <v>1061</v>
      </c>
      <c r="L313"/>
      <c r="M313"/>
    </row>
    <row r="314" spans="1:13" s="9" customFormat="1" x14ac:dyDescent="0.45">
      <c r="A314" s="9" t="str">
        <f t="shared" si="4"/>
        <v>64 淀川区-23</v>
      </c>
      <c r="B314" s="9">
        <f>+COUNTIF($F$4:F314,F314)</f>
        <v>23</v>
      </c>
      <c r="C314" s="8">
        <v>311</v>
      </c>
      <c r="D314" t="s">
        <v>43</v>
      </c>
      <c r="E314">
        <v>12701608</v>
      </c>
      <c r="F314" t="s">
        <v>368</v>
      </c>
      <c r="G314" s="271" t="s">
        <v>369</v>
      </c>
      <c r="H314" t="s">
        <v>392</v>
      </c>
      <c r="I314" t="s">
        <v>395</v>
      </c>
      <c r="J314" t="s">
        <v>1061</v>
      </c>
      <c r="L314"/>
      <c r="M314"/>
    </row>
    <row r="315" spans="1:13" s="9" customFormat="1" x14ac:dyDescent="0.45">
      <c r="A315" s="9" t="str">
        <f t="shared" si="4"/>
        <v>64 淀川区-24</v>
      </c>
      <c r="B315" s="9">
        <f>+COUNTIF($F$4:F315,F315)</f>
        <v>24</v>
      </c>
      <c r="C315" s="8">
        <v>312</v>
      </c>
      <c r="D315" t="s">
        <v>43</v>
      </c>
      <c r="E315">
        <v>12701609</v>
      </c>
      <c r="F315" t="s">
        <v>368</v>
      </c>
      <c r="G315" s="271" t="s">
        <v>369</v>
      </c>
      <c r="H315" t="s">
        <v>392</v>
      </c>
      <c r="I315" t="s">
        <v>396</v>
      </c>
      <c r="J315" t="s">
        <v>1061</v>
      </c>
      <c r="L315"/>
      <c r="M315"/>
    </row>
    <row r="316" spans="1:13" s="9" customFormat="1" x14ac:dyDescent="0.45">
      <c r="A316" s="9" t="str">
        <f t="shared" si="4"/>
        <v>64 淀川区-25</v>
      </c>
      <c r="B316" s="9">
        <f>+COUNTIF($F$4:F316,F316)</f>
        <v>25</v>
      </c>
      <c r="C316" s="8">
        <v>313</v>
      </c>
      <c r="D316" t="s">
        <v>43</v>
      </c>
      <c r="E316">
        <v>12701610</v>
      </c>
      <c r="F316" t="s">
        <v>368</v>
      </c>
      <c r="G316" s="271" t="s">
        <v>369</v>
      </c>
      <c r="H316" t="s">
        <v>392</v>
      </c>
      <c r="I316" t="s">
        <v>397</v>
      </c>
      <c r="J316" t="s">
        <v>1061</v>
      </c>
      <c r="L316"/>
      <c r="M316"/>
    </row>
    <row r="317" spans="1:13" s="9" customFormat="1" x14ac:dyDescent="0.45">
      <c r="A317" s="9" t="str">
        <f t="shared" si="4"/>
        <v>64 淀川区-26</v>
      </c>
      <c r="B317" s="9">
        <f>+COUNTIF($F$4:F317,F317)</f>
        <v>26</v>
      </c>
      <c r="C317" s="8">
        <v>314</v>
      </c>
      <c r="D317" t="s">
        <v>43</v>
      </c>
      <c r="E317">
        <v>12701611</v>
      </c>
      <c r="F317" t="s">
        <v>368</v>
      </c>
      <c r="G317" s="271" t="s">
        <v>369</v>
      </c>
      <c r="H317" t="s">
        <v>392</v>
      </c>
      <c r="I317" t="s">
        <v>398</v>
      </c>
      <c r="J317" t="s">
        <v>1061</v>
      </c>
      <c r="L317"/>
      <c r="M317"/>
    </row>
    <row r="318" spans="1:13" s="9" customFormat="1" x14ac:dyDescent="0.45">
      <c r="A318" s="9" t="str">
        <f t="shared" si="4"/>
        <v>64 淀川区-27</v>
      </c>
      <c r="B318" s="9">
        <f>+COUNTIF($F$4:F318,F318)</f>
        <v>27</v>
      </c>
      <c r="C318" s="8">
        <v>315</v>
      </c>
      <c r="D318" t="s">
        <v>43</v>
      </c>
      <c r="E318">
        <v>12701612</v>
      </c>
      <c r="F318" t="s">
        <v>368</v>
      </c>
      <c r="G318" s="271" t="s">
        <v>369</v>
      </c>
      <c r="H318" t="s">
        <v>392</v>
      </c>
      <c r="I318" t="s">
        <v>399</v>
      </c>
      <c r="J318" t="s">
        <v>1061</v>
      </c>
      <c r="L318"/>
      <c r="M318"/>
    </row>
    <row r="319" spans="1:13" s="9" customFormat="1" x14ac:dyDescent="0.45">
      <c r="A319" s="9" t="str">
        <f t="shared" si="4"/>
        <v>64 淀川区-28</v>
      </c>
      <c r="B319" s="9">
        <f>+COUNTIF($F$4:F319,F319)</f>
        <v>28</v>
      </c>
      <c r="C319" s="8">
        <v>316</v>
      </c>
      <c r="D319" t="s">
        <v>43</v>
      </c>
      <c r="E319">
        <v>12701613</v>
      </c>
      <c r="F319" t="s">
        <v>368</v>
      </c>
      <c r="G319" s="271" t="s">
        <v>369</v>
      </c>
      <c r="H319" t="s">
        <v>392</v>
      </c>
      <c r="I319" t="s">
        <v>400</v>
      </c>
      <c r="J319" t="s">
        <v>1060</v>
      </c>
      <c r="L319"/>
      <c r="M319"/>
    </row>
    <row r="320" spans="1:13" s="9" customFormat="1" x14ac:dyDescent="0.45">
      <c r="A320" s="9" t="str">
        <f t="shared" si="4"/>
        <v>65 北区-29</v>
      </c>
      <c r="B320" s="9">
        <f>+COUNTIF($F$4:F320,F320)</f>
        <v>29</v>
      </c>
      <c r="C320" s="8">
        <v>317</v>
      </c>
      <c r="D320" t="s">
        <v>43</v>
      </c>
      <c r="E320">
        <v>12701598</v>
      </c>
      <c r="F320" t="s">
        <v>368</v>
      </c>
      <c r="G320" s="271" t="s">
        <v>369</v>
      </c>
      <c r="H320" t="s">
        <v>401</v>
      </c>
      <c r="I320" t="s">
        <v>402</v>
      </c>
      <c r="J320" t="s">
        <v>1059</v>
      </c>
      <c r="L320"/>
      <c r="M320"/>
    </row>
    <row r="321" spans="1:13" s="9" customFormat="1" x14ac:dyDescent="0.45">
      <c r="A321" s="9" t="str">
        <f t="shared" si="4"/>
        <v>65 北区-30</v>
      </c>
      <c r="B321" s="9">
        <f>+COUNTIF($F$4:F321,F321)</f>
        <v>30</v>
      </c>
      <c r="C321" s="8">
        <v>318</v>
      </c>
      <c r="D321" t="s">
        <v>43</v>
      </c>
      <c r="E321">
        <v>12701599</v>
      </c>
      <c r="F321" t="s">
        <v>368</v>
      </c>
      <c r="G321" s="271" t="s">
        <v>369</v>
      </c>
      <c r="H321" t="s">
        <v>401</v>
      </c>
      <c r="I321" t="s">
        <v>403</v>
      </c>
      <c r="J321" t="s">
        <v>1059</v>
      </c>
      <c r="L321"/>
      <c r="M321"/>
    </row>
    <row r="322" spans="1:13" s="9" customFormat="1" x14ac:dyDescent="0.45">
      <c r="A322" s="9" t="str">
        <f t="shared" si="4"/>
        <v>65 北区-31</v>
      </c>
      <c r="B322" s="9">
        <f>+COUNTIF($F$4:F322,F322)</f>
        <v>31</v>
      </c>
      <c r="C322" s="8">
        <v>319</v>
      </c>
      <c r="D322" t="s">
        <v>43</v>
      </c>
      <c r="E322">
        <v>12701600</v>
      </c>
      <c r="F322" t="s">
        <v>368</v>
      </c>
      <c r="G322" s="271" t="s">
        <v>369</v>
      </c>
      <c r="H322" t="s">
        <v>401</v>
      </c>
      <c r="I322" t="s">
        <v>404</v>
      </c>
      <c r="J322" t="s">
        <v>1059</v>
      </c>
      <c r="L322"/>
      <c r="M322"/>
    </row>
    <row r="323" spans="1:13" s="9" customFormat="1" x14ac:dyDescent="0.45">
      <c r="A323" s="9" t="str">
        <f t="shared" si="4"/>
        <v>65 北区-32</v>
      </c>
      <c r="B323" s="9">
        <f>+COUNTIF($F$4:F323,F323)</f>
        <v>32</v>
      </c>
      <c r="C323" s="8">
        <v>320</v>
      </c>
      <c r="D323" t="s">
        <v>43</v>
      </c>
      <c r="E323">
        <v>12701601</v>
      </c>
      <c r="F323" t="s">
        <v>368</v>
      </c>
      <c r="G323" s="271" t="s">
        <v>369</v>
      </c>
      <c r="H323" t="s">
        <v>401</v>
      </c>
      <c r="I323" t="s">
        <v>405</v>
      </c>
      <c r="J323" t="s">
        <v>1059</v>
      </c>
      <c r="L323"/>
      <c r="M323"/>
    </row>
    <row r="324" spans="1:13" s="9" customFormat="1" x14ac:dyDescent="0.45">
      <c r="A324" s="9" t="str">
        <f t="shared" ref="A324:A387" si="5">+H324&amp;"-"&amp;B324</f>
        <v>65 北区-33</v>
      </c>
      <c r="B324" s="9">
        <f>+COUNTIF($F$4:F324,F324)</f>
        <v>33</v>
      </c>
      <c r="C324" s="8">
        <v>321</v>
      </c>
      <c r="D324" t="s">
        <v>43</v>
      </c>
      <c r="E324">
        <v>12701602</v>
      </c>
      <c r="F324" t="s">
        <v>368</v>
      </c>
      <c r="G324" s="271" t="s">
        <v>369</v>
      </c>
      <c r="H324" t="s">
        <v>401</v>
      </c>
      <c r="I324" t="s">
        <v>406</v>
      </c>
      <c r="J324" t="s">
        <v>1061</v>
      </c>
      <c r="L324"/>
      <c r="M324"/>
    </row>
    <row r="325" spans="1:13" s="9" customFormat="1" x14ac:dyDescent="0.45">
      <c r="A325" s="9" t="str">
        <f t="shared" si="5"/>
        <v>65 北区-34</v>
      </c>
      <c r="B325" s="9">
        <f>+COUNTIF($F$4:F325,F325)</f>
        <v>34</v>
      </c>
      <c r="C325" s="8">
        <v>322</v>
      </c>
      <c r="D325" t="s">
        <v>43</v>
      </c>
      <c r="E325">
        <v>12701603</v>
      </c>
      <c r="F325" t="s">
        <v>368</v>
      </c>
      <c r="G325" s="271" t="s">
        <v>369</v>
      </c>
      <c r="H325" t="s">
        <v>401</v>
      </c>
      <c r="I325" t="s">
        <v>1087</v>
      </c>
      <c r="J325" t="s">
        <v>1061</v>
      </c>
      <c r="L325"/>
      <c r="M325"/>
    </row>
    <row r="326" spans="1:13" s="9" customFormat="1" x14ac:dyDescent="0.45">
      <c r="A326" s="9" t="str">
        <f t="shared" si="5"/>
        <v>65 北区-35</v>
      </c>
      <c r="B326" s="9">
        <f>+COUNTIF($F$4:F326,F326)</f>
        <v>35</v>
      </c>
      <c r="C326" s="8">
        <v>323</v>
      </c>
      <c r="D326" t="s">
        <v>43</v>
      </c>
      <c r="E326">
        <v>12701604</v>
      </c>
      <c r="F326" t="s">
        <v>368</v>
      </c>
      <c r="G326" s="271" t="s">
        <v>369</v>
      </c>
      <c r="H326" t="s">
        <v>401</v>
      </c>
      <c r="I326" t="s">
        <v>407</v>
      </c>
      <c r="J326" t="s">
        <v>1061</v>
      </c>
      <c r="L326"/>
      <c r="M326"/>
    </row>
    <row r="327" spans="1:13" s="9" customFormat="1" x14ac:dyDescent="0.45">
      <c r="A327" s="9" t="str">
        <f t="shared" si="5"/>
        <v>65 北区-36</v>
      </c>
      <c r="B327" s="9">
        <f>+COUNTIF($F$4:F327,F327)</f>
        <v>36</v>
      </c>
      <c r="C327" s="8">
        <v>324</v>
      </c>
      <c r="D327" t="s">
        <v>43</v>
      </c>
      <c r="E327">
        <v>12701605</v>
      </c>
      <c r="F327" t="s">
        <v>368</v>
      </c>
      <c r="G327" s="271" t="s">
        <v>369</v>
      </c>
      <c r="H327" t="s">
        <v>401</v>
      </c>
      <c r="I327" t="s">
        <v>408</v>
      </c>
      <c r="J327" t="s">
        <v>1061</v>
      </c>
      <c r="L327"/>
      <c r="M327"/>
    </row>
    <row r="328" spans="1:13" s="9" customFormat="1" x14ac:dyDescent="0.45">
      <c r="A328" s="9" t="str">
        <f t="shared" si="5"/>
        <v>65 北区-37</v>
      </c>
      <c r="B328" s="9">
        <f>+COUNTIF($F$4:F328,F328)</f>
        <v>37</v>
      </c>
      <c r="C328" s="8">
        <v>325</v>
      </c>
      <c r="D328" t="s">
        <v>43</v>
      </c>
      <c r="E328">
        <v>12705001</v>
      </c>
      <c r="F328" t="s">
        <v>368</v>
      </c>
      <c r="G328" s="271" t="s">
        <v>369</v>
      </c>
      <c r="H328" t="s">
        <v>401</v>
      </c>
      <c r="I328" t="s">
        <v>821</v>
      </c>
      <c r="J328" t="s">
        <v>1059</v>
      </c>
      <c r="L328"/>
      <c r="M328"/>
    </row>
    <row r="329" spans="1:13" s="9" customFormat="1" x14ac:dyDescent="0.45">
      <c r="A329" s="9" t="str">
        <f t="shared" si="5"/>
        <v>65 北区-38</v>
      </c>
      <c r="B329" s="9">
        <f>+COUNTIF($F$4:F329,F329)</f>
        <v>38</v>
      </c>
      <c r="C329" s="8">
        <v>326</v>
      </c>
      <c r="D329" t="s">
        <v>43</v>
      </c>
      <c r="E329">
        <v>12706001</v>
      </c>
      <c r="F329" t="s">
        <v>368</v>
      </c>
      <c r="G329" s="271" t="s">
        <v>369</v>
      </c>
      <c r="H329" t="s">
        <v>401</v>
      </c>
      <c r="I329" t="s">
        <v>979</v>
      </c>
      <c r="J329" t="s">
        <v>1061</v>
      </c>
      <c r="L329"/>
      <c r="M329"/>
    </row>
    <row r="330" spans="1:13" s="9" customFormat="1" x14ac:dyDescent="0.45">
      <c r="A330" s="9" t="str">
        <f t="shared" si="5"/>
        <v>65 北区-39</v>
      </c>
      <c r="B330" s="9">
        <f>+COUNTIF($F$4:F330,F330)</f>
        <v>39</v>
      </c>
      <c r="C330" s="8">
        <v>327</v>
      </c>
      <c r="D330" t="s">
        <v>43</v>
      </c>
      <c r="E330">
        <v>12706003</v>
      </c>
      <c r="F330" t="s">
        <v>368</v>
      </c>
      <c r="G330" s="271" t="s">
        <v>369</v>
      </c>
      <c r="H330" t="s">
        <v>401</v>
      </c>
      <c r="I330" t="s">
        <v>981</v>
      </c>
      <c r="J330" t="s">
        <v>1061</v>
      </c>
      <c r="L330"/>
      <c r="M330"/>
    </row>
    <row r="331" spans="1:13" s="9" customFormat="1" x14ac:dyDescent="0.45">
      <c r="A331" s="9" t="str">
        <f t="shared" si="5"/>
        <v>66 福島区-1</v>
      </c>
      <c r="B331" s="9">
        <f>+COUNTIF($F$4:F331,F331)</f>
        <v>1</v>
      </c>
      <c r="C331" s="8">
        <v>328</v>
      </c>
      <c r="D331" t="s">
        <v>43</v>
      </c>
      <c r="E331">
        <v>12701582</v>
      </c>
      <c r="F331" t="s">
        <v>409</v>
      </c>
      <c r="G331" s="271" t="s">
        <v>369</v>
      </c>
      <c r="H331" t="s">
        <v>410</v>
      </c>
      <c r="I331" t="s">
        <v>1085</v>
      </c>
      <c r="J331" t="s">
        <v>1061</v>
      </c>
      <c r="L331"/>
      <c r="M331"/>
    </row>
    <row r="332" spans="1:13" s="9" customFormat="1" x14ac:dyDescent="0.45">
      <c r="A332" s="9" t="str">
        <f t="shared" si="5"/>
        <v>66 福島区-2</v>
      </c>
      <c r="B332" s="9">
        <f>+COUNTIF($F$4:F332,F332)</f>
        <v>2</v>
      </c>
      <c r="C332" s="8">
        <v>329</v>
      </c>
      <c r="D332" t="s">
        <v>43</v>
      </c>
      <c r="E332">
        <v>12701583</v>
      </c>
      <c r="F332" t="s">
        <v>409</v>
      </c>
      <c r="G332" s="271" t="s">
        <v>369</v>
      </c>
      <c r="H332" t="s">
        <v>410</v>
      </c>
      <c r="I332" t="s">
        <v>411</v>
      </c>
      <c r="J332" t="s">
        <v>1061</v>
      </c>
      <c r="L332"/>
      <c r="M332"/>
    </row>
    <row r="333" spans="1:13" s="9" customFormat="1" x14ac:dyDescent="0.45">
      <c r="A333" s="9" t="str">
        <f t="shared" si="5"/>
        <v>66 福島区-3</v>
      </c>
      <c r="B333" s="9">
        <f>+COUNTIF($F$4:F333,F333)</f>
        <v>3</v>
      </c>
      <c r="C333" s="8">
        <v>330</v>
      </c>
      <c r="D333" t="s">
        <v>43</v>
      </c>
      <c r="E333">
        <v>12701584</v>
      </c>
      <c r="F333" t="s">
        <v>409</v>
      </c>
      <c r="G333" s="271" t="s">
        <v>369</v>
      </c>
      <c r="H333" t="s">
        <v>410</v>
      </c>
      <c r="I333" t="s">
        <v>412</v>
      </c>
      <c r="J333" t="s">
        <v>1061</v>
      </c>
      <c r="L333"/>
      <c r="M333"/>
    </row>
    <row r="334" spans="1:13" s="9" customFormat="1" x14ac:dyDescent="0.45">
      <c r="A334" s="9" t="str">
        <f t="shared" si="5"/>
        <v>66 福島区-4</v>
      </c>
      <c r="B334" s="9">
        <f>+COUNTIF($F$4:F334,F334)</f>
        <v>4</v>
      </c>
      <c r="C334" s="8">
        <v>331</v>
      </c>
      <c r="D334" t="s">
        <v>43</v>
      </c>
      <c r="E334">
        <v>12701585</v>
      </c>
      <c r="F334" t="s">
        <v>409</v>
      </c>
      <c r="G334" s="271" t="s">
        <v>369</v>
      </c>
      <c r="H334" t="s">
        <v>410</v>
      </c>
      <c r="I334" t="s">
        <v>822</v>
      </c>
      <c r="J334" t="s">
        <v>1061</v>
      </c>
      <c r="L334"/>
      <c r="M334"/>
    </row>
    <row r="335" spans="1:13" s="9" customFormat="1" x14ac:dyDescent="0.45">
      <c r="A335" s="9" t="str">
        <f t="shared" si="5"/>
        <v>66 福島区-5</v>
      </c>
      <c r="B335" s="9">
        <f>+COUNTIF($F$4:F335,F335)</f>
        <v>5</v>
      </c>
      <c r="C335" s="8">
        <v>332</v>
      </c>
      <c r="D335" t="s">
        <v>43</v>
      </c>
      <c r="E335">
        <v>12701586</v>
      </c>
      <c r="F335" t="s">
        <v>409</v>
      </c>
      <c r="G335" s="271" t="s">
        <v>369</v>
      </c>
      <c r="H335" t="s">
        <v>410</v>
      </c>
      <c r="I335" t="s">
        <v>413</v>
      </c>
      <c r="J335" t="s">
        <v>1059</v>
      </c>
      <c r="L335"/>
      <c r="M335"/>
    </row>
    <row r="336" spans="1:13" s="9" customFormat="1" x14ac:dyDescent="0.45">
      <c r="A336" s="9" t="str">
        <f t="shared" si="5"/>
        <v>66 福島区-6</v>
      </c>
      <c r="B336" s="9">
        <f>+COUNTIF($F$4:F336,F336)</f>
        <v>6</v>
      </c>
      <c r="C336" s="8">
        <v>333</v>
      </c>
      <c r="D336" t="s">
        <v>43</v>
      </c>
      <c r="E336">
        <v>12701587</v>
      </c>
      <c r="F336" t="s">
        <v>409</v>
      </c>
      <c r="G336" s="271" t="s">
        <v>369</v>
      </c>
      <c r="H336" t="s">
        <v>410</v>
      </c>
      <c r="I336" t="s">
        <v>414</v>
      </c>
      <c r="J336" t="s">
        <v>1061</v>
      </c>
      <c r="L336"/>
      <c r="M336"/>
    </row>
    <row r="337" spans="1:13" s="9" customFormat="1" x14ac:dyDescent="0.45">
      <c r="A337" s="9" t="str">
        <f t="shared" si="5"/>
        <v>67 此花区-7</v>
      </c>
      <c r="B337" s="9">
        <f>+COUNTIF($F$4:F337,F337)</f>
        <v>7</v>
      </c>
      <c r="C337" s="8">
        <v>334</v>
      </c>
      <c r="D337" t="s">
        <v>43</v>
      </c>
      <c r="E337">
        <v>12701461</v>
      </c>
      <c r="F337" t="s">
        <v>409</v>
      </c>
      <c r="G337" s="271" t="s">
        <v>369</v>
      </c>
      <c r="H337" t="s">
        <v>415</v>
      </c>
      <c r="I337" t="s">
        <v>416</v>
      </c>
      <c r="J337" t="s">
        <v>1061</v>
      </c>
      <c r="L337"/>
      <c r="M337"/>
    </row>
    <row r="338" spans="1:13" s="9" customFormat="1" x14ac:dyDescent="0.45">
      <c r="A338" s="9" t="str">
        <f t="shared" si="5"/>
        <v>67 此花区-8</v>
      </c>
      <c r="B338" s="9">
        <f>+COUNTIF($F$4:F338,F338)</f>
        <v>8</v>
      </c>
      <c r="C338" s="8">
        <v>335</v>
      </c>
      <c r="D338" t="s">
        <v>43</v>
      </c>
      <c r="E338">
        <v>12701462</v>
      </c>
      <c r="F338" t="s">
        <v>409</v>
      </c>
      <c r="G338" s="271" t="s">
        <v>369</v>
      </c>
      <c r="H338" t="s">
        <v>415</v>
      </c>
      <c r="I338" t="s">
        <v>417</v>
      </c>
      <c r="J338" t="s">
        <v>1061</v>
      </c>
      <c r="L338"/>
      <c r="M338"/>
    </row>
    <row r="339" spans="1:13" s="9" customFormat="1" x14ac:dyDescent="0.45">
      <c r="A339" s="9" t="str">
        <f t="shared" si="5"/>
        <v>67 此花区-9</v>
      </c>
      <c r="B339" s="9">
        <f>+COUNTIF($F$4:F339,F339)</f>
        <v>9</v>
      </c>
      <c r="C339" s="8">
        <v>336</v>
      </c>
      <c r="D339" t="s">
        <v>43</v>
      </c>
      <c r="E339">
        <v>12701463</v>
      </c>
      <c r="F339" t="s">
        <v>409</v>
      </c>
      <c r="G339" s="271" t="s">
        <v>369</v>
      </c>
      <c r="H339" t="s">
        <v>415</v>
      </c>
      <c r="I339" t="s">
        <v>418</v>
      </c>
      <c r="J339" t="s">
        <v>1061</v>
      </c>
      <c r="L339"/>
      <c r="M339"/>
    </row>
    <row r="340" spans="1:13" s="9" customFormat="1" x14ac:dyDescent="0.45">
      <c r="A340" s="9" t="str">
        <f t="shared" si="5"/>
        <v>68 西区-10</v>
      </c>
      <c r="B340" s="9">
        <f>+COUNTIF($F$4:F340,F340)</f>
        <v>10</v>
      </c>
      <c r="C340" s="8">
        <v>337</v>
      </c>
      <c r="D340" t="s">
        <v>43</v>
      </c>
      <c r="E340">
        <v>12701503</v>
      </c>
      <c r="F340" t="s">
        <v>409</v>
      </c>
      <c r="G340" s="271" t="s">
        <v>369</v>
      </c>
      <c r="H340" t="s">
        <v>419</v>
      </c>
      <c r="I340" t="s">
        <v>420</v>
      </c>
      <c r="J340" t="s">
        <v>1061</v>
      </c>
      <c r="L340"/>
      <c r="M340"/>
    </row>
    <row r="341" spans="1:13" s="9" customFormat="1" x14ac:dyDescent="0.45">
      <c r="A341" s="9" t="str">
        <f t="shared" si="5"/>
        <v>68 西区-11</v>
      </c>
      <c r="B341" s="9">
        <f>+COUNTIF($F$4:F341,F341)</f>
        <v>11</v>
      </c>
      <c r="C341" s="8">
        <v>338</v>
      </c>
      <c r="D341" t="s">
        <v>43</v>
      </c>
      <c r="E341">
        <v>12701504</v>
      </c>
      <c r="F341" t="s">
        <v>409</v>
      </c>
      <c r="G341" s="271" t="s">
        <v>369</v>
      </c>
      <c r="H341" t="s">
        <v>419</v>
      </c>
      <c r="I341" t="s">
        <v>421</v>
      </c>
      <c r="J341" t="s">
        <v>1061</v>
      </c>
      <c r="L341"/>
      <c r="M341"/>
    </row>
    <row r="342" spans="1:13" s="9" customFormat="1" x14ac:dyDescent="0.45">
      <c r="A342" s="9" t="str">
        <f t="shared" si="5"/>
        <v>68 西区-12</v>
      </c>
      <c r="B342" s="9">
        <f>+COUNTIF($F$4:F342,F342)</f>
        <v>12</v>
      </c>
      <c r="C342" s="8">
        <v>339</v>
      </c>
      <c r="D342" t="s">
        <v>43</v>
      </c>
      <c r="E342">
        <v>12701505</v>
      </c>
      <c r="F342" t="s">
        <v>409</v>
      </c>
      <c r="G342" s="271" t="s">
        <v>369</v>
      </c>
      <c r="H342" t="s">
        <v>419</v>
      </c>
      <c r="I342" t="s">
        <v>422</v>
      </c>
      <c r="J342" t="s">
        <v>1061</v>
      </c>
      <c r="L342"/>
      <c r="M342"/>
    </row>
    <row r="343" spans="1:13" s="9" customFormat="1" x14ac:dyDescent="0.45">
      <c r="A343" s="9" t="str">
        <f t="shared" si="5"/>
        <v>68 西区-13</v>
      </c>
      <c r="B343" s="9">
        <f>+COUNTIF($F$4:F343,F343)</f>
        <v>13</v>
      </c>
      <c r="C343" s="8">
        <v>340</v>
      </c>
      <c r="D343" t="s">
        <v>43</v>
      </c>
      <c r="E343">
        <v>12701506</v>
      </c>
      <c r="F343" t="s">
        <v>409</v>
      </c>
      <c r="G343" s="271" t="s">
        <v>369</v>
      </c>
      <c r="H343" t="s">
        <v>419</v>
      </c>
      <c r="I343" t="s">
        <v>297</v>
      </c>
      <c r="J343" t="s">
        <v>1061</v>
      </c>
      <c r="L343"/>
      <c r="M343"/>
    </row>
    <row r="344" spans="1:13" s="9" customFormat="1" x14ac:dyDescent="0.45">
      <c r="A344" s="9" t="str">
        <f t="shared" si="5"/>
        <v>68 西区-14</v>
      </c>
      <c r="B344" s="9">
        <f>+COUNTIF($F$4:F344,F344)</f>
        <v>14</v>
      </c>
      <c r="C344" s="8">
        <v>341</v>
      </c>
      <c r="D344" t="s">
        <v>43</v>
      </c>
      <c r="E344">
        <v>12701507</v>
      </c>
      <c r="F344" t="s">
        <v>409</v>
      </c>
      <c r="G344" s="271" t="s">
        <v>369</v>
      </c>
      <c r="H344" t="s">
        <v>419</v>
      </c>
      <c r="I344" t="s">
        <v>423</v>
      </c>
      <c r="J344" t="s">
        <v>1059</v>
      </c>
      <c r="L344"/>
      <c r="M344"/>
    </row>
    <row r="345" spans="1:13" s="9" customFormat="1" x14ac:dyDescent="0.45">
      <c r="A345" s="9" t="str">
        <f t="shared" si="5"/>
        <v>68 西区-15</v>
      </c>
      <c r="B345" s="9">
        <f>+COUNTIF($F$4:F345,F345)</f>
        <v>15</v>
      </c>
      <c r="C345" s="8">
        <v>342</v>
      </c>
      <c r="D345" t="s">
        <v>43</v>
      </c>
      <c r="E345">
        <v>12701508</v>
      </c>
      <c r="F345" t="s">
        <v>409</v>
      </c>
      <c r="G345" s="271" t="s">
        <v>369</v>
      </c>
      <c r="H345" t="s">
        <v>419</v>
      </c>
      <c r="I345" t="s">
        <v>424</v>
      </c>
      <c r="J345" t="s">
        <v>1061</v>
      </c>
      <c r="L345"/>
      <c r="M345"/>
    </row>
    <row r="346" spans="1:13" s="9" customFormat="1" x14ac:dyDescent="0.45">
      <c r="A346" s="9" t="str">
        <f t="shared" si="5"/>
        <v>68 西区-16</v>
      </c>
      <c r="B346" s="9">
        <f>+COUNTIF($F$4:F346,F346)</f>
        <v>16</v>
      </c>
      <c r="C346" s="8">
        <v>343</v>
      </c>
      <c r="D346" t="s">
        <v>43</v>
      </c>
      <c r="E346">
        <v>12701509</v>
      </c>
      <c r="F346" t="s">
        <v>409</v>
      </c>
      <c r="G346" s="271" t="s">
        <v>369</v>
      </c>
      <c r="H346" t="s">
        <v>419</v>
      </c>
      <c r="I346" t="s">
        <v>425</v>
      </c>
      <c r="J346" t="s">
        <v>1061</v>
      </c>
      <c r="L346"/>
      <c r="M346"/>
    </row>
    <row r="347" spans="1:13" s="9" customFormat="1" x14ac:dyDescent="0.45">
      <c r="A347" s="9" t="str">
        <f t="shared" si="5"/>
        <v>68 西区-17</v>
      </c>
      <c r="B347" s="9">
        <f>+COUNTIF($F$4:F347,F347)</f>
        <v>17</v>
      </c>
      <c r="C347" s="8">
        <v>344</v>
      </c>
      <c r="D347" t="s">
        <v>43</v>
      </c>
      <c r="E347">
        <v>12701510</v>
      </c>
      <c r="F347" t="s">
        <v>409</v>
      </c>
      <c r="G347" s="271" t="s">
        <v>369</v>
      </c>
      <c r="H347" t="s">
        <v>419</v>
      </c>
      <c r="I347" t="s">
        <v>426</v>
      </c>
      <c r="J347" t="s">
        <v>1061</v>
      </c>
      <c r="L347"/>
      <c r="M347"/>
    </row>
    <row r="348" spans="1:13" s="9" customFormat="1" x14ac:dyDescent="0.45">
      <c r="A348" s="9" t="str">
        <f t="shared" si="5"/>
        <v>69 港区-18</v>
      </c>
      <c r="B348" s="9">
        <f>+COUNTIF($F$4:F348,F348)</f>
        <v>18</v>
      </c>
      <c r="C348" s="8">
        <v>345</v>
      </c>
      <c r="D348" t="s">
        <v>43</v>
      </c>
      <c r="E348">
        <v>12701458</v>
      </c>
      <c r="F348" t="s">
        <v>409</v>
      </c>
      <c r="G348" s="271" t="s">
        <v>369</v>
      </c>
      <c r="H348" t="s">
        <v>427</v>
      </c>
      <c r="I348" t="s">
        <v>428</v>
      </c>
      <c r="J348" t="s">
        <v>1059</v>
      </c>
      <c r="L348"/>
      <c r="M348"/>
    </row>
    <row r="349" spans="1:13" s="9" customFormat="1" x14ac:dyDescent="0.45">
      <c r="A349" s="9" t="str">
        <f t="shared" si="5"/>
        <v>69 港区-19</v>
      </c>
      <c r="B349" s="9">
        <f>+COUNTIF($F$4:F349,F349)</f>
        <v>19</v>
      </c>
      <c r="C349" s="8">
        <v>346</v>
      </c>
      <c r="D349" t="s">
        <v>43</v>
      </c>
      <c r="E349">
        <v>12701459</v>
      </c>
      <c r="F349" t="s">
        <v>409</v>
      </c>
      <c r="G349" s="271" t="s">
        <v>369</v>
      </c>
      <c r="H349" t="s">
        <v>427</v>
      </c>
      <c r="I349" t="s">
        <v>429</v>
      </c>
      <c r="J349" t="s">
        <v>1061</v>
      </c>
      <c r="L349"/>
      <c r="M349"/>
    </row>
    <row r="350" spans="1:13" s="9" customFormat="1" x14ac:dyDescent="0.45">
      <c r="A350" s="9" t="str">
        <f t="shared" si="5"/>
        <v>69 港区-20</v>
      </c>
      <c r="B350" s="9">
        <f>+COUNTIF($F$4:F350,F350)</f>
        <v>20</v>
      </c>
      <c r="C350" s="8">
        <v>347</v>
      </c>
      <c r="D350" t="s">
        <v>43</v>
      </c>
      <c r="E350">
        <v>12701460</v>
      </c>
      <c r="F350" t="s">
        <v>409</v>
      </c>
      <c r="G350" s="271" t="s">
        <v>369</v>
      </c>
      <c r="H350" t="s">
        <v>427</v>
      </c>
      <c r="I350" t="s">
        <v>430</v>
      </c>
      <c r="J350" t="s">
        <v>1061</v>
      </c>
      <c r="L350"/>
      <c r="M350"/>
    </row>
    <row r="351" spans="1:13" s="9" customFormat="1" x14ac:dyDescent="0.45">
      <c r="A351" s="9" t="str">
        <f t="shared" si="5"/>
        <v>70 大正区-21</v>
      </c>
      <c r="B351" s="9">
        <f>+COUNTIF($F$4:F351,F351)</f>
        <v>21</v>
      </c>
      <c r="C351" s="8">
        <v>348</v>
      </c>
      <c r="D351" t="s">
        <v>43</v>
      </c>
      <c r="E351">
        <v>12701527</v>
      </c>
      <c r="F351" t="s">
        <v>409</v>
      </c>
      <c r="G351" s="271" t="s">
        <v>369</v>
      </c>
      <c r="H351" t="s">
        <v>431</v>
      </c>
      <c r="I351" t="s">
        <v>432</v>
      </c>
      <c r="J351" t="s">
        <v>1061</v>
      </c>
      <c r="L351"/>
      <c r="M351"/>
    </row>
    <row r="352" spans="1:13" s="9" customFormat="1" x14ac:dyDescent="0.45">
      <c r="A352" s="9" t="str">
        <f t="shared" si="5"/>
        <v>70 大正区-22</v>
      </c>
      <c r="B352" s="9">
        <f>+COUNTIF($F$4:F352,F352)</f>
        <v>22</v>
      </c>
      <c r="C352" s="8">
        <v>349</v>
      </c>
      <c r="D352" t="s">
        <v>43</v>
      </c>
      <c r="E352">
        <v>12701528</v>
      </c>
      <c r="F352" t="s">
        <v>409</v>
      </c>
      <c r="G352" s="271" t="s">
        <v>369</v>
      </c>
      <c r="H352" t="s">
        <v>431</v>
      </c>
      <c r="I352" t="s">
        <v>433</v>
      </c>
      <c r="J352" t="s">
        <v>1059</v>
      </c>
      <c r="L352"/>
      <c r="M352"/>
    </row>
    <row r="353" spans="1:13" s="9" customFormat="1" x14ac:dyDescent="0.45">
      <c r="A353" s="9" t="str">
        <f t="shared" si="5"/>
        <v>71 西淀川区-23</v>
      </c>
      <c r="B353" s="9">
        <f>+COUNTIF($F$4:F353,F353)</f>
        <v>23</v>
      </c>
      <c r="C353" s="8">
        <v>350</v>
      </c>
      <c r="D353" t="s">
        <v>43</v>
      </c>
      <c r="E353">
        <v>12701522</v>
      </c>
      <c r="F353" t="s">
        <v>409</v>
      </c>
      <c r="G353" s="271" t="s">
        <v>369</v>
      </c>
      <c r="H353" t="s">
        <v>434</v>
      </c>
      <c r="I353" t="s">
        <v>435</v>
      </c>
      <c r="J353" t="s">
        <v>1061</v>
      </c>
      <c r="L353"/>
      <c r="M353"/>
    </row>
    <row r="354" spans="1:13" s="9" customFormat="1" x14ac:dyDescent="0.45">
      <c r="A354" s="9" t="str">
        <f t="shared" si="5"/>
        <v>71 西淀川区-24</v>
      </c>
      <c r="B354" s="9">
        <f>+COUNTIF($F$4:F354,F354)</f>
        <v>24</v>
      </c>
      <c r="C354" s="8">
        <v>351</v>
      </c>
      <c r="D354" t="s">
        <v>43</v>
      </c>
      <c r="E354">
        <v>12701523</v>
      </c>
      <c r="F354" t="s">
        <v>409</v>
      </c>
      <c r="G354" s="271" t="s">
        <v>369</v>
      </c>
      <c r="H354" t="s">
        <v>434</v>
      </c>
      <c r="I354" t="s">
        <v>436</v>
      </c>
      <c r="J354" t="s">
        <v>1061</v>
      </c>
      <c r="L354"/>
      <c r="M354"/>
    </row>
    <row r="355" spans="1:13" s="9" customFormat="1" x14ac:dyDescent="0.45">
      <c r="A355" s="9" t="str">
        <f t="shared" si="5"/>
        <v>71 西淀川区-25</v>
      </c>
      <c r="B355" s="9">
        <f>+COUNTIF($F$4:F355,F355)</f>
        <v>25</v>
      </c>
      <c r="C355" s="8">
        <v>352</v>
      </c>
      <c r="D355" t="s">
        <v>43</v>
      </c>
      <c r="E355">
        <v>12701524</v>
      </c>
      <c r="F355" t="s">
        <v>409</v>
      </c>
      <c r="G355" s="271" t="s">
        <v>369</v>
      </c>
      <c r="H355" t="s">
        <v>434</v>
      </c>
      <c r="I355" t="s">
        <v>437</v>
      </c>
      <c r="J355" t="s">
        <v>1061</v>
      </c>
      <c r="L355"/>
      <c r="M355"/>
    </row>
    <row r="356" spans="1:13" s="9" customFormat="1" x14ac:dyDescent="0.45">
      <c r="A356" s="9" t="str">
        <f t="shared" si="5"/>
        <v>71 西淀川区-26</v>
      </c>
      <c r="B356" s="9">
        <f>+COUNTIF($F$4:F356,F356)</f>
        <v>26</v>
      </c>
      <c r="C356" s="8">
        <v>353</v>
      </c>
      <c r="D356" t="s">
        <v>43</v>
      </c>
      <c r="E356">
        <v>12701525</v>
      </c>
      <c r="F356" t="s">
        <v>409</v>
      </c>
      <c r="G356" s="271" t="s">
        <v>369</v>
      </c>
      <c r="H356" t="s">
        <v>434</v>
      </c>
      <c r="I356" t="s">
        <v>438</v>
      </c>
      <c r="J356" t="s">
        <v>1059</v>
      </c>
      <c r="L356"/>
      <c r="M356"/>
    </row>
    <row r="357" spans="1:13" s="9" customFormat="1" x14ac:dyDescent="0.45">
      <c r="A357" s="9" t="str">
        <f t="shared" si="5"/>
        <v>71 西淀川区-27</v>
      </c>
      <c r="B357" s="9">
        <f>+COUNTIF($F$4:F357,F357)</f>
        <v>27</v>
      </c>
      <c r="C357" s="8">
        <v>354</v>
      </c>
      <c r="D357" t="s">
        <v>43</v>
      </c>
      <c r="E357">
        <v>12701526</v>
      </c>
      <c r="F357" t="s">
        <v>409</v>
      </c>
      <c r="G357" s="271" t="s">
        <v>369</v>
      </c>
      <c r="H357" t="s">
        <v>434</v>
      </c>
      <c r="I357" t="s">
        <v>439</v>
      </c>
      <c r="J357" t="s">
        <v>1061</v>
      </c>
      <c r="L357"/>
      <c r="M357"/>
    </row>
    <row r="358" spans="1:13" s="9" customFormat="1" x14ac:dyDescent="0.45">
      <c r="A358" s="9" t="str">
        <f t="shared" si="5"/>
        <v>72 天王寺区-1</v>
      </c>
      <c r="B358" s="9">
        <f>+COUNTIF($F$4:F358,F358)</f>
        <v>1</v>
      </c>
      <c r="C358" s="8">
        <v>355</v>
      </c>
      <c r="D358" t="s">
        <v>43</v>
      </c>
      <c r="E358">
        <v>12701544</v>
      </c>
      <c r="F358" t="s">
        <v>440</v>
      </c>
      <c r="G358" s="271" t="s">
        <v>369</v>
      </c>
      <c r="H358" t="s">
        <v>441</v>
      </c>
      <c r="I358" t="s">
        <v>442</v>
      </c>
      <c r="J358" t="s">
        <v>1061</v>
      </c>
      <c r="L358"/>
      <c r="M358"/>
    </row>
    <row r="359" spans="1:13" s="9" customFormat="1" x14ac:dyDescent="0.45">
      <c r="A359" s="9" t="str">
        <f t="shared" si="5"/>
        <v>72 天王寺区-2</v>
      </c>
      <c r="B359" s="9">
        <f>+COUNTIF($F$4:F359,F359)</f>
        <v>2</v>
      </c>
      <c r="C359" s="8">
        <v>356</v>
      </c>
      <c r="D359" t="s">
        <v>43</v>
      </c>
      <c r="E359">
        <v>12701545</v>
      </c>
      <c r="F359" t="s">
        <v>440</v>
      </c>
      <c r="G359" s="271" t="s">
        <v>369</v>
      </c>
      <c r="H359" t="s">
        <v>441</v>
      </c>
      <c r="I359" t="s">
        <v>443</v>
      </c>
      <c r="J359" t="s">
        <v>1061</v>
      </c>
      <c r="L359"/>
      <c r="M359"/>
    </row>
    <row r="360" spans="1:13" s="9" customFormat="1" x14ac:dyDescent="0.45">
      <c r="A360" s="9" t="str">
        <f t="shared" si="5"/>
        <v>72 天王寺区-3</v>
      </c>
      <c r="B360" s="9">
        <f>+COUNTIF($F$4:F360,F360)</f>
        <v>3</v>
      </c>
      <c r="C360" s="8">
        <v>357</v>
      </c>
      <c r="D360" t="s">
        <v>43</v>
      </c>
      <c r="E360">
        <v>12701546</v>
      </c>
      <c r="F360" t="s">
        <v>440</v>
      </c>
      <c r="G360" s="271" t="s">
        <v>369</v>
      </c>
      <c r="H360" t="s">
        <v>441</v>
      </c>
      <c r="I360" t="s">
        <v>444</v>
      </c>
      <c r="J360" t="s">
        <v>1061</v>
      </c>
      <c r="L360"/>
      <c r="M360"/>
    </row>
    <row r="361" spans="1:13" s="9" customFormat="1" x14ac:dyDescent="0.45">
      <c r="A361" s="9" t="str">
        <f t="shared" si="5"/>
        <v>72 天王寺区-4</v>
      </c>
      <c r="B361" s="9">
        <f>+COUNTIF($F$4:F361,F361)</f>
        <v>4</v>
      </c>
      <c r="C361" s="8">
        <v>358</v>
      </c>
      <c r="D361" t="s">
        <v>43</v>
      </c>
      <c r="E361">
        <v>12701547</v>
      </c>
      <c r="F361" t="s">
        <v>440</v>
      </c>
      <c r="G361" s="271" t="s">
        <v>369</v>
      </c>
      <c r="H361" t="s">
        <v>441</v>
      </c>
      <c r="I361" t="s">
        <v>445</v>
      </c>
      <c r="J361" t="s">
        <v>1061</v>
      </c>
      <c r="L361"/>
      <c r="M361"/>
    </row>
    <row r="362" spans="1:13" s="9" customFormat="1" x14ac:dyDescent="0.45">
      <c r="A362" s="9" t="str">
        <f t="shared" si="5"/>
        <v>72 天王寺区-5</v>
      </c>
      <c r="B362" s="9">
        <f>+COUNTIF($F$4:F362,F362)</f>
        <v>5</v>
      </c>
      <c r="C362" s="8">
        <v>359</v>
      </c>
      <c r="D362" t="s">
        <v>43</v>
      </c>
      <c r="E362">
        <v>12701548</v>
      </c>
      <c r="F362" t="s">
        <v>440</v>
      </c>
      <c r="G362" s="271" t="s">
        <v>369</v>
      </c>
      <c r="H362" t="s">
        <v>441</v>
      </c>
      <c r="I362" t="s">
        <v>446</v>
      </c>
      <c r="J362" t="s">
        <v>1061</v>
      </c>
      <c r="L362"/>
      <c r="M362"/>
    </row>
    <row r="363" spans="1:13" s="9" customFormat="1" x14ac:dyDescent="0.45">
      <c r="A363" s="9" t="str">
        <f t="shared" si="5"/>
        <v>72 天王寺区-6</v>
      </c>
      <c r="B363" s="9">
        <f>+COUNTIF($F$4:F363,F363)</f>
        <v>6</v>
      </c>
      <c r="C363" s="8">
        <v>360</v>
      </c>
      <c r="D363" t="s">
        <v>43</v>
      </c>
      <c r="E363">
        <v>12701549</v>
      </c>
      <c r="F363" t="s">
        <v>440</v>
      </c>
      <c r="G363" s="271" t="s">
        <v>369</v>
      </c>
      <c r="H363" t="s">
        <v>441</v>
      </c>
      <c r="I363" t="s">
        <v>447</v>
      </c>
      <c r="J363" t="s">
        <v>1059</v>
      </c>
      <c r="L363"/>
      <c r="M363"/>
    </row>
    <row r="364" spans="1:13" s="9" customFormat="1" x14ac:dyDescent="0.45">
      <c r="A364" s="9" t="str">
        <f t="shared" si="5"/>
        <v>72 天王寺区-7</v>
      </c>
      <c r="B364" s="9">
        <f>+COUNTIF($F$4:F364,F364)</f>
        <v>7</v>
      </c>
      <c r="C364" s="8">
        <v>361</v>
      </c>
      <c r="D364" t="s">
        <v>43</v>
      </c>
      <c r="E364">
        <v>12701551</v>
      </c>
      <c r="F364" t="s">
        <v>440</v>
      </c>
      <c r="G364" s="271" t="s">
        <v>369</v>
      </c>
      <c r="H364" t="s">
        <v>441</v>
      </c>
      <c r="I364" t="s">
        <v>1084</v>
      </c>
      <c r="J364" t="s">
        <v>1322</v>
      </c>
      <c r="L364"/>
      <c r="M364"/>
    </row>
    <row r="365" spans="1:13" s="9" customFormat="1" x14ac:dyDescent="0.45">
      <c r="A365" s="9" t="str">
        <f t="shared" si="5"/>
        <v>73 浪速区-8</v>
      </c>
      <c r="B365" s="9">
        <f>+COUNTIF($F$4:F365,F365)</f>
        <v>8</v>
      </c>
      <c r="C365" s="8">
        <v>362</v>
      </c>
      <c r="D365" t="s">
        <v>43</v>
      </c>
      <c r="E365">
        <v>12701614</v>
      </c>
      <c r="F365" t="s">
        <v>440</v>
      </c>
      <c r="G365" s="271" t="s">
        <v>369</v>
      </c>
      <c r="H365" t="s">
        <v>448</v>
      </c>
      <c r="I365" t="s">
        <v>449</v>
      </c>
      <c r="J365" t="s">
        <v>1061</v>
      </c>
      <c r="L365"/>
      <c r="M365"/>
    </row>
    <row r="366" spans="1:13" s="9" customFormat="1" x14ac:dyDescent="0.45">
      <c r="A366" s="9" t="str">
        <f t="shared" si="5"/>
        <v>73 浪速区-9</v>
      </c>
      <c r="B366" s="9">
        <f>+COUNTIF($F$4:F366,F366)</f>
        <v>9</v>
      </c>
      <c r="C366" s="8">
        <v>363</v>
      </c>
      <c r="D366" t="s">
        <v>43</v>
      </c>
      <c r="E366">
        <v>12701686</v>
      </c>
      <c r="F366" t="s">
        <v>440</v>
      </c>
      <c r="G366" s="271" t="s">
        <v>369</v>
      </c>
      <c r="H366" t="s">
        <v>448</v>
      </c>
      <c r="I366" t="s">
        <v>450</v>
      </c>
      <c r="J366" t="s">
        <v>1061</v>
      </c>
      <c r="L366"/>
      <c r="M366"/>
    </row>
    <row r="367" spans="1:13" s="9" customFormat="1" x14ac:dyDescent="0.45">
      <c r="A367" s="9" t="str">
        <f t="shared" si="5"/>
        <v>73 浪速区-10</v>
      </c>
      <c r="B367" s="9">
        <f>+COUNTIF($F$4:F367,F367)</f>
        <v>10</v>
      </c>
      <c r="C367" s="8">
        <v>364</v>
      </c>
      <c r="D367" t="s">
        <v>43</v>
      </c>
      <c r="E367">
        <v>12701687</v>
      </c>
      <c r="F367" t="s">
        <v>440</v>
      </c>
      <c r="G367" s="271" t="s">
        <v>369</v>
      </c>
      <c r="H367" t="s">
        <v>448</v>
      </c>
      <c r="I367" t="s">
        <v>451</v>
      </c>
      <c r="J367" t="s">
        <v>1061</v>
      </c>
      <c r="L367"/>
      <c r="M367"/>
    </row>
    <row r="368" spans="1:13" s="9" customFormat="1" x14ac:dyDescent="0.45">
      <c r="A368" s="9" t="str">
        <f t="shared" si="5"/>
        <v>73 浪速区-11</v>
      </c>
      <c r="B368" s="9">
        <f>+COUNTIF($F$4:F368,F368)</f>
        <v>11</v>
      </c>
      <c r="C368" s="8">
        <v>365</v>
      </c>
      <c r="D368" t="s">
        <v>43</v>
      </c>
      <c r="E368">
        <v>12701688</v>
      </c>
      <c r="F368" t="s">
        <v>440</v>
      </c>
      <c r="G368" s="271" t="s">
        <v>369</v>
      </c>
      <c r="H368" t="s">
        <v>448</v>
      </c>
      <c r="I368" t="s">
        <v>452</v>
      </c>
      <c r="J368" t="s">
        <v>1061</v>
      </c>
      <c r="L368"/>
      <c r="M368"/>
    </row>
    <row r="369" spans="1:13" s="9" customFormat="1" x14ac:dyDescent="0.45">
      <c r="A369" s="9" t="str">
        <f t="shared" si="5"/>
        <v>74 東成区-12</v>
      </c>
      <c r="B369" s="9">
        <f>+COUNTIF($F$4:F369,F369)</f>
        <v>12</v>
      </c>
      <c r="C369" s="8">
        <v>366</v>
      </c>
      <c r="D369" t="s">
        <v>43</v>
      </c>
      <c r="E369">
        <v>12701568</v>
      </c>
      <c r="F369" t="s">
        <v>440</v>
      </c>
      <c r="G369" s="271" t="s">
        <v>369</v>
      </c>
      <c r="H369" t="s">
        <v>453</v>
      </c>
      <c r="I369" t="s">
        <v>454</v>
      </c>
      <c r="J369" t="s">
        <v>1061</v>
      </c>
      <c r="L369"/>
      <c r="M369"/>
    </row>
    <row r="370" spans="1:13" s="9" customFormat="1" x14ac:dyDescent="0.45">
      <c r="A370" s="9" t="str">
        <f t="shared" si="5"/>
        <v>74 東成区-13</v>
      </c>
      <c r="B370" s="9">
        <f>+COUNTIF($F$4:F370,F370)</f>
        <v>13</v>
      </c>
      <c r="C370" s="8">
        <v>367</v>
      </c>
      <c r="D370" t="s">
        <v>43</v>
      </c>
      <c r="E370">
        <v>12701570</v>
      </c>
      <c r="F370" t="s">
        <v>440</v>
      </c>
      <c r="G370" s="271" t="s">
        <v>369</v>
      </c>
      <c r="H370" t="s">
        <v>453</v>
      </c>
      <c r="I370" t="s">
        <v>455</v>
      </c>
      <c r="J370" t="s">
        <v>1061</v>
      </c>
      <c r="L370"/>
      <c r="M370"/>
    </row>
    <row r="371" spans="1:13" s="9" customFormat="1" x14ac:dyDescent="0.45">
      <c r="A371" s="9" t="str">
        <f t="shared" si="5"/>
        <v>74 東成区-14</v>
      </c>
      <c r="B371" s="9">
        <f>+COUNTIF($F$4:F371,F371)</f>
        <v>14</v>
      </c>
      <c r="C371" s="8">
        <v>368</v>
      </c>
      <c r="D371" t="s">
        <v>43</v>
      </c>
      <c r="E371">
        <v>12701571</v>
      </c>
      <c r="F371" t="s">
        <v>440</v>
      </c>
      <c r="G371" s="271" t="s">
        <v>369</v>
      </c>
      <c r="H371" t="s">
        <v>453</v>
      </c>
      <c r="I371" t="s">
        <v>456</v>
      </c>
      <c r="J371" t="s">
        <v>1061</v>
      </c>
      <c r="L371"/>
      <c r="M371"/>
    </row>
    <row r="372" spans="1:13" s="9" customFormat="1" x14ac:dyDescent="0.45">
      <c r="A372" s="9" t="str">
        <f t="shared" si="5"/>
        <v>74 東成区-15</v>
      </c>
      <c r="B372" s="9">
        <f>+COUNTIF($F$4:F372,F372)</f>
        <v>15</v>
      </c>
      <c r="C372" s="8">
        <v>369</v>
      </c>
      <c r="D372" t="s">
        <v>43</v>
      </c>
      <c r="E372">
        <v>12701572</v>
      </c>
      <c r="F372" t="s">
        <v>440</v>
      </c>
      <c r="G372" s="271" t="s">
        <v>369</v>
      </c>
      <c r="H372" t="s">
        <v>453</v>
      </c>
      <c r="I372" t="s">
        <v>457</v>
      </c>
      <c r="J372" t="s">
        <v>1061</v>
      </c>
      <c r="L372"/>
      <c r="M372"/>
    </row>
    <row r="373" spans="1:13" s="9" customFormat="1" x14ac:dyDescent="0.45">
      <c r="A373" s="9" t="str">
        <f t="shared" si="5"/>
        <v>74 東成区-16</v>
      </c>
      <c r="B373" s="9">
        <f>+COUNTIF($F$4:F373,F373)</f>
        <v>16</v>
      </c>
      <c r="C373" s="8">
        <v>370</v>
      </c>
      <c r="D373" t="s">
        <v>43</v>
      </c>
      <c r="E373">
        <v>12701573</v>
      </c>
      <c r="F373" t="s">
        <v>440</v>
      </c>
      <c r="G373" s="271" t="s">
        <v>369</v>
      </c>
      <c r="H373" t="s">
        <v>453</v>
      </c>
      <c r="I373" t="s">
        <v>458</v>
      </c>
      <c r="J373" t="s">
        <v>1061</v>
      </c>
      <c r="L373"/>
      <c r="M373"/>
    </row>
    <row r="374" spans="1:13" s="9" customFormat="1" x14ac:dyDescent="0.45">
      <c r="A374" s="9" t="str">
        <f t="shared" si="5"/>
        <v>74 東成区-17</v>
      </c>
      <c r="B374" s="9">
        <f>+COUNTIF($F$4:F374,F374)</f>
        <v>17</v>
      </c>
      <c r="C374" s="8">
        <v>371</v>
      </c>
      <c r="D374" t="s">
        <v>43</v>
      </c>
      <c r="E374">
        <v>12701574</v>
      </c>
      <c r="F374" t="s">
        <v>440</v>
      </c>
      <c r="G374" s="271" t="s">
        <v>369</v>
      </c>
      <c r="H374" t="s">
        <v>453</v>
      </c>
      <c r="I374" t="s">
        <v>459</v>
      </c>
      <c r="J374" t="s">
        <v>1061</v>
      </c>
      <c r="L374"/>
      <c r="M374"/>
    </row>
    <row r="375" spans="1:13" s="9" customFormat="1" x14ac:dyDescent="0.45">
      <c r="A375" s="9" t="str">
        <f t="shared" si="5"/>
        <v>74 東成区-18</v>
      </c>
      <c r="B375" s="9">
        <f>+COUNTIF($F$4:F375,F375)</f>
        <v>18</v>
      </c>
      <c r="C375" s="8">
        <v>372</v>
      </c>
      <c r="D375" t="s">
        <v>43</v>
      </c>
      <c r="E375">
        <v>12701575</v>
      </c>
      <c r="F375" t="s">
        <v>440</v>
      </c>
      <c r="G375" s="271" t="s">
        <v>369</v>
      </c>
      <c r="H375" t="s">
        <v>453</v>
      </c>
      <c r="I375" t="s">
        <v>460</v>
      </c>
      <c r="J375" t="s">
        <v>1061</v>
      </c>
      <c r="L375"/>
      <c r="M375"/>
    </row>
    <row r="376" spans="1:13" s="9" customFormat="1" x14ac:dyDescent="0.45">
      <c r="A376" s="9" t="str">
        <f t="shared" si="5"/>
        <v>74 東成区-19</v>
      </c>
      <c r="B376" s="9">
        <f>+COUNTIF($F$4:F376,F376)</f>
        <v>19</v>
      </c>
      <c r="C376" s="8">
        <v>373</v>
      </c>
      <c r="D376" t="s">
        <v>43</v>
      </c>
      <c r="E376">
        <v>12701576</v>
      </c>
      <c r="F376" t="s">
        <v>440</v>
      </c>
      <c r="G376" s="271" t="s">
        <v>369</v>
      </c>
      <c r="H376" t="s">
        <v>453</v>
      </c>
      <c r="I376" t="s">
        <v>461</v>
      </c>
      <c r="J376" t="s">
        <v>1061</v>
      </c>
      <c r="L376"/>
      <c r="M376"/>
    </row>
    <row r="377" spans="1:13" s="9" customFormat="1" x14ac:dyDescent="0.45">
      <c r="A377" s="9" t="str">
        <f t="shared" si="5"/>
        <v>75 生野区-20</v>
      </c>
      <c r="B377" s="9">
        <f>+COUNTIF($F$4:F377,F377)</f>
        <v>20</v>
      </c>
      <c r="C377" s="8">
        <v>374</v>
      </c>
      <c r="D377" t="s">
        <v>43</v>
      </c>
      <c r="E377">
        <v>12701486</v>
      </c>
      <c r="F377" t="s">
        <v>440</v>
      </c>
      <c r="G377" s="271" t="s">
        <v>369</v>
      </c>
      <c r="H377" t="s">
        <v>462</v>
      </c>
      <c r="I377" t="s">
        <v>463</v>
      </c>
      <c r="J377" t="s">
        <v>1061</v>
      </c>
      <c r="L377"/>
      <c r="M377"/>
    </row>
    <row r="378" spans="1:13" s="9" customFormat="1" x14ac:dyDescent="0.45">
      <c r="A378" s="9" t="str">
        <f t="shared" si="5"/>
        <v>75 生野区-21</v>
      </c>
      <c r="B378" s="9">
        <f>+COUNTIF($F$4:F378,F378)</f>
        <v>21</v>
      </c>
      <c r="C378" s="8">
        <v>375</v>
      </c>
      <c r="D378" t="s">
        <v>43</v>
      </c>
      <c r="E378">
        <v>12701487</v>
      </c>
      <c r="F378" t="s">
        <v>440</v>
      </c>
      <c r="G378" s="271" t="s">
        <v>369</v>
      </c>
      <c r="H378" t="s">
        <v>462</v>
      </c>
      <c r="I378" t="s">
        <v>464</v>
      </c>
      <c r="J378" t="s">
        <v>1061</v>
      </c>
      <c r="L378"/>
      <c r="M378"/>
    </row>
    <row r="379" spans="1:13" s="9" customFormat="1" x14ac:dyDescent="0.45">
      <c r="A379" s="9" t="str">
        <f t="shared" si="5"/>
        <v>75 生野区-22</v>
      </c>
      <c r="B379" s="9">
        <f>+COUNTIF($F$4:F379,F379)</f>
        <v>22</v>
      </c>
      <c r="C379" s="8">
        <v>376</v>
      </c>
      <c r="D379" t="s">
        <v>43</v>
      </c>
      <c r="E379">
        <v>12701488</v>
      </c>
      <c r="F379" t="s">
        <v>440</v>
      </c>
      <c r="G379" s="271" t="s">
        <v>369</v>
      </c>
      <c r="H379" t="s">
        <v>462</v>
      </c>
      <c r="I379" t="s">
        <v>465</v>
      </c>
      <c r="J379" t="s">
        <v>1061</v>
      </c>
      <c r="L379"/>
      <c r="M379"/>
    </row>
    <row r="380" spans="1:13" s="9" customFormat="1" x14ac:dyDescent="0.45">
      <c r="A380" s="9" t="str">
        <f t="shared" si="5"/>
        <v>75 生野区-23</v>
      </c>
      <c r="B380" s="9">
        <f>+COUNTIF($F$4:F380,F380)</f>
        <v>23</v>
      </c>
      <c r="C380" s="8">
        <v>377</v>
      </c>
      <c r="D380" t="s">
        <v>43</v>
      </c>
      <c r="E380">
        <v>12701489</v>
      </c>
      <c r="F380" t="s">
        <v>440</v>
      </c>
      <c r="G380" s="271" t="s">
        <v>369</v>
      </c>
      <c r="H380" t="s">
        <v>462</v>
      </c>
      <c r="I380" t="s">
        <v>466</v>
      </c>
      <c r="J380" t="s">
        <v>1061</v>
      </c>
      <c r="L380"/>
      <c r="M380"/>
    </row>
    <row r="381" spans="1:13" s="9" customFormat="1" x14ac:dyDescent="0.45">
      <c r="A381" s="9" t="str">
        <f t="shared" si="5"/>
        <v>75 生野区-24</v>
      </c>
      <c r="B381" s="9">
        <f>+COUNTIF($F$4:F381,F381)</f>
        <v>24</v>
      </c>
      <c r="C381" s="8">
        <v>378</v>
      </c>
      <c r="D381" t="s">
        <v>43</v>
      </c>
      <c r="E381">
        <v>12701490</v>
      </c>
      <c r="F381" t="s">
        <v>440</v>
      </c>
      <c r="G381" s="271" t="s">
        <v>369</v>
      </c>
      <c r="H381" t="s">
        <v>462</v>
      </c>
      <c r="I381" t="s">
        <v>467</v>
      </c>
      <c r="J381" t="s">
        <v>1061</v>
      </c>
      <c r="L381"/>
      <c r="M381"/>
    </row>
    <row r="382" spans="1:13" s="9" customFormat="1" x14ac:dyDescent="0.45">
      <c r="A382" s="9" t="str">
        <f t="shared" si="5"/>
        <v>75 生野区-25</v>
      </c>
      <c r="B382" s="9">
        <f>+COUNTIF($F$4:F382,F382)</f>
        <v>25</v>
      </c>
      <c r="C382" s="8">
        <v>379</v>
      </c>
      <c r="D382" t="s">
        <v>43</v>
      </c>
      <c r="E382">
        <v>12701491</v>
      </c>
      <c r="F382" t="s">
        <v>440</v>
      </c>
      <c r="G382" s="271" t="s">
        <v>369</v>
      </c>
      <c r="H382" t="s">
        <v>462</v>
      </c>
      <c r="I382" t="s">
        <v>468</v>
      </c>
      <c r="J382" t="s">
        <v>1061</v>
      </c>
      <c r="L382"/>
      <c r="M382"/>
    </row>
    <row r="383" spans="1:13" s="9" customFormat="1" x14ac:dyDescent="0.45">
      <c r="A383" s="9" t="str">
        <f t="shared" si="5"/>
        <v>75 生野区-26</v>
      </c>
      <c r="B383" s="9">
        <f>+COUNTIF($F$4:F383,F383)</f>
        <v>26</v>
      </c>
      <c r="C383" s="8">
        <v>380</v>
      </c>
      <c r="D383" t="s">
        <v>43</v>
      </c>
      <c r="E383">
        <v>12701492</v>
      </c>
      <c r="F383" t="s">
        <v>440</v>
      </c>
      <c r="G383" s="271" t="s">
        <v>369</v>
      </c>
      <c r="H383" t="s">
        <v>462</v>
      </c>
      <c r="I383" t="s">
        <v>469</v>
      </c>
      <c r="J383" t="s">
        <v>1061</v>
      </c>
      <c r="L383"/>
      <c r="M383"/>
    </row>
    <row r="384" spans="1:13" s="9" customFormat="1" x14ac:dyDescent="0.45">
      <c r="A384" s="9" t="str">
        <f t="shared" si="5"/>
        <v>75 生野区-27</v>
      </c>
      <c r="B384" s="9">
        <f>+COUNTIF($F$4:F384,F384)</f>
        <v>27</v>
      </c>
      <c r="C384" s="8">
        <v>381</v>
      </c>
      <c r="D384" t="s">
        <v>43</v>
      </c>
      <c r="E384">
        <v>12701493</v>
      </c>
      <c r="F384" t="s">
        <v>440</v>
      </c>
      <c r="G384" s="271" t="s">
        <v>369</v>
      </c>
      <c r="H384" t="s">
        <v>462</v>
      </c>
      <c r="I384" t="s">
        <v>470</v>
      </c>
      <c r="J384" t="s">
        <v>1061</v>
      </c>
      <c r="L384"/>
      <c r="M384"/>
    </row>
    <row r="385" spans="1:13" s="9" customFormat="1" x14ac:dyDescent="0.45">
      <c r="A385" s="9" t="str">
        <f t="shared" si="5"/>
        <v>75 生野区-28</v>
      </c>
      <c r="B385" s="9">
        <f>+COUNTIF($F$4:F385,F385)</f>
        <v>28</v>
      </c>
      <c r="C385" s="8">
        <v>382</v>
      </c>
      <c r="D385" t="s">
        <v>43</v>
      </c>
      <c r="E385">
        <v>12701494</v>
      </c>
      <c r="F385" t="s">
        <v>440</v>
      </c>
      <c r="G385" s="271" t="s">
        <v>369</v>
      </c>
      <c r="H385" t="s">
        <v>462</v>
      </c>
      <c r="I385" t="s">
        <v>471</v>
      </c>
      <c r="J385" t="s">
        <v>1061</v>
      </c>
      <c r="L385"/>
      <c r="M385"/>
    </row>
    <row r="386" spans="1:13" s="9" customFormat="1" x14ac:dyDescent="0.45">
      <c r="A386" s="9" t="str">
        <f t="shared" si="5"/>
        <v>75 生野区-29</v>
      </c>
      <c r="B386" s="9">
        <f>+COUNTIF($F$4:F386,F386)</f>
        <v>29</v>
      </c>
      <c r="C386" s="8">
        <v>383</v>
      </c>
      <c r="D386" t="s">
        <v>43</v>
      </c>
      <c r="E386">
        <v>12701495</v>
      </c>
      <c r="F386" t="s">
        <v>440</v>
      </c>
      <c r="G386" s="271" t="s">
        <v>369</v>
      </c>
      <c r="H386" t="s">
        <v>462</v>
      </c>
      <c r="I386" t="s">
        <v>560</v>
      </c>
      <c r="J386" t="s">
        <v>1061</v>
      </c>
      <c r="L386"/>
      <c r="M386"/>
    </row>
    <row r="387" spans="1:13" s="9" customFormat="1" x14ac:dyDescent="0.45">
      <c r="A387" s="9" t="str">
        <f t="shared" si="5"/>
        <v>75 生野区-30</v>
      </c>
      <c r="B387" s="9">
        <f>+COUNTIF($F$4:F387,F387)</f>
        <v>30</v>
      </c>
      <c r="C387" s="8">
        <v>384</v>
      </c>
      <c r="D387" t="s">
        <v>43</v>
      </c>
      <c r="E387">
        <v>12701496</v>
      </c>
      <c r="F387" t="s">
        <v>440</v>
      </c>
      <c r="G387" s="271" t="s">
        <v>369</v>
      </c>
      <c r="H387" t="s">
        <v>462</v>
      </c>
      <c r="I387" t="s">
        <v>472</v>
      </c>
      <c r="J387" t="s">
        <v>1061</v>
      </c>
      <c r="L387"/>
      <c r="M387"/>
    </row>
    <row r="388" spans="1:13" s="9" customFormat="1" x14ac:dyDescent="0.45">
      <c r="A388" s="9" t="str">
        <f t="shared" ref="A388:A451" si="6">+H388&amp;"-"&amp;B388</f>
        <v>75 生野区-31</v>
      </c>
      <c r="B388" s="9">
        <f>+COUNTIF($F$4:F388,F388)</f>
        <v>31</v>
      </c>
      <c r="C388" s="8">
        <v>385</v>
      </c>
      <c r="D388" t="s">
        <v>43</v>
      </c>
      <c r="E388">
        <v>12701497</v>
      </c>
      <c r="F388" t="s">
        <v>440</v>
      </c>
      <c r="G388" s="271" t="s">
        <v>369</v>
      </c>
      <c r="H388" t="s">
        <v>462</v>
      </c>
      <c r="I388" t="s">
        <v>473</v>
      </c>
      <c r="J388" t="s">
        <v>1061</v>
      </c>
      <c r="L388"/>
      <c r="M388"/>
    </row>
    <row r="389" spans="1:13" s="9" customFormat="1" x14ac:dyDescent="0.45">
      <c r="A389" s="9" t="str">
        <f t="shared" si="6"/>
        <v>75 生野区-32</v>
      </c>
      <c r="B389" s="9">
        <f>+COUNTIF($F$4:F389,F389)</f>
        <v>32</v>
      </c>
      <c r="C389" s="8">
        <v>386</v>
      </c>
      <c r="D389" t="s">
        <v>43</v>
      </c>
      <c r="E389">
        <v>12701498</v>
      </c>
      <c r="F389" t="s">
        <v>440</v>
      </c>
      <c r="G389" s="271" t="s">
        <v>369</v>
      </c>
      <c r="H389" t="s">
        <v>462</v>
      </c>
      <c r="I389" t="s">
        <v>474</v>
      </c>
      <c r="J389" t="s">
        <v>1061</v>
      </c>
      <c r="L389"/>
      <c r="M389"/>
    </row>
    <row r="390" spans="1:13" s="9" customFormat="1" x14ac:dyDescent="0.45">
      <c r="A390" s="9" t="str">
        <f t="shared" si="6"/>
        <v>75 生野区-33</v>
      </c>
      <c r="B390" s="9">
        <f>+COUNTIF($F$4:F390,F390)</f>
        <v>33</v>
      </c>
      <c r="C390" s="8">
        <v>387</v>
      </c>
      <c r="D390" t="s">
        <v>43</v>
      </c>
      <c r="E390">
        <v>12701499</v>
      </c>
      <c r="F390" t="s">
        <v>440</v>
      </c>
      <c r="G390" s="271" t="s">
        <v>369</v>
      </c>
      <c r="H390" t="s">
        <v>462</v>
      </c>
      <c r="I390" t="s">
        <v>475</v>
      </c>
      <c r="J390" t="s">
        <v>1061</v>
      </c>
      <c r="L390"/>
      <c r="M390"/>
    </row>
    <row r="391" spans="1:13" s="9" customFormat="1" x14ac:dyDescent="0.45">
      <c r="A391" s="9" t="str">
        <f t="shared" si="6"/>
        <v>75 生野区-34</v>
      </c>
      <c r="B391" s="9">
        <f>+COUNTIF($F$4:F391,F391)</f>
        <v>34</v>
      </c>
      <c r="C391" s="8">
        <v>388</v>
      </c>
      <c r="D391" t="s">
        <v>43</v>
      </c>
      <c r="E391">
        <v>12701500</v>
      </c>
      <c r="F391" t="s">
        <v>440</v>
      </c>
      <c r="G391" s="271" t="s">
        <v>369</v>
      </c>
      <c r="H391" t="s">
        <v>462</v>
      </c>
      <c r="I391" t="s">
        <v>476</v>
      </c>
      <c r="J391" t="s">
        <v>1061</v>
      </c>
      <c r="L391"/>
      <c r="M391"/>
    </row>
    <row r="392" spans="1:13" s="9" customFormat="1" x14ac:dyDescent="0.45">
      <c r="A392" s="9" t="str">
        <f t="shared" si="6"/>
        <v>75 生野区-35</v>
      </c>
      <c r="B392" s="9">
        <f>+COUNTIF($F$4:F392,F392)</f>
        <v>35</v>
      </c>
      <c r="C392" s="8">
        <v>389</v>
      </c>
      <c r="D392" t="s">
        <v>43</v>
      </c>
      <c r="E392">
        <v>12701501</v>
      </c>
      <c r="F392" t="s">
        <v>440</v>
      </c>
      <c r="G392" s="271" t="s">
        <v>369</v>
      </c>
      <c r="H392" t="s">
        <v>462</v>
      </c>
      <c r="I392" t="s">
        <v>477</v>
      </c>
      <c r="J392" t="s">
        <v>1061</v>
      </c>
      <c r="L392"/>
      <c r="M392"/>
    </row>
    <row r="393" spans="1:13" s="9" customFormat="1" x14ac:dyDescent="0.45">
      <c r="A393" s="9" t="str">
        <f t="shared" si="6"/>
        <v>75 生野区-36</v>
      </c>
      <c r="B393" s="9">
        <f>+COUNTIF($F$4:F393,F393)</f>
        <v>36</v>
      </c>
      <c r="C393" s="8">
        <v>390</v>
      </c>
      <c r="D393" t="s">
        <v>43</v>
      </c>
      <c r="E393">
        <v>12701502</v>
      </c>
      <c r="F393" t="s">
        <v>440</v>
      </c>
      <c r="G393" s="271" t="s">
        <v>369</v>
      </c>
      <c r="H393" t="s">
        <v>462</v>
      </c>
      <c r="I393" t="s">
        <v>478</v>
      </c>
      <c r="J393" t="s">
        <v>1061</v>
      </c>
      <c r="L393"/>
      <c r="M393"/>
    </row>
    <row r="394" spans="1:13" s="9" customFormat="1" x14ac:dyDescent="0.45">
      <c r="A394" s="9" t="str">
        <f t="shared" si="6"/>
        <v>76 城東区-37</v>
      </c>
      <c r="B394" s="9">
        <f>+COUNTIF($F$4:F394,F394)</f>
        <v>37</v>
      </c>
      <c r="C394" s="8">
        <v>391</v>
      </c>
      <c r="D394" t="s">
        <v>43</v>
      </c>
      <c r="E394">
        <v>12701477</v>
      </c>
      <c r="F394" t="s">
        <v>440</v>
      </c>
      <c r="G394" s="271" t="s">
        <v>369</v>
      </c>
      <c r="H394" t="s">
        <v>479</v>
      </c>
      <c r="I394" t="s">
        <v>480</v>
      </c>
      <c r="J394" t="s">
        <v>1061</v>
      </c>
      <c r="L394"/>
      <c r="M394"/>
    </row>
    <row r="395" spans="1:13" s="9" customFormat="1" x14ac:dyDescent="0.45">
      <c r="A395" s="9" t="str">
        <f t="shared" si="6"/>
        <v>76 城東区-38</v>
      </c>
      <c r="B395" s="9">
        <f>+COUNTIF($F$4:F395,F395)</f>
        <v>38</v>
      </c>
      <c r="C395" s="8">
        <v>392</v>
      </c>
      <c r="D395" t="s">
        <v>43</v>
      </c>
      <c r="E395">
        <v>12701478</v>
      </c>
      <c r="F395" t="s">
        <v>440</v>
      </c>
      <c r="G395" s="271" t="s">
        <v>369</v>
      </c>
      <c r="H395" t="s">
        <v>479</v>
      </c>
      <c r="I395" t="s">
        <v>1078</v>
      </c>
      <c r="J395" t="s">
        <v>1061</v>
      </c>
      <c r="L395"/>
      <c r="M395"/>
    </row>
    <row r="396" spans="1:13" s="9" customFormat="1" x14ac:dyDescent="0.45">
      <c r="A396" s="9" t="str">
        <f t="shared" si="6"/>
        <v>76 城東区-39</v>
      </c>
      <c r="B396" s="9">
        <f>+COUNTIF($F$4:F396,F396)</f>
        <v>39</v>
      </c>
      <c r="C396" s="8">
        <v>393</v>
      </c>
      <c r="D396" t="s">
        <v>43</v>
      </c>
      <c r="E396">
        <v>12701479</v>
      </c>
      <c r="F396" t="s">
        <v>440</v>
      </c>
      <c r="G396" s="271" t="s">
        <v>369</v>
      </c>
      <c r="H396" t="s">
        <v>479</v>
      </c>
      <c r="I396" t="s">
        <v>481</v>
      </c>
      <c r="J396" t="s">
        <v>1061</v>
      </c>
      <c r="L396"/>
      <c r="M396"/>
    </row>
    <row r="397" spans="1:13" s="9" customFormat="1" x14ac:dyDescent="0.45">
      <c r="A397" s="9" t="str">
        <f t="shared" si="6"/>
        <v>76 城東区-40</v>
      </c>
      <c r="B397" s="9">
        <f>+COUNTIF($F$4:F397,F397)</f>
        <v>40</v>
      </c>
      <c r="C397" s="8">
        <v>394</v>
      </c>
      <c r="D397" t="s">
        <v>43</v>
      </c>
      <c r="E397">
        <v>12701480</v>
      </c>
      <c r="F397" t="s">
        <v>440</v>
      </c>
      <c r="G397" s="271" t="s">
        <v>369</v>
      </c>
      <c r="H397" t="s">
        <v>479</v>
      </c>
      <c r="I397" t="s">
        <v>482</v>
      </c>
      <c r="J397" t="s">
        <v>1059</v>
      </c>
      <c r="L397"/>
      <c r="M397"/>
    </row>
    <row r="398" spans="1:13" s="9" customFormat="1" x14ac:dyDescent="0.45">
      <c r="A398" s="9" t="str">
        <f t="shared" si="6"/>
        <v>76 城東区-41</v>
      </c>
      <c r="B398" s="9">
        <f>+COUNTIF($F$4:F398,F398)</f>
        <v>41</v>
      </c>
      <c r="C398" s="8">
        <v>395</v>
      </c>
      <c r="D398" t="s">
        <v>43</v>
      </c>
      <c r="E398">
        <v>12701482</v>
      </c>
      <c r="F398" t="s">
        <v>440</v>
      </c>
      <c r="G398" s="271" t="s">
        <v>369</v>
      </c>
      <c r="H398" t="s">
        <v>479</v>
      </c>
      <c r="I398" t="s">
        <v>483</v>
      </c>
      <c r="J398" t="s">
        <v>1061</v>
      </c>
      <c r="L398"/>
      <c r="M398"/>
    </row>
    <row r="399" spans="1:13" s="9" customFormat="1" x14ac:dyDescent="0.45">
      <c r="A399" s="9" t="str">
        <f t="shared" si="6"/>
        <v>76 城東区-42</v>
      </c>
      <c r="B399" s="9">
        <f>+COUNTIF($F$4:F399,F399)</f>
        <v>42</v>
      </c>
      <c r="C399" s="8">
        <v>396</v>
      </c>
      <c r="D399" t="s">
        <v>43</v>
      </c>
      <c r="E399">
        <v>12701483</v>
      </c>
      <c r="F399" t="s">
        <v>440</v>
      </c>
      <c r="G399" s="271" t="s">
        <v>369</v>
      </c>
      <c r="H399" t="s">
        <v>479</v>
      </c>
      <c r="I399" t="s">
        <v>1079</v>
      </c>
      <c r="J399" t="s">
        <v>1061</v>
      </c>
      <c r="L399"/>
      <c r="M399"/>
    </row>
    <row r="400" spans="1:13" s="9" customFormat="1" x14ac:dyDescent="0.45">
      <c r="A400" s="9" t="str">
        <f t="shared" si="6"/>
        <v>76 城東区-43</v>
      </c>
      <c r="B400" s="9">
        <f>+COUNTIF($F$4:F400,F400)</f>
        <v>43</v>
      </c>
      <c r="C400" s="8">
        <v>397</v>
      </c>
      <c r="D400" t="s">
        <v>43</v>
      </c>
      <c r="E400">
        <v>12701484</v>
      </c>
      <c r="F400" t="s">
        <v>440</v>
      </c>
      <c r="G400" s="271" t="s">
        <v>369</v>
      </c>
      <c r="H400" t="s">
        <v>479</v>
      </c>
      <c r="I400" t="s">
        <v>484</v>
      </c>
      <c r="J400" t="s">
        <v>1061</v>
      </c>
      <c r="L400"/>
      <c r="M400"/>
    </row>
    <row r="401" spans="1:13" s="9" customFormat="1" x14ac:dyDescent="0.45">
      <c r="A401" s="9" t="str">
        <f t="shared" si="6"/>
        <v>76 城東区-44</v>
      </c>
      <c r="B401" s="9">
        <f>+COUNTIF($F$4:F401,F401)</f>
        <v>44</v>
      </c>
      <c r="C401" s="8">
        <v>398</v>
      </c>
      <c r="D401" t="s">
        <v>43</v>
      </c>
      <c r="E401">
        <v>12701485</v>
      </c>
      <c r="F401" t="s">
        <v>440</v>
      </c>
      <c r="G401" s="271" t="s">
        <v>369</v>
      </c>
      <c r="H401" t="s">
        <v>479</v>
      </c>
      <c r="I401" t="s">
        <v>485</v>
      </c>
      <c r="J401" t="s">
        <v>1061</v>
      </c>
      <c r="L401"/>
      <c r="M401"/>
    </row>
    <row r="402" spans="1:13" s="9" customFormat="1" x14ac:dyDescent="0.45">
      <c r="A402" s="9" t="str">
        <f t="shared" si="6"/>
        <v>77 鶴見区-45</v>
      </c>
      <c r="B402" s="9">
        <f>+COUNTIF($F$4:F402,F402)</f>
        <v>45</v>
      </c>
      <c r="C402" s="8">
        <v>399</v>
      </c>
      <c r="D402" t="s">
        <v>43</v>
      </c>
      <c r="E402">
        <v>12701537</v>
      </c>
      <c r="F402" t="s">
        <v>440</v>
      </c>
      <c r="G402" s="271" t="s">
        <v>369</v>
      </c>
      <c r="H402" t="s">
        <v>486</v>
      </c>
      <c r="I402" t="s">
        <v>487</v>
      </c>
      <c r="J402" t="s">
        <v>1061</v>
      </c>
      <c r="L402"/>
      <c r="M402"/>
    </row>
    <row r="403" spans="1:13" s="9" customFormat="1" x14ac:dyDescent="0.45">
      <c r="A403" s="9" t="str">
        <f t="shared" si="6"/>
        <v>77 鶴見区-46</v>
      </c>
      <c r="B403" s="9">
        <f>+COUNTIF($F$4:F403,F403)</f>
        <v>46</v>
      </c>
      <c r="C403" s="8">
        <v>400</v>
      </c>
      <c r="D403" t="s">
        <v>43</v>
      </c>
      <c r="E403">
        <v>12701538</v>
      </c>
      <c r="F403" t="s">
        <v>440</v>
      </c>
      <c r="G403" s="271" t="s">
        <v>369</v>
      </c>
      <c r="H403" t="s">
        <v>486</v>
      </c>
      <c r="I403" t="s">
        <v>488</v>
      </c>
      <c r="J403" t="s">
        <v>1061</v>
      </c>
      <c r="L403"/>
      <c r="M403"/>
    </row>
    <row r="404" spans="1:13" s="9" customFormat="1" x14ac:dyDescent="0.45">
      <c r="A404" s="9" t="str">
        <f t="shared" si="6"/>
        <v>77 鶴見区-47</v>
      </c>
      <c r="B404" s="9">
        <f>+COUNTIF($F$4:F404,F404)</f>
        <v>47</v>
      </c>
      <c r="C404" s="8">
        <v>401</v>
      </c>
      <c r="D404" t="s">
        <v>43</v>
      </c>
      <c r="E404">
        <v>12701539</v>
      </c>
      <c r="F404" t="s">
        <v>440</v>
      </c>
      <c r="G404" s="271" t="s">
        <v>369</v>
      </c>
      <c r="H404" t="s">
        <v>486</v>
      </c>
      <c r="I404" t="s">
        <v>489</v>
      </c>
      <c r="J404" t="s">
        <v>1061</v>
      </c>
      <c r="L404"/>
      <c r="M404"/>
    </row>
    <row r="405" spans="1:13" s="9" customFormat="1" x14ac:dyDescent="0.45">
      <c r="A405" s="9" t="str">
        <f t="shared" si="6"/>
        <v>77 鶴見区-48</v>
      </c>
      <c r="B405" s="9">
        <f>+COUNTIF($F$4:F405,F405)</f>
        <v>48</v>
      </c>
      <c r="C405" s="8">
        <v>402</v>
      </c>
      <c r="D405" t="s">
        <v>43</v>
      </c>
      <c r="E405">
        <v>12701540</v>
      </c>
      <c r="F405" t="s">
        <v>440</v>
      </c>
      <c r="G405" s="271" t="s">
        <v>369</v>
      </c>
      <c r="H405" t="s">
        <v>486</v>
      </c>
      <c r="I405" t="s">
        <v>1083</v>
      </c>
      <c r="J405" t="s">
        <v>1061</v>
      </c>
      <c r="L405"/>
      <c r="M405"/>
    </row>
    <row r="406" spans="1:13" s="9" customFormat="1" x14ac:dyDescent="0.45">
      <c r="A406" s="9" t="str">
        <f t="shared" si="6"/>
        <v>77 鶴見区-49</v>
      </c>
      <c r="B406" s="9">
        <f>+COUNTIF($F$4:F406,F406)</f>
        <v>49</v>
      </c>
      <c r="C406" s="8">
        <v>403</v>
      </c>
      <c r="D406" t="s">
        <v>43</v>
      </c>
      <c r="E406">
        <v>12701541</v>
      </c>
      <c r="F406" t="s">
        <v>440</v>
      </c>
      <c r="G406" s="271" t="s">
        <v>369</v>
      </c>
      <c r="H406" t="s">
        <v>486</v>
      </c>
      <c r="I406" t="s">
        <v>490</v>
      </c>
      <c r="J406" t="s">
        <v>1061</v>
      </c>
      <c r="L406"/>
      <c r="M406"/>
    </row>
    <row r="407" spans="1:13" s="9" customFormat="1" x14ac:dyDescent="0.45">
      <c r="A407" s="9" t="str">
        <f t="shared" si="6"/>
        <v>77 鶴見区-50</v>
      </c>
      <c r="B407" s="9">
        <f>+COUNTIF($F$4:F407,F407)</f>
        <v>50</v>
      </c>
      <c r="C407" s="8">
        <v>404</v>
      </c>
      <c r="D407" t="s">
        <v>43</v>
      </c>
      <c r="E407">
        <v>12701542</v>
      </c>
      <c r="F407" t="s">
        <v>440</v>
      </c>
      <c r="G407" s="271" t="s">
        <v>369</v>
      </c>
      <c r="H407" t="s">
        <v>486</v>
      </c>
      <c r="I407" t="s">
        <v>491</v>
      </c>
      <c r="J407" t="s">
        <v>1061</v>
      </c>
      <c r="L407"/>
      <c r="M407"/>
    </row>
    <row r="408" spans="1:13" s="9" customFormat="1" x14ac:dyDescent="0.45">
      <c r="A408" s="9" t="str">
        <f t="shared" si="6"/>
        <v>77 鶴見区-51</v>
      </c>
      <c r="B408" s="9">
        <f>+COUNTIF($F$4:F408,F408)</f>
        <v>51</v>
      </c>
      <c r="C408" s="8">
        <v>405</v>
      </c>
      <c r="D408" t="s">
        <v>43</v>
      </c>
      <c r="E408">
        <v>12701543</v>
      </c>
      <c r="F408" t="s">
        <v>440</v>
      </c>
      <c r="G408" s="271" t="s">
        <v>369</v>
      </c>
      <c r="H408" t="s">
        <v>486</v>
      </c>
      <c r="I408" t="s">
        <v>492</v>
      </c>
      <c r="J408" t="s">
        <v>1061</v>
      </c>
      <c r="L408"/>
      <c r="M408"/>
    </row>
    <row r="409" spans="1:13" s="9" customFormat="1" x14ac:dyDescent="0.45">
      <c r="A409" s="9" t="str">
        <f t="shared" si="6"/>
        <v>78 中央区-52</v>
      </c>
      <c r="B409" s="9">
        <f>+COUNTIF($F$4:F409,F409)</f>
        <v>52</v>
      </c>
      <c r="C409" s="8">
        <v>406</v>
      </c>
      <c r="D409" t="s">
        <v>43</v>
      </c>
      <c r="E409">
        <v>12701529</v>
      </c>
      <c r="F409" t="s">
        <v>440</v>
      </c>
      <c r="G409" s="271" t="s">
        <v>369</v>
      </c>
      <c r="H409" t="s">
        <v>493</v>
      </c>
      <c r="I409" t="s">
        <v>494</v>
      </c>
      <c r="J409" t="s">
        <v>1061</v>
      </c>
      <c r="L409"/>
      <c r="M409"/>
    </row>
    <row r="410" spans="1:13" s="9" customFormat="1" x14ac:dyDescent="0.45">
      <c r="A410" s="9" t="str">
        <f t="shared" si="6"/>
        <v>78 中央区-53</v>
      </c>
      <c r="B410" s="9">
        <f>+COUNTIF($F$4:F410,F410)</f>
        <v>53</v>
      </c>
      <c r="C410" s="8">
        <v>407</v>
      </c>
      <c r="D410" t="s">
        <v>43</v>
      </c>
      <c r="E410">
        <v>12701530</v>
      </c>
      <c r="F410" t="s">
        <v>440</v>
      </c>
      <c r="G410" s="271" t="s">
        <v>369</v>
      </c>
      <c r="H410" t="s">
        <v>493</v>
      </c>
      <c r="I410" t="s">
        <v>495</v>
      </c>
      <c r="J410" t="s">
        <v>1061</v>
      </c>
      <c r="L410"/>
      <c r="M410"/>
    </row>
    <row r="411" spans="1:13" s="9" customFormat="1" x14ac:dyDescent="0.45">
      <c r="A411" s="9" t="str">
        <f t="shared" si="6"/>
        <v>78 中央区-54</v>
      </c>
      <c r="B411" s="9">
        <f>+COUNTIF($F$4:F411,F411)</f>
        <v>54</v>
      </c>
      <c r="C411" s="8">
        <v>408</v>
      </c>
      <c r="D411" t="s">
        <v>43</v>
      </c>
      <c r="E411">
        <v>12701531</v>
      </c>
      <c r="F411" t="s">
        <v>440</v>
      </c>
      <c r="G411" s="271" t="s">
        <v>369</v>
      </c>
      <c r="H411" t="s">
        <v>493</v>
      </c>
      <c r="I411" t="s">
        <v>496</v>
      </c>
      <c r="J411" t="s">
        <v>1061</v>
      </c>
      <c r="L411"/>
      <c r="M411"/>
    </row>
    <row r="412" spans="1:13" s="9" customFormat="1" x14ac:dyDescent="0.45">
      <c r="A412" s="9" t="str">
        <f t="shared" si="6"/>
        <v>78 中央区-55</v>
      </c>
      <c r="B412" s="9">
        <f>+COUNTIF($F$4:F412,F412)</f>
        <v>55</v>
      </c>
      <c r="C412" s="8">
        <v>409</v>
      </c>
      <c r="D412" t="s">
        <v>43</v>
      </c>
      <c r="E412">
        <v>12701532</v>
      </c>
      <c r="F412" t="s">
        <v>440</v>
      </c>
      <c r="G412" s="271" t="s">
        <v>369</v>
      </c>
      <c r="H412" t="s">
        <v>493</v>
      </c>
      <c r="I412" t="s">
        <v>497</v>
      </c>
      <c r="J412" t="s">
        <v>1059</v>
      </c>
      <c r="L412"/>
      <c r="M412"/>
    </row>
    <row r="413" spans="1:13" s="9" customFormat="1" x14ac:dyDescent="0.45">
      <c r="A413" s="9" t="str">
        <f t="shared" si="6"/>
        <v>78 中央区-56</v>
      </c>
      <c r="B413" s="9">
        <f>+COUNTIF($F$4:F413,F413)</f>
        <v>56</v>
      </c>
      <c r="C413" s="8">
        <v>410</v>
      </c>
      <c r="D413" t="s">
        <v>43</v>
      </c>
      <c r="E413">
        <v>12701533</v>
      </c>
      <c r="F413" t="s">
        <v>440</v>
      </c>
      <c r="G413" s="271" t="s">
        <v>369</v>
      </c>
      <c r="H413" t="s">
        <v>493</v>
      </c>
      <c r="I413" t="s">
        <v>498</v>
      </c>
      <c r="J413" t="s">
        <v>1060</v>
      </c>
      <c r="L413"/>
      <c r="M413"/>
    </row>
    <row r="414" spans="1:13" s="9" customFormat="1" x14ac:dyDescent="0.45">
      <c r="A414" s="9" t="str">
        <f t="shared" si="6"/>
        <v>78 中央区-57</v>
      </c>
      <c r="B414" s="9">
        <f>+COUNTIF($F$4:F414,F414)</f>
        <v>57</v>
      </c>
      <c r="C414" s="8">
        <v>411</v>
      </c>
      <c r="D414" t="s">
        <v>43</v>
      </c>
      <c r="E414">
        <v>12701534</v>
      </c>
      <c r="F414" t="s">
        <v>440</v>
      </c>
      <c r="G414" s="271" t="s">
        <v>369</v>
      </c>
      <c r="H414" t="s">
        <v>493</v>
      </c>
      <c r="I414" t="s">
        <v>499</v>
      </c>
      <c r="J414" t="s">
        <v>1061</v>
      </c>
      <c r="L414"/>
      <c r="M414"/>
    </row>
    <row r="415" spans="1:13" s="9" customFormat="1" x14ac:dyDescent="0.45">
      <c r="A415" s="9" t="str">
        <f t="shared" si="6"/>
        <v>78 中央区-58</v>
      </c>
      <c r="B415" s="9">
        <f>+COUNTIF($F$4:F415,F415)</f>
        <v>58</v>
      </c>
      <c r="C415" s="8">
        <v>412</v>
      </c>
      <c r="D415" t="s">
        <v>43</v>
      </c>
      <c r="E415">
        <v>12701535</v>
      </c>
      <c r="F415" t="s">
        <v>440</v>
      </c>
      <c r="G415" s="271" t="s">
        <v>369</v>
      </c>
      <c r="H415" t="s">
        <v>493</v>
      </c>
      <c r="I415" t="s">
        <v>500</v>
      </c>
      <c r="J415" t="s">
        <v>1061</v>
      </c>
      <c r="L415"/>
      <c r="M415"/>
    </row>
    <row r="416" spans="1:13" s="9" customFormat="1" x14ac:dyDescent="0.45">
      <c r="A416" s="9" t="str">
        <f t="shared" si="6"/>
        <v>78 中央区-59</v>
      </c>
      <c r="B416" s="9">
        <f>+COUNTIF($F$4:F416,F416)</f>
        <v>59</v>
      </c>
      <c r="C416" s="8">
        <v>413</v>
      </c>
      <c r="D416" t="s">
        <v>43</v>
      </c>
      <c r="E416">
        <v>12701536</v>
      </c>
      <c r="F416" t="s">
        <v>440</v>
      </c>
      <c r="G416" s="271" t="s">
        <v>369</v>
      </c>
      <c r="H416" t="s">
        <v>493</v>
      </c>
      <c r="I416" t="s">
        <v>501</v>
      </c>
      <c r="J416" t="s">
        <v>1059</v>
      </c>
      <c r="L416"/>
      <c r="M416"/>
    </row>
    <row r="417" spans="1:13" s="9" customFormat="1" x14ac:dyDescent="0.45">
      <c r="A417" s="9" t="str">
        <f t="shared" si="6"/>
        <v>79 阿倍野区-1</v>
      </c>
      <c r="B417" s="9">
        <f>+COUNTIF($F$4:F417,F417)</f>
        <v>1</v>
      </c>
      <c r="C417" s="8">
        <v>414</v>
      </c>
      <c r="D417" t="s">
        <v>43</v>
      </c>
      <c r="E417">
        <v>12701444</v>
      </c>
      <c r="F417" t="s">
        <v>502</v>
      </c>
      <c r="G417" s="271" t="s">
        <v>369</v>
      </c>
      <c r="H417" t="s">
        <v>503</v>
      </c>
      <c r="I417" t="s">
        <v>504</v>
      </c>
      <c r="J417" t="s">
        <v>1061</v>
      </c>
      <c r="L417"/>
      <c r="M417"/>
    </row>
    <row r="418" spans="1:13" s="9" customFormat="1" x14ac:dyDescent="0.45">
      <c r="A418" s="9" t="str">
        <f t="shared" si="6"/>
        <v>79 阿倍野区-2</v>
      </c>
      <c r="B418" s="9">
        <f>+COUNTIF($F$4:F418,F418)</f>
        <v>2</v>
      </c>
      <c r="C418" s="8">
        <v>415</v>
      </c>
      <c r="D418" t="s">
        <v>43</v>
      </c>
      <c r="E418">
        <v>12701445</v>
      </c>
      <c r="F418" t="s">
        <v>502</v>
      </c>
      <c r="G418" s="271" t="s">
        <v>369</v>
      </c>
      <c r="H418" t="s">
        <v>503</v>
      </c>
      <c r="I418" t="s">
        <v>558</v>
      </c>
      <c r="J418" t="s">
        <v>1059</v>
      </c>
      <c r="L418"/>
      <c r="M418"/>
    </row>
    <row r="419" spans="1:13" s="9" customFormat="1" x14ac:dyDescent="0.45">
      <c r="A419" s="9" t="str">
        <f t="shared" si="6"/>
        <v>79 阿倍野区-3</v>
      </c>
      <c r="B419" s="9">
        <f>+COUNTIF($F$4:F419,F419)</f>
        <v>3</v>
      </c>
      <c r="C419" s="8">
        <v>416</v>
      </c>
      <c r="D419" t="s">
        <v>43</v>
      </c>
      <c r="E419">
        <v>12701446</v>
      </c>
      <c r="F419" t="s">
        <v>502</v>
      </c>
      <c r="G419" s="271" t="s">
        <v>369</v>
      </c>
      <c r="H419" t="s">
        <v>503</v>
      </c>
      <c r="I419" t="s">
        <v>506</v>
      </c>
      <c r="J419" t="s">
        <v>1061</v>
      </c>
      <c r="L419"/>
      <c r="M419"/>
    </row>
    <row r="420" spans="1:13" s="9" customFormat="1" x14ac:dyDescent="0.45">
      <c r="A420" s="9" t="str">
        <f t="shared" si="6"/>
        <v>79 阿倍野区-4</v>
      </c>
      <c r="B420" s="9">
        <f>+COUNTIF($F$4:F420,F420)</f>
        <v>4</v>
      </c>
      <c r="C420" s="8">
        <v>417</v>
      </c>
      <c r="D420" t="s">
        <v>43</v>
      </c>
      <c r="E420">
        <v>12701447</v>
      </c>
      <c r="F420" t="s">
        <v>502</v>
      </c>
      <c r="G420" s="271" t="s">
        <v>369</v>
      </c>
      <c r="H420" t="s">
        <v>503</v>
      </c>
      <c r="I420" t="s">
        <v>507</v>
      </c>
      <c r="J420" t="s">
        <v>1061</v>
      </c>
      <c r="L420"/>
      <c r="M420"/>
    </row>
    <row r="421" spans="1:13" s="9" customFormat="1" x14ac:dyDescent="0.45">
      <c r="A421" s="9" t="str">
        <f t="shared" si="6"/>
        <v>79 阿倍野区-5</v>
      </c>
      <c r="B421" s="9">
        <f>+COUNTIF($F$4:F421,F421)</f>
        <v>5</v>
      </c>
      <c r="C421" s="8">
        <v>418</v>
      </c>
      <c r="D421" t="s">
        <v>43</v>
      </c>
      <c r="E421">
        <v>12701448</v>
      </c>
      <c r="F421" t="s">
        <v>502</v>
      </c>
      <c r="G421" s="271" t="s">
        <v>369</v>
      </c>
      <c r="H421" t="s">
        <v>503</v>
      </c>
      <c r="I421" t="s">
        <v>508</v>
      </c>
      <c r="J421" t="s">
        <v>1061</v>
      </c>
      <c r="L421"/>
      <c r="M421"/>
    </row>
    <row r="422" spans="1:13" s="9" customFormat="1" x14ac:dyDescent="0.45">
      <c r="A422" s="9" t="str">
        <f t="shared" si="6"/>
        <v>79 阿倍野区-6</v>
      </c>
      <c r="B422" s="9">
        <f>+COUNTIF($F$4:F422,F422)</f>
        <v>6</v>
      </c>
      <c r="C422" s="8">
        <v>419</v>
      </c>
      <c r="D422" t="s">
        <v>43</v>
      </c>
      <c r="E422">
        <v>12701449</v>
      </c>
      <c r="F422" t="s">
        <v>502</v>
      </c>
      <c r="G422" s="271" t="s">
        <v>369</v>
      </c>
      <c r="H422" t="s">
        <v>503</v>
      </c>
      <c r="I422" t="s">
        <v>509</v>
      </c>
      <c r="J422" t="s">
        <v>1061</v>
      </c>
      <c r="L422"/>
      <c r="M422"/>
    </row>
    <row r="423" spans="1:13" s="9" customFormat="1" x14ac:dyDescent="0.45">
      <c r="A423" s="9" t="str">
        <f t="shared" si="6"/>
        <v>79 阿倍野区-7</v>
      </c>
      <c r="B423" s="9">
        <f>+COUNTIF($F$4:F423,F423)</f>
        <v>7</v>
      </c>
      <c r="C423" s="8">
        <v>420</v>
      </c>
      <c r="D423" t="s">
        <v>43</v>
      </c>
      <c r="E423">
        <v>12701450</v>
      </c>
      <c r="F423" t="s">
        <v>502</v>
      </c>
      <c r="G423" s="271" t="s">
        <v>369</v>
      </c>
      <c r="H423" t="s">
        <v>503</v>
      </c>
      <c r="I423" t="s">
        <v>1077</v>
      </c>
      <c r="J423" t="s">
        <v>1061</v>
      </c>
      <c r="L423"/>
      <c r="M423"/>
    </row>
    <row r="424" spans="1:13" s="9" customFormat="1" x14ac:dyDescent="0.45">
      <c r="A424" s="9" t="str">
        <f t="shared" si="6"/>
        <v>80 住吉区-8</v>
      </c>
      <c r="B424" s="9">
        <f>+COUNTIF($F$4:F424,F424)</f>
        <v>8</v>
      </c>
      <c r="C424" s="8">
        <v>421</v>
      </c>
      <c r="D424" t="s">
        <v>43</v>
      </c>
      <c r="E424">
        <v>12701464</v>
      </c>
      <c r="F424" t="s">
        <v>502</v>
      </c>
      <c r="G424" s="271" t="s">
        <v>369</v>
      </c>
      <c r="H424" t="s">
        <v>510</v>
      </c>
      <c r="I424" t="s">
        <v>511</v>
      </c>
      <c r="J424" t="s">
        <v>1061</v>
      </c>
      <c r="L424"/>
      <c r="M424"/>
    </row>
    <row r="425" spans="1:13" s="9" customFormat="1" x14ac:dyDescent="0.45">
      <c r="A425" s="9" t="str">
        <f t="shared" si="6"/>
        <v>80 住吉区-9</v>
      </c>
      <c r="B425" s="9">
        <f>+COUNTIF($F$4:F425,F425)</f>
        <v>9</v>
      </c>
      <c r="C425" s="8">
        <v>422</v>
      </c>
      <c r="D425" t="s">
        <v>43</v>
      </c>
      <c r="E425">
        <v>12701465</v>
      </c>
      <c r="F425" t="s">
        <v>502</v>
      </c>
      <c r="G425" s="271" t="s">
        <v>369</v>
      </c>
      <c r="H425" t="s">
        <v>510</v>
      </c>
      <c r="I425" t="s">
        <v>512</v>
      </c>
      <c r="J425" t="s">
        <v>1061</v>
      </c>
      <c r="L425"/>
      <c r="M425"/>
    </row>
    <row r="426" spans="1:13" s="9" customFormat="1" x14ac:dyDescent="0.45">
      <c r="A426" s="9" t="str">
        <f t="shared" si="6"/>
        <v>80 住吉区-10</v>
      </c>
      <c r="B426" s="9">
        <f>+COUNTIF($F$4:F426,F426)</f>
        <v>10</v>
      </c>
      <c r="C426" s="8">
        <v>423</v>
      </c>
      <c r="D426" t="s">
        <v>43</v>
      </c>
      <c r="E426">
        <v>12701466</v>
      </c>
      <c r="F426" t="s">
        <v>502</v>
      </c>
      <c r="G426" s="271" t="s">
        <v>369</v>
      </c>
      <c r="H426" t="s">
        <v>510</v>
      </c>
      <c r="I426" t="s">
        <v>513</v>
      </c>
      <c r="J426" t="s">
        <v>1061</v>
      </c>
      <c r="L426"/>
      <c r="M426"/>
    </row>
    <row r="427" spans="1:13" s="9" customFormat="1" x14ac:dyDescent="0.45">
      <c r="A427" s="9" t="str">
        <f t="shared" si="6"/>
        <v>80 住吉区-11</v>
      </c>
      <c r="B427" s="9">
        <f>+COUNTIF($F$4:F427,F427)</f>
        <v>11</v>
      </c>
      <c r="C427" s="8">
        <v>424</v>
      </c>
      <c r="D427" t="s">
        <v>43</v>
      </c>
      <c r="E427">
        <v>12701468</v>
      </c>
      <c r="F427" t="s">
        <v>502</v>
      </c>
      <c r="G427" s="271" t="s">
        <v>369</v>
      </c>
      <c r="H427" t="s">
        <v>510</v>
      </c>
      <c r="I427" t="s">
        <v>514</v>
      </c>
      <c r="J427" t="s">
        <v>1061</v>
      </c>
      <c r="L427"/>
      <c r="M427"/>
    </row>
    <row r="428" spans="1:13" s="9" customFormat="1" x14ac:dyDescent="0.45">
      <c r="A428" s="9" t="str">
        <f t="shared" si="6"/>
        <v>80 住吉区-12</v>
      </c>
      <c r="B428" s="9">
        <f>+COUNTIF($F$4:F428,F428)</f>
        <v>12</v>
      </c>
      <c r="C428" s="8">
        <v>425</v>
      </c>
      <c r="D428" t="s">
        <v>43</v>
      </c>
      <c r="E428">
        <v>12701469</v>
      </c>
      <c r="F428" t="s">
        <v>502</v>
      </c>
      <c r="G428" s="271" t="s">
        <v>369</v>
      </c>
      <c r="H428" t="s">
        <v>510</v>
      </c>
      <c r="I428" t="s">
        <v>515</v>
      </c>
      <c r="J428" t="s">
        <v>1061</v>
      </c>
      <c r="L428"/>
      <c r="M428"/>
    </row>
    <row r="429" spans="1:13" s="9" customFormat="1" x14ac:dyDescent="0.45">
      <c r="A429" s="9" t="str">
        <f t="shared" si="6"/>
        <v>80 住吉区-13</v>
      </c>
      <c r="B429" s="9">
        <f>+COUNTIF($F$4:F429,F429)</f>
        <v>13</v>
      </c>
      <c r="C429" s="8">
        <v>426</v>
      </c>
      <c r="D429" t="s">
        <v>43</v>
      </c>
      <c r="E429">
        <v>12701471</v>
      </c>
      <c r="F429" t="s">
        <v>502</v>
      </c>
      <c r="G429" s="271" t="s">
        <v>369</v>
      </c>
      <c r="H429" t="s">
        <v>510</v>
      </c>
      <c r="I429" t="s">
        <v>516</v>
      </c>
      <c r="J429" t="s">
        <v>1061</v>
      </c>
      <c r="L429"/>
      <c r="M429"/>
    </row>
    <row r="430" spans="1:13" s="9" customFormat="1" x14ac:dyDescent="0.45">
      <c r="A430" s="9" t="str">
        <f t="shared" si="6"/>
        <v>80 住吉区-14</v>
      </c>
      <c r="B430" s="9">
        <f>+COUNTIF($F$4:F430,F430)</f>
        <v>14</v>
      </c>
      <c r="C430" s="8">
        <v>427</v>
      </c>
      <c r="D430" t="s">
        <v>43</v>
      </c>
      <c r="E430">
        <v>12701472</v>
      </c>
      <c r="F430" t="s">
        <v>502</v>
      </c>
      <c r="G430" s="271" t="s">
        <v>369</v>
      </c>
      <c r="H430" t="s">
        <v>510</v>
      </c>
      <c r="I430" t="s">
        <v>517</v>
      </c>
      <c r="J430" t="s">
        <v>1060</v>
      </c>
      <c r="L430"/>
      <c r="M430"/>
    </row>
    <row r="431" spans="1:13" s="9" customFormat="1" x14ac:dyDescent="0.45">
      <c r="A431" s="9" t="str">
        <f t="shared" si="6"/>
        <v>81 東住吉区-15</v>
      </c>
      <c r="B431" s="9">
        <f>+COUNTIF($F$4:F431,F431)</f>
        <v>15</v>
      </c>
      <c r="C431" s="8">
        <v>428</v>
      </c>
      <c r="D431" t="s">
        <v>43</v>
      </c>
      <c r="E431">
        <v>12701561</v>
      </c>
      <c r="F431" t="s">
        <v>502</v>
      </c>
      <c r="G431" s="271" t="s">
        <v>369</v>
      </c>
      <c r="H431" t="s">
        <v>518</v>
      </c>
      <c r="I431" t="s">
        <v>519</v>
      </c>
      <c r="J431" t="s">
        <v>1061</v>
      </c>
      <c r="L431"/>
      <c r="M431"/>
    </row>
    <row r="432" spans="1:13" s="9" customFormat="1" x14ac:dyDescent="0.45">
      <c r="A432" s="9" t="str">
        <f t="shared" si="6"/>
        <v>81 東住吉区-16</v>
      </c>
      <c r="B432" s="9">
        <f>+COUNTIF($F$4:F432,F432)</f>
        <v>16</v>
      </c>
      <c r="C432" s="8">
        <v>429</v>
      </c>
      <c r="D432" t="s">
        <v>43</v>
      </c>
      <c r="E432">
        <v>12701562</v>
      </c>
      <c r="F432" t="s">
        <v>502</v>
      </c>
      <c r="G432" s="271" t="s">
        <v>369</v>
      </c>
      <c r="H432" t="s">
        <v>518</v>
      </c>
      <c r="I432" t="s">
        <v>520</v>
      </c>
      <c r="J432" t="s">
        <v>1061</v>
      </c>
      <c r="L432"/>
      <c r="M432"/>
    </row>
    <row r="433" spans="1:98" s="9" customFormat="1" x14ac:dyDescent="0.45">
      <c r="A433" s="9" t="str">
        <f t="shared" si="6"/>
        <v>81 東住吉区-17</v>
      </c>
      <c r="B433" s="9">
        <f>+COUNTIF($F$4:F433,F433)</f>
        <v>17</v>
      </c>
      <c r="C433" s="8">
        <v>430</v>
      </c>
      <c r="D433" t="s">
        <v>43</v>
      </c>
      <c r="E433">
        <v>12701563</v>
      </c>
      <c r="F433" t="s">
        <v>502</v>
      </c>
      <c r="G433" s="271" t="s">
        <v>369</v>
      </c>
      <c r="H433" t="s">
        <v>518</v>
      </c>
      <c r="I433" t="s">
        <v>521</v>
      </c>
      <c r="J433" t="s">
        <v>1061</v>
      </c>
      <c r="L433"/>
      <c r="M433"/>
    </row>
    <row r="434" spans="1:98" s="9" customFormat="1" x14ac:dyDescent="0.45">
      <c r="A434" s="9" t="str">
        <f t="shared" si="6"/>
        <v>81 東住吉区-18</v>
      </c>
      <c r="B434" s="9">
        <f>+COUNTIF($F$4:F434,F434)</f>
        <v>18</v>
      </c>
      <c r="C434" s="8">
        <v>431</v>
      </c>
      <c r="D434" t="s">
        <v>43</v>
      </c>
      <c r="E434">
        <v>12701564</v>
      </c>
      <c r="F434" t="s">
        <v>502</v>
      </c>
      <c r="G434" s="271" t="s">
        <v>369</v>
      </c>
      <c r="H434" t="s">
        <v>518</v>
      </c>
      <c r="I434" t="s">
        <v>522</v>
      </c>
      <c r="J434" t="s">
        <v>1061</v>
      </c>
      <c r="L434"/>
      <c r="M434"/>
    </row>
    <row r="435" spans="1:98" s="9" customFormat="1" x14ac:dyDescent="0.45">
      <c r="A435" s="9" t="str">
        <f t="shared" si="6"/>
        <v>81 東住吉区-19</v>
      </c>
      <c r="B435" s="9">
        <f>+COUNTIF($F$4:F435,F435)</f>
        <v>19</v>
      </c>
      <c r="C435" s="8">
        <v>432</v>
      </c>
      <c r="D435" t="s">
        <v>43</v>
      </c>
      <c r="E435">
        <v>12701565</v>
      </c>
      <c r="F435" t="s">
        <v>502</v>
      </c>
      <c r="G435" s="271" t="s">
        <v>369</v>
      </c>
      <c r="H435" t="s">
        <v>518</v>
      </c>
      <c r="I435" t="s">
        <v>523</v>
      </c>
      <c r="J435" t="s">
        <v>1059</v>
      </c>
      <c r="L435"/>
      <c r="M435"/>
    </row>
    <row r="436" spans="1:98" s="9" customFormat="1" x14ac:dyDescent="0.45">
      <c r="A436" s="9" t="str">
        <f t="shared" si="6"/>
        <v>81 東住吉区-20</v>
      </c>
      <c r="B436" s="9">
        <f>+COUNTIF($F$4:F436,F436)</f>
        <v>20</v>
      </c>
      <c r="C436" s="8">
        <v>433</v>
      </c>
      <c r="D436" t="s">
        <v>43</v>
      </c>
      <c r="E436">
        <v>12701566</v>
      </c>
      <c r="F436" t="s">
        <v>502</v>
      </c>
      <c r="G436" s="271" t="s">
        <v>369</v>
      </c>
      <c r="H436" t="s">
        <v>518</v>
      </c>
      <c r="I436" t="s">
        <v>524</v>
      </c>
      <c r="J436" t="s">
        <v>1061</v>
      </c>
      <c r="L436"/>
      <c r="M436"/>
    </row>
    <row r="437" spans="1:98" s="9" customFormat="1" x14ac:dyDescent="0.45">
      <c r="A437" s="9" t="str">
        <f t="shared" si="6"/>
        <v>81 東住吉区-21</v>
      </c>
      <c r="B437" s="9">
        <f>+COUNTIF($F$4:F437,F437)</f>
        <v>21</v>
      </c>
      <c r="C437" s="8">
        <v>434</v>
      </c>
      <c r="D437" t="s">
        <v>43</v>
      </c>
      <c r="E437">
        <v>12701567</v>
      </c>
      <c r="F437" t="s">
        <v>502</v>
      </c>
      <c r="G437" s="271" t="s">
        <v>369</v>
      </c>
      <c r="H437" t="s">
        <v>518</v>
      </c>
      <c r="I437" t="s">
        <v>525</v>
      </c>
      <c r="J437" t="s">
        <v>1061</v>
      </c>
      <c r="L437"/>
      <c r="M437"/>
    </row>
    <row r="438" spans="1:98" s="9" customFormat="1" x14ac:dyDescent="0.45">
      <c r="A438" s="9" t="str">
        <f t="shared" si="6"/>
        <v>82 西成区-22</v>
      </c>
      <c r="B438" s="9">
        <f>+COUNTIF($F$4:F438,F438)</f>
        <v>22</v>
      </c>
      <c r="C438" s="8">
        <v>435</v>
      </c>
      <c r="D438" t="s">
        <v>43</v>
      </c>
      <c r="E438">
        <v>12701511</v>
      </c>
      <c r="F438" t="s">
        <v>502</v>
      </c>
      <c r="G438" s="271" t="s">
        <v>369</v>
      </c>
      <c r="H438" t="s">
        <v>526</v>
      </c>
      <c r="I438" t="s">
        <v>1080</v>
      </c>
      <c r="J438" t="s">
        <v>1061</v>
      </c>
      <c r="L438"/>
      <c r="M438"/>
    </row>
    <row r="439" spans="1:98" s="9" customFormat="1" x14ac:dyDescent="0.45">
      <c r="A439" s="9" t="str">
        <f t="shared" si="6"/>
        <v>82 西成区-23</v>
      </c>
      <c r="B439" s="9">
        <f>+COUNTIF($F$4:F439,F439)</f>
        <v>23</v>
      </c>
      <c r="C439" s="8">
        <v>436</v>
      </c>
      <c r="D439" t="s">
        <v>43</v>
      </c>
      <c r="E439">
        <v>12701512</v>
      </c>
      <c r="F439" t="s">
        <v>502</v>
      </c>
      <c r="G439" s="271" t="s">
        <v>369</v>
      </c>
      <c r="H439" t="s">
        <v>526</v>
      </c>
      <c r="I439" t="s">
        <v>527</v>
      </c>
      <c r="J439" t="s">
        <v>1061</v>
      </c>
      <c r="L439"/>
      <c r="M439"/>
    </row>
    <row r="440" spans="1:98" s="9" customFormat="1" x14ac:dyDescent="0.45">
      <c r="A440" s="9" t="str">
        <f t="shared" si="6"/>
        <v>82 西成区-24</v>
      </c>
      <c r="B440" s="9">
        <f>+COUNTIF($F$4:F440,F440)</f>
        <v>24</v>
      </c>
      <c r="C440" s="8">
        <v>437</v>
      </c>
      <c r="D440" t="s">
        <v>43</v>
      </c>
      <c r="E440">
        <v>12701513</v>
      </c>
      <c r="F440" t="s">
        <v>502</v>
      </c>
      <c r="G440" s="271" t="s">
        <v>369</v>
      </c>
      <c r="H440" t="s">
        <v>526</v>
      </c>
      <c r="I440" t="s">
        <v>528</v>
      </c>
      <c r="J440" t="s">
        <v>1061</v>
      </c>
      <c r="L440"/>
      <c r="M440"/>
    </row>
    <row r="441" spans="1:98" s="9" customFormat="1" x14ac:dyDescent="0.45">
      <c r="A441" s="9" t="str">
        <f t="shared" si="6"/>
        <v>82 西成区-25</v>
      </c>
      <c r="B441" s="9">
        <f>+COUNTIF($F$4:F441,F441)</f>
        <v>25</v>
      </c>
      <c r="C441" s="8">
        <v>438</v>
      </c>
      <c r="D441" t="s">
        <v>43</v>
      </c>
      <c r="E441">
        <v>12701514</v>
      </c>
      <c r="F441" t="s">
        <v>502</v>
      </c>
      <c r="G441" s="271" t="s">
        <v>369</v>
      </c>
      <c r="H441" t="s">
        <v>526</v>
      </c>
      <c r="I441" t="s">
        <v>529</v>
      </c>
      <c r="J441" t="s">
        <v>1061</v>
      </c>
      <c r="L441"/>
      <c r="M441"/>
    </row>
    <row r="442" spans="1:98" s="9" customFormat="1" x14ac:dyDescent="0.45">
      <c r="A442" s="9" t="str">
        <f t="shared" si="6"/>
        <v>82 西成区-26</v>
      </c>
      <c r="B442" s="9">
        <f>+COUNTIF($F$4:F442,F442)</f>
        <v>26</v>
      </c>
      <c r="C442" s="8">
        <v>439</v>
      </c>
      <c r="D442" t="s">
        <v>43</v>
      </c>
      <c r="E442">
        <v>12701516</v>
      </c>
      <c r="F442" t="s">
        <v>502</v>
      </c>
      <c r="G442" s="271" t="s">
        <v>369</v>
      </c>
      <c r="H442" t="s">
        <v>526</v>
      </c>
      <c r="I442" t="s">
        <v>530</v>
      </c>
      <c r="J442" t="s">
        <v>1061</v>
      </c>
      <c r="L442"/>
      <c r="M442"/>
    </row>
    <row r="443" spans="1:98" s="9" customFormat="1" x14ac:dyDescent="0.45">
      <c r="A443" s="9" t="str">
        <f t="shared" si="6"/>
        <v>82 西成区-27</v>
      </c>
      <c r="B443" s="9">
        <f>+COUNTIF($F$4:F443,F443)</f>
        <v>27</v>
      </c>
      <c r="C443" s="8">
        <v>440</v>
      </c>
      <c r="D443" t="s">
        <v>43</v>
      </c>
      <c r="E443">
        <v>12701517</v>
      </c>
      <c r="F443" t="s">
        <v>502</v>
      </c>
      <c r="G443" s="271" t="s">
        <v>369</v>
      </c>
      <c r="H443" t="s">
        <v>526</v>
      </c>
      <c r="I443" t="s">
        <v>531</v>
      </c>
      <c r="J443" t="s">
        <v>1061</v>
      </c>
      <c r="L443"/>
      <c r="M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row>
    <row r="444" spans="1:98" s="9" customFormat="1" x14ac:dyDescent="0.45">
      <c r="A444" s="9" t="str">
        <f t="shared" si="6"/>
        <v>82 西成区-28</v>
      </c>
      <c r="B444" s="9">
        <f>+COUNTIF($F$4:F444,F444)</f>
        <v>28</v>
      </c>
      <c r="C444" s="8">
        <v>441</v>
      </c>
      <c r="D444" t="s">
        <v>43</v>
      </c>
      <c r="E444">
        <v>12701518</v>
      </c>
      <c r="F444" t="s">
        <v>502</v>
      </c>
      <c r="G444" s="271" t="s">
        <v>369</v>
      </c>
      <c r="H444" t="s">
        <v>526</v>
      </c>
      <c r="I444" t="s">
        <v>1081</v>
      </c>
      <c r="J444" t="s">
        <v>1061</v>
      </c>
      <c r="L444"/>
      <c r="M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row>
    <row r="445" spans="1:98" s="9" customFormat="1" x14ac:dyDescent="0.45">
      <c r="A445" s="9" t="str">
        <f t="shared" si="6"/>
        <v>82 西成区-29</v>
      </c>
      <c r="B445" s="9">
        <f>+COUNTIF($F$4:F445,F445)</f>
        <v>29</v>
      </c>
      <c r="C445" s="8">
        <v>442</v>
      </c>
      <c r="D445" t="s">
        <v>43</v>
      </c>
      <c r="E445">
        <v>12701519</v>
      </c>
      <c r="F445" t="s">
        <v>502</v>
      </c>
      <c r="G445" s="271" t="s">
        <v>369</v>
      </c>
      <c r="H445" t="s">
        <v>526</v>
      </c>
      <c r="I445" t="s">
        <v>823</v>
      </c>
      <c r="J445" t="s">
        <v>1061</v>
      </c>
      <c r="L445"/>
      <c r="M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row>
    <row r="446" spans="1:98" s="9" customFormat="1" x14ac:dyDescent="0.45">
      <c r="A446" s="9" t="str">
        <f t="shared" si="6"/>
        <v>82 西成区-30</v>
      </c>
      <c r="B446" s="9">
        <f>+COUNTIF($F$4:F446,F446)</f>
        <v>30</v>
      </c>
      <c r="C446" s="8">
        <v>443</v>
      </c>
      <c r="D446" t="s">
        <v>43</v>
      </c>
      <c r="E446">
        <v>12701520</v>
      </c>
      <c r="F446" t="s">
        <v>502</v>
      </c>
      <c r="G446" s="271" t="s">
        <v>369</v>
      </c>
      <c r="H446" t="s">
        <v>526</v>
      </c>
      <c r="I446" t="s">
        <v>1082</v>
      </c>
      <c r="J446" t="s">
        <v>1061</v>
      </c>
      <c r="L446"/>
      <c r="M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row>
    <row r="447" spans="1:98" s="9" customFormat="1" x14ac:dyDescent="0.45">
      <c r="A447" s="9" t="str">
        <f t="shared" si="6"/>
        <v>82 西成区-31</v>
      </c>
      <c r="B447" s="9">
        <f>+COUNTIF($F$4:F447,F447)</f>
        <v>31</v>
      </c>
      <c r="C447" s="8">
        <v>444</v>
      </c>
      <c r="D447" t="s">
        <v>43</v>
      </c>
      <c r="E447">
        <v>12701521</v>
      </c>
      <c r="F447" t="s">
        <v>502</v>
      </c>
      <c r="G447" s="271" t="s">
        <v>369</v>
      </c>
      <c r="H447" t="s">
        <v>526</v>
      </c>
      <c r="I447" t="s">
        <v>532</v>
      </c>
      <c r="J447" t="s">
        <v>1061</v>
      </c>
      <c r="L447"/>
      <c r="M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row>
    <row r="448" spans="1:98" s="9" customFormat="1" x14ac:dyDescent="0.45">
      <c r="A448" s="9" t="str">
        <f t="shared" si="6"/>
        <v>82 西成区-32</v>
      </c>
      <c r="B448" s="9">
        <f>+COUNTIF($F$4:F448,F448)</f>
        <v>32</v>
      </c>
      <c r="C448" s="8">
        <v>445</v>
      </c>
      <c r="D448" t="s">
        <v>43</v>
      </c>
      <c r="E448">
        <v>12703082</v>
      </c>
      <c r="F448" t="s">
        <v>502</v>
      </c>
      <c r="G448" s="271" t="s">
        <v>369</v>
      </c>
      <c r="H448" t="s">
        <v>526</v>
      </c>
      <c r="I448" t="s">
        <v>533</v>
      </c>
      <c r="J448" t="s">
        <v>1061</v>
      </c>
      <c r="L448"/>
      <c r="M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row>
    <row r="449" spans="1:98" s="9" customFormat="1" x14ac:dyDescent="0.45">
      <c r="A449" s="9" t="str">
        <f t="shared" si="6"/>
        <v>83 住之江区-33</v>
      </c>
      <c r="B449" s="9">
        <f>+COUNTIF($F$4:F449,F449)</f>
        <v>33</v>
      </c>
      <c r="C449" s="8">
        <v>446</v>
      </c>
      <c r="D449" t="s">
        <v>43</v>
      </c>
      <c r="E449">
        <v>12701473</v>
      </c>
      <c r="F449" t="s">
        <v>502</v>
      </c>
      <c r="G449" s="271" t="s">
        <v>369</v>
      </c>
      <c r="H449" t="s">
        <v>534</v>
      </c>
      <c r="I449" t="s">
        <v>535</v>
      </c>
      <c r="J449" t="s">
        <v>1322</v>
      </c>
      <c r="L449"/>
      <c r="M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row>
    <row r="450" spans="1:98" s="9" customFormat="1" x14ac:dyDescent="0.45">
      <c r="A450" s="9" t="str">
        <f t="shared" si="6"/>
        <v>83 住之江区-34</v>
      </c>
      <c r="B450" s="9">
        <f>+COUNTIF($F$4:F450,F450)</f>
        <v>34</v>
      </c>
      <c r="C450" s="8">
        <v>447</v>
      </c>
      <c r="D450" t="s">
        <v>43</v>
      </c>
      <c r="E450">
        <v>12701474</v>
      </c>
      <c r="F450" t="s">
        <v>502</v>
      </c>
      <c r="G450" s="271" t="s">
        <v>369</v>
      </c>
      <c r="H450" t="s">
        <v>534</v>
      </c>
      <c r="I450" t="s">
        <v>536</v>
      </c>
      <c r="J450" t="s">
        <v>1061</v>
      </c>
      <c r="L450"/>
      <c r="M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row>
    <row r="451" spans="1:98" s="9" customFormat="1" x14ac:dyDescent="0.45">
      <c r="A451" s="9" t="str">
        <f t="shared" si="6"/>
        <v>83 住之江区-35</v>
      </c>
      <c r="B451" s="9">
        <f>+COUNTIF($F$4:F451,F451)</f>
        <v>35</v>
      </c>
      <c r="C451" s="8">
        <v>448</v>
      </c>
      <c r="D451" t="s">
        <v>43</v>
      </c>
      <c r="E451">
        <v>12701475</v>
      </c>
      <c r="F451" t="s">
        <v>502</v>
      </c>
      <c r="G451" s="271" t="s">
        <v>369</v>
      </c>
      <c r="H451" t="s">
        <v>534</v>
      </c>
      <c r="I451" t="s">
        <v>537</v>
      </c>
      <c r="J451" t="s">
        <v>1061</v>
      </c>
      <c r="L451"/>
      <c r="M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row>
    <row r="452" spans="1:98" s="9" customFormat="1" x14ac:dyDescent="0.45">
      <c r="A452" s="9" t="str">
        <f t="shared" ref="A452:A462" si="7">+H452&amp;"-"&amp;B452</f>
        <v>83 住之江区-36</v>
      </c>
      <c r="B452" s="9">
        <f>+COUNTIF($F$4:F452,F452)</f>
        <v>36</v>
      </c>
      <c r="C452" s="8">
        <v>449</v>
      </c>
      <c r="D452" t="s">
        <v>43</v>
      </c>
      <c r="E452">
        <v>12701476</v>
      </c>
      <c r="F452" t="s">
        <v>502</v>
      </c>
      <c r="G452" s="271" t="s">
        <v>369</v>
      </c>
      <c r="H452" t="s">
        <v>534</v>
      </c>
      <c r="I452" t="s">
        <v>538</v>
      </c>
      <c r="J452" t="s">
        <v>1061</v>
      </c>
      <c r="L452"/>
      <c r="M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row>
    <row r="453" spans="1:98" s="9" customFormat="1" x14ac:dyDescent="0.45">
      <c r="A453" s="9" t="str">
        <f t="shared" si="7"/>
        <v>84 平野区-37</v>
      </c>
      <c r="B453" s="9">
        <f>+COUNTIF($F$4:F453,F453)</f>
        <v>37</v>
      </c>
      <c r="C453" s="8">
        <v>450</v>
      </c>
      <c r="D453" t="s">
        <v>43</v>
      </c>
      <c r="E453">
        <v>12701588</v>
      </c>
      <c r="F453" t="s">
        <v>502</v>
      </c>
      <c r="G453" s="271" t="s">
        <v>369</v>
      </c>
      <c r="H453" t="s">
        <v>539</v>
      </c>
      <c r="I453" t="s">
        <v>540</v>
      </c>
      <c r="J453" t="s">
        <v>1061</v>
      </c>
      <c r="L453"/>
      <c r="M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row>
    <row r="454" spans="1:98" s="9" customFormat="1" x14ac:dyDescent="0.45">
      <c r="A454" s="9" t="str">
        <f t="shared" si="7"/>
        <v>84 平野区-38</v>
      </c>
      <c r="B454" s="9">
        <f>+COUNTIF($F$4:F454,F454)</f>
        <v>38</v>
      </c>
      <c r="C454" s="8">
        <v>451</v>
      </c>
      <c r="D454" t="s">
        <v>43</v>
      </c>
      <c r="E454">
        <v>12701589</v>
      </c>
      <c r="F454" t="s">
        <v>502</v>
      </c>
      <c r="G454" s="271" t="s">
        <v>369</v>
      </c>
      <c r="H454" t="s">
        <v>539</v>
      </c>
      <c r="I454" t="s">
        <v>541</v>
      </c>
      <c r="J454" t="s">
        <v>1061</v>
      </c>
      <c r="L454"/>
      <c r="M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row>
    <row r="455" spans="1:98" s="9" customFormat="1" x14ac:dyDescent="0.45">
      <c r="A455" s="9" t="str">
        <f t="shared" si="7"/>
        <v>84 平野区-39</v>
      </c>
      <c r="B455" s="9">
        <f>+COUNTIF($F$4:F455,F455)</f>
        <v>39</v>
      </c>
      <c r="C455" s="8">
        <v>452</v>
      </c>
      <c r="D455" t="s">
        <v>43</v>
      </c>
      <c r="E455">
        <v>12701590</v>
      </c>
      <c r="F455" t="s">
        <v>502</v>
      </c>
      <c r="G455" s="271" t="s">
        <v>369</v>
      </c>
      <c r="H455" t="s">
        <v>539</v>
      </c>
      <c r="I455" t="s">
        <v>1086</v>
      </c>
      <c r="J455" t="s">
        <v>1061</v>
      </c>
      <c r="L455"/>
      <c r="M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row>
    <row r="456" spans="1:98" s="9" customFormat="1" x14ac:dyDescent="0.45">
      <c r="A456" s="9" t="str">
        <f t="shared" si="7"/>
        <v>84 平野区-40</v>
      </c>
      <c r="B456" s="9">
        <f>+COUNTIF($F$4:F456,F456)</f>
        <v>40</v>
      </c>
      <c r="C456" s="8">
        <v>453</v>
      </c>
      <c r="D456" t="s">
        <v>43</v>
      </c>
      <c r="E456">
        <v>12701591</v>
      </c>
      <c r="F456" t="s">
        <v>502</v>
      </c>
      <c r="G456" s="271" t="s">
        <v>369</v>
      </c>
      <c r="H456" t="s">
        <v>539</v>
      </c>
      <c r="I456" t="s">
        <v>542</v>
      </c>
      <c r="J456" t="s">
        <v>1061</v>
      </c>
      <c r="L456"/>
      <c r="M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row>
    <row r="457" spans="1:98" s="9" customFormat="1" x14ac:dyDescent="0.45">
      <c r="A457" s="9" t="str">
        <f t="shared" si="7"/>
        <v>84 平野区-41</v>
      </c>
      <c r="B457" s="9">
        <f>+COUNTIF($F$4:F457,F457)</f>
        <v>41</v>
      </c>
      <c r="C457" s="8">
        <v>454</v>
      </c>
      <c r="D457" t="s">
        <v>43</v>
      </c>
      <c r="E457">
        <v>12701592</v>
      </c>
      <c r="F457" t="s">
        <v>502</v>
      </c>
      <c r="G457" s="271" t="s">
        <v>369</v>
      </c>
      <c r="H457" t="s">
        <v>539</v>
      </c>
      <c r="I457" t="s">
        <v>543</v>
      </c>
      <c r="J457" t="s">
        <v>1061</v>
      </c>
      <c r="L457"/>
      <c r="M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row>
    <row r="458" spans="1:98" s="9" customFormat="1" x14ac:dyDescent="0.45">
      <c r="A458" s="9" t="str">
        <f t="shared" si="7"/>
        <v>84 平野区-42</v>
      </c>
      <c r="B458" s="9">
        <f>+COUNTIF($F$4:F458,F458)</f>
        <v>42</v>
      </c>
      <c r="C458" s="8">
        <v>455</v>
      </c>
      <c r="D458" t="s">
        <v>43</v>
      </c>
      <c r="E458">
        <v>12701593</v>
      </c>
      <c r="F458" t="s">
        <v>502</v>
      </c>
      <c r="G458" s="271" t="s">
        <v>369</v>
      </c>
      <c r="H458" t="s">
        <v>539</v>
      </c>
      <c r="I458" t="s">
        <v>824</v>
      </c>
      <c r="J458" t="s">
        <v>1061</v>
      </c>
      <c r="L458"/>
      <c r="M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row>
    <row r="459" spans="1:98" s="9" customFormat="1" x14ac:dyDescent="0.45">
      <c r="A459" s="9" t="str">
        <f t="shared" si="7"/>
        <v>84 平野区-43</v>
      </c>
      <c r="B459" s="9">
        <f>+COUNTIF($F$4:F459,F459)</f>
        <v>43</v>
      </c>
      <c r="C459" s="8">
        <v>456</v>
      </c>
      <c r="D459" t="s">
        <v>43</v>
      </c>
      <c r="E459">
        <v>12701594</v>
      </c>
      <c r="F459" t="s">
        <v>502</v>
      </c>
      <c r="G459" s="271" t="s">
        <v>369</v>
      </c>
      <c r="H459" t="s">
        <v>539</v>
      </c>
      <c r="I459" t="s">
        <v>544</v>
      </c>
      <c r="J459" t="s">
        <v>1061</v>
      </c>
      <c r="L459"/>
      <c r="M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row>
    <row r="460" spans="1:98" s="9" customFormat="1" x14ac:dyDescent="0.45">
      <c r="A460" s="9" t="str">
        <f t="shared" si="7"/>
        <v>84 平野区-44</v>
      </c>
      <c r="B460" s="9">
        <f>+COUNTIF($F$4:F460,F460)</f>
        <v>44</v>
      </c>
      <c r="C460" s="8">
        <v>457</v>
      </c>
      <c r="D460" t="s">
        <v>43</v>
      </c>
      <c r="E460">
        <v>12701596</v>
      </c>
      <c r="F460" t="s">
        <v>502</v>
      </c>
      <c r="G460" s="271" t="s">
        <v>369</v>
      </c>
      <c r="H460" t="s">
        <v>539</v>
      </c>
      <c r="I460" t="s">
        <v>545</v>
      </c>
      <c r="J460" t="s">
        <v>1061</v>
      </c>
      <c r="L460"/>
      <c r="M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row>
    <row r="461" spans="1:98" s="9" customFormat="1" x14ac:dyDescent="0.45">
      <c r="A461" s="9" t="str">
        <f t="shared" si="7"/>
        <v>84 平野区-45</v>
      </c>
      <c r="B461" s="9">
        <f>+COUNTIF($F$4:F461,F461)</f>
        <v>45</v>
      </c>
      <c r="C461" s="8">
        <v>458</v>
      </c>
      <c r="D461" t="s">
        <v>43</v>
      </c>
      <c r="E461">
        <v>12701597</v>
      </c>
      <c r="F461" t="s">
        <v>502</v>
      </c>
      <c r="G461" s="271" t="s">
        <v>369</v>
      </c>
      <c r="H461" t="s">
        <v>539</v>
      </c>
      <c r="I461" t="s">
        <v>546</v>
      </c>
      <c r="J461" t="s">
        <v>1061</v>
      </c>
      <c r="L461"/>
      <c r="M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row>
    <row r="462" spans="1:98" s="9" customFormat="1" x14ac:dyDescent="0.45">
      <c r="A462" s="9" t="str">
        <f t="shared" si="7"/>
        <v>84 平野区-46</v>
      </c>
      <c r="B462" s="9">
        <f>+COUNTIF($F$4:F462,F462)</f>
        <v>46</v>
      </c>
      <c r="C462" s="8">
        <v>459</v>
      </c>
      <c r="D462" t="s">
        <v>43</v>
      </c>
      <c r="E462">
        <v>12706002</v>
      </c>
      <c r="F462" t="s">
        <v>502</v>
      </c>
      <c r="G462" s="271" t="s">
        <v>369</v>
      </c>
      <c r="H462" t="s">
        <v>539</v>
      </c>
      <c r="I462" t="s">
        <v>980</v>
      </c>
      <c r="J462" t="s">
        <v>1061</v>
      </c>
      <c r="L462"/>
      <c r="M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row>
  </sheetData>
  <autoFilter ref="D3:J3" xr:uid="{00000000-0001-0000-0B00-000000000000}"/>
  <sortState xmlns:xlrd2="http://schemas.microsoft.com/office/spreadsheetml/2017/richdata2" ref="W4:W66">
    <sortCondition ref="W4"/>
  </sortState>
  <phoneticPr fontId="14"/>
  <pageMargins left="0.70866141732283472" right="0.70866141732283472" top="0.74803149606299213" bottom="0.74803149606299213" header="0.31496062992125984" footer="0.31496062992125984"/>
  <pageSetup paperSize="9" scale="10" orientation="landscape" r:id="rId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2EF12-4B33-4E35-B6F6-EBD4F72EC1F6}">
  <dimension ref="A2:EB25"/>
  <sheetViews>
    <sheetView zoomScale="60" zoomScaleNormal="60" workbookViewId="0">
      <selection activeCell="V40" sqref="V40"/>
    </sheetView>
  </sheetViews>
  <sheetFormatPr defaultRowHeight="18" x14ac:dyDescent="0.45"/>
  <cols>
    <col min="4" max="4" width="12.8984375" customWidth="1"/>
  </cols>
  <sheetData>
    <row r="2" spans="1:132" x14ac:dyDescent="0.45">
      <c r="A2" t="s">
        <v>60</v>
      </c>
      <c r="C2" t="s">
        <v>46</v>
      </c>
      <c r="E2" t="s">
        <v>76</v>
      </c>
      <c r="G2" t="s">
        <v>50</v>
      </c>
      <c r="I2" t="s">
        <v>111</v>
      </c>
      <c r="K2" t="s">
        <v>93</v>
      </c>
      <c r="M2" t="s">
        <v>103</v>
      </c>
      <c r="O2" t="s">
        <v>108</v>
      </c>
      <c r="Q2" t="s">
        <v>125</v>
      </c>
      <c r="S2" t="s">
        <v>150</v>
      </c>
      <c r="U2" t="s">
        <v>169</v>
      </c>
      <c r="W2" t="s">
        <v>136</v>
      </c>
      <c r="Y2" t="s">
        <v>131</v>
      </c>
      <c r="AA2" t="s">
        <v>142</v>
      </c>
      <c r="AC2" t="s">
        <v>146</v>
      </c>
      <c r="AE2" t="s">
        <v>208</v>
      </c>
      <c r="AG2" t="s">
        <v>185</v>
      </c>
      <c r="AI2" t="s">
        <v>189</v>
      </c>
      <c r="AK2" t="s">
        <v>233</v>
      </c>
      <c r="AM2" t="s">
        <v>241</v>
      </c>
      <c r="AO2" t="s">
        <v>218</v>
      </c>
      <c r="AQ2" t="s">
        <v>223</v>
      </c>
      <c r="AS2" t="s">
        <v>229</v>
      </c>
      <c r="AU2" t="s">
        <v>248</v>
      </c>
      <c r="AW2" t="s">
        <v>257</v>
      </c>
      <c r="AY2" t="s">
        <v>267</v>
      </c>
      <c r="BA2" t="s">
        <v>274</v>
      </c>
      <c r="BC2" t="s">
        <v>277</v>
      </c>
      <c r="BE2" t="s">
        <v>284</v>
      </c>
      <c r="BG2" t="s">
        <v>289</v>
      </c>
      <c r="BI2" t="s">
        <v>299</v>
      </c>
      <c r="BK2" t="s">
        <v>325</v>
      </c>
      <c r="BM2" t="s">
        <v>303</v>
      </c>
      <c r="BO2" t="s">
        <v>339</v>
      </c>
      <c r="BQ2" t="s">
        <v>344</v>
      </c>
      <c r="BS2" t="s">
        <v>307</v>
      </c>
      <c r="BU2" t="s">
        <v>318</v>
      </c>
      <c r="BW2" t="s">
        <v>354</v>
      </c>
      <c r="BY2" t="s">
        <v>360</v>
      </c>
      <c r="CA2" t="s">
        <v>322</v>
      </c>
      <c r="CC2" t="s">
        <v>364</v>
      </c>
      <c r="CE2" t="s">
        <v>366</v>
      </c>
      <c r="CG2" t="s">
        <v>370</v>
      </c>
      <c r="CI2" t="s">
        <v>380</v>
      </c>
      <c r="CK2" t="s">
        <v>385</v>
      </c>
      <c r="CM2" t="s">
        <v>392</v>
      </c>
      <c r="CO2" t="s">
        <v>401</v>
      </c>
      <c r="CQ2" t="s">
        <v>410</v>
      </c>
      <c r="CS2" t="s">
        <v>415</v>
      </c>
      <c r="CU2" t="s">
        <v>419</v>
      </c>
      <c r="CW2" t="s">
        <v>427</v>
      </c>
      <c r="CY2" t="s">
        <v>431</v>
      </c>
      <c r="DA2" t="s">
        <v>434</v>
      </c>
      <c r="DC2" t="s">
        <v>441</v>
      </c>
      <c r="DE2" t="s">
        <v>448</v>
      </c>
      <c r="DG2" t="s">
        <v>453</v>
      </c>
      <c r="DI2" t="s">
        <v>462</v>
      </c>
      <c r="DK2" t="s">
        <v>479</v>
      </c>
      <c r="DM2" t="s">
        <v>486</v>
      </c>
      <c r="DO2" t="s">
        <v>493</v>
      </c>
      <c r="DQ2" t="s">
        <v>503</v>
      </c>
      <c r="DS2" t="s">
        <v>510</v>
      </c>
      <c r="DU2" t="s">
        <v>518</v>
      </c>
      <c r="DW2" t="s">
        <v>526</v>
      </c>
      <c r="DY2" t="s">
        <v>534</v>
      </c>
      <c r="EA2" t="s">
        <v>539</v>
      </c>
    </row>
    <row r="5" spans="1:132" x14ac:dyDescent="0.45">
      <c r="A5" t="str" cm="1">
        <f t="array" ref="A5:B20">_xlfn._xlws.FILTER('R７＿プラン調査対象医療機関一覧'!$H:$I,'R７＿プラン調査対象医療機関一覧'!$H:$H=A2)</f>
        <v>01 豊中市</v>
      </c>
      <c r="B5" t="str">
        <v>市立豊中病院</v>
      </c>
      <c r="C5" t="str" cm="1">
        <f t="array" ref="C5:D7">_xlfn._xlws.FILTER('R７＿プラン調査対象医療機関一覧'!$H:$I,'R７＿プラン調査対象医療機関一覧'!$H:$H=C2)</f>
        <v>02 池田市</v>
      </c>
      <c r="D5" t="str">
        <v>市立池田病院</v>
      </c>
      <c r="E5" t="str" cm="1">
        <f t="array" ref="E5:F18">_xlfn._xlws.FILTER('R７＿プラン調査対象医療機関一覧'!$H:$I,'R７＿プラン調査対象医療機関一覧'!$H:$H=E2)</f>
        <v>03 吹田市</v>
      </c>
      <c r="F5" t="str">
        <v>大阪大学医学部附属病院</v>
      </c>
      <c r="G5" t="str" cm="1">
        <f t="array" ref="G5:H13">_xlfn._xlws.FILTER('R７＿プラン調査対象医療機関一覧'!$H:$I,'R７＿プラン調査対象医療機関一覧'!$H:$H=G2)</f>
        <v>04 箕面市</v>
      </c>
      <c r="H5" t="str">
        <v>箕面市立病院</v>
      </c>
      <c r="I5" t="str" cm="1">
        <f t="array" ref="I5:J18">_xlfn._xlws.FILTER('R７＿プラン調査対象医療機関一覧'!$H:$I,'R７＿プラン調査対象医療機関一覧'!$H:$H=I2)</f>
        <v>07 高槻市</v>
      </c>
      <c r="J5" t="str">
        <v>大阪医科薬科大学病院</v>
      </c>
      <c r="K5" t="str" cm="1">
        <f t="array" ref="K5:L16">_xlfn._xlws.FILTER('R７＿プラン調査対象医療機関一覧'!$H:$I,'R７＿プラン調査対象医療機関一覧'!$H:$H=K2)</f>
        <v>08 茨木市</v>
      </c>
      <c r="L5" t="str">
        <v>医療法人恒昭会藍野病院</v>
      </c>
      <c r="M5" t="str" cm="1">
        <f t="array" ref="M5:N8">_xlfn._xlws.FILTER('R７＿プラン調査対象医療機関一覧'!$H:$I,'R７＿プラン調査対象医療機関一覧'!$H:$H=M2)</f>
        <v>09 摂津市</v>
      </c>
      <c r="N5" t="str">
        <v>医療法人医誠会摂津医誠会病院</v>
      </c>
      <c r="O5" t="str" cm="1">
        <f t="array" ref="O5:P5">_xlfn._xlws.FILTER('R７＿プラン調査対象医療機関一覧'!$H:$I,'R７＿プラン調査対象医療機関一覧'!$H:$H=O2)</f>
        <v>10 島本町</v>
      </c>
      <c r="P5" t="str">
        <v>医療法人清仁会水無瀬病院</v>
      </c>
      <c r="Q5" t="str" cm="1">
        <f t="array" ref="Q5:R10">_xlfn._xlws.FILTER('R７＿プラン調査対象医療機関一覧'!$H:$I,'R７＿プラン調査対象医療機関一覧'!$H:$H=Q2)</f>
        <v>11 守口市</v>
      </c>
      <c r="R5" t="str">
        <v>学校法人関西医科大学関西医科大学総合医療センター</v>
      </c>
      <c r="S5" t="str" cm="1">
        <f t="array" ref="S5:T25">_xlfn._xlws.FILTER('R７＿プラン調査対象医療機関一覧'!$H:$I,'R７＿プラン調査対象医療機関一覧'!$H:$H=S2)</f>
        <v>12 枚方市</v>
      </c>
      <c r="T5" t="str">
        <v>関西医科大学附属病院</v>
      </c>
      <c r="U5" t="str" cm="1">
        <f t="array" ref="U5:V17">_xlfn._xlws.FILTER('R７＿プラン調査対象医療機関一覧'!$H:$I,'R７＿プラン調査対象医療機関一覧'!$H:$H=U2)</f>
        <v>13 寝屋川市</v>
      </c>
      <c r="V5" t="str">
        <v>関西医科大学香里病院</v>
      </c>
      <c r="W5" t="str" cm="1">
        <f t="array" ref="W5:X9">_xlfn._xlws.FILTER('R７＿プラン調査対象医療機関一覧'!$H:$I,'R７＿プラン調査対象医療機関一覧'!$H:$H=W2)</f>
        <v>14 大東市</v>
      </c>
      <c r="X5" t="str">
        <v>社会医療法人若弘会わかくさ竜間リハビリテーション病院</v>
      </c>
      <c r="Y5" t="str" cm="1">
        <f t="array" ref="Y5:Z9">_xlfn._xlws.FILTER('R７＿プラン調査対象医療機関一覧'!$H:$I,'R７＿プラン調査対象医療機関一覧'!$H:$H=Y2)</f>
        <v>15 門真市</v>
      </c>
      <c r="Z5" t="str">
        <v>医療法人孟仁会摂南総合病院</v>
      </c>
      <c r="AA5" t="str" cm="1">
        <f t="array" ref="AA5:AB7">_xlfn._xlws.FILTER('R７＿プラン調査対象医療機関一覧'!$H:$I,'R７＿プラン調査対象医療機関一覧'!$H:$H=AA2)</f>
        <v>16 四條畷市</v>
      </c>
      <c r="AB5" t="str">
        <v>社会医療法人信愛会畷生会脳神経外科病院</v>
      </c>
      <c r="AC5" t="str" cm="1">
        <f t="array" ref="AC5:AD6">_xlfn._xlws.FILTER('R７＿プラン調査対象医療機関一覧'!$H:$I,'R７＿プラン調査対象医療機関一覧'!$H:$H=AC2)</f>
        <v>17 交野市</v>
      </c>
      <c r="AD5" t="str">
        <v>社会医療法人信愛会交野病院</v>
      </c>
      <c r="AE5" t="str" cm="1">
        <f t="array" ref="AE5:AF14">_xlfn._xlws.FILTER('R７＿プラン調査対象医療機関一覧'!$H:$I,'R７＿プラン調査対象医療機関一覧'!$H:$H=AE2)</f>
        <v>18 八尾市</v>
      </c>
      <c r="AF5" t="str">
        <v>医療法人徳洲会八尾徳洲会総合病院</v>
      </c>
      <c r="AG5" t="str" cm="1">
        <f t="array" ref="AG5:AH6">_xlfn._xlws.FILTER('R７＿プラン調査対象医療機関一覧'!$H:$I,'R７＿プラン調査対象医療機関一覧'!$H:$H=AG2)</f>
        <v>19 柏原市</v>
      </c>
      <c r="AH5" t="str">
        <v>市立柏原病院</v>
      </c>
      <c r="AI5" t="str" cm="1">
        <f t="array" ref="AI5:AJ23">_xlfn._xlws.FILTER('R７＿プラン調査対象医療機関一覧'!$H:$I,'R７＿プラン調査対象医療機関一覧'!$H:$H=AI2)</f>
        <v>20 東大阪市</v>
      </c>
      <c r="AJ5" t="str">
        <v>市立東大阪医療センター</v>
      </c>
      <c r="AK5" t="str" cm="1">
        <f t="array" ref="AK5:AL11">_xlfn._xlws.FILTER('R７＿プラン調査対象医療機関一覧'!$H:$I,'R７＿プラン調査対象医療機関一覧'!$H:$H=AK2)</f>
        <v>21 富田林市</v>
      </c>
      <c r="AL5" t="str">
        <v>医療法人宝生会ＰＬ病院</v>
      </c>
      <c r="AM5" t="str" cm="1">
        <f t="array" ref="AM5:AN12">_xlfn._xlws.FILTER('R７＿プラン調査対象医療機関一覧'!$H:$I,'R７＿プラン調査対象医療機関一覧'!$H:$H=AM2)</f>
        <v>22 河内長野市</v>
      </c>
      <c r="AN5" t="str">
        <v>独立行政法人国立病院機構大阪南医療センター</v>
      </c>
      <c r="AO5" t="str" cm="1">
        <f t="array" ref="AO5:AP8">_xlfn._xlws.FILTER('R７＿プラン調査対象医療機関一覧'!$H:$I,'R７＿プラン調査対象医療機関一覧'!$H:$H=AO2)</f>
        <v>23 松原市</v>
      </c>
      <c r="AP5" t="str">
        <v>社会医療法人垣谷会明治橋病院</v>
      </c>
      <c r="AQ5" t="str" cm="1">
        <f t="array" ref="AQ5:AR10">_xlfn._xlws.FILTER('R７＿プラン調査対象医療機関一覧'!$H:$I,'R７＿プラン調査対象医療機関一覧'!$H:$H=AQ2)</f>
        <v>24 羽曳野市</v>
      </c>
      <c r="AR5" t="str">
        <v>地方独立行政法人大阪府立病院機構大阪はびきの医療センター</v>
      </c>
      <c r="AS5" t="str" cm="1">
        <f t="array" ref="AS5:AT7">_xlfn._xlws.FILTER('R７＿プラン調査対象医療機関一覧'!$H:$I,'R７＿プラン調査対象医療機関一覧'!$H:$H=AS2)</f>
        <v>25 藤井寺市</v>
      </c>
      <c r="AT5" t="str">
        <v>医療法人ラポール会青山病院</v>
      </c>
      <c r="AU5" t="str" cm="1">
        <f t="array" ref="AU5:AV10">_xlfn._xlws.FILTER('R７＿プラン調査対象医療機関一覧'!$H:$I,'R７＿プラン調査対象医療機関一覧'!$H:$H=AU2)</f>
        <v>26 大阪狭山市</v>
      </c>
      <c r="AV5" t="str">
        <v>学校法人近畿大学近畿大学病院</v>
      </c>
      <c r="AW5" t="str" cm="1">
        <f t="array" ref="AW5:AX13">_xlfn._xlws.FILTER('R７＿プラン調査対象医療機関一覧'!$H:$I,'R７＿プラン調査対象医療機関一覧'!$H:$H=AW2)</f>
        <v>51 堺区</v>
      </c>
      <c r="AX5" t="str">
        <v>耳原総合病院</v>
      </c>
      <c r="AY5" t="str" cm="1">
        <f t="array" ref="AY5:AZ10">_xlfn._xlws.FILTER('R７＿プラン調査対象医療機関一覧'!$H:$I,'R７＿プラン調査対象医療機関一覧'!$H:$H=AY2)</f>
        <v>52 中区</v>
      </c>
      <c r="AZ5" t="str">
        <v>医療法人錦秀会阪和第二泉北病院</v>
      </c>
      <c r="BA5" t="str" cm="1">
        <f t="array" ref="BA5:BB6">_xlfn._xlws.FILTER('R７＿プラン調査対象医療機関一覧'!$H:$I,'R７＿プラン調査対象医療機関一覧'!$H:$H=BA2)</f>
        <v>53 東区</v>
      </c>
      <c r="BB5" t="str">
        <v>社会医療法人頌徳会日野病院</v>
      </c>
      <c r="BC5" t="str" cm="1">
        <f t="array" ref="BC5:BD10">_xlfn._xlws.FILTER('R７＿プラン調査対象医療機関一覧'!$H:$I,'R７＿プラン調査対象医療機関一覧'!$H:$H=BC2)</f>
        <v>54 西区</v>
      </c>
      <c r="BD5" t="str">
        <v>堺市立総合医療センター</v>
      </c>
      <c r="BE5" t="str" cm="1">
        <f t="array" ref="BE5:BF8">_xlfn._xlws.FILTER('R７＿プラン調査対象医療機関一覧'!$H:$I,'R７＿プラン調査対象医療機関一覧'!$H:$H=BE2)</f>
        <v>55 南区</v>
      </c>
      <c r="BF5" t="str">
        <v>医療法人錦秀会阪和第一泉北病院</v>
      </c>
      <c r="BG5" t="str" cm="1">
        <f t="array" ref="BG5:BH14">_xlfn._xlws.FILTER('R７＿プラン調査対象医療機関一覧'!$H:$I,'R７＿プラン調査対象医療機関一覧'!$H:$H=BG2)</f>
        <v>56 北区</v>
      </c>
      <c r="BH5" t="str">
        <v>独立行政法人労働者健康安全機構大阪労災病院</v>
      </c>
      <c r="BI5" t="str" cm="1">
        <f t="array" ref="BI5:BJ5">_xlfn._xlws.FILTER('R７＿プラン調査対象医療機関一覧'!$H:$I,'R７＿プラン調査対象医療機関一覧'!$H:$H=BI2)</f>
        <v>57 美原区</v>
      </c>
      <c r="BJ5" t="str">
        <v>医療法人暁美会田中病院</v>
      </c>
      <c r="BK5" t="str" cm="1">
        <f t="array" ref="BK5:BL18">_xlfn._xlws.FILTER('R７＿プラン調査対象医療機関一覧'!$H:$I,'R７＿プラン調査対象医療機関一覧'!$H:$H=BK2)</f>
        <v>30 岸和田市</v>
      </c>
      <c r="BL5" t="str">
        <v>市立岸和田市民病院</v>
      </c>
      <c r="BM5" t="str" cm="1">
        <f t="array" ref="BM5:BN9">_xlfn._xlws.FILTER('R７＿プラン調査対象医療機関一覧'!$H:$I,'R７＿プラン調査対象医療機関一覧'!$H:$H=BM2)</f>
        <v>31 泉大津市</v>
      </c>
      <c r="BN5" t="str">
        <v>泉大津市立周産期小児医療センター</v>
      </c>
      <c r="BO5" t="str" cm="1">
        <f t="array" ref="BO5:BP8">_xlfn._xlws.FILTER('R７＿プラン調査対象医療機関一覧'!$H:$I,'R７＿プラン調査対象医療機関一覧'!$H:$H=BO2)</f>
        <v>32 貝塚市</v>
      </c>
      <c r="BP5" t="str">
        <v>市立貝塚病院</v>
      </c>
      <c r="BQ5" t="str" cm="1">
        <f t="array" ref="BQ5:BR13">_xlfn._xlws.FILTER('R７＿プラン調査対象医療機関一覧'!$H:$I,'R７＿プラン調査対象医療機関一覧'!$H:$H=BQ2)</f>
        <v>33 泉佐野市</v>
      </c>
      <c r="BR5" t="str">
        <v>りんくう総合医療センター</v>
      </c>
      <c r="BS5" t="str" cm="1">
        <f t="array" ref="BS5:BT14">_xlfn._xlws.FILTER('R７＿プラン調査対象医療機関一覧'!$H:$I,'R７＿プラン調査対象医療機関一覧'!$H:$H=BS2)</f>
        <v>34 和泉市</v>
      </c>
      <c r="BT5" t="str">
        <v>医療法人育生会奥村病院</v>
      </c>
      <c r="BU5" t="str" cm="1">
        <f t="array" ref="BU5:BV7">_xlfn._xlws.FILTER('R７＿プラン調査対象医療機関一覧'!$H:$I,'R７＿プラン調査対象医療機関一覧'!$H:$H=BU2)</f>
        <v>35 高石市</v>
      </c>
      <c r="BV5" t="str">
        <v>医療法人博我会高石病院</v>
      </c>
      <c r="BW5" t="str" cm="1">
        <f t="array" ref="BW5:BX10">_xlfn._xlws.FILTER('R７＿プラン調査対象医療機関一覧'!$H:$I,'R７＿プラン調査対象医療機関一覧'!$H:$H=BW2)</f>
        <v>36 泉南市</v>
      </c>
      <c r="BX5" t="str">
        <v>医療法人功徳会泉南泉南大阪晴愛病院</v>
      </c>
      <c r="BY5" t="str" cm="1">
        <f t="array" ref="BY5:BZ7">_xlfn._xlws.FILTER('R７＿プラン調査対象医療機関一覧'!$H:$I,'R７＿プラン調査対象医療機関一覧'!$H:$H=BY2)</f>
        <v>37 阪南市</v>
      </c>
      <c r="BZ5" t="str">
        <v>医療法人交詢医会大阪リハビリテーション病院</v>
      </c>
      <c r="CA5" t="str" cm="1">
        <f t="array" ref="CA5:CB5">_xlfn._xlws.FILTER('R７＿プラン調査対象医療機関一覧'!$H:$I,'R７＿プラン調査対象医療機関一覧'!$H:$H=CA2)</f>
        <v>38 忠岡町</v>
      </c>
      <c r="CB5" t="str">
        <v>医療法人穂仁会聖祐病院</v>
      </c>
      <c r="CC5" t="str" cm="1">
        <f t="array" ref="CC5:CD5">_xlfn._xlws.FILTER('R７＿プラン調査対象医療機関一覧'!$H:$I,'R７＿プラン調査対象医療機関一覧'!$H:$H=CC2)</f>
        <v>39 熊取町</v>
      </c>
      <c r="CD5" t="str">
        <v>永山病院</v>
      </c>
      <c r="CE5" t="str" cm="1">
        <f t="array" ref="CE5:CF5">_xlfn._xlws.FILTER('R７＿プラン調査対象医療機関一覧'!$H:$I,'R７＿プラン調査対象医療機関一覧'!$H:$H=CE2)</f>
        <v>41 岬町</v>
      </c>
      <c r="CF5" t="str">
        <v>医療法人誠人会与田病院</v>
      </c>
      <c r="CG5" t="str" cm="1">
        <f t="array" ref="CG5:CH13">_xlfn._xlws.FILTER('R７＿プラン調査対象医療機関一覧'!$H:$I,'R７＿プラン調査対象医療機関一覧'!$H:$H=CG2)</f>
        <v>61 都島区</v>
      </c>
      <c r="CH5" t="str">
        <v>医療法人新明会神原病院</v>
      </c>
      <c r="CI5" t="str" cm="1">
        <f t="array" ref="CI5:CJ8">_xlfn._xlws.FILTER('R７＿プラン調査対象医療機関一覧'!$H:$I,'R７＿プラン調査対象医療機関一覧'!$H:$H=CI2)</f>
        <v>62 東淀川区</v>
      </c>
      <c r="CJ5" t="str">
        <v>宗教法人在日本南プレスビテリアンミッション淀川キリスト教病院</v>
      </c>
      <c r="CK5" t="str" cm="1">
        <f t="array" ref="CK5:CL11">_xlfn._xlws.FILTER('R７＿プラン調査対象医療機関一覧'!$H:$I,'R７＿プラン調査対象医療機関一覧'!$H:$H=CK2)</f>
        <v>63 旭区</v>
      </c>
      <c r="CL5" t="str">
        <v>医療法人真心会真心会病院</v>
      </c>
      <c r="CM5" t="str" cm="1">
        <f t="array" ref="CM5:CN12">_xlfn._xlws.FILTER('R７＿プラン調査対象医療機関一覧'!$H:$I,'R７＿プラン調査対象医療機関一覧'!$H:$H=CM2)</f>
        <v>64 淀川区</v>
      </c>
      <c r="CN5" t="str">
        <v>大阪回生病院</v>
      </c>
      <c r="CO5" t="str" cm="1">
        <f t="array" ref="CO5:CP15">_xlfn._xlws.FILTER('R７＿プラン調査対象医療機関一覧'!$H:$I,'R７＿プラン調査対象医療機関一覧'!$H:$H=CO2)</f>
        <v>65 北区</v>
      </c>
      <c r="CP5" t="str">
        <v>社会福祉法人恩賜財団済生会支部大阪府済生会中津病院</v>
      </c>
      <c r="CQ5" t="str" cm="1">
        <f t="array" ref="CQ5:CR10">_xlfn._xlws.FILTER('R７＿プラン調査対象医療機関一覧'!$H:$I,'R７＿プラン調査対象医療機関一覧'!$H:$H=CQ2)</f>
        <v>66 福島区</v>
      </c>
      <c r="CR5" t="str">
        <v>医療法人社団美咲会　えびえ記念病院</v>
      </c>
      <c r="CS5" t="str" cm="1">
        <f t="array" ref="CS5:CT7">_xlfn._xlws.FILTER('R７＿プラン調査対象医療機関一覧'!$H:$I,'R７＿プラン調査対象医療機関一覧'!$H:$H=CS2)</f>
        <v>67 此花区</v>
      </c>
      <c r="CT5" t="str">
        <v>大場内科病院</v>
      </c>
      <c r="CU5" t="str" cm="1">
        <f t="array" ref="CU5:CV12">_xlfn._xlws.FILTER('R７＿プラン調査対象医療機関一覧'!$H:$I,'R７＿プラン調査対象医療機関一覧'!$H:$H=CU2)</f>
        <v>68 西区</v>
      </c>
      <c r="CV5" t="str">
        <v>多根記念眼科病院</v>
      </c>
      <c r="CW5" t="str" cm="1">
        <f t="array" ref="CW5:CX7">_xlfn._xlws.FILTER('R７＿プラン調査対象医療機関一覧'!$H:$I,'R７＿プラン調査対象医療機関一覧'!$H:$H=CW2)</f>
        <v>69 港区</v>
      </c>
      <c r="CX5" t="str">
        <v>独立行政法人地域医療機能推進機構大阪みなと中央病院</v>
      </c>
      <c r="CY5" t="str" cm="1">
        <f t="array" ref="CY5:CZ6">_xlfn._xlws.FILTER('R７＿プラン調査対象医療機関一覧'!$H:$I,'R７＿プラン調査対象医療機関一覧'!$H:$H=CY2)</f>
        <v>70 大正区</v>
      </c>
      <c r="CZ5" t="str">
        <v>医療法人彰療会大正病院</v>
      </c>
      <c r="DA5" t="str" cm="1">
        <f t="array" ref="DA5:DB9">_xlfn._xlws.FILTER('R７＿プラン調査対象医療機関一覧'!$H:$I,'R７＿プラン調査対象医療機関一覧'!$H:$H=DA2)</f>
        <v>71 西淀川区</v>
      </c>
      <c r="DB5" t="str">
        <v>公益財団法人大阪労働衛生センター第一病院</v>
      </c>
      <c r="DC5" t="str" cm="1">
        <f t="array" ref="DC5:DD11">_xlfn._xlws.FILTER('R７＿プラン調査対象医療機関一覧'!$H:$I,'R７＿プラン調査対象医療機関一覧'!$H:$H=DC2)</f>
        <v>72 天王寺区</v>
      </c>
      <c r="DD5" t="str">
        <v>公益財団法人聖バルナバ病院</v>
      </c>
      <c r="DE5" t="str" cm="1">
        <f t="array" ref="DE5:DF8">_xlfn._xlws.FILTER('R７＿プラン調査対象医療機関一覧'!$H:$I,'R７＿プラン調査対象医療機関一覧'!$H:$H=DE2)</f>
        <v>73 浪速区</v>
      </c>
      <c r="DF5" t="str">
        <v>なにわ病院</v>
      </c>
      <c r="DG5" t="str" cm="1">
        <f t="array" ref="DG5:DH12">_xlfn._xlws.FILTER('R７＿プラン調査対象医療機関一覧'!$H:$I,'R７＿プラン調査対象医療機関一覧'!$H:$H=DG2)</f>
        <v>74 東成区</v>
      </c>
      <c r="DH5" t="str">
        <v>医療法人 風早会 外科野﨑病院</v>
      </c>
      <c r="DI5" t="str" cm="1">
        <f t="array" ref="DI5:DJ21">_xlfn._xlws.FILTER('R７＿プラン調査対象医療機関一覧'!$H:$I,'R７＿プラン調査対象医療機関一覧'!$H:$H=DI2)</f>
        <v>75 生野区</v>
      </c>
      <c r="DJ5" t="str">
        <v>大楠病院</v>
      </c>
      <c r="DK5" t="str" cm="1">
        <f t="array" ref="DK5:DL12">_xlfn._xlws.FILTER('R７＿プラン調査対象医療機関一覧'!$H:$I,'R７＿プラン調査対象医療機関一覧'!$H:$H=DK2)</f>
        <v>76 城東区</v>
      </c>
      <c r="DL5" t="str">
        <v>医療法人誠真会関目病院</v>
      </c>
      <c r="DM5" t="str" cm="1">
        <f t="array" ref="DM5:DN11">_xlfn._xlws.FILTER('R７＿プラン調査対象医療機関一覧'!$H:$I,'R７＿プラン調査対象医療機関一覧'!$H:$H=DM2)</f>
        <v>77 鶴見区</v>
      </c>
      <c r="DN5" t="str">
        <v>医療法人恵彰会三和病院</v>
      </c>
      <c r="DO5" t="str" cm="1">
        <f t="array" ref="DO5:DP12">_xlfn._xlws.FILTER('R７＿プラン調査対象医療機関一覧'!$H:$I,'R７＿プラン調査対象医療機関一覧'!$H:$H=DO2)</f>
        <v>78 中央区</v>
      </c>
      <c r="DP5" t="str">
        <v>医療法人財団厚生会高津病院</v>
      </c>
      <c r="DQ5" t="str" cm="1">
        <f t="array" ref="DQ5:DR11">_xlfn._xlws.FILTER('R７＿プラン調査対象医療機関一覧'!$H:$I,'R７＿プラン調査対象医療機関一覧'!$H:$H=DQ2)</f>
        <v>79 阿倍野区</v>
      </c>
      <c r="DR5" t="str">
        <v>医療法人相愛会相原第二病院</v>
      </c>
      <c r="DS5" t="str" cm="1">
        <f t="array" ref="DS5:DT11">_xlfn._xlws.FILTER('R７＿プラン調査対象医療機関一覧'!$H:$I,'R７＿プラン調査対象医療機関一覧'!$H:$H=DS2)</f>
        <v>80 住吉区</v>
      </c>
      <c r="DT5" t="str">
        <v>越宗整形外科病院</v>
      </c>
      <c r="DU5" t="str" cm="1">
        <f t="array" ref="DU5:DV11">_xlfn._xlws.FILTER('R７＿プラン調査対象医療機関一覧'!$H:$I,'R７＿プラン調査対象医療機関一覧'!$H:$H=DU2)</f>
        <v>81 東住吉区</v>
      </c>
      <c r="DV5" t="str">
        <v>医療法人淀井病院</v>
      </c>
      <c r="DW5" t="str" cm="1">
        <f t="array" ref="DW5:DX15">_xlfn._xlws.FILTER('R７＿プラン調査対象医療機関一覧'!$H:$I,'R７＿プラン調査対象医療機関一覧'!$H:$H=DW2)</f>
        <v>82 西成区</v>
      </c>
      <c r="DX5" t="str">
        <v>社会医療法人山紀会　山本第一病院</v>
      </c>
      <c r="DY5" t="str" cm="1">
        <f t="array" ref="DY5:DZ8">_xlfn._xlws.FILTER('R７＿プラン調査対象医療機関一覧'!$H:$I,'R７＿プラン調査対象医療機関一覧'!$H:$H=DY2)</f>
        <v>83 住之江区</v>
      </c>
      <c r="DZ5" t="str">
        <v>社会医療法人景岳会南大阪病院</v>
      </c>
      <c r="EA5" t="str" cm="1">
        <f t="array" ref="EA5:EB14">_xlfn._xlws.FILTER('R７＿プラン調査対象医療機関一覧'!$H:$I,'R７＿プラン調査対象医療機関一覧'!$H:$H=EA2)</f>
        <v>84 平野区</v>
      </c>
      <c r="EB5" t="str">
        <v>医療法人愛賛会浜田病院</v>
      </c>
    </row>
    <row r="6" spans="1:132" x14ac:dyDescent="0.45">
      <c r="A6" t="str">
        <v>01 豊中市</v>
      </c>
      <c r="B6" t="str">
        <v>独立行政法人国立病院機構 大阪刀根山医療センター</v>
      </c>
      <c r="C6" t="str">
        <v>02 池田市</v>
      </c>
      <c r="D6" t="str">
        <v>医療法人互恵会池田回生病院</v>
      </c>
      <c r="E6" t="str">
        <v>03 吹田市</v>
      </c>
      <c r="F6" t="str">
        <v>国立研究開発法人国立循環器病研究センター</v>
      </c>
      <c r="G6" t="str">
        <v>04 箕面市</v>
      </c>
      <c r="H6" t="str">
        <v>北大阪医療生活協同組合照葉の里箕面病院</v>
      </c>
      <c r="I6" t="str">
        <v>07 高槻市</v>
      </c>
      <c r="J6" t="str">
        <v>社会医療法人 愛仁会 高槻病院</v>
      </c>
      <c r="K6" t="str">
        <v>08 茨木市</v>
      </c>
      <c r="L6" t="str">
        <v>社会福祉法人恩賜財団大阪府済生会茨木病院</v>
      </c>
      <c r="M6" t="str">
        <v>09 摂津市</v>
      </c>
      <c r="N6" t="str">
        <v>医療法人若葉会昭和病院</v>
      </c>
      <c r="Q6" t="str">
        <v>11 守口市</v>
      </c>
      <c r="R6" t="str">
        <v>パナソニック健康保険組合松下記念病院</v>
      </c>
      <c r="S6" t="str">
        <v>12 枚方市</v>
      </c>
      <c r="T6" t="str">
        <v>独立行政法人地域医療機能推進機構星ヶ丘医療センター</v>
      </c>
      <c r="U6" t="str">
        <v>13 寝屋川市</v>
      </c>
      <c r="V6" t="str">
        <v>医療法人協仁会小松病院</v>
      </c>
      <c r="W6" t="str">
        <v>14 大東市</v>
      </c>
      <c r="X6" t="str">
        <v>医療法人徳洲会野崎徳洲会病院</v>
      </c>
      <c r="Y6" t="str">
        <v>15 門真市</v>
      </c>
      <c r="Z6" t="str">
        <v>社会医療法人蒼生会蒼生病院</v>
      </c>
      <c r="AA6" t="str">
        <v>16 四條畷市</v>
      </c>
      <c r="AB6" t="str">
        <v>医療法人和幸会阪奈サナトリウム</v>
      </c>
      <c r="AC6" t="str">
        <v>17 交野市</v>
      </c>
      <c r="AD6" t="str">
        <v>医療法人和敬会星田南病院</v>
      </c>
      <c r="AE6" t="str">
        <v>18 八尾市</v>
      </c>
      <c r="AF6" t="str">
        <v>八尾市立病院</v>
      </c>
      <c r="AG6" t="str">
        <v>19 柏原市</v>
      </c>
      <c r="AH6" t="str">
        <v>医療法人徳洲会全南病院</v>
      </c>
      <c r="AI6" t="str">
        <v>20 東大阪市</v>
      </c>
      <c r="AJ6" t="str">
        <v>医療法人河内友紘会河内総合病院</v>
      </c>
      <c r="AK6" t="str">
        <v>21 富田林市</v>
      </c>
      <c r="AL6" t="str">
        <v>社会福祉法人恩賜財団大阪府済生会富田林病院</v>
      </c>
      <c r="AM6" t="str">
        <v>22 河内長野市</v>
      </c>
      <c r="AN6" t="str">
        <v>老寿やすらぎ病院</v>
      </c>
      <c r="AO6" t="str">
        <v>23 松原市</v>
      </c>
      <c r="AP6" t="str">
        <v>阪南中央病院</v>
      </c>
      <c r="AQ6" t="str">
        <v>24 羽曳野市</v>
      </c>
      <c r="AR6" t="str">
        <v>医療法人春秋会城山病院</v>
      </c>
      <c r="AS6" t="str">
        <v>25 藤井寺市</v>
      </c>
      <c r="AT6" t="str">
        <v>医療法人ラポール会青山脳神経外科病院</v>
      </c>
      <c r="AU6" t="str">
        <v>26 大阪狭山市</v>
      </c>
      <c r="AV6" t="str">
        <v>医療法人恒昭会青葉丘病院</v>
      </c>
      <c r="AW6" t="str">
        <v>51 堺区</v>
      </c>
      <c r="AX6" t="str">
        <v>清恵会病院</v>
      </c>
      <c r="AY6" t="str">
        <v>52 中区</v>
      </c>
      <c r="AZ6" t="str">
        <v>ベルランド総合病院</v>
      </c>
      <c r="BA6" t="str">
        <v>53 東区</v>
      </c>
      <c r="BB6" t="str">
        <v>医療法人紀陽会田仲北野田病院</v>
      </c>
      <c r="BC6" t="str">
        <v>54 西区</v>
      </c>
      <c r="BD6" t="str">
        <v>社会医療法人ペガサス馬場記念病院</v>
      </c>
      <c r="BE6" t="str">
        <v>55 南区</v>
      </c>
      <c r="BF6" t="str">
        <v>社会医療法人啓仁会堺咲花病院</v>
      </c>
      <c r="BG6" t="str">
        <v>56 北区</v>
      </c>
      <c r="BH6" t="str">
        <v>独立行政法人国立病院機構近畿中央呼吸器センター</v>
      </c>
      <c r="BK6" t="str">
        <v>30 岸和田市</v>
      </c>
      <c r="BL6" t="str">
        <v>医療法人宝山会小南記念病院</v>
      </c>
      <c r="BM6" t="str">
        <v>31 泉大津市</v>
      </c>
      <c r="BN6" t="str">
        <v>医療法人泉秀会かわい病院</v>
      </c>
      <c r="BO6" t="str">
        <v>32 貝塚市</v>
      </c>
      <c r="BP6" t="str">
        <v>医療法人徳洲会　貝塚記念病院</v>
      </c>
      <c r="BQ6" t="str">
        <v>33 泉佐野市</v>
      </c>
      <c r="BR6" t="str">
        <v>医療法人徳洲会東佐野病院</v>
      </c>
      <c r="BS6" t="str">
        <v>34 和泉市</v>
      </c>
      <c r="BT6" t="str">
        <v>医療法人河和会河和会病院</v>
      </c>
      <c r="BU6" t="str">
        <v>35 高石市</v>
      </c>
      <c r="BV6" t="str">
        <v>医療法人良秀会高石藤井病院</v>
      </c>
      <c r="BW6" t="str">
        <v>36 泉南市</v>
      </c>
      <c r="BX6" t="str">
        <v>医療法人晴心会野上病院</v>
      </c>
      <c r="BY6" t="str">
        <v>37 阪南市</v>
      </c>
      <c r="BZ6" t="str">
        <v>社会医療法人生長会阪南市民病院</v>
      </c>
      <c r="CG6" t="str">
        <v>61 都島区</v>
      </c>
      <c r="CH6" t="str">
        <v>医療法人尽生会聖和病院</v>
      </c>
      <c r="CI6" t="str">
        <v>62 東淀川区</v>
      </c>
      <c r="CJ6" t="str">
        <v>医療法人若葉会淀川若葉会病院</v>
      </c>
      <c r="CK6" t="str">
        <v>63 旭区</v>
      </c>
      <c r="CL6" t="str">
        <v>社会医療法人真美会大阪旭こども病院</v>
      </c>
      <c r="CM6" t="str">
        <v>64 淀川区</v>
      </c>
      <c r="CN6" t="str">
        <v>医療法人平心会大阪治験病院</v>
      </c>
      <c r="CO6" t="str">
        <v>65 北区</v>
      </c>
      <c r="CP6" t="str">
        <v>公益財団法人田附興風会医学研究所北野病院</v>
      </c>
      <c r="CQ6" t="str">
        <v>66 福島区</v>
      </c>
      <c r="CR6" t="str">
        <v>医療法人藤田会フジタ病院</v>
      </c>
      <c r="CS6" t="str">
        <v>67 此花区</v>
      </c>
      <c r="CT6" t="str">
        <v>社会福祉法人大阪暁明館大阪暁明館病院</v>
      </c>
      <c r="CU6" t="str">
        <v>68 西区</v>
      </c>
      <c r="CV6" t="str">
        <v>医療法人仁生会内藤病院</v>
      </c>
      <c r="CW6" t="str">
        <v>69 港区</v>
      </c>
      <c r="CX6" t="str">
        <v>多根第二病院</v>
      </c>
      <c r="CY6" t="str">
        <v>70 大正区</v>
      </c>
      <c r="CZ6" t="str">
        <v>社会福祉法人恩賜財団済生会支部大阪府済生会泉尾病院</v>
      </c>
      <c r="DA6" t="str">
        <v>71 西淀川区</v>
      </c>
      <c r="DB6" t="str">
        <v>医療法人博悠会名取病院</v>
      </c>
      <c r="DC6" t="str">
        <v>72 天王寺区</v>
      </c>
      <c r="DD6" t="str">
        <v>医療法人歓喜会辻外科リハビリテーション病院</v>
      </c>
      <c r="DE6" t="str">
        <v>73 浪速区</v>
      </c>
      <c r="DF6" t="str">
        <v>社会医療法人弘道会なにわ生野病院</v>
      </c>
      <c r="DG6" t="str">
        <v>74 東成区</v>
      </c>
      <c r="DH6" t="str">
        <v>医療法人朋愛会朋愛病院</v>
      </c>
      <c r="DI6" t="str">
        <v>75 生野区</v>
      </c>
      <c r="DJ6" t="str">
        <v>医療法人同友会共和病院</v>
      </c>
      <c r="DK6" t="str">
        <v>76 城東区</v>
      </c>
      <c r="DL6" t="str">
        <v>社会医療法人 ONE FLAG　おおさかグローバル整形外科病院</v>
      </c>
      <c r="DM6" t="str">
        <v>77 鶴見区</v>
      </c>
      <c r="DN6" t="str">
        <v>医療法人仁和会和田病院</v>
      </c>
      <c r="DO6" t="str">
        <v>78 中央区</v>
      </c>
      <c r="DP6" t="str">
        <v>医療法人脳神経外科日本橋病院</v>
      </c>
      <c r="DQ6" t="str">
        <v>79 阿倍野区</v>
      </c>
      <c r="DR6" t="str">
        <v>大阪公立大学医学部附属病院</v>
      </c>
      <c r="DS6" t="str">
        <v>80 住吉区</v>
      </c>
      <c r="DT6" t="str">
        <v>医療法人守田会オりオノ病院</v>
      </c>
      <c r="DU6" t="str">
        <v>81 東住吉区</v>
      </c>
      <c r="DV6" t="str">
        <v>医療法人仁真会白鷺病院</v>
      </c>
      <c r="DW6" t="str">
        <v>82 西成区</v>
      </c>
      <c r="DX6" t="str">
        <v>医療法人弘仁会まちだ胃腸病院</v>
      </c>
      <c r="DY6" t="str">
        <v>83 住之江区</v>
      </c>
      <c r="DZ6" t="str">
        <v>医療法人慈心会咲洲病院</v>
      </c>
      <c r="EA6" t="str">
        <v>84 平野区</v>
      </c>
      <c r="EB6" t="str">
        <v>医療法人五月会平野若葉会病院</v>
      </c>
    </row>
    <row r="7" spans="1:132" x14ac:dyDescent="0.45">
      <c r="A7" t="str">
        <v>01 豊中市</v>
      </c>
      <c r="B7" t="str">
        <v>医療法人協和会千里中央病院</v>
      </c>
      <c r="C7" t="str">
        <v>02 池田市</v>
      </c>
      <c r="D7" t="str">
        <v>医療法人マックシール巽病院</v>
      </c>
      <c r="E7" t="str">
        <v>03 吹田市</v>
      </c>
      <c r="F7" t="str">
        <v>社会福祉法人恩賜財団済生会支部大阪府済生会吹田病院</v>
      </c>
      <c r="G7" t="str">
        <v>04 箕面市</v>
      </c>
      <c r="H7" t="str">
        <v>医療法人社団和風会千里リハビリテーション病院</v>
      </c>
      <c r="I7" t="str">
        <v>07 高槻市</v>
      </c>
      <c r="J7" t="str">
        <v>高槻赤十字病院</v>
      </c>
      <c r="K7" t="str">
        <v>08 茨木市</v>
      </c>
      <c r="L7" t="str">
        <v>医療法人成和会北大阪ほうせんか病院</v>
      </c>
      <c r="M7" t="str">
        <v>09 摂津市</v>
      </c>
      <c r="N7" t="str">
        <v>医療法人千里厚生会千里丘中央病院</v>
      </c>
      <c r="Q7" t="str">
        <v>11 守口市</v>
      </c>
      <c r="R7" t="str">
        <v>社会医療法人弘道会守口生野記念病院</v>
      </c>
      <c r="S7" t="str">
        <v>12 枚方市</v>
      </c>
      <c r="T7" t="str">
        <v>社会福祉法人枚方療育園</v>
      </c>
      <c r="U7" t="str">
        <v>13 寝屋川市</v>
      </c>
      <c r="V7" t="str">
        <v>社会医療法人山弘会上山病院</v>
      </c>
      <c r="W7" t="str">
        <v>14 大東市</v>
      </c>
      <c r="X7" t="str">
        <v>医療法人仁泉会仁泉会病院</v>
      </c>
      <c r="Y7" t="str">
        <v>15 門真市</v>
      </c>
      <c r="Z7" t="str">
        <v>社会医療法人弘道会萱島生野病院</v>
      </c>
      <c r="AA7" t="str">
        <v>16 四條畷市</v>
      </c>
      <c r="AB7" t="str">
        <v>医療法人藤井会北河内藤井病院</v>
      </c>
      <c r="AE7" t="str">
        <v>18 八尾市</v>
      </c>
      <c r="AF7" t="str">
        <v>医真会八尾総合病院</v>
      </c>
      <c r="AI7" t="str">
        <v>20 東大阪市</v>
      </c>
      <c r="AJ7" t="str">
        <v>医療法人藤井会 石切生喜病院</v>
      </c>
      <c r="AK7" t="str">
        <v>21 富田林市</v>
      </c>
      <c r="AL7" t="str">
        <v>四天王寺和らぎ苑</v>
      </c>
      <c r="AM7" t="str">
        <v>22 河内長野市</v>
      </c>
      <c r="AN7" t="str">
        <v>医療法人生登会寺元記念病院</v>
      </c>
      <c r="AO7" t="str">
        <v>23 松原市</v>
      </c>
      <c r="AP7" t="str">
        <v>医療法人徳洲会松原徳洲会病院</v>
      </c>
      <c r="AQ7" t="str">
        <v>24 羽曳野市</v>
      </c>
      <c r="AR7" t="str">
        <v>医療法人颯仁会しらとり病院</v>
      </c>
      <c r="AS7" t="str">
        <v>25 藤井寺市</v>
      </c>
      <c r="AT7" t="str">
        <v>医療法人ラポール会青山藤ヶ丘病院</v>
      </c>
      <c r="AU7" t="str">
        <v>26 大阪狭山市</v>
      </c>
      <c r="AV7" t="str">
        <v>医療法人樫本会樫本病院</v>
      </c>
      <c r="AW7" t="str">
        <v>51 堺区</v>
      </c>
      <c r="AX7" t="str">
        <v>社会医療法人清恵会　清恵会三宝病院</v>
      </c>
      <c r="AY7" t="str">
        <v>52 中区</v>
      </c>
      <c r="AZ7" t="str">
        <v>南堺病院</v>
      </c>
      <c r="BC7" t="str">
        <v>54 西区</v>
      </c>
      <c r="BD7" t="str">
        <v>ベルピアノ病院</v>
      </c>
      <c r="BE7" t="str">
        <v>55 南区</v>
      </c>
      <c r="BF7" t="str">
        <v>医療法人恒進會泉北陣内病院</v>
      </c>
      <c r="BG7" t="str">
        <v>56 北区</v>
      </c>
      <c r="BH7" t="str">
        <v>医療法人以和貴会 北条病院</v>
      </c>
      <c r="BK7" t="str">
        <v>30 岸和田市</v>
      </c>
      <c r="BL7" t="str">
        <v>医療法人社団柴田会久米田外科整形外科病院</v>
      </c>
      <c r="BM7" t="str">
        <v>31 泉大津市</v>
      </c>
      <c r="BN7" t="str">
        <v>医療法人吉川會吉川病院</v>
      </c>
      <c r="BO7" t="str">
        <v>32 貝塚市</v>
      </c>
      <c r="BP7" t="str">
        <v>医療法人積善会高橋病院</v>
      </c>
      <c r="BQ7" t="str">
        <v>33 泉佐野市</v>
      </c>
      <c r="BR7" t="str">
        <v>医療法人良秀会泉南藤井病院</v>
      </c>
      <c r="BS7" t="str">
        <v>34 和泉市</v>
      </c>
      <c r="BT7" t="str">
        <v>医療法人琴仁会光生病院</v>
      </c>
      <c r="BU7" t="str">
        <v>35 高石市</v>
      </c>
      <c r="BV7" t="str">
        <v>医療法人医進会高石加茂病院</v>
      </c>
      <c r="BW7" t="str">
        <v>36 泉南市</v>
      </c>
      <c r="BX7" t="str">
        <v>社会福祉法人恩賜財団大阪府済生会新泉南病院</v>
      </c>
      <c r="BY7" t="str">
        <v>37 阪南市</v>
      </c>
      <c r="BZ7" t="str">
        <v>玉井病院</v>
      </c>
      <c r="CG7" t="str">
        <v>61 都島区</v>
      </c>
      <c r="CH7" t="str">
        <v>医療法人桜希会東朋病院</v>
      </c>
      <c r="CI7" t="str">
        <v>62 東淀川区</v>
      </c>
      <c r="CJ7" t="str">
        <v>医療法人成仁会成仁会病院</v>
      </c>
      <c r="CK7" t="str">
        <v>63 旭区</v>
      </c>
      <c r="CL7" t="str">
        <v>社会医療法人ONE FLAG牧病院</v>
      </c>
      <c r="CM7" t="str">
        <v>64 淀川区</v>
      </c>
      <c r="CN7" t="str">
        <v>東淀川病院</v>
      </c>
      <c r="CO7" t="str">
        <v>65 北区</v>
      </c>
      <c r="CP7" t="str">
        <v>大阪整肢学院</v>
      </c>
      <c r="CQ7" t="str">
        <v>66 福島区</v>
      </c>
      <c r="CR7" t="str">
        <v>関西電力株式会社関西電力病院</v>
      </c>
      <c r="CS7" t="str">
        <v>67 此花区</v>
      </c>
      <c r="CT7" t="str">
        <v>医療法人義方会大津病院</v>
      </c>
      <c r="CU7" t="str">
        <v>68 西区</v>
      </c>
      <c r="CV7" t="str">
        <v>多根総合病院</v>
      </c>
      <c r="CW7" t="str">
        <v>69 港区</v>
      </c>
      <c r="CX7" t="str">
        <v>多根脳神経リハビリテーション病院</v>
      </c>
      <c r="DA7" t="str">
        <v>71 西淀川区</v>
      </c>
      <c r="DB7" t="str">
        <v>医療法人康和会苗加病院</v>
      </c>
      <c r="DC7" t="str">
        <v>72 天王寺区</v>
      </c>
      <c r="DD7" t="str">
        <v>社会福祉法人四天王寺福祉事業団四天王寺病院</v>
      </c>
      <c r="DE7" t="str">
        <v>73 浪速区</v>
      </c>
      <c r="DF7" t="str">
        <v>社会福祉法人石井記念愛染園附属愛染橋病院</v>
      </c>
      <c r="DG7" t="str">
        <v>74 東成区</v>
      </c>
      <c r="DH7" t="str">
        <v>医療法人野中会東成病院</v>
      </c>
      <c r="DI7" t="str">
        <v>75 生野区</v>
      </c>
      <c r="DJ7" t="str">
        <v>医療法人芥川会芥川病院</v>
      </c>
      <c r="DK7" t="str">
        <v>76 城東区</v>
      </c>
      <c r="DL7" t="str">
        <v>社会福祉法人大阪福祉事業財団すみれ病院</v>
      </c>
      <c r="DM7" t="str">
        <v>77 鶴見区</v>
      </c>
      <c r="DN7" t="str">
        <v>医療法人正和会新協和病院</v>
      </c>
      <c r="DO7" t="str">
        <v>78 中央区</v>
      </c>
      <c r="DP7" t="str">
        <v>大阪歯科大学附属病院</v>
      </c>
      <c r="DQ7" t="str">
        <v>79 阿倍野区</v>
      </c>
      <c r="DR7" t="str">
        <v>帝塚山リハビリテーション病院</v>
      </c>
      <c r="DS7" t="str">
        <v>80 住吉区</v>
      </c>
      <c r="DT7" t="str">
        <v>医療法人慈心会あびこ病院</v>
      </c>
      <c r="DU7" t="str">
        <v>81 東住吉区</v>
      </c>
      <c r="DV7" t="str">
        <v>社会福祉法人愛徳福祉会南大阪小児リハビリテーション病院</v>
      </c>
      <c r="DW7" t="str">
        <v>82 西成区</v>
      </c>
      <c r="DX7" t="str">
        <v>医療法人嘉健会思温病院</v>
      </c>
      <c r="DY7" t="str">
        <v>83 住之江区</v>
      </c>
      <c r="DZ7" t="str">
        <v>医療法人讃和会友愛会病院</v>
      </c>
      <c r="EA7" t="str">
        <v>84 平野区</v>
      </c>
      <c r="EB7" t="str">
        <v>医療法人徳洲会正和病院</v>
      </c>
    </row>
    <row r="8" spans="1:132" x14ac:dyDescent="0.45">
      <c r="A8" t="str">
        <v>01 豊中市</v>
      </c>
      <c r="B8" t="str">
        <v>医療法人篤友会坂本病院</v>
      </c>
      <c r="E8" t="str">
        <v>03 吹田市</v>
      </c>
      <c r="F8" t="str">
        <v>市立吹田市民病院</v>
      </c>
      <c r="G8" t="str">
        <v>04 箕面市</v>
      </c>
      <c r="H8" t="str">
        <v>医療法人せいわ会彩都リハビリテーション病院</v>
      </c>
      <c r="I8" t="str">
        <v>07 高槻市</v>
      </c>
      <c r="J8" t="str">
        <v>社会医療法人祐生会みどりヶ丘病院</v>
      </c>
      <c r="K8" t="str">
        <v>08 茨木市</v>
      </c>
      <c r="L8" t="str">
        <v>医療法人友紘会友紘会総合病院</v>
      </c>
      <c r="M8" t="str">
        <v>09 摂津市</v>
      </c>
      <c r="N8" t="str">
        <v>摂津ひかり病院</v>
      </c>
      <c r="Q8" t="str">
        <v>11 守口市</v>
      </c>
      <c r="R8" t="str">
        <v>社会医療法人彩樹守口敬仁会病院</v>
      </c>
      <c r="S8" t="str">
        <v>12 枚方市</v>
      </c>
      <c r="T8" t="str">
        <v>医療法人大寿会大寿会病院</v>
      </c>
      <c r="U8" t="str">
        <v>13 寝屋川市</v>
      </c>
      <c r="V8" t="str">
        <v>医療法人河北会河北病院</v>
      </c>
      <c r="W8" t="str">
        <v>14 大東市</v>
      </c>
      <c r="X8" t="str">
        <v>医療法人藤井会大東中央病院</v>
      </c>
      <c r="Y8" t="str">
        <v>15 門真市</v>
      </c>
      <c r="Z8" t="str">
        <v>社会医療法人 ONE FLAG牧リハビリテーション病院</v>
      </c>
      <c r="AE8" t="str">
        <v>18 八尾市</v>
      </c>
      <c r="AF8" t="str">
        <v>医療法人貴島会貴島病院本院</v>
      </c>
      <c r="AI8" t="str">
        <v>20 東大阪市</v>
      </c>
      <c r="AJ8" t="str">
        <v>社会医療法人若弘会若草第一病院</v>
      </c>
      <c r="AK8" t="str">
        <v>21 富田林市</v>
      </c>
      <c r="AL8" t="str">
        <v>医療法人正清会金剛病院</v>
      </c>
      <c r="AM8" t="str">
        <v>22 河内長野市</v>
      </c>
      <c r="AN8" t="str">
        <v>医療法人生登会てらもと医療リハビリ病院</v>
      </c>
      <c r="AO8" t="str">
        <v>23 松原市</v>
      </c>
      <c r="AP8" t="str">
        <v>医療法人邦英会寺下病院</v>
      </c>
      <c r="AQ8" t="str">
        <v>24 羽曳野市</v>
      </c>
      <c r="AR8" t="str">
        <v>医療法人昌円会高村病院</v>
      </c>
      <c r="AU8" t="str">
        <v>26 大阪狭山市</v>
      </c>
      <c r="AV8" t="str">
        <v>社会医療法人さくら会さくら会病院</v>
      </c>
      <c r="AW8" t="str">
        <v>51 堺区</v>
      </c>
      <c r="AX8" t="str">
        <v>公益財団法人浅香山病院</v>
      </c>
      <c r="AY8" t="str">
        <v>52 中区</v>
      </c>
      <c r="AZ8" t="str">
        <v>医療法人 邦徳会 邦和病院</v>
      </c>
      <c r="BC8" t="str">
        <v>54 西区</v>
      </c>
      <c r="BD8" t="str">
        <v>社会医療法人ペガサスペガサスリハビリテーション病院</v>
      </c>
      <c r="BE8" t="str">
        <v>55 南区</v>
      </c>
      <c r="BF8" t="str">
        <v>医療法人良秀会泉北藤井病院</v>
      </c>
      <c r="BG8" t="str">
        <v>56 北区</v>
      </c>
      <c r="BH8" t="str">
        <v>医療法人紀和会正風病院</v>
      </c>
      <c r="BK8" t="str">
        <v>30 岸和田市</v>
      </c>
      <c r="BL8" t="str">
        <v>医療法人良秀会藤井病院</v>
      </c>
      <c r="BM8" t="str">
        <v>31 泉大津市</v>
      </c>
      <c r="BN8" t="str">
        <v>医療法人穂仁会原病院</v>
      </c>
      <c r="BO8" t="str">
        <v>32 貝塚市</v>
      </c>
      <c r="BP8" t="str">
        <v>社会医療法人慈薫会河崎病院</v>
      </c>
      <c r="BQ8" t="str">
        <v>33 泉佐野市</v>
      </c>
      <c r="BR8" t="str">
        <v>医療法人定生会谷口病院</v>
      </c>
      <c r="BS8" t="str">
        <v>34 和泉市</v>
      </c>
      <c r="BT8" t="str">
        <v>地方独立行政法人大阪府立病院機構大阪母子医療センター</v>
      </c>
      <c r="BW8" t="str">
        <v>36 泉南市</v>
      </c>
      <c r="BX8" t="str">
        <v>医療法人白卯会白井病院</v>
      </c>
      <c r="CG8" t="str">
        <v>61 都島区</v>
      </c>
      <c r="CH8" t="str">
        <v>医療法人京昭会ツヂ病院</v>
      </c>
      <c r="CI8" t="str">
        <v>62 東淀川区</v>
      </c>
      <c r="CJ8" t="str">
        <v>淀川平成病院</v>
      </c>
      <c r="CK8" t="str">
        <v>63 旭区</v>
      </c>
      <c r="CL8" t="str">
        <v>医療法人松仁会明徳病院</v>
      </c>
      <c r="CM8" t="str">
        <v>64 淀川区</v>
      </c>
      <c r="CN8" t="str">
        <v>社会医療法人協和会北大阪病院</v>
      </c>
      <c r="CO8" t="str">
        <v>65 北区</v>
      </c>
      <c r="CP8" t="str">
        <v>一般財団法人住友病院</v>
      </c>
      <c r="CQ8" t="str">
        <v>66 福島区</v>
      </c>
      <c r="CR8" t="str">
        <v>医療法人啓信会大阪整形外科病院</v>
      </c>
      <c r="CU8" t="str">
        <v>68 西区</v>
      </c>
      <c r="CV8" t="str">
        <v>吉川病院</v>
      </c>
      <c r="DA8" t="str">
        <v>71 西淀川区</v>
      </c>
      <c r="DB8" t="str">
        <v>社会医療法人愛仁会千船病院</v>
      </c>
      <c r="DC8" t="str">
        <v>72 天王寺区</v>
      </c>
      <c r="DD8" t="str">
        <v>医療法人社団湯川胃腸病院</v>
      </c>
      <c r="DE8" t="str">
        <v>73 浪速区</v>
      </c>
      <c r="DF8" t="str">
        <v>社会医療法人寿会富永病院</v>
      </c>
      <c r="DG8" t="str">
        <v>74 東成区</v>
      </c>
      <c r="DH8" t="str">
        <v>公道会病院</v>
      </c>
      <c r="DI8" t="str">
        <v>75 生野区</v>
      </c>
      <c r="DJ8" t="str">
        <v>医療法人アエバ会アエバ外科病院</v>
      </c>
      <c r="DK8" t="str">
        <v>76 城東区</v>
      </c>
      <c r="DL8" t="str">
        <v>社会福祉法人恩賜財団大阪府済生会野江病院</v>
      </c>
      <c r="DM8" t="str">
        <v>77 鶴見区</v>
      </c>
      <c r="DN8" t="str">
        <v>医療福祉生活協同組合おおさか　コープおおさか病院</v>
      </c>
      <c r="DO8" t="str">
        <v>78 中央区</v>
      </c>
      <c r="DP8" t="str">
        <v>国家公務員共済組合連合会大手前病院</v>
      </c>
      <c r="DQ8" t="str">
        <v>79 阿倍野区</v>
      </c>
      <c r="DR8" t="str">
        <v>医療法人恵登久会越川病院</v>
      </c>
      <c r="DS8" t="str">
        <v>80 住吉区</v>
      </c>
      <c r="DT8" t="str">
        <v>医療法人錦秀会阪和記念病院</v>
      </c>
      <c r="DU8" t="str">
        <v>81 東住吉区</v>
      </c>
      <c r="DV8" t="str">
        <v>医療法人橘会東住吉森本リハビリテーション病院</v>
      </c>
      <c r="DW8" t="str">
        <v>82 西成区</v>
      </c>
      <c r="DX8" t="str">
        <v>医療法人ダイワ会大和中央病院</v>
      </c>
      <c r="DY8" t="str">
        <v>83 住之江区</v>
      </c>
      <c r="DZ8" t="str">
        <v>社会医療法人三宝会南港病院</v>
      </c>
      <c r="EA8" t="str">
        <v>84 平野区</v>
      </c>
      <c r="EB8" t="str">
        <v>医療法人松仁会松井記念病院</v>
      </c>
    </row>
    <row r="9" spans="1:132" x14ac:dyDescent="0.45">
      <c r="A9" t="str">
        <v>01 豊中市</v>
      </c>
      <c r="B9" t="str">
        <v>社会医療法人純幸会関西メディカル病院</v>
      </c>
      <c r="E9" t="str">
        <v>03 吹田市</v>
      </c>
      <c r="F9" t="str">
        <v>医療法人徳洲会吹田徳洲会病院</v>
      </c>
      <c r="G9" t="str">
        <v>04 箕面市</v>
      </c>
      <c r="H9" t="str">
        <v>医療法人マックシール巽今宮病院</v>
      </c>
      <c r="I9" t="str">
        <v>07 高槻市</v>
      </c>
      <c r="J9" t="str">
        <v>社会医療法人愛仁会　愛仁会リハビリテーション病院</v>
      </c>
      <c r="K9" t="str">
        <v>08 茨木市</v>
      </c>
      <c r="L9" t="str">
        <v>医療法人医誠会茨木医誠会病院</v>
      </c>
      <c r="Q9" t="str">
        <v>11 守口市</v>
      </c>
      <c r="R9" t="str">
        <v>医療法人愛泉会愛泉会病院</v>
      </c>
      <c r="S9" t="str">
        <v>12 枚方市</v>
      </c>
      <c r="T9" t="str">
        <v>市立ひらかた病院</v>
      </c>
      <c r="U9" t="str">
        <v>13 寝屋川市</v>
      </c>
      <c r="V9" t="str">
        <v>医療法人一祐会藤本病院</v>
      </c>
      <c r="W9" t="str">
        <v>14 大東市</v>
      </c>
      <c r="X9" t="str">
        <v>医療法人仁泉会阪奈病院</v>
      </c>
      <c r="Y9" t="str">
        <v>15 門真市</v>
      </c>
      <c r="Z9" t="str">
        <v>医療法人正幸会正幸会病院</v>
      </c>
      <c r="AE9" t="str">
        <v>18 八尾市</v>
      </c>
      <c r="AF9" t="str">
        <v>医療法人徳洲会厚生会第一病院</v>
      </c>
      <c r="AI9" t="str">
        <v>20 東大阪市</v>
      </c>
      <c r="AJ9" t="str">
        <v>医療法人孟仁会東大阪山路病院</v>
      </c>
      <c r="AK9" t="str">
        <v>21 富田林市</v>
      </c>
      <c r="AL9" t="str">
        <v>一般財団法人成研会結のぞみ病院</v>
      </c>
      <c r="AM9" t="str">
        <v>22 河内長野市</v>
      </c>
      <c r="AN9" t="str">
        <v>社会福祉法人恩徳福祉会青山第二病院</v>
      </c>
      <c r="AQ9" t="str">
        <v>24 羽曳野市</v>
      </c>
      <c r="AR9" t="str">
        <v>医療法人愛幸会天仁病院</v>
      </c>
      <c r="AU9" t="str">
        <v>26 大阪狭山市</v>
      </c>
      <c r="AV9" t="str">
        <v>医療法人正雅会辻本病院</v>
      </c>
      <c r="AW9" t="str">
        <v>51 堺区</v>
      </c>
      <c r="AX9" t="str">
        <v>医療法人いずみ会阪堺病院</v>
      </c>
      <c r="AY9" t="str">
        <v>52 中区</v>
      </c>
      <c r="AZ9" t="str">
        <v>医療法人藤田好生会堺フジタ病院</v>
      </c>
      <c r="BC9" t="str">
        <v>54 西区</v>
      </c>
      <c r="BD9" t="str">
        <v>医療法人達瑛会鳳胃腸病院</v>
      </c>
      <c r="BG9" t="str">
        <v>56 北区</v>
      </c>
      <c r="BH9" t="str">
        <v>堺若葉会病院</v>
      </c>
      <c r="BK9" t="str">
        <v>30 岸和田市</v>
      </c>
      <c r="BL9" t="str">
        <v>医療法人聖志会渡辺病院</v>
      </c>
      <c r="BM9" t="str">
        <v>31 泉大津市</v>
      </c>
      <c r="BN9" t="str">
        <v>泉大津急性期メディカルセンター</v>
      </c>
      <c r="BQ9" t="str">
        <v>33 泉佐野市</v>
      </c>
      <c r="BR9" t="str">
        <v>医療法人桂信会羽原病院</v>
      </c>
      <c r="BS9" t="str">
        <v>34 和泉市</v>
      </c>
      <c r="BT9" t="str">
        <v>和泉市立総合医療センター</v>
      </c>
      <c r="BW9" t="str">
        <v>36 泉南市</v>
      </c>
      <c r="BX9" t="str">
        <v>和泉南病院</v>
      </c>
      <c r="CG9" t="str">
        <v>61 都島区</v>
      </c>
      <c r="CH9" t="str">
        <v>大阪市立総合医療センター</v>
      </c>
      <c r="CK9" t="str">
        <v>63 旭区</v>
      </c>
      <c r="CL9" t="str">
        <v>社会医療法人祐生会城北みどりケ丘病院</v>
      </c>
      <c r="CM9" t="str">
        <v>64 淀川区</v>
      </c>
      <c r="CN9" t="str">
        <v>貴生病院</v>
      </c>
      <c r="CO9" t="str">
        <v>65 北区</v>
      </c>
      <c r="CP9" t="str">
        <v>社会医療法人協和会加納総合病院</v>
      </c>
      <c r="CQ9" t="str">
        <v>66 福島区</v>
      </c>
      <c r="CR9" t="str">
        <v>独立行政法人地域医療機能推進機構大阪病院</v>
      </c>
      <c r="CU9" t="str">
        <v>68 西区</v>
      </c>
      <c r="CV9" t="str">
        <v>公益財団法人日本生命済生会日本生命病院</v>
      </c>
      <c r="DA9" t="str">
        <v>71 西淀川区</v>
      </c>
      <c r="DB9" t="str">
        <v>公益財団法人淀川勤労者厚生協会附属西淀病院</v>
      </c>
      <c r="DC9" t="str">
        <v>72 天王寺区</v>
      </c>
      <c r="DD9" t="str">
        <v>早石病院</v>
      </c>
      <c r="DG9" t="str">
        <v>74 東成区</v>
      </c>
      <c r="DH9" t="str">
        <v>医療法人中本会中本病院</v>
      </c>
      <c r="DI9" t="str">
        <v>75 生野区</v>
      </c>
      <c r="DJ9" t="str">
        <v>医療法人吉栄会吉栄会病院</v>
      </c>
      <c r="DK9" t="str">
        <v>76 城東区</v>
      </c>
      <c r="DL9" t="str">
        <v>社会医療法人大道会森之宮病院</v>
      </c>
      <c r="DM9" t="str">
        <v>77 鶴見区</v>
      </c>
      <c r="DN9" t="str">
        <v>社会医療法人盛和会本田病院</v>
      </c>
      <c r="DO9" t="str">
        <v>78 中央区</v>
      </c>
      <c r="DP9" t="str">
        <v>地方独立行政法人大阪府立病院機構大阪国際がんセンター</v>
      </c>
      <c r="DQ9" t="str">
        <v>79 阿倍野区</v>
      </c>
      <c r="DR9" t="str">
        <v>西日本旅客鉄道株式会社大阪鉄道病院</v>
      </c>
      <c r="DS9" t="str">
        <v>80 住吉区</v>
      </c>
      <c r="DT9" t="str">
        <v>医療法人錦秀会阪和第二住吉病院</v>
      </c>
      <c r="DU9" t="str">
        <v>81 東住吉区</v>
      </c>
      <c r="DV9" t="str">
        <v>医療法人橘会東住吉森本病院</v>
      </c>
      <c r="DW9" t="str">
        <v>82 西成区</v>
      </c>
      <c r="DX9" t="str">
        <v>一般社団法人津守病院</v>
      </c>
      <c r="EA9" t="str">
        <v>84 平野区</v>
      </c>
      <c r="EB9" t="str">
        <v>医療法人豊旺会共立病院</v>
      </c>
    </row>
    <row r="10" spans="1:132" x14ac:dyDescent="0.45">
      <c r="A10" t="str">
        <v>01 豊中市</v>
      </c>
      <c r="B10" t="str">
        <v>医療法人篤友会関西リハビリテーション病院</v>
      </c>
      <c r="E10" t="str">
        <v>03 吹田市</v>
      </c>
      <c r="F10" t="str">
        <v>社会福祉法人恩賜財団済生会支部大阪府済生会千里病院</v>
      </c>
      <c r="G10" t="str">
        <v>04 箕面市</v>
      </c>
      <c r="H10" t="str">
        <v>医療法人ガラシア会ガラシア病院</v>
      </c>
      <c r="I10" t="str">
        <v>07 高槻市</v>
      </c>
      <c r="J10" t="str">
        <v>社会医療法人東和会第一東和会病院</v>
      </c>
      <c r="K10" t="str">
        <v>08 茨木市</v>
      </c>
      <c r="L10" t="str">
        <v>医療法人成和会ほうせんか病院</v>
      </c>
      <c r="Q10" t="str">
        <v>11 守口市</v>
      </c>
      <c r="R10" t="str">
        <v>医療法人清水会　もりぐち清水会病院</v>
      </c>
      <c r="S10" t="str">
        <v>12 枚方市</v>
      </c>
      <c r="T10" t="str">
        <v>国家公務員共済組合連合会枚方公済病院</v>
      </c>
      <c r="U10" t="str">
        <v>13 寝屋川市</v>
      </c>
      <c r="V10" t="str">
        <v>医療法人大慶会星光病院</v>
      </c>
      <c r="AE10" t="str">
        <v>18 八尾市</v>
      </c>
      <c r="AF10" t="str">
        <v>医療法人貴医会貴島中央病院</v>
      </c>
      <c r="AI10" t="str">
        <v>20 東大阪市</v>
      </c>
      <c r="AJ10" t="str">
        <v>医療法人藤井会　枚岡病院</v>
      </c>
      <c r="AK10" t="str">
        <v>21 富田林市</v>
      </c>
      <c r="AL10" t="str">
        <v>富田林田中病院</v>
      </c>
      <c r="AM10" t="str">
        <v>22 河内長野市</v>
      </c>
      <c r="AN10" t="str">
        <v>医療法人敬任会南河内おか病院</v>
      </c>
      <c r="AQ10" t="str">
        <v>24 羽曳野市</v>
      </c>
      <c r="AR10" t="str">
        <v>運動器ケアしまだ病院</v>
      </c>
      <c r="AU10" t="str">
        <v>26 大阪狭山市</v>
      </c>
      <c r="AV10" t="str">
        <v>医療法人恒尚会兵田病院</v>
      </c>
      <c r="AW10" t="str">
        <v>51 堺区</v>
      </c>
      <c r="AX10" t="str">
        <v>医療法人朝日会朝日会病院</v>
      </c>
      <c r="AY10" t="str">
        <v>52 中区</v>
      </c>
      <c r="AZ10" t="str">
        <v>医療法人恵泉会堺平成病院</v>
      </c>
      <c r="BC10" t="str">
        <v>54 西区</v>
      </c>
      <c r="BD10" t="str">
        <v>医療法人大泉会大仙病院</v>
      </c>
      <c r="BG10" t="str">
        <v>56 北区</v>
      </c>
      <c r="BH10" t="str">
        <v>医療法人杏林会金岡病院</v>
      </c>
      <c r="BK10" t="str">
        <v>30 岸和田市</v>
      </c>
      <c r="BL10" t="str">
        <v>医療法人大植会葛城病院</v>
      </c>
      <c r="BQ10" t="str">
        <v>33 泉佐野市</v>
      </c>
      <c r="BR10" t="str">
        <v>医療法人青松記念病院</v>
      </c>
      <c r="BS10" t="str">
        <v>34 和泉市</v>
      </c>
      <c r="BT10" t="str">
        <v>社会医療法人啓仁会咲花病院</v>
      </c>
      <c r="BW10" t="str">
        <v>36 泉南市</v>
      </c>
      <c r="BX10" t="str">
        <v>医療法人功徳会大阪晴愛病院</v>
      </c>
      <c r="CG10" t="str">
        <v>61 都島区</v>
      </c>
      <c r="CH10" t="str">
        <v>社会医療法人明生会明生病院</v>
      </c>
      <c r="CK10" t="str">
        <v>63 旭区</v>
      </c>
      <c r="CL10" t="str">
        <v>医療法人永寿会福島病院</v>
      </c>
      <c r="CM10" t="str">
        <v>64 淀川区</v>
      </c>
      <c r="CN10" t="str">
        <v>革島病院</v>
      </c>
      <c r="CO10" t="str">
        <v>65 北区</v>
      </c>
      <c r="CP10" t="str">
        <v>医療法人渡辺医学会桜橋渡辺リハビリテーション病院</v>
      </c>
      <c r="CQ10" t="str">
        <v>66 福島区</v>
      </c>
      <c r="CR10" t="str">
        <v>医療法人燦恵会首藤病院</v>
      </c>
      <c r="CU10" t="str">
        <v>68 西区</v>
      </c>
      <c r="CV10" t="str">
        <v>医療法人日新会日新会病院</v>
      </c>
      <c r="DC10" t="str">
        <v>72 天王寺区</v>
      </c>
      <c r="DD10" t="str">
        <v>大阪赤十字病院</v>
      </c>
      <c r="DG10" t="str">
        <v>74 東成区</v>
      </c>
      <c r="DH10" t="str">
        <v>医療法人仁志会西眼科病院</v>
      </c>
      <c r="DI10" t="str">
        <v>75 生野区</v>
      </c>
      <c r="DJ10" t="str">
        <v>医療法人優心会優心会厚生病院</v>
      </c>
      <c r="DK10" t="str">
        <v>76 城東区</v>
      </c>
      <c r="DL10" t="str">
        <v>東大阪病院</v>
      </c>
      <c r="DM10" t="str">
        <v>77 鶴見区</v>
      </c>
      <c r="DN10" t="str">
        <v>医療法人津樹会城東病院</v>
      </c>
      <c r="DO10" t="str">
        <v>78 中央区</v>
      </c>
      <c r="DP10" t="str">
        <v>医療法人飯島会産科婦人科飯島病院</v>
      </c>
      <c r="DQ10" t="str">
        <v>79 阿倍野区</v>
      </c>
      <c r="DR10" t="str">
        <v>医療法人健友会帝塚山病院</v>
      </c>
      <c r="DS10" t="str">
        <v>80 住吉区</v>
      </c>
      <c r="DT10" t="str">
        <v>医療法人錦秀会阪和病院</v>
      </c>
      <c r="DU10" t="str">
        <v>81 東住吉区</v>
      </c>
      <c r="DV10" t="str">
        <v>東和病院</v>
      </c>
      <c r="DW10" t="str">
        <v>82 西成区</v>
      </c>
      <c r="DX10" t="str">
        <v>医療法人生樹会渡辺病院</v>
      </c>
      <c r="EA10" t="str">
        <v>84 平野区</v>
      </c>
      <c r="EB10" t="str">
        <v>医療法人寺西報恩会長吉総合病院</v>
      </c>
    </row>
    <row r="11" spans="1:132" x14ac:dyDescent="0.45">
      <c r="A11" t="str">
        <v>01 豊中市</v>
      </c>
      <c r="B11" t="str">
        <v>医療法人篤友会坂本病院分院</v>
      </c>
      <c r="E11" t="str">
        <v>03 吹田市</v>
      </c>
      <c r="F11" t="str">
        <v>医療法人協和会協和会病院</v>
      </c>
      <c r="G11" t="str">
        <v>04 箕面市</v>
      </c>
      <c r="H11" t="str">
        <v>医療法人華之会箕面中央病院</v>
      </c>
      <c r="I11" t="str">
        <v>07 高槻市</v>
      </c>
      <c r="J11" t="str">
        <v>社会医療法人仙養会北摂総合病院</v>
      </c>
      <c r="K11" t="str">
        <v>08 茨木市</v>
      </c>
      <c r="L11" t="str">
        <v>医療法人友紘会 彩都友紘会病院</v>
      </c>
      <c r="S11" t="str">
        <v>12 枚方市</v>
      </c>
      <c r="T11" t="str">
        <v>社会医療法人みどり会中村病院</v>
      </c>
      <c r="U11" t="str">
        <v>13 寝屋川市</v>
      </c>
      <c r="V11" t="str">
        <v>社会医療法人弘道会寝屋川生野病院</v>
      </c>
      <c r="AE11" t="str">
        <v>18 八尾市</v>
      </c>
      <c r="AF11" t="str">
        <v>八尾はぁとふる病院</v>
      </c>
      <c r="AI11" t="str">
        <v>20 東大阪市</v>
      </c>
      <c r="AJ11" t="str">
        <v>医療法人宝持会池田病院</v>
      </c>
      <c r="AK11" t="str">
        <v>21 富田林市</v>
      </c>
      <c r="AL11" t="str">
        <v>社会福祉法人 大阪府障害者福祉事業団 すくよか</v>
      </c>
      <c r="AM11" t="str">
        <v>22 河内長野市</v>
      </c>
      <c r="AN11" t="str">
        <v>医療法人博我会滝谷病院</v>
      </c>
      <c r="AW11" t="str">
        <v>51 堺区</v>
      </c>
      <c r="AX11" t="str">
        <v>医療法人慈友会堺山口病院</v>
      </c>
      <c r="BG11" t="str">
        <v>56 北区</v>
      </c>
      <c r="BH11" t="str">
        <v>医療法人方佑会植木病院</v>
      </c>
      <c r="BK11" t="str">
        <v>30 岸和田市</v>
      </c>
      <c r="BL11" t="str">
        <v>医療法人徳洲会岸和田徳洲会病院</v>
      </c>
      <c r="BQ11" t="str">
        <v>33 泉佐野市</v>
      </c>
      <c r="BR11" t="str">
        <v>社会医療法人栄公会佐野記念病院</v>
      </c>
      <c r="BS11" t="str">
        <v>34 和泉市</v>
      </c>
      <c r="BT11" t="str">
        <v>医療法人新仁会新仁会病院</v>
      </c>
      <c r="CG11" t="str">
        <v>61 都島区</v>
      </c>
      <c r="CH11" t="str">
        <v>社会医療法人明生会明生記念病院</v>
      </c>
      <c r="CK11" t="str">
        <v>63 旭区</v>
      </c>
      <c r="CL11" t="str">
        <v>医療法人藤仁会藤立病院</v>
      </c>
      <c r="CM11" t="str">
        <v>64 淀川区</v>
      </c>
      <c r="CN11" t="str">
        <v>北大阪医療生活協同組合十三病院</v>
      </c>
      <c r="CO11" t="str">
        <v>65 北区</v>
      </c>
      <c r="CP11" t="str">
        <v>医療法人伯鳳会大阪中央病院</v>
      </c>
      <c r="CU11" t="str">
        <v>68 西区</v>
      </c>
      <c r="CV11" t="str">
        <v>社会医療法人寿楽会大野記念病院</v>
      </c>
      <c r="DC11" t="str">
        <v>72 天王寺区</v>
      </c>
      <c r="DD11" t="str">
        <v>社会医療法人大阪国際メディカル＆サイエンスセンター　大阪警察病院</v>
      </c>
      <c r="DG11" t="str">
        <v>74 東成区</v>
      </c>
      <c r="DH11" t="str">
        <v>医療法人弘善会矢木脳神経外科病院</v>
      </c>
      <c r="DI11" t="str">
        <v>75 生野区</v>
      </c>
      <c r="DJ11" t="str">
        <v>医療法人同仁会松崎病院</v>
      </c>
      <c r="DK11" t="str">
        <v>76 城東区</v>
      </c>
      <c r="DL11" t="str">
        <v>医療法人有光会サトウ病院</v>
      </c>
      <c r="DM11" t="str">
        <v>77 鶴見区</v>
      </c>
      <c r="DN11" t="str">
        <v>社会医療法人ささき会藍の都脳神経外科病院</v>
      </c>
      <c r="DO11" t="str">
        <v>78 中央区</v>
      </c>
      <c r="DP11" t="str">
        <v>原田病院</v>
      </c>
      <c r="DQ11" t="str">
        <v>79 阿倍野区</v>
      </c>
      <c r="DR11" t="str">
        <v>医療法人河和会あべの王子病院</v>
      </c>
      <c r="DS11" t="str">
        <v>80 住吉区</v>
      </c>
      <c r="DT11" t="str">
        <v>地方独立行政法人大阪府立病院機構大阪急性期・総合医療センター</v>
      </c>
      <c r="DU11" t="str">
        <v>81 東住吉区</v>
      </c>
      <c r="DV11" t="str">
        <v>医療法人西中医学会西中病院</v>
      </c>
      <c r="DW11" t="str">
        <v>82 西成区</v>
      </c>
      <c r="DX11" t="str">
        <v>社会医療法人杏樹会杏林記念病院</v>
      </c>
      <c r="EA11" t="str">
        <v>84 平野区</v>
      </c>
      <c r="EB11" t="str">
        <v>社会医療法人緑風会 緑風会病院</v>
      </c>
    </row>
    <row r="12" spans="1:132" x14ac:dyDescent="0.45">
      <c r="A12" t="str">
        <v>01 豊中市</v>
      </c>
      <c r="B12" t="str">
        <v>公益財団法人唐澤記念会大阪脳神経外科病院</v>
      </c>
      <c r="E12" t="str">
        <v>03 吹田市</v>
      </c>
      <c r="F12" t="str">
        <v>医療法人ダイワ会大和病院</v>
      </c>
      <c r="G12" t="str">
        <v>04 箕面市</v>
      </c>
      <c r="H12" t="str">
        <v>医療法人清順堂ためなが温泉病院</v>
      </c>
      <c r="I12" t="str">
        <v>07 高槻市</v>
      </c>
      <c r="J12" t="str">
        <v>大阪医科薬科大学三島南病院</v>
      </c>
      <c r="K12" t="str">
        <v>08 茨木市</v>
      </c>
      <c r="L12" t="str">
        <v>社会医療法人祐生会茨木みどりヶ丘病院</v>
      </c>
      <c r="S12" t="str">
        <v>12 枚方市</v>
      </c>
      <c r="T12" t="str">
        <v>医療法人御殿山福田総合病院</v>
      </c>
      <c r="U12" t="str">
        <v>13 寝屋川市</v>
      </c>
      <c r="V12" t="str">
        <v>医療法人全心会寝屋川ひかり病院</v>
      </c>
      <c r="AE12" t="str">
        <v>18 八尾市</v>
      </c>
      <c r="AF12" t="str">
        <v>医療法人桜希会東朋八尾病院</v>
      </c>
      <c r="AI12" t="str">
        <v>20 東大阪市</v>
      </c>
      <c r="AJ12" t="str">
        <v>医療法人恵生会恵生会病院</v>
      </c>
      <c r="AM12" t="str">
        <v>22 河内長野市</v>
      </c>
      <c r="AN12" t="str">
        <v>医療法人孝仁会澤田病院</v>
      </c>
      <c r="AW12" t="str">
        <v>51 堺区</v>
      </c>
      <c r="AX12" t="str">
        <v>堺市立重症心身障害者（児）支援センター</v>
      </c>
      <c r="BG12" t="str">
        <v>56 北区</v>
      </c>
      <c r="BH12" t="str">
        <v>医療法人生和会堺リハビリテーション病院</v>
      </c>
      <c r="BK12" t="str">
        <v>30 岸和田市</v>
      </c>
      <c r="BL12" t="str">
        <v>医療法人阪南会天の川病院</v>
      </c>
      <c r="BQ12" t="str">
        <v>33 泉佐野市</v>
      </c>
      <c r="BR12" t="str">
        <v>医療法人康生会泉佐野優人会病院</v>
      </c>
      <c r="BS12" t="str">
        <v>34 和泉市</v>
      </c>
      <c r="BT12" t="str">
        <v>医療法人守田会いぶきの病院</v>
      </c>
      <c r="CG12" t="str">
        <v>61 都島区</v>
      </c>
      <c r="CH12" t="str">
        <v>医療法人正和会協和病院</v>
      </c>
      <c r="CM12" t="str">
        <v>64 淀川区</v>
      </c>
      <c r="CN12" t="str">
        <v>大阪市立十三市民病院</v>
      </c>
      <c r="CO12" t="str">
        <v>65 北区</v>
      </c>
      <c r="CP12" t="str">
        <v>社会医療法人行岡医学研究会行岡病院</v>
      </c>
      <c r="CU12" t="str">
        <v>68 西区</v>
      </c>
      <c r="CV12" t="str">
        <v>公益社団法人日本海員掖済会大阪掖済会病院</v>
      </c>
      <c r="DG12" t="str">
        <v>74 東成区</v>
      </c>
      <c r="DH12" t="str">
        <v>社会医療法人明生会明生第二病院</v>
      </c>
      <c r="DI12" t="str">
        <v>75 生野区</v>
      </c>
      <c r="DJ12" t="str">
        <v>医療法人相生会相生病院</v>
      </c>
      <c r="DK12" t="str">
        <v>76 城東区</v>
      </c>
      <c r="DL12" t="str">
        <v>社会医療法人大道会ボバース記念病院</v>
      </c>
      <c r="DO12" t="str">
        <v>78 中央区</v>
      </c>
      <c r="DP12" t="str">
        <v>独立行政法人国立病院機構大阪医療センター</v>
      </c>
      <c r="DW12" t="str">
        <v>82 西成区</v>
      </c>
      <c r="DX12" t="str">
        <v>医療法人生樹会浦上病院</v>
      </c>
      <c r="EA12" t="str">
        <v>84 平野区</v>
      </c>
      <c r="EB12" t="str">
        <v>医療法人高遼会高遼会病院</v>
      </c>
    </row>
    <row r="13" spans="1:132" x14ac:dyDescent="0.45">
      <c r="A13" t="str">
        <v>01 豊中市</v>
      </c>
      <c r="B13" t="str">
        <v>医療法人若葉会豊中若葉会病院</v>
      </c>
      <c r="E13" t="str">
        <v>03 吹田市</v>
      </c>
      <c r="F13" t="str">
        <v>医療法人菊秀会皐月病院</v>
      </c>
      <c r="G13" t="str">
        <v>04 箕面市</v>
      </c>
      <c r="H13" t="str">
        <v>医療法人啓明会相原病院</v>
      </c>
      <c r="I13" t="str">
        <v>07 高槻市</v>
      </c>
      <c r="J13" t="str">
        <v>医療法人社団緑水会緑水会病院</v>
      </c>
      <c r="K13" t="str">
        <v>08 茨木市</v>
      </c>
      <c r="L13" t="str">
        <v>医療法人和倉会サンタマリア病院</v>
      </c>
      <c r="S13" t="str">
        <v>12 枚方市</v>
      </c>
      <c r="T13" t="str">
        <v>医療法人（社団）有恵会 香里ヶ丘有恵会病院</v>
      </c>
      <c r="U13" t="str">
        <v>13 寝屋川市</v>
      </c>
      <c r="V13" t="str">
        <v>医療法人毅峰会青樹会病院</v>
      </c>
      <c r="AE13" t="str">
        <v>18 八尾市</v>
      </c>
      <c r="AF13" t="str">
        <v>医真会八尾リハビリテーション病院</v>
      </c>
      <c r="AI13" t="str">
        <v>20 東大阪市</v>
      </c>
      <c r="AJ13" t="str">
        <v>医療法人仁風会牧野病院</v>
      </c>
      <c r="AW13" t="str">
        <v>51 堺区</v>
      </c>
      <c r="AX13" t="str">
        <v>医療法人淳康会堺近森病院</v>
      </c>
      <c r="BG13" t="str">
        <v>56 北区</v>
      </c>
      <c r="BH13" t="str">
        <v>吉川病院</v>
      </c>
      <c r="BK13" t="str">
        <v>30 岸和田市</v>
      </c>
      <c r="BL13" t="str">
        <v>医療法人ふれ愛の杜みどり病院</v>
      </c>
      <c r="BQ13" t="str">
        <v>33 泉佐野市</v>
      </c>
      <c r="BR13" t="str">
        <v>りんくう永山病院</v>
      </c>
      <c r="BS13" t="str">
        <v>34 和泉市</v>
      </c>
      <c r="BT13" t="str">
        <v>府中病院</v>
      </c>
      <c r="CG13" t="str">
        <v>61 都島区</v>
      </c>
      <c r="CH13" t="str">
        <v>医療法人正正会分野病院</v>
      </c>
      <c r="CO13" t="str">
        <v>65 北区</v>
      </c>
      <c r="CP13" t="str">
        <v>社会福祉法人恩賜財団済生会支部大阪府済生会大阪北リハビリテーション病院</v>
      </c>
      <c r="DI13" t="str">
        <v>75 生野区</v>
      </c>
      <c r="DJ13" t="str">
        <v>医療法人朝日会朝日生野病院</v>
      </c>
      <c r="DW13" t="str">
        <v>82 西成区</v>
      </c>
      <c r="DX13" t="str">
        <v>社会医療法人山紀会山本第三病院</v>
      </c>
      <c r="EA13" t="str">
        <v>84 平野区</v>
      </c>
      <c r="EB13" t="str">
        <v>医療法人育生会三好病院</v>
      </c>
    </row>
    <row r="14" spans="1:132" x14ac:dyDescent="0.45">
      <c r="A14" t="str">
        <v>01 豊中市</v>
      </c>
      <c r="B14" t="str">
        <v>医療法人康生会豊中平成病院</v>
      </c>
      <c r="E14" t="str">
        <v>03 吹田市</v>
      </c>
      <c r="F14" t="str">
        <v>社会医療法人愛仁会井上病院</v>
      </c>
      <c r="I14" t="str">
        <v>07 高槻市</v>
      </c>
      <c r="J14" t="str">
        <v>特定医療法人健和会うえだ下田部病院</v>
      </c>
      <c r="K14" t="str">
        <v>08 茨木市</v>
      </c>
      <c r="L14" t="str">
        <v>医療法人恵仁会田中病院</v>
      </c>
      <c r="S14" t="str">
        <v>12 枚方市</v>
      </c>
      <c r="T14" t="str">
        <v>医療法人北辰会天の川病院</v>
      </c>
      <c r="U14" t="str">
        <v>13 寝屋川市</v>
      </c>
      <c r="V14" t="str">
        <v>松島病院</v>
      </c>
      <c r="AE14" t="str">
        <v>18 八尾市</v>
      </c>
      <c r="AF14" t="str">
        <v>医療法人仁悠会辻野病院</v>
      </c>
      <c r="AI14" t="str">
        <v>20 東大阪市</v>
      </c>
      <c r="AJ14" t="str">
        <v>医療法人清和会ながはら病院</v>
      </c>
      <c r="BG14" t="str">
        <v>56 北区</v>
      </c>
      <c r="BH14" t="str">
        <v>タマダ病院</v>
      </c>
      <c r="BK14" t="str">
        <v>30 岸和田市</v>
      </c>
      <c r="BL14" t="str">
        <v>医療法人晋救館和田病院</v>
      </c>
      <c r="BS14" t="str">
        <v>34 和泉市</v>
      </c>
      <c r="BT14" t="str">
        <v>医療法人和泉会和泉丘病院</v>
      </c>
      <c r="CO14" t="str">
        <v>65 北区</v>
      </c>
      <c r="CP14" t="str">
        <v>医療法人医誠会医誠会国際総合病院</v>
      </c>
      <c r="DI14" t="str">
        <v>75 生野区</v>
      </c>
      <c r="DJ14" t="str">
        <v>医療法人せいわ会大阪たつみリハビリテーション病院</v>
      </c>
      <c r="DW14" t="str">
        <v>82 西成区</v>
      </c>
      <c r="DX14" t="str">
        <v>大阪社会医療センター付属病院</v>
      </c>
      <c r="EA14" t="str">
        <v>84 平野区</v>
      </c>
      <c r="EB14" t="str">
        <v>社会医療法人三宝会平野東図書館前病院</v>
      </c>
    </row>
    <row r="15" spans="1:132" x14ac:dyDescent="0.45">
      <c r="A15" t="str">
        <v>01 豊中市</v>
      </c>
      <c r="B15" t="str">
        <v>医療法人康生会平成記念病院</v>
      </c>
      <c r="E15" t="str">
        <v>03 吹田市</v>
      </c>
      <c r="F15" t="str">
        <v>医療法人甲聖会甲聖会紀念病院</v>
      </c>
      <c r="I15" t="str">
        <v>07 高槻市</v>
      </c>
      <c r="J15" t="str">
        <v>社会医療法人東和会　第二東和会病院</v>
      </c>
      <c r="K15" t="str">
        <v>08 茨木市</v>
      </c>
      <c r="L15" t="str">
        <v>医療法人京優会谷川記念病院</v>
      </c>
      <c r="S15" t="str">
        <v>12 枚方市</v>
      </c>
      <c r="T15" t="str">
        <v>社会医療法人美杉会佐藤病院</v>
      </c>
      <c r="U15" t="str">
        <v>13 寝屋川市</v>
      </c>
      <c r="V15" t="str">
        <v>医療法人道仁会道仁病院</v>
      </c>
      <c r="AI15" t="str">
        <v>20 東大阪市</v>
      </c>
      <c r="AJ15" t="str">
        <v>医療法人寿山会喜馬病院</v>
      </c>
      <c r="BK15" t="str">
        <v>30 岸和田市</v>
      </c>
      <c r="BL15" t="str">
        <v>医療法人えいしん会岸和田リハビリテーション病院</v>
      </c>
      <c r="CO15" t="str">
        <v>65 北区</v>
      </c>
      <c r="CP15" t="str">
        <v>医療法人渡辺医学会桜橋渡辺未来医療病院</v>
      </c>
      <c r="DI15" t="str">
        <v>75 生野区</v>
      </c>
      <c r="DJ15" t="str">
        <v>医療法人社団日翔会生野愛和病院</v>
      </c>
      <c r="DW15" t="str">
        <v>82 西成区</v>
      </c>
      <c r="DX15" t="str">
        <v>医療法人愛壽会　愛壽記念病院</v>
      </c>
    </row>
    <row r="16" spans="1:132" x14ac:dyDescent="0.45">
      <c r="A16" t="str">
        <v>01 豊中市</v>
      </c>
      <c r="B16" t="str">
        <v>医療法人善正会上田病院</v>
      </c>
      <c r="E16" t="str">
        <v>03 吹田市</v>
      </c>
      <c r="F16" t="str">
        <v>大阪市立弘済院附属病院</v>
      </c>
      <c r="I16" t="str">
        <v>07 高槻市</v>
      </c>
      <c r="J16" t="str">
        <v>医療法人庸愛会富田町病院</v>
      </c>
      <c r="K16" t="str">
        <v>08 茨木市</v>
      </c>
      <c r="L16" t="str">
        <v>社会医療法人東和会　東和会いばらき病院</v>
      </c>
      <c r="S16" t="str">
        <v>12 枚方市</v>
      </c>
      <c r="T16" t="str">
        <v>医療法人愛和会新世病院</v>
      </c>
      <c r="U16" t="str">
        <v>13 寝屋川市</v>
      </c>
      <c r="V16" t="str">
        <v>医療法人和敬会寝屋川南病院</v>
      </c>
      <c r="AI16" t="str">
        <v>20 東大阪市</v>
      </c>
      <c r="AJ16" t="str">
        <v>医療法人藤井会藤井会リハビリテーション病院</v>
      </c>
      <c r="BK16" t="str">
        <v>30 岸和田市</v>
      </c>
      <c r="BL16" t="str">
        <v>医療法人吉栄会吉川病院</v>
      </c>
      <c r="DI16" t="str">
        <v>75 生野区</v>
      </c>
      <c r="DJ16" t="str">
        <v>医療法人育和会育和会記念病院</v>
      </c>
    </row>
    <row r="17" spans="1:114" x14ac:dyDescent="0.45">
      <c r="A17" t="str">
        <v>01 豊中市</v>
      </c>
      <c r="B17" t="str">
        <v>社会医療法人彩樹豊中敬仁会病院</v>
      </c>
      <c r="E17" t="str">
        <v>03 吹田市</v>
      </c>
      <c r="F17" t="str">
        <v>医療法人京優会北摂三木病院</v>
      </c>
      <c r="I17" t="str">
        <v>07 高槻市</v>
      </c>
      <c r="J17" t="str">
        <v>医療法人祥佑会藤田胃腸科病院</v>
      </c>
      <c r="S17" t="str">
        <v>12 枚方市</v>
      </c>
      <c r="T17" t="str">
        <v>東香里病院</v>
      </c>
      <c r="U17" t="str">
        <v>13 寝屋川市</v>
      </c>
      <c r="V17" t="str">
        <v>一般財団法人大阪府結核予防会大阪複十字病院</v>
      </c>
      <c r="AI17" t="str">
        <v>20 東大阪市</v>
      </c>
      <c r="AJ17" t="str">
        <v>医療法人康生会弥刀中央病院</v>
      </c>
      <c r="BK17" t="str">
        <v>30 岸和田市</v>
      </c>
      <c r="BL17" t="str">
        <v>社会福祉法人　寺田萬寿会　寺田萬寿病院</v>
      </c>
      <c r="DI17" t="str">
        <v>75 生野区</v>
      </c>
      <c r="DJ17" t="str">
        <v>医療法人貴和会生野中央病院</v>
      </c>
    </row>
    <row r="18" spans="1:114" x14ac:dyDescent="0.45">
      <c r="A18" t="str">
        <v>01 豊中市</v>
      </c>
      <c r="B18" t="str">
        <v>医療法人篤友会千里山病院</v>
      </c>
      <c r="E18" t="str">
        <v>03 吹田市</v>
      </c>
      <c r="F18" t="str">
        <v>大阪大学歯学部附属病院</v>
      </c>
      <c r="I18" t="str">
        <v>07 高槻市</v>
      </c>
      <c r="J18" t="str">
        <v>医療法人健栄会三康病院</v>
      </c>
      <c r="S18" t="str">
        <v>12 枚方市</v>
      </c>
      <c r="T18" t="str">
        <v>関西医科大学くずは病院</v>
      </c>
      <c r="AI18" t="str">
        <v>20 東大阪市</v>
      </c>
      <c r="AJ18" t="str">
        <v>医療法人徳洲会東大阪徳洲会病院</v>
      </c>
      <c r="BK18" t="str">
        <v>30 岸和田市</v>
      </c>
      <c r="BL18" t="str">
        <v>一般財団法人岸和田農友協会岸和田平成病院</v>
      </c>
      <c r="DI18" t="str">
        <v>75 生野区</v>
      </c>
      <c r="DJ18" t="str">
        <v>医療法人邦和会　生野病院</v>
      </c>
    </row>
    <row r="19" spans="1:114" x14ac:dyDescent="0.45">
      <c r="A19" t="str">
        <v>01 豊中市</v>
      </c>
      <c r="B19" t="str">
        <v>医療法人真正会真正会病院</v>
      </c>
      <c r="S19" t="str">
        <v>12 枚方市</v>
      </c>
      <c r="T19" t="str">
        <v>医療法人りんどう会向山病院</v>
      </c>
      <c r="AI19" t="str">
        <v>20 東大阪市</v>
      </c>
      <c r="AJ19" t="str">
        <v>医療福祉生活協同組合おおさか 東大阪生協病院</v>
      </c>
      <c r="DI19" t="str">
        <v>75 生野区</v>
      </c>
      <c r="DJ19" t="str">
        <v>医療法人のぞみ会新大阪病院</v>
      </c>
    </row>
    <row r="20" spans="1:114" x14ac:dyDescent="0.45">
      <c r="A20" t="str">
        <v>01 豊中市</v>
      </c>
      <c r="B20" t="str">
        <v>医療法人藏春堂小西病院</v>
      </c>
      <c r="S20" t="str">
        <v>12 枚方市</v>
      </c>
      <c r="T20" t="str">
        <v>医療法人讃高会　枚方東整形外科病院</v>
      </c>
      <c r="AI20" t="str">
        <v>20 東大阪市</v>
      </c>
      <c r="AJ20" t="str">
        <v>医療法人社団丸山会八戸の里病院</v>
      </c>
      <c r="DI20" t="str">
        <v>75 生野区</v>
      </c>
      <c r="DJ20" t="str">
        <v>医療法人穂翔会村田病院</v>
      </c>
    </row>
    <row r="21" spans="1:114" x14ac:dyDescent="0.45">
      <c r="S21" t="str">
        <v>12 枚方市</v>
      </c>
      <c r="T21" t="str">
        <v>医療法人中屋覚志会　津田病院</v>
      </c>
      <c r="AI21" t="str">
        <v>20 東大阪市</v>
      </c>
      <c r="AJ21" t="str">
        <v>医療法人渡辺会渡辺病院</v>
      </c>
      <c r="DI21" t="str">
        <v>75 生野区</v>
      </c>
      <c r="DJ21" t="str">
        <v>医療法人豊旺会啓生病院</v>
      </c>
    </row>
    <row r="22" spans="1:114" x14ac:dyDescent="0.45">
      <c r="S22" t="str">
        <v>12 枚方市</v>
      </c>
      <c r="T22" t="str">
        <v>医療法人毅峰会吉田病院</v>
      </c>
      <c r="AI22" t="str">
        <v>20 東大阪市</v>
      </c>
      <c r="AJ22" t="str">
        <v>医療法人竹村医学研究会(財団)小阪産病院</v>
      </c>
    </row>
    <row r="23" spans="1:114" x14ac:dyDescent="0.45">
      <c r="S23" t="str">
        <v>12 枚方市</v>
      </c>
      <c r="T23" t="str">
        <v>医療法人昭征会坂野病院</v>
      </c>
      <c r="AI23" t="str">
        <v>20 東大阪市</v>
      </c>
      <c r="AJ23" t="str">
        <v>大阪府立中河内救命救急センター</v>
      </c>
    </row>
    <row r="24" spans="1:114" x14ac:dyDescent="0.45">
      <c r="S24" t="str">
        <v>12 枚方市</v>
      </c>
      <c r="T24" t="str">
        <v>医療法人松徳会松谷病院</v>
      </c>
    </row>
    <row r="25" spans="1:114" x14ac:dyDescent="0.45">
      <c r="S25" t="str">
        <v>12 枚方市</v>
      </c>
      <c r="T25" t="str">
        <v>医療法人成育会なりもとレディースホスピタル</v>
      </c>
    </row>
  </sheetData>
  <phoneticPr fontId="1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197</vt:i4>
      </vt:variant>
    </vt:vector>
  </HeadingPairs>
  <TitlesOfParts>
    <vt:vector size="213" baseType="lpstr">
      <vt:lpstr>様式１</vt:lpstr>
      <vt:lpstr>様式２</vt:lpstr>
      <vt:lpstr>様式３</vt:lpstr>
      <vt:lpstr>様式４</vt:lpstr>
      <vt:lpstr>様式５</vt:lpstr>
      <vt:lpstr>様式６</vt:lpstr>
      <vt:lpstr>様式７</vt:lpstr>
      <vt:lpstr>様式８ー１</vt:lpstr>
      <vt:lpstr>様式８－２</vt:lpstr>
      <vt:lpstr>様式８ー３</vt:lpstr>
      <vt:lpstr>病棟機能確認票</vt:lpstr>
      <vt:lpstr>保健所用確認シート</vt:lpstr>
      <vt:lpstr>入院基本料（プルダウン作成用）</vt:lpstr>
      <vt:lpstr>プルダウンリスト（MDC分類、診療科）</vt:lpstr>
      <vt:lpstr>R７＿プラン調査対象医療機関一覧</vt:lpstr>
      <vt:lpstr>対象医療機関入力補助（関数用）</vt:lpstr>
      <vt:lpstr>_01_豊中市</vt:lpstr>
      <vt:lpstr>_01_豊能</vt:lpstr>
      <vt:lpstr>_02_三島</vt:lpstr>
      <vt:lpstr>_02_池田市</vt:lpstr>
      <vt:lpstr>_03_吹田市</vt:lpstr>
      <vt:lpstr>_03_北河内</vt:lpstr>
      <vt:lpstr>_04_中河内</vt:lpstr>
      <vt:lpstr>_04_箕面市</vt:lpstr>
      <vt:lpstr>_05_南河内</vt:lpstr>
      <vt:lpstr>_05_豊能町</vt:lpstr>
      <vt:lpstr>_06_堺市</vt:lpstr>
      <vt:lpstr>_06_能勢町</vt:lpstr>
      <vt:lpstr>_07_高槻市</vt:lpstr>
      <vt:lpstr>_07_泉州</vt:lpstr>
      <vt:lpstr>_08_1_大阪市北部</vt:lpstr>
      <vt:lpstr>_08_2_大阪市西部</vt:lpstr>
      <vt:lpstr>_08_3_大阪市東部</vt:lpstr>
      <vt:lpstr>_08_4_大阪市南部</vt:lpstr>
      <vt:lpstr>_08_茨木市</vt:lpstr>
      <vt:lpstr>_09_摂津市</vt:lpstr>
      <vt:lpstr>_10_島本町</vt:lpstr>
      <vt:lpstr>_11_守口市</vt:lpstr>
      <vt:lpstr>_12_枚方市</vt:lpstr>
      <vt:lpstr>_13_寝屋川市</vt:lpstr>
      <vt:lpstr>_14_大東市</vt:lpstr>
      <vt:lpstr>_15_門真市</vt:lpstr>
      <vt:lpstr>_16_四條畷市</vt:lpstr>
      <vt:lpstr>_17_交野市</vt:lpstr>
      <vt:lpstr>_18_八尾市</vt:lpstr>
      <vt:lpstr>_19_柏原市</vt:lpstr>
      <vt:lpstr>_20_東大阪市</vt:lpstr>
      <vt:lpstr>_21_富田林市</vt:lpstr>
      <vt:lpstr>_22_河内長野市</vt:lpstr>
      <vt:lpstr>_23_松原市</vt:lpstr>
      <vt:lpstr>_24_羽曳野市</vt:lpstr>
      <vt:lpstr>_25_藤井寺市</vt:lpstr>
      <vt:lpstr>_26_大阪狭山市</vt:lpstr>
      <vt:lpstr>_27_太子町</vt:lpstr>
      <vt:lpstr>_28_河南町</vt:lpstr>
      <vt:lpstr>_29_千早赤阪村</vt:lpstr>
      <vt:lpstr>_30_岸和田市</vt:lpstr>
      <vt:lpstr>_31_泉大津市</vt:lpstr>
      <vt:lpstr>_32_貝塚市</vt:lpstr>
      <vt:lpstr>_33_泉佐野市</vt:lpstr>
      <vt:lpstr>_34_和泉市</vt:lpstr>
      <vt:lpstr>_35_高石市</vt:lpstr>
      <vt:lpstr>_36_泉南市</vt:lpstr>
      <vt:lpstr>_37_阪南市</vt:lpstr>
      <vt:lpstr>_38_忠岡町</vt:lpstr>
      <vt:lpstr>_39_熊取町</vt:lpstr>
      <vt:lpstr>_40_田尻町</vt:lpstr>
      <vt:lpstr>_41_岬町</vt:lpstr>
      <vt:lpstr>_51_堺区</vt:lpstr>
      <vt:lpstr>_52_中区</vt:lpstr>
      <vt:lpstr>_53_東区</vt:lpstr>
      <vt:lpstr>_54_西区</vt:lpstr>
      <vt:lpstr>_55_南区</vt:lpstr>
      <vt:lpstr>_56_北区</vt:lpstr>
      <vt:lpstr>_57_美原区</vt:lpstr>
      <vt:lpstr>_61_都島区</vt:lpstr>
      <vt:lpstr>_62_東淀川区</vt:lpstr>
      <vt:lpstr>_63_旭区</vt:lpstr>
      <vt:lpstr>_64_淀川区</vt:lpstr>
      <vt:lpstr>_65_北区</vt:lpstr>
      <vt:lpstr>_66_福島区</vt:lpstr>
      <vt:lpstr>_67_此花区</vt:lpstr>
      <vt:lpstr>_68_西区</vt:lpstr>
      <vt:lpstr>_69_港区</vt:lpstr>
      <vt:lpstr>_70_大正区</vt:lpstr>
      <vt:lpstr>_71_西淀川区</vt:lpstr>
      <vt:lpstr>_72_天王寺区</vt:lpstr>
      <vt:lpstr>_73_浪速区</vt:lpstr>
      <vt:lpstr>_74_東成区</vt:lpstr>
      <vt:lpstr>_75_生野区</vt:lpstr>
      <vt:lpstr>_76_城東区</vt:lpstr>
      <vt:lpstr>_77_鶴見区</vt:lpstr>
      <vt:lpstr>_78_中央区</vt:lpstr>
      <vt:lpstr>_79_阿倍野区</vt:lpstr>
      <vt:lpstr>_80_住吉区</vt:lpstr>
      <vt:lpstr>_81_東住吉区</vt:lpstr>
      <vt:lpstr>_82_西成区</vt:lpstr>
      <vt:lpstr>_83_住之江区</vt:lpstr>
      <vt:lpstr>_84_平野区</vt:lpstr>
      <vt:lpstr>'R７＿プラン調査対象医療機関一覧'!Print_Area</vt:lpstr>
      <vt:lpstr>病棟機能確認票!Print_Area</vt:lpstr>
      <vt:lpstr>保健所用確認シート!Print_Area</vt:lpstr>
      <vt:lpstr>様式１!Print_Area</vt:lpstr>
      <vt:lpstr>様式２!Print_Area</vt:lpstr>
      <vt:lpstr>様式４!Print_Area</vt:lpstr>
      <vt:lpstr>様式５!Print_Area</vt:lpstr>
      <vt:lpstr>様式６!Print_Area</vt:lpstr>
      <vt:lpstr>様式７!Print_Area</vt:lpstr>
      <vt:lpstr>'様式８－２'!Print_Area</vt:lpstr>
      <vt:lpstr>様式８ー１!Print_Area</vt:lpstr>
      <vt:lpstr>様式８ー３!Print_Area</vt:lpstr>
      <vt:lpstr>'R７＿プラン調査対象医療機関一覧'!Print_Titles</vt:lpstr>
      <vt:lpstr>保健所用確認シート!Print_Titles</vt:lpstr>
      <vt:lpstr>様式２!Print_Titles</vt:lpstr>
      <vt:lpstr>様式３!Print_Titles</vt:lpstr>
      <vt:lpstr>様式４!Print_Titles</vt:lpstr>
      <vt:lpstr>様式５!Print_Titles</vt:lpstr>
      <vt:lpstr>様式６!Print_Titles</vt:lpstr>
      <vt:lpstr>茨木市</vt:lpstr>
      <vt:lpstr>羽曳野市</vt:lpstr>
      <vt:lpstr>河内長野市</vt:lpstr>
      <vt:lpstr>河南町</vt:lpstr>
      <vt:lpstr>介護施設等</vt:lpstr>
      <vt:lpstr>回復期_リハ</vt:lpstr>
      <vt:lpstr>回復期_地域</vt:lpstr>
      <vt:lpstr>貝塚市</vt:lpstr>
      <vt:lpstr>岸和田市</vt:lpstr>
      <vt:lpstr>休棟中</vt:lpstr>
      <vt:lpstr>休棟予定</vt:lpstr>
      <vt:lpstr>急性期</vt:lpstr>
      <vt:lpstr>熊取町</vt:lpstr>
      <vt:lpstr>交野市</vt:lpstr>
      <vt:lpstr>高石市</vt:lpstr>
      <vt:lpstr>高槻市</vt:lpstr>
      <vt:lpstr>高度急性期</vt:lpstr>
      <vt:lpstr>阪南市</vt:lpstr>
      <vt:lpstr>堺市</vt:lpstr>
      <vt:lpstr>堺市堺区</vt:lpstr>
      <vt:lpstr>堺市西区</vt:lpstr>
      <vt:lpstr>堺市中区</vt:lpstr>
      <vt:lpstr>堺市東区</vt:lpstr>
      <vt:lpstr>堺市南区</vt:lpstr>
      <vt:lpstr>堺市美原区</vt:lpstr>
      <vt:lpstr>堺市北区</vt:lpstr>
      <vt:lpstr>三島</vt:lpstr>
      <vt:lpstr>四條畷市</vt:lpstr>
      <vt:lpstr>守口市</vt:lpstr>
      <vt:lpstr>松原市</vt:lpstr>
      <vt:lpstr>寝屋川市</vt:lpstr>
      <vt:lpstr>吹田市</vt:lpstr>
      <vt:lpstr>摂津市</vt:lpstr>
      <vt:lpstr>千早赤阪村</vt:lpstr>
      <vt:lpstr>泉佐野市</vt:lpstr>
      <vt:lpstr>泉州</vt:lpstr>
      <vt:lpstr>泉大津市</vt:lpstr>
      <vt:lpstr>泉南市</vt:lpstr>
      <vt:lpstr>太子町</vt:lpstr>
      <vt:lpstr>大阪狭山市</vt:lpstr>
      <vt:lpstr>大阪市阿倍野区</vt:lpstr>
      <vt:lpstr>大阪市旭区</vt:lpstr>
      <vt:lpstr>大阪市港区</vt:lpstr>
      <vt:lpstr>大阪市此花区</vt:lpstr>
      <vt:lpstr>大阪市住吉区</vt:lpstr>
      <vt:lpstr>大阪市住之江区</vt:lpstr>
      <vt:lpstr>大阪市城東区</vt:lpstr>
      <vt:lpstr>大阪市生野区</vt:lpstr>
      <vt:lpstr>大阪市西区</vt:lpstr>
      <vt:lpstr>大阪市西成区</vt:lpstr>
      <vt:lpstr>大阪市西部</vt:lpstr>
      <vt:lpstr>大阪市西淀川区</vt:lpstr>
      <vt:lpstr>大阪市大正区</vt:lpstr>
      <vt:lpstr>大阪市中央区</vt:lpstr>
      <vt:lpstr>大阪市鶴見区</vt:lpstr>
      <vt:lpstr>大阪市天王寺区</vt:lpstr>
      <vt:lpstr>大阪市都島区</vt:lpstr>
      <vt:lpstr>大阪市東住吉区</vt:lpstr>
      <vt:lpstr>大阪市東成区</vt:lpstr>
      <vt:lpstr>大阪市東部</vt:lpstr>
      <vt:lpstr>大阪市東淀川区</vt:lpstr>
      <vt:lpstr>大阪市南部</vt:lpstr>
      <vt:lpstr>大阪市福島区</vt:lpstr>
      <vt:lpstr>大阪市平野区</vt:lpstr>
      <vt:lpstr>大阪市北区</vt:lpstr>
      <vt:lpstr>大阪市北部</vt:lpstr>
      <vt:lpstr>大阪市淀川区</vt:lpstr>
      <vt:lpstr>大阪市浪速区</vt:lpstr>
      <vt:lpstr>大東市</vt:lpstr>
      <vt:lpstr>池田市</vt:lpstr>
      <vt:lpstr>中河内</vt:lpstr>
      <vt:lpstr>忠岡町</vt:lpstr>
      <vt:lpstr>田尻町</vt:lpstr>
      <vt:lpstr>島本町</vt:lpstr>
      <vt:lpstr>東大阪市</vt:lpstr>
      <vt:lpstr>藤井寺市</vt:lpstr>
      <vt:lpstr>南河内</vt:lpstr>
      <vt:lpstr>二次医療圏</vt:lpstr>
      <vt:lpstr>能勢町</vt:lpstr>
      <vt:lpstr>廃止予定</vt:lpstr>
      <vt:lpstr>柏原市</vt:lpstr>
      <vt:lpstr>八尾市</vt:lpstr>
      <vt:lpstr>病床機能</vt:lpstr>
      <vt:lpstr>病床機能2</vt:lpstr>
      <vt:lpstr>富田林市</vt:lpstr>
      <vt:lpstr>豊中市</vt:lpstr>
      <vt:lpstr>豊能</vt:lpstr>
      <vt:lpstr>豊能町</vt:lpstr>
      <vt:lpstr>北河内</vt:lpstr>
      <vt:lpstr>枚方市</vt:lpstr>
      <vt:lpstr>慢性期</vt:lpstr>
      <vt:lpstr>箕面市</vt:lpstr>
      <vt:lpstr>岬町</vt:lpstr>
      <vt:lpstr>門真市</vt:lpstr>
      <vt:lpstr>和泉市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仮屋　勇希</cp:lastModifiedBy>
  <cp:lastPrinted>2025-09-02T07:18:29Z</cp:lastPrinted>
  <dcterms:created xsi:type="dcterms:W3CDTF">2020-09-03T00:44:05Z</dcterms:created>
  <dcterms:modified xsi:type="dcterms:W3CDTF">2025-09-03T00:53:30Z</dcterms:modified>
</cp:coreProperties>
</file>