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D0456D9-B869-4D01-8D4C-EEFEF092B595}" xr6:coauthVersionLast="47" xr6:coauthVersionMax="47" xr10:uidLastSave="{00000000-0000-0000-0000-000000000000}"/>
  <bookViews>
    <workbookView xWindow="-108" yWindow="-108" windowWidth="23256" windowHeight="14160" tabRatio="717" activeTab="7" xr2:uid="{00000000-000D-0000-FFFF-FFFF00000000}"/>
  </bookViews>
  <sheets>
    <sheet name="効果検証様式（集計値）" sheetId="1" r:id="rId1"/>
    <sheet name="R3.11" sheetId="116" r:id="rId2"/>
    <sheet name="R3.12" sheetId="117" r:id="rId3"/>
    <sheet name="R4.1" sheetId="118" r:id="rId4"/>
    <sheet name="R4.6" sheetId="119" r:id="rId5"/>
    <sheet name="R4.7" sheetId="120" r:id="rId6"/>
    <sheet name="R4.9" sheetId="121" r:id="rId7"/>
    <sheet name="R4.10" sheetId="122" r:id="rId8"/>
  </sheets>
  <definedNames>
    <definedName name="_xlnm.Print_Area" localSheetId="1">'R3.11'!$A$1:$J$89</definedName>
    <definedName name="_xlnm.Print_Area" localSheetId="2">'R3.12'!$A$1:$J$89</definedName>
    <definedName name="_xlnm.Print_Area" localSheetId="3">'R4.1'!$A$1:$J$89</definedName>
    <definedName name="_xlnm.Print_Area" localSheetId="7">'R4.10'!$A$1:$J$89</definedName>
    <definedName name="_xlnm.Print_Area" localSheetId="4">'R4.6'!$A$1:$J$89</definedName>
    <definedName name="_xlnm.Print_Area" localSheetId="5">'R4.7'!$A$1:$J$89</definedName>
    <definedName name="_xlnm.Print_Area" localSheetId="6">'R4.9'!$A$1:$J$89</definedName>
    <definedName name="_xlnm.Print_Area" localSheetId="0">'効果検証様式（集計値）'!$A$1:$G$40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8" i="1"/>
  <c r="E19" i="1" s="1"/>
  <c r="E17" i="1"/>
  <c r="E16" i="1"/>
  <c r="E15" i="1"/>
  <c r="E14" i="1"/>
  <c r="E8" i="1"/>
  <c r="E11" i="1"/>
  <c r="E10" i="1"/>
  <c r="E9" i="1"/>
  <c r="E70" i="122"/>
  <c r="E71" i="119" l="1"/>
  <c r="E72" i="119"/>
  <c r="E69" i="120"/>
  <c r="E67" i="120"/>
  <c r="E67" i="119"/>
  <c r="E34" i="122" l="1"/>
  <c r="E7" i="122"/>
  <c r="E69" i="122"/>
  <c r="E71" i="122" l="1"/>
  <c r="E85" i="122"/>
  <c r="E10" i="122"/>
  <c r="E72" i="122"/>
  <c r="E70" i="121"/>
  <c r="E34" i="121"/>
  <c r="E7" i="121"/>
  <c r="E69" i="121"/>
  <c r="E68" i="122" l="1"/>
  <c r="E84" i="122"/>
  <c r="E85" i="121" l="1"/>
  <c r="E84" i="121"/>
  <c r="E72" i="121"/>
  <c r="E10" i="121"/>
  <c r="E71" i="121" l="1"/>
  <c r="E68" i="121"/>
  <c r="E70" i="120"/>
  <c r="E34" i="120"/>
  <c r="E7" i="120"/>
  <c r="E6" i="120" l="1"/>
  <c r="E45" i="120" l="1"/>
  <c r="E8" i="120"/>
  <c r="E85" i="120" l="1"/>
  <c r="E84" i="120"/>
  <c r="E72" i="120"/>
  <c r="E68" i="120"/>
  <c r="E10" i="120"/>
  <c r="E71" i="120"/>
  <c r="E8" i="119" l="1"/>
  <c r="E7" i="119"/>
  <c r="E70" i="119"/>
  <c r="E69" i="119"/>
  <c r="E85" i="119" l="1"/>
  <c r="E84" i="119"/>
  <c r="E68" i="119"/>
  <c r="E10" i="119"/>
  <c r="E70" i="118"/>
  <c r="E69" i="118"/>
  <c r="E85" i="118" l="1"/>
  <c r="E84" i="118"/>
  <c r="E72" i="118"/>
  <c r="E71" i="118"/>
  <c r="E68" i="118"/>
  <c r="E10" i="118"/>
  <c r="E69" i="117"/>
  <c r="E70" i="117"/>
  <c r="E85" i="117" l="1"/>
  <c r="E84" i="117"/>
  <c r="E72" i="117"/>
  <c r="E71" i="117"/>
  <c r="E68" i="117"/>
  <c r="E10" i="117"/>
  <c r="E70" i="116" l="1"/>
  <c r="E72" i="116" s="1"/>
  <c r="E69" i="116"/>
  <c r="E71" i="116" s="1"/>
  <c r="E85" i="116" l="1"/>
  <c r="E84" i="116"/>
  <c r="E68" i="116"/>
  <c r="E10" i="116"/>
  <c r="E23" i="1" l="1"/>
  <c r="E22" i="1"/>
  <c r="E12" i="1" l="1"/>
  <c r="E35" i="1"/>
  <c r="E36" i="1" l="1"/>
</calcChain>
</file>

<file path=xl/sharedStrings.xml><?xml version="1.0" encoding="utf-8"?>
<sst xmlns="http://schemas.openxmlformats.org/spreadsheetml/2006/main" count="1141" uniqueCount="83">
  <si>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</si>
  <si>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</si>
  <si>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</si>
  <si>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</si>
  <si>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事業名（実施期間）</t>
    <rPh sb="0" eb="3">
      <t>ジギョウメイ</t>
    </rPh>
    <rPh sb="4" eb="8">
      <t>ジッシキカン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</si>
  <si>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</si>
  <si>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</si>
  <si>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</si>
  <si>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</si>
  <si>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</si>
  <si>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</si>
  <si>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②-4：宿直販等（日帰り）</t>
    <rPh sb="9" eb="11">
      <t>ヒガエ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</si>
  <si>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</si>
  <si>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</si>
  <si>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②-5：旅行会社経由</t>
    <rPh sb="4" eb="6">
      <t>リョコウ</t>
    </rPh>
    <rPh sb="6" eb="8">
      <t>カイシャ</t>
    </rPh>
    <rPh sb="8" eb="10">
      <t>ケイユ</t>
    </rPh>
    <phoneticPr fontId="1"/>
  </si>
  <si>
    <r>
      <t>②-6：</t>
    </r>
    <r>
      <rPr>
        <sz val="6"/>
        <color theme="1"/>
        <rFont val="ＭＳ Ｐゴシック"/>
        <family val="3"/>
        <charset val="128"/>
      </rPr>
      <t xml:space="preserve"> </t>
    </r>
    <r>
      <rPr>
        <sz val="9"/>
        <color theme="1"/>
        <rFont val="ＭＳ Ｐゴシック"/>
        <family val="3"/>
        <charset val="128"/>
      </rPr>
      <t>旅行会社経由(日帰り)</t>
    </r>
    <rPh sb="12" eb="14">
      <t>ヒガエ</t>
    </rPh>
    <phoneticPr fontId="1"/>
  </si>
  <si>
    <t>②-7：宿直販等</t>
    <rPh sb="4" eb="5">
      <t>ヤド</t>
    </rPh>
    <rPh sb="5" eb="7">
      <t>チョクハン</t>
    </rPh>
    <rPh sb="7" eb="8">
      <t>トウ</t>
    </rPh>
    <phoneticPr fontId="1"/>
  </si>
  <si>
    <t xml:space="preserve">②-8：宿直販等（日帰り）　　 </t>
    <rPh sb="9" eb="11">
      <t>ヒガエ</t>
    </rPh>
    <phoneticPr fontId="1"/>
  </si>
  <si>
    <t>②-9：ｸｰﾎﾟﾝ使用額</t>
    <phoneticPr fontId="1"/>
  </si>
  <si>
    <t>②-11：延べ旅行者数（日帰り）（人）　</t>
    <rPh sb="12" eb="14">
      <t>ヒガエ</t>
    </rPh>
    <phoneticPr fontId="1"/>
  </si>
  <si>
    <t>②-12：1人泊あたりの平均旅行代金（円）※2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</si>
  <si>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②-13：1人あたりの平均旅行代金（日帰り）（円）※2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</si>
  <si>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</si>
  <si>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</si>
  <si>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</si>
  <si>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</si>
  <si>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</si>
  <si>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</si>
  <si>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</si>
  <si>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</si>
  <si>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</si>
  <si>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</si>
  <si>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</si>
  <si>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</si>
  <si>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</si>
  <si>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</si>
  <si>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</si>
  <si>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②-4：宿直販等（日帰り）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</si>
  <si>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割引額（固定）（円）</t>
    <rPh sb="0" eb="3">
      <t>ワリビキガク</t>
    </rPh>
    <rPh sb="4" eb="6">
      <t>コテイ</t>
    </rPh>
    <rPh sb="8" eb="9">
      <t>エン</t>
    </rPh>
    <phoneticPr fontId="1"/>
  </si>
  <si>
    <t>割引率（％）</t>
    <rPh sb="0" eb="3">
      <t>ワリビキリツ</t>
    </rPh>
    <phoneticPr fontId="1"/>
  </si>
  <si>
    <t>上限額（円）</t>
    <rPh sb="0" eb="3">
      <t>ジョウゲンガク</t>
    </rPh>
    <rPh sb="4" eb="5">
      <t>エン</t>
    </rPh>
    <phoneticPr fontId="1"/>
  </si>
  <si>
    <t>条件等</t>
    <rPh sb="0" eb="2">
      <t>ジョウケン</t>
    </rPh>
    <rPh sb="2" eb="3">
      <t>トウ</t>
    </rPh>
    <phoneticPr fontId="1"/>
  </si>
  <si>
    <t>旅行割引</t>
    <rPh sb="0" eb="2">
      <t>リョコウ</t>
    </rPh>
    <rPh sb="2" eb="4">
      <t>ワリビキ</t>
    </rPh>
    <phoneticPr fontId="1"/>
  </si>
  <si>
    <t>-</t>
    <phoneticPr fontId="1"/>
  </si>
  <si>
    <t>小計</t>
    <rPh sb="0" eb="1">
      <t>ショウ</t>
    </rPh>
    <rPh sb="1" eb="2">
      <t>ケイ</t>
    </rPh>
    <phoneticPr fontId="1"/>
  </si>
  <si>
    <t>②-6：旅行会社経由（日帰り）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</si>
  <si>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②-8：宿直販等（日帰り）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</si>
  <si>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クーポン</t>
    <phoneticPr fontId="1"/>
  </si>
  <si>
    <t>合計</t>
    <rPh sb="0" eb="2">
      <t>ゴウケイ</t>
    </rPh>
    <phoneticPr fontId="1"/>
  </si>
  <si>
    <t>事業名</t>
    <rPh sb="0" eb="3">
      <t>ジギョウメイ</t>
    </rPh>
    <phoneticPr fontId="1"/>
  </si>
  <si>
    <r>
      <t>②-13：</t>
    </r>
    <r>
      <rPr>
        <sz val="8"/>
        <color theme="1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</si>
  <si>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②-10：延べ宿泊者数（人泊）※1</t>
    <rPh sb="5" eb="6">
      <t>ノ</t>
    </rPh>
    <rPh sb="7" eb="9">
      <t>シュクハク</t>
    </rPh>
    <rPh sb="9" eb="10">
      <t>シャ</t>
    </rPh>
    <rPh sb="10" eb="11">
      <t>スウ</t>
    </rPh>
    <rPh sb="13" eb="14">
      <t>ハク</t>
    </rPh>
    <phoneticPr fontId="1"/>
  </si>
  <si>
    <t>②-11：延べ旅行者数（日帰り）（人）</t>
    <rPh sb="5" eb="6">
      <t>ノ</t>
    </rPh>
    <rPh sb="7" eb="10">
      <t>リョコウシャ</t>
    </rPh>
    <rPh sb="10" eb="11">
      <t>スウ</t>
    </rPh>
    <rPh sb="12" eb="14">
      <t>ヒガエ</t>
    </rPh>
    <phoneticPr fontId="1"/>
  </si>
  <si>
    <t>※1　例：2泊3日、3名での旅行の場合、延べ宿泊者数「6人泊」でカウント</t>
    <rPh sb="22" eb="24">
      <t>シュクハク</t>
    </rPh>
    <rPh sb="28" eb="30">
      <t>ニンハク</t>
    </rPh>
    <phoneticPr fontId="1"/>
  </si>
  <si>
    <t>※2　総販売金額÷延べ宿泊（旅行）者数で算出</t>
    <rPh sb="3" eb="4">
      <t>ソウ</t>
    </rPh>
    <rPh sb="4" eb="6">
      <t>ハンバイ</t>
    </rPh>
    <rPh sb="6" eb="8">
      <t>キンガク</t>
    </rPh>
    <rPh sb="9" eb="10">
      <t>ノ</t>
    </rPh>
    <rPh sb="11" eb="13">
      <t>シュクハク</t>
    </rPh>
    <rPh sb="14" eb="16">
      <t>リョコウ</t>
    </rPh>
    <rPh sb="17" eb="18">
      <t>モノ</t>
    </rPh>
    <rPh sb="18" eb="19">
      <t>スウ</t>
    </rPh>
    <rPh sb="20" eb="22">
      <t>サンシュツ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</si>
  <si>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</si>
  <si>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5">
      <t>リョコウ</t>
    </rPh>
    <rPh sb="15" eb="17">
      <t>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</si>
  <si>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</si>
  <si>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効果検証様式（県民割）</t>
    <rPh sb="0" eb="2">
      <t>コウカ</t>
    </rPh>
    <rPh sb="2" eb="4">
      <t>ケンショウ</t>
    </rPh>
    <rPh sb="4" eb="6">
      <t>ヨウシキ</t>
    </rPh>
    <rPh sb="7" eb="9">
      <t>ケンミン</t>
    </rPh>
    <rPh sb="9" eb="10">
      <t>ワリ</t>
    </rPh>
    <phoneticPr fontId="1"/>
  </si>
  <si>
    <t>効果検証様式（県民割）</t>
    <rPh sb="0" eb="2">
      <t>コウカ</t>
    </rPh>
    <rPh sb="2" eb="4">
      <t>ケンショウ</t>
    </rPh>
    <rPh sb="4" eb="6">
      <t>ヨウシキ</t>
    </rPh>
    <rPh sb="7" eb="9">
      <t>ケンミン</t>
    </rPh>
    <rPh sb="9" eb="10">
      <t>ワ</t>
    </rPh>
    <phoneticPr fontId="1"/>
  </si>
  <si>
    <t>②-14：割引水準及びｸｰﾎﾟﾝ付与水準</t>
    <rPh sb="5" eb="7">
      <t>ワリビキ</t>
    </rPh>
    <rPh sb="7" eb="9">
      <t>スイジュン</t>
    </rPh>
    <rPh sb="9" eb="10">
      <t>オヨ</t>
    </rPh>
    <rPh sb="16" eb="18">
      <t>フヨ</t>
    </rPh>
    <rPh sb="18" eb="20">
      <t>スイジュン</t>
    </rPh>
    <phoneticPr fontId="1"/>
  </si>
  <si>
    <t>※3　事業停止期間などを除いた、実際に旅行割引の対象となっていた日数</t>
    <phoneticPr fontId="1"/>
  </si>
  <si>
    <t>大阪いらっしゃいキャンペーン2021</t>
    <rPh sb="0" eb="2">
      <t>オオサカ</t>
    </rPh>
    <phoneticPr fontId="1"/>
  </si>
  <si>
    <t>１人旅行代金10,000円以上</t>
    <rPh sb="1" eb="2">
      <t>ニン</t>
    </rPh>
    <rPh sb="2" eb="6">
      <t>リョコウダイキン</t>
    </rPh>
    <rPh sb="12" eb="13">
      <t>エン</t>
    </rPh>
    <rPh sb="13" eb="15">
      <t>イジョウ</t>
    </rPh>
    <phoneticPr fontId="1"/>
  </si>
  <si>
    <t>１人旅行代金9,000円から9,999円</t>
    <rPh sb="11" eb="12">
      <t>エン</t>
    </rPh>
    <rPh sb="19" eb="20">
      <t>エン</t>
    </rPh>
    <phoneticPr fontId="1"/>
  </si>
  <si>
    <t>１人旅行代金8,000円から8,999円</t>
    <rPh sb="11" eb="12">
      <t>エン</t>
    </rPh>
    <rPh sb="19" eb="20">
      <t>エン</t>
    </rPh>
    <phoneticPr fontId="1"/>
  </si>
  <si>
    <t>１人旅行代金7,000円から7,999円</t>
    <rPh sb="11" eb="12">
      <t>エン</t>
    </rPh>
    <rPh sb="19" eb="20">
      <t>エン</t>
    </rPh>
    <phoneticPr fontId="1"/>
  </si>
  <si>
    <t>１人旅行代金6,000円から6,999円</t>
    <rPh sb="11" eb="12">
      <t>エン</t>
    </rPh>
    <rPh sb="19" eb="20">
      <t>エン</t>
    </rPh>
    <phoneticPr fontId="1"/>
  </si>
  <si>
    <t>１人旅行代金5,000円から5,999円</t>
    <rPh sb="11" eb="12">
      <t>エン</t>
    </rPh>
    <rPh sb="19" eb="20">
      <t>エン</t>
    </rPh>
    <phoneticPr fontId="1"/>
  </si>
  <si>
    <t>１人旅行代金4,000円から4,999円</t>
    <rPh sb="11" eb="12">
      <t>エン</t>
    </rPh>
    <rPh sb="19" eb="20">
      <t>エン</t>
    </rPh>
    <phoneticPr fontId="1"/>
  </si>
  <si>
    <t>１人旅行代金3,000円から3,999円</t>
    <rPh sb="11" eb="12">
      <t>エン</t>
    </rPh>
    <rPh sb="19" eb="20">
      <t>エン</t>
    </rPh>
    <phoneticPr fontId="1"/>
  </si>
  <si>
    <t>大阪いらっしゃいキャンペーン2022</t>
    <rPh sb="0" eb="2">
      <t>オオサカ</t>
    </rPh>
    <phoneticPr fontId="1"/>
  </si>
  <si>
    <t>大阪府</t>
    <rPh sb="0" eb="3">
      <t>オオサカフ</t>
    </rPh>
    <phoneticPr fontId="1"/>
  </si>
  <si>
    <t>大阪いらっしゃいキャンペーン2021（R3.11.24～R4.1.24）
大阪いらっしゃいキャンペーン2022（R4.6.1.～R4.10.10）※一部中断期間あり</t>
    <phoneticPr fontId="1"/>
  </si>
  <si>
    <t>2021/11/19
2022/5/30
2022/9/6</t>
    <phoneticPr fontId="1"/>
  </si>
  <si>
    <t>2022/1/24
2022/7/14
2022/10/10</t>
    <phoneticPr fontId="1"/>
  </si>
  <si>
    <t>１人旅行代金5,000円以上</t>
    <rPh sb="11" eb="12">
      <t>エン</t>
    </rPh>
    <rPh sb="12" eb="14">
      <t>イジョウ</t>
    </rPh>
    <phoneticPr fontId="1"/>
  </si>
  <si>
    <r>
      <t xml:space="preserve">②-9：ｸｰﾎﾟﾝ使用額
</t>
    </r>
    <r>
      <rPr>
        <sz val="9"/>
        <color rgb="FFFF0000"/>
        <rFont val="ＭＳ Ｐゴシック"/>
        <family val="3"/>
        <charset val="128"/>
      </rPr>
      <t>（観光庁補助金を財源にしたものについて記載）</t>
    </r>
    <rPh sb="14" eb="17">
      <t>カンコウチョウ</t>
    </rPh>
    <rPh sb="17" eb="20">
      <t>ホジョキン</t>
    </rPh>
    <rPh sb="21" eb="23">
      <t>ザイゲン</t>
    </rPh>
    <rPh sb="32" eb="34">
      <t>キサイ</t>
    </rPh>
    <phoneticPr fontId="1"/>
  </si>
  <si>
    <t xml:space="preserve">　　 </t>
    <phoneticPr fontId="1"/>
  </si>
  <si>
    <r>
      <t xml:space="preserve">②-9：ｸｰﾎﾟﾝ使用額
</t>
    </r>
    <r>
      <rPr>
        <sz val="9"/>
        <color rgb="FFFF0000"/>
        <rFont val="ＭＳ Ｐゴシック"/>
        <family val="3"/>
        <charset val="128"/>
      </rPr>
      <t>（観光庁補助金を財源にしたものについて記載）</t>
    </r>
    <phoneticPr fontId="1"/>
  </si>
  <si>
    <t>2022/1/12
2022/7/14
2022/10/10</t>
    <phoneticPr fontId="1"/>
  </si>
  <si>
    <t>・プロモーションを実施し、本府への旅行需要の喚起を行った。
・参画事業者から提出のあった実績報告資料について、要綱に定める条件等を踏まえ、記載内容等の妥当性の確認を行った。</t>
    <rPh sb="9" eb="11">
      <t>ジッシ</t>
    </rPh>
    <rPh sb="13" eb="15">
      <t>ホンフ</t>
    </rPh>
    <rPh sb="17" eb="19">
      <t>リョコウ</t>
    </rPh>
    <rPh sb="19" eb="21">
      <t>ジュヨウ</t>
    </rPh>
    <rPh sb="22" eb="24">
      <t>カンキ</t>
    </rPh>
    <rPh sb="25" eb="26">
      <t>オコナ</t>
    </rPh>
    <phoneticPr fontId="1"/>
  </si>
  <si>
    <t>2021/11/24
2022/6/1
2022/9/12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</si>
</sst>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38" fontId="11" fillId="0" borderId="0" applyFont="0" applyFill="0" applyBorder="0" applyAlignment="0" applyProtection="0">
      <alignment vertical="center"/>
    </xf>
  </cellStyleXfs>
  <cellXfs count="1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57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5" fillId="0" borderId="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3" fontId="5" fillId="2" borderId="21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3" fontId="5" fillId="0" borderId="24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2" borderId="33" xfId="0" applyNumberFormat="1" applyFont="1" applyFill="1" applyBorder="1" applyAlignment="1">
      <alignment horizontal="right" vertical="center"/>
    </xf>
    <xf numFmtId="177" fontId="5" fillId="0" borderId="3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3" fontId="5" fillId="2" borderId="31" xfId="0" applyNumberFormat="1" applyFont="1" applyFill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3" fontId="5" fillId="2" borderId="37" xfId="0" applyNumberFormat="1" applyFont="1" applyFill="1" applyBorder="1" applyAlignment="1">
      <alignment horizontal="right" vertical="center"/>
    </xf>
    <xf numFmtId="177" fontId="5" fillId="2" borderId="37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3" fontId="5" fillId="0" borderId="39" xfId="0" applyNumberFormat="1" applyFont="1" applyBorder="1" applyAlignment="1">
      <alignment horizontal="right" vertical="center"/>
    </xf>
    <xf numFmtId="3" fontId="5" fillId="2" borderId="39" xfId="0" applyNumberFormat="1" applyFont="1" applyFill="1" applyBorder="1" applyAlignment="1">
      <alignment horizontal="right" vertical="center"/>
    </xf>
    <xf numFmtId="177" fontId="5" fillId="2" borderId="39" xfId="0" applyNumberFormat="1" applyFont="1" applyFill="1" applyBorder="1" applyAlignment="1">
      <alignment vertical="center"/>
    </xf>
    <xf numFmtId="3" fontId="5" fillId="2" borderId="39" xfId="0" applyNumberFormat="1" applyFont="1" applyFill="1" applyBorder="1" applyAlignment="1">
      <alignment vertical="center"/>
    </xf>
    <xf numFmtId="0" fontId="5" fillId="2" borderId="40" xfId="0" applyFont="1" applyFill="1" applyBorder="1" applyAlignment="1">
      <alignment horizontal="left" vertical="center"/>
    </xf>
    <xf numFmtId="3" fontId="5" fillId="2" borderId="37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3" fontId="5" fillId="0" borderId="49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horizontal="right" vertical="center"/>
    </xf>
    <xf numFmtId="38" fontId="5" fillId="0" borderId="32" xfId="2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33" xfId="0" applyNumberFormat="1" applyFont="1" applyBorder="1" applyAlignment="1">
      <alignment horizontal="right" vertical="center"/>
    </xf>
    <xf numFmtId="38" fontId="5" fillId="0" borderId="29" xfId="2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33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8" fontId="5" fillId="0" borderId="29" xfId="2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3" fontId="5" fillId="0" borderId="2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33" xfId="0" applyNumberFormat="1" applyFont="1" applyBorder="1" applyAlignment="1">
      <alignment horizontal="right" vertical="center"/>
    </xf>
    <xf numFmtId="38" fontId="5" fillId="0" borderId="29" xfId="2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3" fontId="5" fillId="0" borderId="45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57" fontId="5" fillId="0" borderId="3" xfId="0" applyNumberFormat="1" applyFont="1" applyBorder="1" applyAlignment="1">
      <alignment horizontal="center" vertical="center" wrapText="1"/>
    </xf>
    <xf numFmtId="57" fontId="5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33" xfId="0" applyNumberFormat="1" applyFont="1" applyBorder="1" applyAlignment="1">
      <alignment horizontal="right" vertical="center"/>
    </xf>
    <xf numFmtId="3" fontId="5" fillId="0" borderId="35" xfId="0" applyNumberFormat="1" applyFont="1" applyBorder="1" applyAlignment="1">
      <alignment horizontal="right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8" fontId="5" fillId="0" borderId="28" xfId="2" applyFont="1" applyBorder="1" applyAlignment="1">
      <alignment horizontal="right" vertical="center"/>
    </xf>
    <xf numFmtId="38" fontId="5" fillId="0" borderId="29" xfId="2" applyFont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3" fontId="5" fillId="0" borderId="31" xfId="0" applyNumberFormat="1" applyFont="1" applyFill="1" applyBorder="1" applyAlignment="1">
      <alignment horizontal="right" vertical="center"/>
    </xf>
    <xf numFmtId="3" fontId="5" fillId="0" borderId="32" xfId="0" applyNumberFormat="1" applyFont="1" applyFill="1" applyBorder="1" applyAlignment="1">
      <alignment horizontal="right" vertical="center"/>
    </xf>
    <xf numFmtId="38" fontId="5" fillId="0" borderId="23" xfId="2" applyFont="1" applyBorder="1" applyAlignment="1">
      <alignment horizontal="right" vertical="center"/>
    </xf>
    <xf numFmtId="38" fontId="5" fillId="0" borderId="24" xfId="2" applyFont="1" applyBorder="1" applyAlignment="1">
      <alignment horizontal="righ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9" fontId="5" fillId="0" borderId="19" xfId="0" applyNumberFormat="1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57" fontId="5" fillId="2" borderId="13" xfId="0" applyNumberFormat="1" applyFont="1" applyFill="1" applyBorder="1" applyAlignment="1">
      <alignment horizontal="center" vertical="center"/>
    </xf>
    <xf numFmtId="57" fontId="5" fillId="2" borderId="52" xfId="0" applyNumberFormat="1" applyFont="1" applyFill="1" applyBorder="1" applyAlignment="1">
      <alignment horizontal="center" vertical="center"/>
    </xf>
    <xf numFmtId="57" fontId="5" fillId="2" borderId="17" xfId="0" applyNumberFormat="1" applyFont="1" applyFill="1" applyBorder="1" applyAlignment="1">
      <alignment horizontal="center" vertical="center"/>
    </xf>
    <xf numFmtId="57" fontId="5" fillId="2" borderId="53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57" fontId="5" fillId="2" borderId="54" xfId="0" applyNumberFormat="1" applyFont="1" applyFill="1" applyBorder="1" applyAlignment="1">
      <alignment horizontal="center" vertical="center"/>
    </xf>
    <xf numFmtId="57" fontId="5" fillId="2" borderId="19" xfId="0" applyNumberFormat="1" applyFont="1" applyFill="1" applyBorder="1" applyAlignment="1">
      <alignment horizontal="center" vertical="center"/>
    </xf>
    <xf numFmtId="57" fontId="5" fillId="2" borderId="55" xfId="0" applyNumberFormat="1" applyFont="1" applyFill="1" applyBorder="1" applyAlignment="1">
      <alignment horizontal="center" vertical="center"/>
    </xf>
    <xf numFmtId="57" fontId="5" fillId="2" borderId="20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/>
    </xf>
    <xf numFmtId="0" fontId="4" fillId="0" borderId="2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5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view="pageBreakPreview" topLeftCell="A7" zoomScaleNormal="100" zoomScaleSheetLayoutView="100" workbookViewId="0">
      <selection activeCell="E30" sqref="E30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0.59765625" style="1" customWidth="1"/>
    <col min="5" max="5" width="25.59765625" style="1" customWidth="1"/>
    <col min="6" max="6" width="10.59765625" style="1" customWidth="1"/>
    <col min="7" max="7" width="15.59765625" style="1" customWidth="1"/>
    <col min="8" max="8" width="0.69921875" style="1" customWidth="1"/>
    <col min="9" max="10" width="9" style="1" customWidth="1"/>
    <col min="11" max="16384" width="9" style="1"/>
  </cols>
  <sheetData>
    <row r="1" spans="1:15" ht="18.75" customHeight="1" x14ac:dyDescent="0.45">
      <c r="A1" s="112" t="s">
        <v>58</v>
      </c>
      <c r="B1" s="112"/>
      <c r="C1" s="112"/>
      <c r="D1" s="112"/>
      <c r="E1" s="112"/>
      <c r="F1" s="112"/>
      <c r="G1" s="112"/>
      <c r="H1" s="112"/>
    </row>
    <row r="2" spans="1:15" x14ac:dyDescent="0.45">
      <c r="B2" s="2"/>
      <c r="C2" s="10" t="s">
        <v>0</v>
      </c>
      <c r="D2" s="8" t="s">
        <v>72</v>
      </c>
      <c r="E2" s="6"/>
      <c r="F2" s="10" t="s">
        <v>1</v>
      </c>
      <c r="G2" s="9">
        <v>45544</v>
      </c>
    </row>
    <row r="3" spans="1:15" ht="15" customHeight="1" x14ac:dyDescent="0.45">
      <c r="B3" s="2"/>
      <c r="C3" s="6"/>
      <c r="D3" s="6"/>
      <c r="E3" s="6"/>
      <c r="F3" s="6"/>
      <c r="G3" s="6"/>
      <c r="H3" s="6"/>
    </row>
    <row r="4" spans="1:15" ht="15" customHeight="1" thickBot="1" x14ac:dyDescent="0.5">
      <c r="B4" s="1" t="s">
        <v>2</v>
      </c>
      <c r="C4" s="108" t="s">
        <v>3</v>
      </c>
      <c r="D4" s="108"/>
      <c r="E4" s="108"/>
      <c r="F4" s="108"/>
      <c r="G4" s="6"/>
    </row>
    <row r="5" spans="1:15" ht="32.25" customHeight="1" thickBot="1" x14ac:dyDescent="0.5">
      <c r="C5" s="113" t="s">
        <v>4</v>
      </c>
      <c r="D5" s="114"/>
      <c r="E5" s="95" t="s">
        <v>73</v>
      </c>
      <c r="F5" s="95"/>
      <c r="G5" s="96"/>
      <c r="H5" s="15"/>
    </row>
    <row r="6" spans="1:15" ht="15" customHeight="1" x14ac:dyDescent="0.45"/>
    <row r="7" spans="1:15" ht="15" customHeight="1" thickBot="1" x14ac:dyDescent="0.5">
      <c r="B7" s="1" t="s">
        <v>5</v>
      </c>
      <c r="C7" s="108" t="s">
        <v>6</v>
      </c>
      <c r="D7" s="108"/>
      <c r="E7" s="108"/>
      <c r="F7" s="108"/>
    </row>
    <row r="8" spans="1:15" ht="15" customHeight="1" x14ac:dyDescent="0.45">
      <c r="C8" s="115" t="s">
        <v>7</v>
      </c>
      <c r="D8" s="21" t="s">
        <v>8</v>
      </c>
      <c r="E8" s="120">
        <f>'R3.11'!E6+'R3.12'!E6+'R4.1'!E6+'R4.6'!E6+'R4.7'!E6+'R4.9'!E6+'R4.10'!E6</f>
        <v>511373001</v>
      </c>
      <c r="F8" s="120"/>
      <c r="G8" s="121"/>
      <c r="H8" s="11"/>
    </row>
    <row r="9" spans="1:15" ht="15" customHeight="1" x14ac:dyDescent="0.45">
      <c r="C9" s="116"/>
      <c r="D9" s="19" t="s">
        <v>9</v>
      </c>
      <c r="E9" s="90">
        <f>'R3.11'!E7+'R3.12'!E7+'R4.1'!E7+'R4.6'!E7+'R4.7'!E7+'R4.9'!E7+'R4.10'!E7</f>
        <v>1547791315</v>
      </c>
      <c r="F9" s="90"/>
      <c r="G9" s="91"/>
      <c r="H9" s="11"/>
    </row>
    <row r="10" spans="1:15" ht="15" customHeight="1" x14ac:dyDescent="0.45">
      <c r="C10" s="116"/>
      <c r="D10" s="19" t="s">
        <v>10</v>
      </c>
      <c r="E10" s="90">
        <f>'R3.11'!E8+'R3.12'!E8+'R4.1'!E8+'R4.6'!E8+'R4.7'!E8+'R4.9'!E8+'R4.10'!E8</f>
        <v>7848538549</v>
      </c>
      <c r="F10" s="90"/>
      <c r="G10" s="91"/>
      <c r="H10" s="11"/>
    </row>
    <row r="11" spans="1:15" ht="15" customHeight="1" x14ac:dyDescent="0.45">
      <c r="C11" s="117"/>
      <c r="D11" s="46" t="s">
        <v>11</v>
      </c>
      <c r="E11" s="122">
        <f>'R3.11'!E9+'R3.12'!E9+'R4.1'!E9+'R4.6'!E9+'R4.7'!E9+'R4.9'!E9+'R4.10'!E9</f>
        <v>609517038</v>
      </c>
      <c r="F11" s="122"/>
      <c r="G11" s="123"/>
      <c r="H11" s="11"/>
    </row>
    <row r="12" spans="1:15" ht="15" customHeight="1" thickBot="1" x14ac:dyDescent="0.5">
      <c r="C12" s="84" t="s">
        <v>48</v>
      </c>
      <c r="D12" s="85"/>
      <c r="E12" s="86">
        <f>SUM(E8:G11)</f>
        <v>10517219903</v>
      </c>
      <c r="F12" s="87"/>
      <c r="G12" s="88"/>
      <c r="H12" s="11"/>
    </row>
    <row r="13" spans="1:15" x14ac:dyDescent="0.45">
      <c r="C13" s="92" t="s">
        <v>12</v>
      </c>
      <c r="D13" s="93"/>
      <c r="E13" s="93"/>
      <c r="F13" s="93"/>
      <c r="G13" s="94"/>
      <c r="H13" s="14"/>
      <c r="N13" s="16"/>
      <c r="O13" s="16"/>
    </row>
    <row r="14" spans="1:15" ht="15" customHeight="1" x14ac:dyDescent="0.45">
      <c r="C14" s="89" t="s">
        <v>13</v>
      </c>
      <c r="D14" s="19" t="s">
        <v>14</v>
      </c>
      <c r="E14" s="90">
        <f>'R3.11'!E23+'R3.12'!E23+'R4.1'!E23+'R4.6'!E23+'R4.7'!E23+'R4.9'!E23+'R4.10'!E23</f>
        <v>177759000</v>
      </c>
      <c r="F14" s="90"/>
      <c r="G14" s="91"/>
      <c r="H14" s="12"/>
      <c r="N14" s="16"/>
      <c r="O14" s="16"/>
    </row>
    <row r="15" spans="1:15" ht="15" customHeight="1" x14ac:dyDescent="0.45">
      <c r="C15" s="89"/>
      <c r="D15" s="20" t="s">
        <v>15</v>
      </c>
      <c r="E15" s="90">
        <f>'R3.11'!E34+'R3.12'!E34+'R4.1'!E34+'R4.6'!E34+'R4.7'!E34+'R4.9'!E34+'R4.10'!E34</f>
        <v>667330000</v>
      </c>
      <c r="F15" s="90"/>
      <c r="G15" s="91"/>
      <c r="H15" s="12"/>
    </row>
    <row r="16" spans="1:15" ht="15" customHeight="1" x14ac:dyDescent="0.45">
      <c r="C16" s="89"/>
      <c r="D16" s="19" t="s">
        <v>16</v>
      </c>
      <c r="E16" s="90">
        <f>'R3.11'!E45+'R3.12'!E45+'R4.1'!E45+'R4.6'!E45+'R4.7'!E45+'R4.9'!E45+'R4.10'!E45</f>
        <v>3225083500</v>
      </c>
      <c r="F16" s="90"/>
      <c r="G16" s="91"/>
      <c r="H16" s="12"/>
    </row>
    <row r="17" spans="2:8" ht="15" customHeight="1" x14ac:dyDescent="0.45">
      <c r="C17" s="89"/>
      <c r="D17" s="20" t="s">
        <v>17</v>
      </c>
      <c r="E17" s="90">
        <f>'R3.11'!E56+'R3.12'!E56+'R4.1'!E56+'R4.6'!E56+'R4.7'!E56+'R4.9'!E56+'R4.10'!E56</f>
        <v>283346000</v>
      </c>
      <c r="F17" s="90"/>
      <c r="G17" s="91"/>
      <c r="H17" s="12"/>
    </row>
    <row r="18" spans="2:8" ht="15" customHeight="1" x14ac:dyDescent="0.45">
      <c r="C18" s="136" t="s">
        <v>18</v>
      </c>
      <c r="D18" s="137"/>
      <c r="E18" s="122">
        <f>'R3.11'!E67+'R3.12'!E67+'R4.1'!E67+'R4.6'!E67+'R4.7'!E67+'R4.9'!E67+'R4.10'!E67</f>
        <v>1980485487</v>
      </c>
      <c r="F18" s="122"/>
      <c r="G18" s="123"/>
      <c r="H18" s="12"/>
    </row>
    <row r="19" spans="2:8" ht="15" customHeight="1" thickBot="1" x14ac:dyDescent="0.5">
      <c r="C19" s="84" t="s">
        <v>48</v>
      </c>
      <c r="D19" s="85"/>
      <c r="E19" s="86">
        <f>SUM(E14:G18)</f>
        <v>6334003987</v>
      </c>
      <c r="F19" s="87"/>
      <c r="G19" s="88"/>
      <c r="H19" s="12"/>
    </row>
    <row r="20" spans="2:8" ht="15" customHeight="1" x14ac:dyDescent="0.45">
      <c r="C20" s="118" t="s">
        <v>51</v>
      </c>
      <c r="D20" s="119"/>
      <c r="E20" s="134">
        <f>'R3.11'!E69+'R3.12'!E69+'R4.1'!E69+'R4.6'!E69+'R4.7'!E69+'R4.9'!E69+'R4.10'!E69</f>
        <v>853411</v>
      </c>
      <c r="F20" s="134"/>
      <c r="G20" s="135"/>
      <c r="H20" s="11"/>
    </row>
    <row r="21" spans="2:8" ht="15" customHeight="1" thickBot="1" x14ac:dyDescent="0.5">
      <c r="C21" s="126" t="s">
        <v>19</v>
      </c>
      <c r="D21" s="127"/>
      <c r="E21" s="128">
        <f>'R3.11'!E70+'R3.12'!E70+'R4.1'!E70+'R4.6'!E70+'R4.7'!E70+'R4.9'!E70+'R4.10'!E70</f>
        <v>219863</v>
      </c>
      <c r="F21" s="128"/>
      <c r="G21" s="129"/>
      <c r="H21" s="11"/>
    </row>
    <row r="22" spans="2:8" ht="15" customHeight="1" x14ac:dyDescent="0.45">
      <c r="C22" s="130" t="s">
        <v>20</v>
      </c>
      <c r="D22" s="131"/>
      <c r="E22" s="132">
        <f>(E8+E10)/E20</f>
        <v>9795.8797695366011</v>
      </c>
      <c r="F22" s="132"/>
      <c r="G22" s="133"/>
      <c r="H22" s="11"/>
    </row>
    <row r="23" spans="2:8" ht="15" customHeight="1" thickBot="1" x14ac:dyDescent="0.5">
      <c r="C23" s="138" t="s">
        <v>50</v>
      </c>
      <c r="D23" s="139"/>
      <c r="E23" s="124">
        <f>(E9+E11)/E21</f>
        <v>9812.0572947699256</v>
      </c>
      <c r="F23" s="124"/>
      <c r="G23" s="125"/>
      <c r="H23" s="11"/>
    </row>
    <row r="24" spans="2:8" ht="15" customHeight="1" x14ac:dyDescent="0.45">
      <c r="C24" s="11" t="s">
        <v>53</v>
      </c>
      <c r="D24" s="11"/>
      <c r="F24" s="11"/>
      <c r="G24" s="11"/>
      <c r="H24" s="11"/>
    </row>
    <row r="25" spans="2:8" ht="15" customHeight="1" x14ac:dyDescent="0.45">
      <c r="C25" s="11" t="s">
        <v>54</v>
      </c>
      <c r="D25" s="11"/>
      <c r="E25" s="11"/>
      <c r="F25" s="11"/>
      <c r="G25" s="11"/>
      <c r="H25" s="11"/>
    </row>
    <row r="26" spans="2:8" ht="15" customHeight="1" x14ac:dyDescent="0.45"/>
    <row r="27" spans="2:8" ht="15" customHeight="1" x14ac:dyDescent="0.45">
      <c r="B27" s="1" t="s">
        <v>22</v>
      </c>
      <c r="C27" s="108" t="s">
        <v>23</v>
      </c>
      <c r="D27" s="108"/>
      <c r="E27" s="108"/>
      <c r="F27" s="108"/>
    </row>
    <row r="28" spans="2:8" ht="12.6" thickBot="1" x14ac:dyDescent="0.5">
      <c r="C28" s="6"/>
      <c r="D28" s="6"/>
      <c r="E28" s="7" t="s">
        <v>24</v>
      </c>
      <c r="F28" s="99" t="s">
        <v>25</v>
      </c>
      <c r="G28" s="99"/>
      <c r="H28" s="7"/>
    </row>
    <row r="29" spans="2:8" ht="37.200000000000003" customHeight="1" thickBot="1" x14ac:dyDescent="0.5">
      <c r="C29" s="104" t="s">
        <v>26</v>
      </c>
      <c r="D29" s="105"/>
      <c r="E29" s="83" t="s">
        <v>74</v>
      </c>
      <c r="F29" s="97" t="s">
        <v>80</v>
      </c>
      <c r="G29" s="98"/>
      <c r="H29" s="13"/>
    </row>
    <row r="30" spans="2:8" ht="37.200000000000003" customHeight="1" thickBot="1" x14ac:dyDescent="0.5">
      <c r="C30" s="106" t="s">
        <v>27</v>
      </c>
      <c r="D30" s="107"/>
      <c r="E30" s="83" t="s">
        <v>82</v>
      </c>
      <c r="F30" s="97" t="s">
        <v>75</v>
      </c>
      <c r="G30" s="98"/>
      <c r="H30" s="13"/>
    </row>
    <row r="31" spans="2:8" ht="15" customHeight="1" thickBot="1" x14ac:dyDescent="0.5">
      <c r="C31" s="106" t="s">
        <v>55</v>
      </c>
      <c r="D31" s="107"/>
      <c r="E31" s="109">
        <v>135</v>
      </c>
      <c r="F31" s="110"/>
      <c r="G31" s="111"/>
      <c r="H31" s="13"/>
    </row>
    <row r="32" spans="2:8" ht="15" customHeight="1" x14ac:dyDescent="0.45">
      <c r="C32" s="17" t="s">
        <v>56</v>
      </c>
      <c r="D32" s="17"/>
      <c r="E32" s="18"/>
      <c r="F32" s="18"/>
      <c r="G32" s="18"/>
      <c r="H32" s="13"/>
    </row>
    <row r="33" spans="2:8" ht="15" customHeight="1" x14ac:dyDescent="0.45"/>
    <row r="34" spans="2:8" ht="15" customHeight="1" thickBot="1" x14ac:dyDescent="0.5">
      <c r="B34" s="1" t="s">
        <v>28</v>
      </c>
      <c r="C34" s="108" t="s">
        <v>29</v>
      </c>
      <c r="D34" s="108"/>
      <c r="E34" s="108"/>
      <c r="F34" s="108"/>
    </row>
    <row r="35" spans="2:8" ht="15" customHeight="1" x14ac:dyDescent="0.45">
      <c r="C35" s="140" t="s">
        <v>30</v>
      </c>
      <c r="D35" s="4" t="s">
        <v>31</v>
      </c>
      <c r="E35" s="100">
        <f>(SUM(E16:G17))/(SUM(E14:G17))</f>
        <v>0.80588367776546721</v>
      </c>
      <c r="F35" s="100"/>
      <c r="G35" s="101"/>
    </row>
    <row r="36" spans="2:8" ht="15" customHeight="1" thickBot="1" x14ac:dyDescent="0.5">
      <c r="C36" s="141"/>
      <c r="D36" s="5" t="s">
        <v>32</v>
      </c>
      <c r="E36" s="102">
        <f>(SUM(E14:G15))/(SUM(E14:G17))</f>
        <v>0.19411632223453282</v>
      </c>
      <c r="F36" s="102"/>
      <c r="G36" s="103"/>
    </row>
    <row r="37" spans="2:8" ht="15" customHeight="1" x14ac:dyDescent="0.45"/>
    <row r="38" spans="2:8" ht="15" customHeight="1" thickBot="1" x14ac:dyDescent="0.5">
      <c r="B38" s="1" t="s">
        <v>33</v>
      </c>
      <c r="C38" s="108" t="s">
        <v>34</v>
      </c>
      <c r="D38" s="108"/>
      <c r="E38" s="108"/>
      <c r="F38" s="108"/>
      <c r="G38" s="108"/>
      <c r="H38" s="108"/>
    </row>
    <row r="39" spans="2:8" ht="70.2" customHeight="1" thickBot="1" x14ac:dyDescent="0.5">
      <c r="C39" s="3" t="s">
        <v>35</v>
      </c>
      <c r="D39" s="95" t="s">
        <v>81</v>
      </c>
      <c r="E39" s="95"/>
      <c r="F39" s="95"/>
      <c r="G39" s="96"/>
      <c r="H39" s="15"/>
    </row>
  </sheetData>
  <mergeCells count="44">
    <mergeCell ref="C19:D19"/>
    <mergeCell ref="E19:G19"/>
    <mergeCell ref="C18:D18"/>
    <mergeCell ref="C23:D23"/>
    <mergeCell ref="C35:C36"/>
    <mergeCell ref="C8:C11"/>
    <mergeCell ref="C27:F27"/>
    <mergeCell ref="C34:F34"/>
    <mergeCell ref="C20:D20"/>
    <mergeCell ref="E8:G8"/>
    <mergeCell ref="E11:G11"/>
    <mergeCell ref="E14:G14"/>
    <mergeCell ref="E23:G23"/>
    <mergeCell ref="C21:D21"/>
    <mergeCell ref="E21:G21"/>
    <mergeCell ref="C22:D22"/>
    <mergeCell ref="E22:G22"/>
    <mergeCell ref="E18:G18"/>
    <mergeCell ref="E20:G20"/>
    <mergeCell ref="E9:G9"/>
    <mergeCell ref="E10:G10"/>
    <mergeCell ref="A1:H1"/>
    <mergeCell ref="C5:D5"/>
    <mergeCell ref="E5:G5"/>
    <mergeCell ref="C4:F4"/>
    <mergeCell ref="C7:F7"/>
    <mergeCell ref="D39:G39"/>
    <mergeCell ref="F29:G29"/>
    <mergeCell ref="F30:G30"/>
    <mergeCell ref="F28:G28"/>
    <mergeCell ref="E35:G35"/>
    <mergeCell ref="E36:G36"/>
    <mergeCell ref="C29:D29"/>
    <mergeCell ref="C30:D30"/>
    <mergeCell ref="C38:H38"/>
    <mergeCell ref="C31:D31"/>
    <mergeCell ref="E31:G31"/>
    <mergeCell ref="C12:D12"/>
    <mergeCell ref="E12:G12"/>
    <mergeCell ref="C14:C17"/>
    <mergeCell ref="E15:G15"/>
    <mergeCell ref="E17:G17"/>
    <mergeCell ref="E16:G16"/>
    <mergeCell ref="C13:G13"/>
  </mergeCells>
  <phoneticPr fontId="1"/>
  <pageMargins left="0.51181102362204722" right="0.11811023622047245" top="0.55118110236220474" bottom="0.19685039370078741" header="0.31496062992125984" footer="0.11811023622047245"/>
  <pageSetup paperSize="9" scale="96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3109A-EE29-4100-A96F-5015FAB70D94}">
  <dimension ref="A1:J88"/>
  <sheetViews>
    <sheetView view="pageBreakPreview" topLeftCell="A28" zoomScale="115" zoomScaleNormal="100" zoomScaleSheetLayoutView="115" workbookViewId="0">
      <selection activeCell="H54" sqref="H54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4.59765625" style="1" customWidth="1"/>
    <col min="5" max="6" width="10.59765625" style="1" customWidth="1"/>
    <col min="7" max="8" width="6.59765625" style="1" customWidth="1"/>
    <col min="9" max="9" width="23.09765625" style="1" customWidth="1"/>
    <col min="10" max="10" width="0.69921875" style="1" customWidth="1"/>
    <col min="11" max="11" width="9" style="1" customWidth="1"/>
    <col min="12" max="16384" width="9" style="1"/>
  </cols>
  <sheetData>
    <row r="1" spans="1:10" ht="18.75" customHeight="1" x14ac:dyDescent="0.45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thickBot="1" x14ac:dyDescent="0.5">
      <c r="B2" s="1" t="s">
        <v>2</v>
      </c>
      <c r="C2" s="108" t="s">
        <v>3</v>
      </c>
      <c r="D2" s="108"/>
      <c r="E2" s="108"/>
      <c r="F2" s="108"/>
      <c r="G2" s="108"/>
      <c r="H2" s="55"/>
      <c r="I2" s="62"/>
    </row>
    <row r="3" spans="1:10" ht="19.5" customHeight="1" thickBot="1" x14ac:dyDescent="0.5">
      <c r="C3" s="113" t="s">
        <v>49</v>
      </c>
      <c r="D3" s="114"/>
      <c r="E3" s="178" t="s">
        <v>62</v>
      </c>
      <c r="F3" s="179"/>
      <c r="G3" s="179"/>
      <c r="H3" s="179"/>
      <c r="I3" s="180"/>
    </row>
    <row r="4" spans="1:10" ht="15" customHeight="1" x14ac:dyDescent="0.45"/>
    <row r="5" spans="1:10" ht="15" customHeight="1" thickBot="1" x14ac:dyDescent="0.5">
      <c r="B5" s="1" t="s">
        <v>5</v>
      </c>
      <c r="C5" s="108" t="s">
        <v>6</v>
      </c>
      <c r="D5" s="108"/>
      <c r="E5" s="108"/>
      <c r="F5" s="108"/>
      <c r="G5" s="108"/>
    </row>
    <row r="6" spans="1:10" ht="15" customHeight="1" x14ac:dyDescent="0.45">
      <c r="C6" s="115" t="s">
        <v>7</v>
      </c>
      <c r="D6" s="56" t="s">
        <v>8</v>
      </c>
      <c r="E6" s="29">
        <v>2201750</v>
      </c>
      <c r="F6" s="159" t="s">
        <v>78</v>
      </c>
      <c r="G6" s="159"/>
      <c r="H6" s="159"/>
      <c r="I6" s="159"/>
    </row>
    <row r="7" spans="1:10" ht="15" customHeight="1" x14ac:dyDescent="0.45">
      <c r="C7" s="116"/>
      <c r="D7" s="19" t="s">
        <v>36</v>
      </c>
      <c r="E7" s="30">
        <v>2470920</v>
      </c>
      <c r="F7" s="159"/>
      <c r="G7" s="159"/>
      <c r="H7" s="159"/>
      <c r="I7" s="159"/>
    </row>
    <row r="8" spans="1:10" ht="15" customHeight="1" x14ac:dyDescent="0.45">
      <c r="C8" s="116"/>
      <c r="D8" s="19" t="s">
        <v>10</v>
      </c>
      <c r="E8" s="30">
        <v>224494837</v>
      </c>
      <c r="F8" s="159"/>
      <c r="G8" s="159"/>
      <c r="H8" s="159"/>
      <c r="I8" s="159"/>
    </row>
    <row r="9" spans="1:10" ht="15" customHeight="1" x14ac:dyDescent="0.45">
      <c r="C9" s="181"/>
      <c r="D9" s="48" t="s">
        <v>37</v>
      </c>
      <c r="E9" s="49">
        <v>24888426</v>
      </c>
      <c r="F9" s="182"/>
      <c r="G9" s="182"/>
      <c r="H9" s="182"/>
      <c r="I9" s="182"/>
    </row>
    <row r="10" spans="1:10" ht="15" customHeight="1" thickBot="1" x14ac:dyDescent="0.5">
      <c r="C10" s="84" t="s">
        <v>48</v>
      </c>
      <c r="D10" s="85"/>
      <c r="E10" s="47">
        <f>SUM(E6:E9)</f>
        <v>254055933</v>
      </c>
      <c r="F10" s="61"/>
      <c r="G10" s="61"/>
      <c r="H10" s="61"/>
      <c r="I10" s="61"/>
    </row>
    <row r="11" spans="1:10" ht="21" customHeight="1" x14ac:dyDescent="0.45">
      <c r="C11" s="161" t="s">
        <v>12</v>
      </c>
      <c r="D11" s="162"/>
      <c r="E11" s="162"/>
      <c r="F11" s="165" t="s">
        <v>60</v>
      </c>
      <c r="G11" s="165"/>
      <c r="H11" s="165"/>
      <c r="I11" s="166"/>
    </row>
    <row r="12" spans="1:10" ht="22.2" customHeight="1" x14ac:dyDescent="0.45">
      <c r="C12" s="163"/>
      <c r="D12" s="164"/>
      <c r="E12" s="164"/>
      <c r="F12" s="23" t="s">
        <v>38</v>
      </c>
      <c r="G12" s="23" t="s">
        <v>39</v>
      </c>
      <c r="H12" s="23" t="s">
        <v>40</v>
      </c>
      <c r="I12" s="27" t="s">
        <v>41</v>
      </c>
    </row>
    <row r="13" spans="1:10" ht="15" customHeight="1" x14ac:dyDescent="0.45">
      <c r="C13" s="89" t="s">
        <v>42</v>
      </c>
      <c r="D13" s="168" t="s">
        <v>14</v>
      </c>
      <c r="E13" s="22"/>
      <c r="F13" s="52">
        <v>5000</v>
      </c>
      <c r="G13" s="24" t="s">
        <v>43</v>
      </c>
      <c r="H13" s="25" t="s">
        <v>43</v>
      </c>
      <c r="I13" s="28" t="s">
        <v>63</v>
      </c>
    </row>
    <row r="14" spans="1:10" ht="15" customHeight="1" x14ac:dyDescent="0.45">
      <c r="C14" s="89"/>
      <c r="D14" s="169"/>
      <c r="E14" s="22"/>
      <c r="F14" s="52">
        <v>4500</v>
      </c>
      <c r="G14" s="24" t="s">
        <v>43</v>
      </c>
      <c r="H14" s="25" t="s">
        <v>43</v>
      </c>
      <c r="I14" s="28" t="s">
        <v>64</v>
      </c>
    </row>
    <row r="15" spans="1:10" ht="15" customHeight="1" x14ac:dyDescent="0.45">
      <c r="C15" s="89"/>
      <c r="D15" s="169"/>
      <c r="E15" s="22"/>
      <c r="F15" s="52">
        <v>4000</v>
      </c>
      <c r="G15" s="24" t="s">
        <v>43</v>
      </c>
      <c r="H15" s="25" t="s">
        <v>43</v>
      </c>
      <c r="I15" s="28" t="s">
        <v>65</v>
      </c>
    </row>
    <row r="16" spans="1:10" ht="15" customHeight="1" x14ac:dyDescent="0.45">
      <c r="C16" s="89"/>
      <c r="D16" s="169"/>
      <c r="E16" s="22"/>
      <c r="F16" s="52">
        <v>3500</v>
      </c>
      <c r="G16" s="24" t="s">
        <v>43</v>
      </c>
      <c r="H16" s="25" t="s">
        <v>43</v>
      </c>
      <c r="I16" s="28" t="s">
        <v>66</v>
      </c>
    </row>
    <row r="17" spans="3:9" ht="15" customHeight="1" x14ac:dyDescent="0.45">
      <c r="C17" s="89"/>
      <c r="D17" s="169"/>
      <c r="E17" s="22"/>
      <c r="F17" s="52">
        <v>3000</v>
      </c>
      <c r="G17" s="24" t="s">
        <v>43</v>
      </c>
      <c r="H17" s="25" t="s">
        <v>43</v>
      </c>
      <c r="I17" s="28" t="s">
        <v>67</v>
      </c>
    </row>
    <row r="18" spans="3:9" ht="15" customHeight="1" x14ac:dyDescent="0.45">
      <c r="C18" s="89"/>
      <c r="D18" s="169"/>
      <c r="E18" s="22"/>
      <c r="F18" s="52">
        <v>2500</v>
      </c>
      <c r="G18" s="24" t="s">
        <v>43</v>
      </c>
      <c r="H18" s="25" t="s">
        <v>43</v>
      </c>
      <c r="I18" s="28" t="s">
        <v>68</v>
      </c>
    </row>
    <row r="19" spans="3:9" ht="15" customHeight="1" x14ac:dyDescent="0.45">
      <c r="C19" s="89"/>
      <c r="D19" s="169"/>
      <c r="E19" s="22"/>
      <c r="F19" s="52">
        <v>2000</v>
      </c>
      <c r="G19" s="24" t="s">
        <v>43</v>
      </c>
      <c r="H19" s="25" t="s">
        <v>43</v>
      </c>
      <c r="I19" s="28" t="s">
        <v>69</v>
      </c>
    </row>
    <row r="20" spans="3:9" ht="15" customHeight="1" x14ac:dyDescent="0.45">
      <c r="C20" s="89"/>
      <c r="D20" s="169"/>
      <c r="E20" s="22"/>
      <c r="F20" s="52">
        <v>1500</v>
      </c>
      <c r="G20" s="24" t="s">
        <v>43</v>
      </c>
      <c r="H20" s="25" t="s">
        <v>43</v>
      </c>
      <c r="I20" s="28" t="s">
        <v>70</v>
      </c>
    </row>
    <row r="21" spans="3:9" ht="15" customHeight="1" x14ac:dyDescent="0.45">
      <c r="C21" s="89"/>
      <c r="D21" s="169"/>
      <c r="E21" s="22"/>
      <c r="F21" s="52"/>
      <c r="G21" s="24"/>
      <c r="H21" s="52"/>
      <c r="I21" s="28"/>
    </row>
    <row r="22" spans="3:9" ht="15" customHeight="1" thickBot="1" x14ac:dyDescent="0.5">
      <c r="C22" s="89"/>
      <c r="D22" s="170"/>
      <c r="E22" s="31"/>
      <c r="F22" s="58"/>
      <c r="G22" s="32"/>
      <c r="H22" s="58"/>
      <c r="I22" s="33"/>
    </row>
    <row r="23" spans="3:9" ht="15" customHeight="1" thickBot="1" x14ac:dyDescent="0.5">
      <c r="C23" s="167"/>
      <c r="D23" s="35" t="s">
        <v>44</v>
      </c>
      <c r="E23" s="36">
        <v>786000</v>
      </c>
      <c r="F23" s="37"/>
      <c r="G23" s="38"/>
      <c r="H23" s="37"/>
      <c r="I23" s="39"/>
    </row>
    <row r="24" spans="3:9" ht="15" customHeight="1" x14ac:dyDescent="0.45">
      <c r="C24" s="89"/>
      <c r="D24" s="171" t="s">
        <v>45</v>
      </c>
      <c r="E24" s="34"/>
      <c r="F24" s="52">
        <v>5000</v>
      </c>
      <c r="G24" s="24" t="s">
        <v>43</v>
      </c>
      <c r="H24" s="25" t="s">
        <v>43</v>
      </c>
      <c r="I24" s="28" t="s">
        <v>63</v>
      </c>
    </row>
    <row r="25" spans="3:9" ht="15" customHeight="1" x14ac:dyDescent="0.45">
      <c r="C25" s="89"/>
      <c r="D25" s="169"/>
      <c r="E25" s="22"/>
      <c r="F25" s="52">
        <v>4500</v>
      </c>
      <c r="G25" s="24" t="s">
        <v>43</v>
      </c>
      <c r="H25" s="25" t="s">
        <v>43</v>
      </c>
      <c r="I25" s="28" t="s">
        <v>64</v>
      </c>
    </row>
    <row r="26" spans="3:9" ht="15" customHeight="1" x14ac:dyDescent="0.45">
      <c r="C26" s="89"/>
      <c r="D26" s="169"/>
      <c r="E26" s="22"/>
      <c r="F26" s="52">
        <v>4000</v>
      </c>
      <c r="G26" s="24" t="s">
        <v>43</v>
      </c>
      <c r="H26" s="25" t="s">
        <v>43</v>
      </c>
      <c r="I26" s="28" t="s">
        <v>65</v>
      </c>
    </row>
    <row r="27" spans="3:9" ht="15" customHeight="1" x14ac:dyDescent="0.45">
      <c r="C27" s="89"/>
      <c r="D27" s="169"/>
      <c r="E27" s="22"/>
      <c r="F27" s="52">
        <v>3500</v>
      </c>
      <c r="G27" s="24" t="s">
        <v>43</v>
      </c>
      <c r="H27" s="25" t="s">
        <v>43</v>
      </c>
      <c r="I27" s="28" t="s">
        <v>66</v>
      </c>
    </row>
    <row r="28" spans="3:9" ht="15" customHeight="1" x14ac:dyDescent="0.45">
      <c r="C28" s="89"/>
      <c r="D28" s="169"/>
      <c r="E28" s="22"/>
      <c r="F28" s="52">
        <v>3000</v>
      </c>
      <c r="G28" s="24" t="s">
        <v>43</v>
      </c>
      <c r="H28" s="25" t="s">
        <v>43</v>
      </c>
      <c r="I28" s="28" t="s">
        <v>67</v>
      </c>
    </row>
    <row r="29" spans="3:9" ht="15" customHeight="1" x14ac:dyDescent="0.45">
      <c r="C29" s="89"/>
      <c r="D29" s="169"/>
      <c r="E29" s="22"/>
      <c r="F29" s="52">
        <v>2500</v>
      </c>
      <c r="G29" s="24" t="s">
        <v>43</v>
      </c>
      <c r="H29" s="25" t="s">
        <v>43</v>
      </c>
      <c r="I29" s="28" t="s">
        <v>68</v>
      </c>
    </row>
    <row r="30" spans="3:9" ht="15" customHeight="1" x14ac:dyDescent="0.45">
      <c r="C30" s="89"/>
      <c r="D30" s="169"/>
      <c r="E30" s="22"/>
      <c r="F30" s="52">
        <v>2000</v>
      </c>
      <c r="G30" s="24" t="s">
        <v>43</v>
      </c>
      <c r="H30" s="25" t="s">
        <v>43</v>
      </c>
      <c r="I30" s="28" t="s">
        <v>69</v>
      </c>
    </row>
    <row r="31" spans="3:9" ht="15" customHeight="1" x14ac:dyDescent="0.45">
      <c r="C31" s="89"/>
      <c r="D31" s="169"/>
      <c r="E31" s="22"/>
      <c r="F31" s="52">
        <v>1500</v>
      </c>
      <c r="G31" s="24" t="s">
        <v>43</v>
      </c>
      <c r="H31" s="25" t="s">
        <v>43</v>
      </c>
      <c r="I31" s="28" t="s">
        <v>70</v>
      </c>
    </row>
    <row r="32" spans="3:9" ht="15" customHeight="1" x14ac:dyDescent="0.45">
      <c r="C32" s="89"/>
      <c r="D32" s="169"/>
      <c r="E32" s="22"/>
      <c r="F32" s="52"/>
      <c r="G32" s="24"/>
      <c r="H32" s="52"/>
      <c r="I32" s="28"/>
    </row>
    <row r="33" spans="3:9" ht="15" customHeight="1" thickBot="1" x14ac:dyDescent="0.5">
      <c r="C33" s="89"/>
      <c r="D33" s="170"/>
      <c r="E33" s="31"/>
      <c r="F33" s="58"/>
      <c r="G33" s="32"/>
      <c r="H33" s="58"/>
      <c r="I33" s="33"/>
    </row>
    <row r="34" spans="3:9" ht="15" customHeight="1" thickBot="1" x14ac:dyDescent="0.5">
      <c r="C34" s="167"/>
      <c r="D34" s="35" t="s">
        <v>44</v>
      </c>
      <c r="E34" s="36">
        <v>1074500</v>
      </c>
      <c r="F34" s="37"/>
      <c r="G34" s="38"/>
      <c r="H34" s="37"/>
      <c r="I34" s="39"/>
    </row>
    <row r="35" spans="3:9" ht="15" customHeight="1" x14ac:dyDescent="0.45">
      <c r="C35" s="89"/>
      <c r="D35" s="172" t="s">
        <v>16</v>
      </c>
      <c r="E35" s="34"/>
      <c r="F35" s="52">
        <v>5000</v>
      </c>
      <c r="G35" s="24" t="s">
        <v>43</v>
      </c>
      <c r="H35" s="25" t="s">
        <v>43</v>
      </c>
      <c r="I35" s="28" t="s">
        <v>63</v>
      </c>
    </row>
    <row r="36" spans="3:9" ht="15" customHeight="1" x14ac:dyDescent="0.45">
      <c r="C36" s="89"/>
      <c r="D36" s="169"/>
      <c r="E36" s="22"/>
      <c r="F36" s="52">
        <v>4500</v>
      </c>
      <c r="G36" s="24" t="s">
        <v>43</v>
      </c>
      <c r="H36" s="25" t="s">
        <v>43</v>
      </c>
      <c r="I36" s="28" t="s">
        <v>64</v>
      </c>
    </row>
    <row r="37" spans="3:9" ht="15" customHeight="1" x14ac:dyDescent="0.45">
      <c r="C37" s="89"/>
      <c r="D37" s="169"/>
      <c r="E37" s="22"/>
      <c r="F37" s="52">
        <v>4000</v>
      </c>
      <c r="G37" s="24" t="s">
        <v>43</v>
      </c>
      <c r="H37" s="25" t="s">
        <v>43</v>
      </c>
      <c r="I37" s="28" t="s">
        <v>65</v>
      </c>
    </row>
    <row r="38" spans="3:9" ht="15" customHeight="1" x14ac:dyDescent="0.45">
      <c r="C38" s="89"/>
      <c r="D38" s="169"/>
      <c r="E38" s="22"/>
      <c r="F38" s="52">
        <v>3500</v>
      </c>
      <c r="G38" s="24" t="s">
        <v>43</v>
      </c>
      <c r="H38" s="25" t="s">
        <v>43</v>
      </c>
      <c r="I38" s="28" t="s">
        <v>66</v>
      </c>
    </row>
    <row r="39" spans="3:9" ht="15" customHeight="1" x14ac:dyDescent="0.45">
      <c r="C39" s="89"/>
      <c r="D39" s="169"/>
      <c r="E39" s="22"/>
      <c r="F39" s="52">
        <v>3000</v>
      </c>
      <c r="G39" s="24" t="s">
        <v>43</v>
      </c>
      <c r="H39" s="25" t="s">
        <v>43</v>
      </c>
      <c r="I39" s="28" t="s">
        <v>67</v>
      </c>
    </row>
    <row r="40" spans="3:9" ht="15" customHeight="1" x14ac:dyDescent="0.45">
      <c r="C40" s="89"/>
      <c r="D40" s="169"/>
      <c r="E40" s="22"/>
      <c r="F40" s="52">
        <v>2500</v>
      </c>
      <c r="G40" s="24" t="s">
        <v>43</v>
      </c>
      <c r="H40" s="25" t="s">
        <v>43</v>
      </c>
      <c r="I40" s="28" t="s">
        <v>68</v>
      </c>
    </row>
    <row r="41" spans="3:9" ht="15" customHeight="1" x14ac:dyDescent="0.45">
      <c r="C41" s="89"/>
      <c r="D41" s="169"/>
      <c r="E41" s="22"/>
      <c r="F41" s="52">
        <v>2000</v>
      </c>
      <c r="G41" s="24" t="s">
        <v>43</v>
      </c>
      <c r="H41" s="25" t="s">
        <v>43</v>
      </c>
      <c r="I41" s="28" t="s">
        <v>69</v>
      </c>
    </row>
    <row r="42" spans="3:9" ht="15" customHeight="1" x14ac:dyDescent="0.45">
      <c r="C42" s="89"/>
      <c r="D42" s="169"/>
      <c r="E42" s="22"/>
      <c r="F42" s="52">
        <v>1500</v>
      </c>
      <c r="G42" s="24" t="s">
        <v>43</v>
      </c>
      <c r="H42" s="25" t="s">
        <v>43</v>
      </c>
      <c r="I42" s="28" t="s">
        <v>70</v>
      </c>
    </row>
    <row r="43" spans="3:9" ht="15" customHeight="1" x14ac:dyDescent="0.45">
      <c r="C43" s="89"/>
      <c r="D43" s="169"/>
      <c r="E43" s="22"/>
      <c r="F43" s="52"/>
      <c r="G43" s="24"/>
      <c r="H43" s="52"/>
      <c r="I43" s="28"/>
    </row>
    <row r="44" spans="3:9" ht="15" customHeight="1" thickBot="1" x14ac:dyDescent="0.5">
      <c r="C44" s="89"/>
      <c r="D44" s="170"/>
      <c r="E44" s="31"/>
      <c r="F44" s="58"/>
      <c r="G44" s="32"/>
      <c r="H44" s="58"/>
      <c r="I44" s="33"/>
    </row>
    <row r="45" spans="3:9" ht="15" customHeight="1" thickBot="1" x14ac:dyDescent="0.5">
      <c r="C45" s="167"/>
      <c r="D45" s="35" t="s">
        <v>44</v>
      </c>
      <c r="E45" s="36">
        <v>90229500</v>
      </c>
      <c r="F45" s="37"/>
      <c r="G45" s="38"/>
      <c r="H45" s="37"/>
      <c r="I45" s="39"/>
    </row>
    <row r="46" spans="3:9" ht="15" customHeight="1" x14ac:dyDescent="0.45">
      <c r="C46" s="89"/>
      <c r="D46" s="172" t="s">
        <v>46</v>
      </c>
      <c r="E46" s="34"/>
      <c r="F46" s="52">
        <v>5000</v>
      </c>
      <c r="G46" s="24" t="s">
        <v>43</v>
      </c>
      <c r="H46" s="25" t="s">
        <v>43</v>
      </c>
      <c r="I46" s="28" t="s">
        <v>63</v>
      </c>
    </row>
    <row r="47" spans="3:9" ht="15" customHeight="1" x14ac:dyDescent="0.45">
      <c r="C47" s="89"/>
      <c r="D47" s="169"/>
      <c r="E47" s="22"/>
      <c r="F47" s="52">
        <v>4500</v>
      </c>
      <c r="G47" s="24" t="s">
        <v>43</v>
      </c>
      <c r="H47" s="25" t="s">
        <v>43</v>
      </c>
      <c r="I47" s="28" t="s">
        <v>64</v>
      </c>
    </row>
    <row r="48" spans="3:9" ht="15" customHeight="1" x14ac:dyDescent="0.45">
      <c r="C48" s="89"/>
      <c r="D48" s="169"/>
      <c r="E48" s="22"/>
      <c r="F48" s="52">
        <v>4000</v>
      </c>
      <c r="G48" s="24" t="s">
        <v>43</v>
      </c>
      <c r="H48" s="25" t="s">
        <v>43</v>
      </c>
      <c r="I48" s="28" t="s">
        <v>65</v>
      </c>
    </row>
    <row r="49" spans="3:9" ht="15" customHeight="1" x14ac:dyDescent="0.45">
      <c r="C49" s="89"/>
      <c r="D49" s="169"/>
      <c r="E49" s="22"/>
      <c r="F49" s="52">
        <v>3500</v>
      </c>
      <c r="G49" s="24" t="s">
        <v>43</v>
      </c>
      <c r="H49" s="25" t="s">
        <v>43</v>
      </c>
      <c r="I49" s="28" t="s">
        <v>66</v>
      </c>
    </row>
    <row r="50" spans="3:9" ht="15" customHeight="1" x14ac:dyDescent="0.45">
      <c r="C50" s="89"/>
      <c r="D50" s="169"/>
      <c r="E50" s="22"/>
      <c r="F50" s="52">
        <v>3000</v>
      </c>
      <c r="G50" s="24" t="s">
        <v>43</v>
      </c>
      <c r="H50" s="25" t="s">
        <v>43</v>
      </c>
      <c r="I50" s="28" t="s">
        <v>67</v>
      </c>
    </row>
    <row r="51" spans="3:9" ht="15" customHeight="1" x14ac:dyDescent="0.45">
      <c r="C51" s="89"/>
      <c r="D51" s="169"/>
      <c r="E51" s="22"/>
      <c r="F51" s="52">
        <v>2500</v>
      </c>
      <c r="G51" s="24" t="s">
        <v>43</v>
      </c>
      <c r="H51" s="25" t="s">
        <v>43</v>
      </c>
      <c r="I51" s="28" t="s">
        <v>68</v>
      </c>
    </row>
    <row r="52" spans="3:9" ht="15" customHeight="1" x14ac:dyDescent="0.45">
      <c r="C52" s="89"/>
      <c r="D52" s="169"/>
      <c r="E52" s="22"/>
      <c r="F52" s="52">
        <v>2000</v>
      </c>
      <c r="G52" s="24" t="s">
        <v>43</v>
      </c>
      <c r="H52" s="25" t="s">
        <v>43</v>
      </c>
      <c r="I52" s="28" t="s">
        <v>69</v>
      </c>
    </row>
    <row r="53" spans="3:9" ht="15" customHeight="1" x14ac:dyDescent="0.45">
      <c r="C53" s="89"/>
      <c r="D53" s="169"/>
      <c r="E53" s="22"/>
      <c r="F53" s="52">
        <v>1500</v>
      </c>
      <c r="G53" s="24" t="s">
        <v>43</v>
      </c>
      <c r="H53" s="25" t="s">
        <v>43</v>
      </c>
      <c r="I53" s="28" t="s">
        <v>70</v>
      </c>
    </row>
    <row r="54" spans="3:9" ht="15" customHeight="1" x14ac:dyDescent="0.45">
      <c r="C54" s="89"/>
      <c r="D54" s="169"/>
      <c r="E54" s="22"/>
      <c r="F54" s="52"/>
      <c r="G54" s="24"/>
      <c r="H54" s="52"/>
      <c r="I54" s="28"/>
    </row>
    <row r="55" spans="3:9" ht="15" customHeight="1" thickBot="1" x14ac:dyDescent="0.5">
      <c r="C55" s="89"/>
      <c r="D55" s="170"/>
      <c r="E55" s="31"/>
      <c r="F55" s="58"/>
      <c r="G55" s="32"/>
      <c r="H55" s="58"/>
      <c r="I55" s="33"/>
    </row>
    <row r="56" spans="3:9" ht="15" customHeight="1" thickBot="1" x14ac:dyDescent="0.5">
      <c r="C56" s="167"/>
      <c r="D56" s="35" t="s">
        <v>44</v>
      </c>
      <c r="E56" s="36">
        <v>8850500</v>
      </c>
      <c r="F56" s="37"/>
      <c r="G56" s="38"/>
      <c r="H56" s="37"/>
      <c r="I56" s="39"/>
    </row>
    <row r="57" spans="3:9" ht="15" customHeight="1" x14ac:dyDescent="0.45">
      <c r="C57" s="173" t="s">
        <v>47</v>
      </c>
      <c r="D57" s="171" t="s">
        <v>77</v>
      </c>
      <c r="E57" s="34"/>
      <c r="F57" s="52">
        <v>2000</v>
      </c>
      <c r="G57" s="24" t="s">
        <v>43</v>
      </c>
      <c r="H57" s="25" t="s">
        <v>43</v>
      </c>
      <c r="I57" s="28" t="s">
        <v>76</v>
      </c>
    </row>
    <row r="58" spans="3:9" ht="15" customHeight="1" x14ac:dyDescent="0.45">
      <c r="C58" s="173"/>
      <c r="D58" s="169"/>
      <c r="E58" s="22"/>
      <c r="F58" s="52">
        <v>1500</v>
      </c>
      <c r="G58" s="24" t="s">
        <v>43</v>
      </c>
      <c r="H58" s="25" t="s">
        <v>43</v>
      </c>
      <c r="I58" s="28" t="s">
        <v>69</v>
      </c>
    </row>
    <row r="59" spans="3:9" ht="15" customHeight="1" x14ac:dyDescent="0.45">
      <c r="C59" s="173"/>
      <c r="D59" s="169"/>
      <c r="E59" s="22"/>
      <c r="F59" s="52">
        <v>1000</v>
      </c>
      <c r="G59" s="24" t="s">
        <v>43</v>
      </c>
      <c r="H59" s="25" t="s">
        <v>43</v>
      </c>
      <c r="I59" s="28" t="s">
        <v>70</v>
      </c>
    </row>
    <row r="60" spans="3:9" ht="15" customHeight="1" x14ac:dyDescent="0.45">
      <c r="C60" s="173"/>
      <c r="D60" s="169"/>
      <c r="E60" s="22"/>
      <c r="F60" s="52"/>
      <c r="G60" s="26"/>
      <c r="H60" s="52"/>
      <c r="I60" s="28"/>
    </row>
    <row r="61" spans="3:9" ht="15" customHeight="1" x14ac:dyDescent="0.45">
      <c r="C61" s="173"/>
      <c r="D61" s="169"/>
      <c r="E61" s="22"/>
      <c r="F61" s="52"/>
      <c r="G61" s="24"/>
      <c r="H61" s="52"/>
      <c r="I61" s="28"/>
    </row>
    <row r="62" spans="3:9" ht="15" customHeight="1" x14ac:dyDescent="0.45">
      <c r="C62" s="173"/>
      <c r="D62" s="169"/>
      <c r="E62" s="22"/>
      <c r="F62" s="52"/>
      <c r="G62" s="24"/>
      <c r="H62" s="52"/>
      <c r="I62" s="28"/>
    </row>
    <row r="63" spans="3:9" ht="15" customHeight="1" x14ac:dyDescent="0.45">
      <c r="C63" s="173"/>
      <c r="D63" s="169"/>
      <c r="E63" s="22"/>
      <c r="F63" s="52"/>
      <c r="G63" s="24"/>
      <c r="H63" s="52"/>
      <c r="I63" s="28"/>
    </row>
    <row r="64" spans="3:9" ht="15" customHeight="1" x14ac:dyDescent="0.45">
      <c r="C64" s="173"/>
      <c r="D64" s="169"/>
      <c r="E64" s="22"/>
      <c r="F64" s="52"/>
      <c r="G64" s="24"/>
      <c r="H64" s="52"/>
      <c r="I64" s="28"/>
    </row>
    <row r="65" spans="2:9" ht="15" customHeight="1" x14ac:dyDescent="0.45">
      <c r="C65" s="173"/>
      <c r="D65" s="169"/>
      <c r="E65" s="22"/>
      <c r="F65" s="52"/>
      <c r="G65" s="24"/>
      <c r="H65" s="52"/>
      <c r="I65" s="28"/>
    </row>
    <row r="66" spans="2:9" ht="15" customHeight="1" thickBot="1" x14ac:dyDescent="0.5">
      <c r="C66" s="173"/>
      <c r="D66" s="170"/>
      <c r="E66" s="31"/>
      <c r="F66" s="58"/>
      <c r="G66" s="32"/>
      <c r="H66" s="58"/>
      <c r="I66" s="33"/>
    </row>
    <row r="67" spans="2:9" ht="15" customHeight="1" thickBot="1" x14ac:dyDescent="0.5">
      <c r="C67" s="174"/>
      <c r="D67" s="35" t="s">
        <v>44</v>
      </c>
      <c r="E67" s="36">
        <v>46839950</v>
      </c>
      <c r="F67" s="37"/>
      <c r="G67" s="38"/>
      <c r="H67" s="45"/>
      <c r="I67" s="39"/>
    </row>
    <row r="68" spans="2:9" ht="15" customHeight="1" thickBot="1" x14ac:dyDescent="0.5">
      <c r="C68" s="175" t="s">
        <v>48</v>
      </c>
      <c r="D68" s="176"/>
      <c r="E68" s="40">
        <f>E23+E34+E45+E56+E67</f>
        <v>147780450</v>
      </c>
      <c r="F68" s="41"/>
      <c r="G68" s="42"/>
      <c r="H68" s="43"/>
      <c r="I68" s="44"/>
    </row>
    <row r="69" spans="2:9" ht="15" customHeight="1" x14ac:dyDescent="0.45">
      <c r="C69" s="130" t="s">
        <v>51</v>
      </c>
      <c r="D69" s="131"/>
      <c r="E69" s="51">
        <f>23101+165</f>
        <v>23266</v>
      </c>
      <c r="F69" s="177"/>
      <c r="G69" s="177"/>
      <c r="H69" s="177"/>
      <c r="I69" s="177"/>
    </row>
    <row r="70" spans="2:9" ht="15" customHeight="1" thickBot="1" x14ac:dyDescent="0.5">
      <c r="C70" s="138" t="s">
        <v>52</v>
      </c>
      <c r="D70" s="139"/>
      <c r="E70" s="59">
        <f>2689+244</f>
        <v>2933</v>
      </c>
      <c r="F70" s="60"/>
      <c r="G70" s="60"/>
      <c r="H70" s="60"/>
      <c r="I70" s="60"/>
    </row>
    <row r="71" spans="2:9" ht="15" customHeight="1" x14ac:dyDescent="0.45">
      <c r="C71" s="118" t="s">
        <v>20</v>
      </c>
      <c r="D71" s="119"/>
      <c r="E71" s="57">
        <f>(E6+E8)/E69</f>
        <v>9743.6855067480446</v>
      </c>
      <c r="F71" s="60"/>
      <c r="G71" s="60"/>
      <c r="H71" s="60"/>
      <c r="I71" s="60"/>
    </row>
    <row r="72" spans="2:9" ht="15" customHeight="1" thickBot="1" x14ac:dyDescent="0.5">
      <c r="C72" s="138" t="s">
        <v>21</v>
      </c>
      <c r="D72" s="139"/>
      <c r="E72" s="50">
        <f>(E7+E9)/E70</f>
        <v>9328.1097852028633</v>
      </c>
      <c r="F72" s="159"/>
      <c r="G72" s="159"/>
      <c r="H72" s="159"/>
      <c r="I72" s="159"/>
    </row>
    <row r="73" spans="2:9" ht="15" customHeight="1" x14ac:dyDescent="0.45">
      <c r="C73" s="11" t="s">
        <v>53</v>
      </c>
      <c r="D73" s="11"/>
      <c r="E73" s="11"/>
      <c r="F73" s="11"/>
      <c r="G73" s="11"/>
      <c r="H73" s="11"/>
      <c r="I73" s="11"/>
    </row>
    <row r="74" spans="2:9" ht="15" customHeight="1" x14ac:dyDescent="0.45">
      <c r="C74" s="11" t="s">
        <v>57</v>
      </c>
      <c r="D74" s="11"/>
      <c r="E74" s="11"/>
      <c r="F74" s="11"/>
      <c r="G74" s="11"/>
      <c r="H74" s="11"/>
      <c r="I74" s="11"/>
    </row>
    <row r="75" spans="2:9" ht="15" customHeight="1" x14ac:dyDescent="0.45"/>
    <row r="76" spans="2:9" ht="15" customHeight="1" x14ac:dyDescent="0.45">
      <c r="B76" s="1" t="s">
        <v>22</v>
      </c>
      <c r="C76" s="108" t="s">
        <v>23</v>
      </c>
      <c r="D76" s="108"/>
      <c r="E76" s="108"/>
      <c r="F76" s="108"/>
      <c r="G76" s="108"/>
    </row>
    <row r="77" spans="2:9" ht="12.6" thickBot="1" x14ac:dyDescent="0.5">
      <c r="C77" s="55"/>
      <c r="D77" s="55"/>
      <c r="E77" s="160" t="s">
        <v>24</v>
      </c>
      <c r="F77" s="160"/>
      <c r="G77" s="160"/>
      <c r="H77" s="160" t="s">
        <v>25</v>
      </c>
      <c r="I77" s="160"/>
    </row>
    <row r="78" spans="2:9" ht="15" customHeight="1" x14ac:dyDescent="0.45">
      <c r="C78" s="104" t="s">
        <v>26</v>
      </c>
      <c r="D78" s="105"/>
      <c r="E78" s="149"/>
      <c r="F78" s="150"/>
      <c r="G78" s="151"/>
      <c r="H78" s="149"/>
      <c r="I78" s="152"/>
    </row>
    <row r="79" spans="2:9" ht="15" customHeight="1" thickBot="1" x14ac:dyDescent="0.5">
      <c r="C79" s="153" t="s">
        <v>27</v>
      </c>
      <c r="D79" s="154"/>
      <c r="E79" s="155"/>
      <c r="F79" s="156"/>
      <c r="G79" s="157"/>
      <c r="H79" s="156"/>
      <c r="I79" s="158"/>
    </row>
    <row r="80" spans="2:9" ht="15" customHeight="1" thickBot="1" x14ac:dyDescent="0.5">
      <c r="C80" s="145" t="s">
        <v>55</v>
      </c>
      <c r="D80" s="146"/>
      <c r="E80" s="109">
        <v>7</v>
      </c>
      <c r="F80" s="110"/>
      <c r="G80" s="110"/>
      <c r="H80" s="110"/>
      <c r="I80" s="111"/>
    </row>
    <row r="81" spans="2:9" ht="15" customHeight="1" x14ac:dyDescent="0.45">
      <c r="C81" s="17" t="s">
        <v>61</v>
      </c>
      <c r="D81" s="17"/>
      <c r="E81" s="18"/>
      <c r="F81" s="18"/>
      <c r="G81" s="18"/>
      <c r="H81" s="18"/>
      <c r="I81" s="18"/>
    </row>
    <row r="82" spans="2:9" ht="15" customHeight="1" x14ac:dyDescent="0.45"/>
    <row r="83" spans="2:9" ht="15" customHeight="1" thickBot="1" x14ac:dyDescent="0.5">
      <c r="B83" s="1" t="s">
        <v>28</v>
      </c>
      <c r="C83" s="108" t="s">
        <v>29</v>
      </c>
      <c r="D83" s="108"/>
      <c r="E83" s="108"/>
      <c r="F83" s="108"/>
      <c r="G83" s="108"/>
    </row>
    <row r="84" spans="2:9" ht="15" customHeight="1" x14ac:dyDescent="0.45">
      <c r="C84" s="140" t="s">
        <v>30</v>
      </c>
      <c r="D84" s="53" t="s">
        <v>31</v>
      </c>
      <c r="E84" s="100">
        <f>(E23+E34)/(E23+E34+E45+E56)</f>
        <v>1.8431650328658962E-2</v>
      </c>
      <c r="F84" s="100"/>
      <c r="G84" s="100"/>
      <c r="H84" s="100"/>
      <c r="I84" s="101"/>
    </row>
    <row r="85" spans="2:9" ht="15" customHeight="1" thickBot="1" x14ac:dyDescent="0.5">
      <c r="C85" s="141"/>
      <c r="D85" s="54" t="s">
        <v>32</v>
      </c>
      <c r="E85" s="102">
        <f>(E45+E56)/(E23+E34+E45+E56)</f>
        <v>0.98156834967134099</v>
      </c>
      <c r="F85" s="147"/>
      <c r="G85" s="147"/>
      <c r="H85" s="147"/>
      <c r="I85" s="148"/>
    </row>
    <row r="86" spans="2:9" ht="15" customHeight="1" x14ac:dyDescent="0.45"/>
    <row r="87" spans="2:9" ht="15" customHeight="1" thickBot="1" x14ac:dyDescent="0.5">
      <c r="B87" s="1" t="s">
        <v>33</v>
      </c>
      <c r="C87" s="108" t="s">
        <v>34</v>
      </c>
      <c r="D87" s="108"/>
      <c r="E87" s="108"/>
      <c r="F87" s="108"/>
      <c r="G87" s="108"/>
      <c r="H87" s="108"/>
      <c r="I87" s="108"/>
    </row>
    <row r="88" spans="2:9" ht="70.2" customHeight="1" thickBot="1" x14ac:dyDescent="0.5">
      <c r="C88" s="3" t="s">
        <v>35</v>
      </c>
      <c r="D88" s="142"/>
      <c r="E88" s="143"/>
      <c r="F88" s="143"/>
      <c r="G88" s="143"/>
      <c r="H88" s="143"/>
      <c r="I88" s="144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4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65C7D-CF12-4C1A-BA93-5A7201D16477}">
  <dimension ref="A1:J88"/>
  <sheetViews>
    <sheetView view="pageBreakPreview" topLeftCell="A37" zoomScale="130" zoomScaleNormal="100" zoomScaleSheetLayoutView="130" workbookViewId="0">
      <selection activeCell="H10" sqref="H10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4.59765625" style="1" customWidth="1"/>
    <col min="5" max="6" width="10.59765625" style="1" customWidth="1"/>
    <col min="7" max="8" width="6.59765625" style="1" customWidth="1"/>
    <col min="9" max="9" width="23.09765625" style="1" customWidth="1"/>
    <col min="10" max="10" width="0.69921875" style="1" customWidth="1"/>
    <col min="11" max="11" width="9" style="1" customWidth="1"/>
    <col min="12" max="16384" width="9" style="1"/>
  </cols>
  <sheetData>
    <row r="1" spans="1:10" ht="18.75" customHeight="1" x14ac:dyDescent="0.45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thickBot="1" x14ac:dyDescent="0.5">
      <c r="B2" s="1" t="s">
        <v>2</v>
      </c>
      <c r="C2" s="108" t="s">
        <v>3</v>
      </c>
      <c r="D2" s="108"/>
      <c r="E2" s="108"/>
      <c r="F2" s="108"/>
      <c r="G2" s="108"/>
      <c r="H2" s="55"/>
      <c r="I2" s="62"/>
    </row>
    <row r="3" spans="1:10" ht="19.5" customHeight="1" thickBot="1" x14ac:dyDescent="0.5">
      <c r="C3" s="113" t="s">
        <v>49</v>
      </c>
      <c r="D3" s="114"/>
      <c r="E3" s="178" t="s">
        <v>62</v>
      </c>
      <c r="F3" s="179"/>
      <c r="G3" s="179"/>
      <c r="H3" s="179"/>
      <c r="I3" s="180"/>
    </row>
    <row r="4" spans="1:10" ht="15" customHeight="1" x14ac:dyDescent="0.45"/>
    <row r="5" spans="1:10" ht="15" customHeight="1" thickBot="1" x14ac:dyDescent="0.5">
      <c r="B5" s="1" t="s">
        <v>5</v>
      </c>
      <c r="C5" s="108" t="s">
        <v>6</v>
      </c>
      <c r="D5" s="108"/>
      <c r="E5" s="108"/>
      <c r="F5" s="108"/>
      <c r="G5" s="108"/>
    </row>
    <row r="6" spans="1:10" ht="15" customHeight="1" x14ac:dyDescent="0.45">
      <c r="C6" s="115" t="s">
        <v>7</v>
      </c>
      <c r="D6" s="56" t="s">
        <v>8</v>
      </c>
      <c r="E6" s="29">
        <v>149008906</v>
      </c>
      <c r="F6" s="159"/>
      <c r="G6" s="159"/>
      <c r="H6" s="159"/>
      <c r="I6" s="159"/>
    </row>
    <row r="7" spans="1:10" ht="15" customHeight="1" x14ac:dyDescent="0.45">
      <c r="C7" s="116"/>
      <c r="D7" s="19" t="s">
        <v>36</v>
      </c>
      <c r="E7" s="30">
        <v>343382125</v>
      </c>
      <c r="F7" s="159"/>
      <c r="G7" s="159"/>
      <c r="H7" s="159"/>
      <c r="I7" s="159"/>
    </row>
    <row r="8" spans="1:10" ht="15" customHeight="1" x14ac:dyDescent="0.45">
      <c r="C8" s="116"/>
      <c r="D8" s="19" t="s">
        <v>10</v>
      </c>
      <c r="E8" s="30">
        <v>2032002477</v>
      </c>
      <c r="F8" s="159"/>
      <c r="G8" s="159"/>
      <c r="H8" s="159"/>
      <c r="I8" s="159"/>
    </row>
    <row r="9" spans="1:10" ht="15" customHeight="1" x14ac:dyDescent="0.45">
      <c r="C9" s="181"/>
      <c r="D9" s="48" t="s">
        <v>37</v>
      </c>
      <c r="E9" s="49">
        <v>135459263</v>
      </c>
      <c r="F9" s="182"/>
      <c r="G9" s="182"/>
      <c r="H9" s="182"/>
      <c r="I9" s="182"/>
    </row>
    <row r="10" spans="1:10" ht="15" customHeight="1" thickBot="1" x14ac:dyDescent="0.5">
      <c r="C10" s="84" t="s">
        <v>48</v>
      </c>
      <c r="D10" s="85"/>
      <c r="E10" s="47">
        <f>SUM(E6:E9)</f>
        <v>2659852771</v>
      </c>
      <c r="F10" s="61"/>
      <c r="G10" s="61"/>
      <c r="H10" s="61"/>
      <c r="I10" s="61"/>
    </row>
    <row r="11" spans="1:10" ht="21" customHeight="1" x14ac:dyDescent="0.45">
      <c r="C11" s="161" t="s">
        <v>12</v>
      </c>
      <c r="D11" s="162"/>
      <c r="E11" s="162"/>
      <c r="F11" s="165" t="s">
        <v>60</v>
      </c>
      <c r="G11" s="165"/>
      <c r="H11" s="165"/>
      <c r="I11" s="166"/>
    </row>
    <row r="12" spans="1:10" ht="22.2" customHeight="1" x14ac:dyDescent="0.45">
      <c r="C12" s="163"/>
      <c r="D12" s="164"/>
      <c r="E12" s="164"/>
      <c r="F12" s="23" t="s">
        <v>38</v>
      </c>
      <c r="G12" s="23" t="s">
        <v>39</v>
      </c>
      <c r="H12" s="23" t="s">
        <v>40</v>
      </c>
      <c r="I12" s="27" t="s">
        <v>41</v>
      </c>
    </row>
    <row r="13" spans="1:10" ht="15" customHeight="1" x14ac:dyDescent="0.45">
      <c r="C13" s="89" t="s">
        <v>42</v>
      </c>
      <c r="D13" s="168" t="s">
        <v>14</v>
      </c>
      <c r="E13" s="22"/>
      <c r="F13" s="52">
        <v>5000</v>
      </c>
      <c r="G13" s="24" t="s">
        <v>43</v>
      </c>
      <c r="H13" s="25" t="s">
        <v>43</v>
      </c>
      <c r="I13" s="28" t="s">
        <v>63</v>
      </c>
    </row>
    <row r="14" spans="1:10" ht="15" customHeight="1" x14ac:dyDescent="0.45">
      <c r="C14" s="89"/>
      <c r="D14" s="169"/>
      <c r="E14" s="22"/>
      <c r="F14" s="52">
        <v>4500</v>
      </c>
      <c r="G14" s="24" t="s">
        <v>43</v>
      </c>
      <c r="H14" s="25" t="s">
        <v>43</v>
      </c>
      <c r="I14" s="28" t="s">
        <v>64</v>
      </c>
    </row>
    <row r="15" spans="1:10" ht="15" customHeight="1" x14ac:dyDescent="0.45">
      <c r="C15" s="89"/>
      <c r="D15" s="169"/>
      <c r="E15" s="22"/>
      <c r="F15" s="52">
        <v>4000</v>
      </c>
      <c r="G15" s="24" t="s">
        <v>43</v>
      </c>
      <c r="H15" s="25" t="s">
        <v>43</v>
      </c>
      <c r="I15" s="28" t="s">
        <v>65</v>
      </c>
    </row>
    <row r="16" spans="1:10" ht="15" customHeight="1" x14ac:dyDescent="0.45">
      <c r="C16" s="89"/>
      <c r="D16" s="169"/>
      <c r="E16" s="22"/>
      <c r="F16" s="52">
        <v>3500</v>
      </c>
      <c r="G16" s="24" t="s">
        <v>43</v>
      </c>
      <c r="H16" s="25" t="s">
        <v>43</v>
      </c>
      <c r="I16" s="28" t="s">
        <v>66</v>
      </c>
    </row>
    <row r="17" spans="3:9" ht="15" customHeight="1" x14ac:dyDescent="0.45">
      <c r="C17" s="89"/>
      <c r="D17" s="169"/>
      <c r="E17" s="22"/>
      <c r="F17" s="52">
        <v>3000</v>
      </c>
      <c r="G17" s="24" t="s">
        <v>43</v>
      </c>
      <c r="H17" s="25" t="s">
        <v>43</v>
      </c>
      <c r="I17" s="28" t="s">
        <v>67</v>
      </c>
    </row>
    <row r="18" spans="3:9" ht="15" customHeight="1" x14ac:dyDescent="0.45">
      <c r="C18" s="89"/>
      <c r="D18" s="169"/>
      <c r="E18" s="22"/>
      <c r="F18" s="52">
        <v>2500</v>
      </c>
      <c r="G18" s="24" t="s">
        <v>43</v>
      </c>
      <c r="H18" s="25" t="s">
        <v>43</v>
      </c>
      <c r="I18" s="28" t="s">
        <v>68</v>
      </c>
    </row>
    <row r="19" spans="3:9" ht="15" customHeight="1" x14ac:dyDescent="0.45">
      <c r="C19" s="89"/>
      <c r="D19" s="169"/>
      <c r="E19" s="22"/>
      <c r="F19" s="52">
        <v>2000</v>
      </c>
      <c r="G19" s="24" t="s">
        <v>43</v>
      </c>
      <c r="H19" s="25" t="s">
        <v>43</v>
      </c>
      <c r="I19" s="28" t="s">
        <v>69</v>
      </c>
    </row>
    <row r="20" spans="3:9" ht="15" customHeight="1" x14ac:dyDescent="0.45">
      <c r="C20" s="89"/>
      <c r="D20" s="169"/>
      <c r="E20" s="22"/>
      <c r="F20" s="52">
        <v>1500</v>
      </c>
      <c r="G20" s="24" t="s">
        <v>43</v>
      </c>
      <c r="H20" s="25" t="s">
        <v>43</v>
      </c>
      <c r="I20" s="28" t="s">
        <v>70</v>
      </c>
    </row>
    <row r="21" spans="3:9" ht="15" customHeight="1" x14ac:dyDescent="0.45">
      <c r="C21" s="89"/>
      <c r="D21" s="169"/>
      <c r="E21" s="22"/>
      <c r="F21" s="52"/>
      <c r="G21" s="24"/>
      <c r="H21" s="52"/>
      <c r="I21" s="28"/>
    </row>
    <row r="22" spans="3:9" ht="15" customHeight="1" thickBot="1" x14ac:dyDescent="0.5">
      <c r="C22" s="89"/>
      <c r="D22" s="170"/>
      <c r="E22" s="31"/>
      <c r="F22" s="58"/>
      <c r="G22" s="32"/>
      <c r="H22" s="58"/>
      <c r="I22" s="33"/>
    </row>
    <row r="23" spans="3:9" ht="15" customHeight="1" thickBot="1" x14ac:dyDescent="0.5">
      <c r="C23" s="167"/>
      <c r="D23" s="35" t="s">
        <v>44</v>
      </c>
      <c r="E23" s="36">
        <v>49856000</v>
      </c>
      <c r="F23" s="37"/>
      <c r="G23" s="38"/>
      <c r="H23" s="37"/>
      <c r="I23" s="39"/>
    </row>
    <row r="24" spans="3:9" ht="15" customHeight="1" x14ac:dyDescent="0.45">
      <c r="C24" s="89"/>
      <c r="D24" s="171" t="s">
        <v>45</v>
      </c>
      <c r="E24" s="34"/>
      <c r="F24" s="52">
        <v>5000</v>
      </c>
      <c r="G24" s="24" t="s">
        <v>43</v>
      </c>
      <c r="H24" s="25" t="s">
        <v>43</v>
      </c>
      <c r="I24" s="28" t="s">
        <v>63</v>
      </c>
    </row>
    <row r="25" spans="3:9" ht="15" customHeight="1" x14ac:dyDescent="0.45">
      <c r="C25" s="89"/>
      <c r="D25" s="169"/>
      <c r="E25" s="22"/>
      <c r="F25" s="52">
        <v>4500</v>
      </c>
      <c r="G25" s="24" t="s">
        <v>43</v>
      </c>
      <c r="H25" s="25" t="s">
        <v>43</v>
      </c>
      <c r="I25" s="28" t="s">
        <v>64</v>
      </c>
    </row>
    <row r="26" spans="3:9" ht="15" customHeight="1" x14ac:dyDescent="0.45">
      <c r="C26" s="89"/>
      <c r="D26" s="169"/>
      <c r="E26" s="22"/>
      <c r="F26" s="52">
        <v>4000</v>
      </c>
      <c r="G26" s="24" t="s">
        <v>43</v>
      </c>
      <c r="H26" s="25" t="s">
        <v>43</v>
      </c>
      <c r="I26" s="28" t="s">
        <v>65</v>
      </c>
    </row>
    <row r="27" spans="3:9" ht="15" customHeight="1" x14ac:dyDescent="0.45">
      <c r="C27" s="89"/>
      <c r="D27" s="169"/>
      <c r="E27" s="22"/>
      <c r="F27" s="52">
        <v>3500</v>
      </c>
      <c r="G27" s="24" t="s">
        <v>43</v>
      </c>
      <c r="H27" s="25" t="s">
        <v>43</v>
      </c>
      <c r="I27" s="28" t="s">
        <v>66</v>
      </c>
    </row>
    <row r="28" spans="3:9" ht="15" customHeight="1" x14ac:dyDescent="0.45">
      <c r="C28" s="89"/>
      <c r="D28" s="169"/>
      <c r="E28" s="22"/>
      <c r="F28" s="52">
        <v>3000</v>
      </c>
      <c r="G28" s="24" t="s">
        <v>43</v>
      </c>
      <c r="H28" s="25" t="s">
        <v>43</v>
      </c>
      <c r="I28" s="28" t="s">
        <v>67</v>
      </c>
    </row>
    <row r="29" spans="3:9" ht="15" customHeight="1" x14ac:dyDescent="0.45">
      <c r="C29" s="89"/>
      <c r="D29" s="169"/>
      <c r="E29" s="22"/>
      <c r="F29" s="52">
        <v>2500</v>
      </c>
      <c r="G29" s="24" t="s">
        <v>43</v>
      </c>
      <c r="H29" s="25" t="s">
        <v>43</v>
      </c>
      <c r="I29" s="28" t="s">
        <v>68</v>
      </c>
    </row>
    <row r="30" spans="3:9" ht="15" customHeight="1" x14ac:dyDescent="0.45">
      <c r="C30" s="89"/>
      <c r="D30" s="169"/>
      <c r="E30" s="22"/>
      <c r="F30" s="52">
        <v>2000</v>
      </c>
      <c r="G30" s="24" t="s">
        <v>43</v>
      </c>
      <c r="H30" s="25" t="s">
        <v>43</v>
      </c>
      <c r="I30" s="28" t="s">
        <v>69</v>
      </c>
    </row>
    <row r="31" spans="3:9" ht="15" customHeight="1" x14ac:dyDescent="0.45">
      <c r="C31" s="89"/>
      <c r="D31" s="169"/>
      <c r="E31" s="22"/>
      <c r="F31" s="52">
        <v>1500</v>
      </c>
      <c r="G31" s="24" t="s">
        <v>43</v>
      </c>
      <c r="H31" s="25" t="s">
        <v>43</v>
      </c>
      <c r="I31" s="28" t="s">
        <v>70</v>
      </c>
    </row>
    <row r="32" spans="3:9" ht="15" customHeight="1" x14ac:dyDescent="0.45">
      <c r="C32" s="89"/>
      <c r="D32" s="169"/>
      <c r="E32" s="22"/>
      <c r="F32" s="52"/>
      <c r="G32" s="24"/>
      <c r="H32" s="52"/>
      <c r="I32" s="28"/>
    </row>
    <row r="33" spans="3:9" ht="15" customHeight="1" thickBot="1" x14ac:dyDescent="0.5">
      <c r="C33" s="89"/>
      <c r="D33" s="170"/>
      <c r="E33" s="31"/>
      <c r="F33" s="58"/>
      <c r="G33" s="32"/>
      <c r="H33" s="58"/>
      <c r="I33" s="33"/>
    </row>
    <row r="34" spans="3:9" ht="15" customHeight="1" thickBot="1" x14ac:dyDescent="0.5">
      <c r="C34" s="167"/>
      <c r="D34" s="35" t="s">
        <v>44</v>
      </c>
      <c r="E34" s="36">
        <v>125570000</v>
      </c>
      <c r="F34" s="37"/>
      <c r="G34" s="38"/>
      <c r="H34" s="37"/>
      <c r="I34" s="39"/>
    </row>
    <row r="35" spans="3:9" ht="15" customHeight="1" x14ac:dyDescent="0.45">
      <c r="C35" s="89"/>
      <c r="D35" s="172" t="s">
        <v>16</v>
      </c>
      <c r="E35" s="34"/>
      <c r="F35" s="52">
        <v>5000</v>
      </c>
      <c r="G35" s="24" t="s">
        <v>43</v>
      </c>
      <c r="H35" s="25" t="s">
        <v>43</v>
      </c>
      <c r="I35" s="28" t="s">
        <v>63</v>
      </c>
    </row>
    <row r="36" spans="3:9" ht="15" customHeight="1" x14ac:dyDescent="0.45">
      <c r="C36" s="89"/>
      <c r="D36" s="169"/>
      <c r="E36" s="22"/>
      <c r="F36" s="52">
        <v>4500</v>
      </c>
      <c r="G36" s="24" t="s">
        <v>43</v>
      </c>
      <c r="H36" s="25" t="s">
        <v>43</v>
      </c>
      <c r="I36" s="28" t="s">
        <v>64</v>
      </c>
    </row>
    <row r="37" spans="3:9" ht="15" customHeight="1" x14ac:dyDescent="0.45">
      <c r="C37" s="89"/>
      <c r="D37" s="169"/>
      <c r="E37" s="22"/>
      <c r="F37" s="52">
        <v>4000</v>
      </c>
      <c r="G37" s="24" t="s">
        <v>43</v>
      </c>
      <c r="H37" s="25" t="s">
        <v>43</v>
      </c>
      <c r="I37" s="28" t="s">
        <v>65</v>
      </c>
    </row>
    <row r="38" spans="3:9" ht="15" customHeight="1" x14ac:dyDescent="0.45">
      <c r="C38" s="89"/>
      <c r="D38" s="169"/>
      <c r="E38" s="22"/>
      <c r="F38" s="52">
        <v>3500</v>
      </c>
      <c r="G38" s="24" t="s">
        <v>43</v>
      </c>
      <c r="H38" s="25" t="s">
        <v>43</v>
      </c>
      <c r="I38" s="28" t="s">
        <v>66</v>
      </c>
    </row>
    <row r="39" spans="3:9" ht="15" customHeight="1" x14ac:dyDescent="0.45">
      <c r="C39" s="89"/>
      <c r="D39" s="169"/>
      <c r="E39" s="22"/>
      <c r="F39" s="52">
        <v>3000</v>
      </c>
      <c r="G39" s="24" t="s">
        <v>43</v>
      </c>
      <c r="H39" s="25" t="s">
        <v>43</v>
      </c>
      <c r="I39" s="28" t="s">
        <v>67</v>
      </c>
    </row>
    <row r="40" spans="3:9" ht="15" customHeight="1" x14ac:dyDescent="0.45">
      <c r="C40" s="89"/>
      <c r="D40" s="169"/>
      <c r="E40" s="22"/>
      <c r="F40" s="52">
        <v>2500</v>
      </c>
      <c r="G40" s="24" t="s">
        <v>43</v>
      </c>
      <c r="H40" s="25" t="s">
        <v>43</v>
      </c>
      <c r="I40" s="28" t="s">
        <v>68</v>
      </c>
    </row>
    <row r="41" spans="3:9" ht="15" customHeight="1" x14ac:dyDescent="0.45">
      <c r="C41" s="89"/>
      <c r="D41" s="169"/>
      <c r="E41" s="22"/>
      <c r="F41" s="52">
        <v>2000</v>
      </c>
      <c r="G41" s="24" t="s">
        <v>43</v>
      </c>
      <c r="H41" s="25" t="s">
        <v>43</v>
      </c>
      <c r="I41" s="28" t="s">
        <v>69</v>
      </c>
    </row>
    <row r="42" spans="3:9" ht="15" customHeight="1" x14ac:dyDescent="0.45">
      <c r="C42" s="89"/>
      <c r="D42" s="169"/>
      <c r="E42" s="22"/>
      <c r="F42" s="52">
        <v>1500</v>
      </c>
      <c r="G42" s="24" t="s">
        <v>43</v>
      </c>
      <c r="H42" s="25" t="s">
        <v>43</v>
      </c>
      <c r="I42" s="28" t="s">
        <v>70</v>
      </c>
    </row>
    <row r="43" spans="3:9" ht="15" customHeight="1" x14ac:dyDescent="0.45">
      <c r="C43" s="89"/>
      <c r="D43" s="169"/>
      <c r="E43" s="22"/>
      <c r="F43" s="52"/>
      <c r="G43" s="24"/>
      <c r="H43" s="52"/>
      <c r="I43" s="28"/>
    </row>
    <row r="44" spans="3:9" ht="15" customHeight="1" thickBot="1" x14ac:dyDescent="0.5">
      <c r="C44" s="89"/>
      <c r="D44" s="170"/>
      <c r="E44" s="31"/>
      <c r="F44" s="58"/>
      <c r="G44" s="32"/>
      <c r="H44" s="58"/>
      <c r="I44" s="33"/>
    </row>
    <row r="45" spans="3:9" ht="15" customHeight="1" thickBot="1" x14ac:dyDescent="0.5">
      <c r="C45" s="167"/>
      <c r="D45" s="35" t="s">
        <v>44</v>
      </c>
      <c r="E45" s="36">
        <v>835317000</v>
      </c>
      <c r="F45" s="37"/>
      <c r="G45" s="38"/>
      <c r="H45" s="37"/>
      <c r="I45" s="39"/>
    </row>
    <row r="46" spans="3:9" ht="15" customHeight="1" x14ac:dyDescent="0.45">
      <c r="C46" s="89"/>
      <c r="D46" s="172" t="s">
        <v>46</v>
      </c>
      <c r="E46" s="34"/>
      <c r="F46" s="52">
        <v>5000</v>
      </c>
      <c r="G46" s="24" t="s">
        <v>43</v>
      </c>
      <c r="H46" s="25" t="s">
        <v>43</v>
      </c>
      <c r="I46" s="28" t="s">
        <v>63</v>
      </c>
    </row>
    <row r="47" spans="3:9" ht="15" customHeight="1" x14ac:dyDescent="0.45">
      <c r="C47" s="89"/>
      <c r="D47" s="169"/>
      <c r="E47" s="22"/>
      <c r="F47" s="52">
        <v>4500</v>
      </c>
      <c r="G47" s="24" t="s">
        <v>43</v>
      </c>
      <c r="H47" s="25" t="s">
        <v>43</v>
      </c>
      <c r="I47" s="28" t="s">
        <v>64</v>
      </c>
    </row>
    <row r="48" spans="3:9" ht="15" customHeight="1" x14ac:dyDescent="0.45">
      <c r="C48" s="89"/>
      <c r="D48" s="169"/>
      <c r="E48" s="22"/>
      <c r="F48" s="52">
        <v>4000</v>
      </c>
      <c r="G48" s="24" t="s">
        <v>43</v>
      </c>
      <c r="H48" s="25" t="s">
        <v>43</v>
      </c>
      <c r="I48" s="28" t="s">
        <v>65</v>
      </c>
    </row>
    <row r="49" spans="3:9" ht="15" customHeight="1" x14ac:dyDescent="0.45">
      <c r="C49" s="89"/>
      <c r="D49" s="169"/>
      <c r="E49" s="22"/>
      <c r="F49" s="52">
        <v>3500</v>
      </c>
      <c r="G49" s="24" t="s">
        <v>43</v>
      </c>
      <c r="H49" s="25" t="s">
        <v>43</v>
      </c>
      <c r="I49" s="28" t="s">
        <v>66</v>
      </c>
    </row>
    <row r="50" spans="3:9" ht="15" customHeight="1" x14ac:dyDescent="0.45">
      <c r="C50" s="89"/>
      <c r="D50" s="169"/>
      <c r="E50" s="22"/>
      <c r="F50" s="52">
        <v>3000</v>
      </c>
      <c r="G50" s="24" t="s">
        <v>43</v>
      </c>
      <c r="H50" s="25" t="s">
        <v>43</v>
      </c>
      <c r="I50" s="28" t="s">
        <v>67</v>
      </c>
    </row>
    <row r="51" spans="3:9" ht="15" customHeight="1" x14ac:dyDescent="0.45">
      <c r="C51" s="89"/>
      <c r="D51" s="169"/>
      <c r="E51" s="22"/>
      <c r="F51" s="52">
        <v>2500</v>
      </c>
      <c r="G51" s="24" t="s">
        <v>43</v>
      </c>
      <c r="H51" s="25" t="s">
        <v>43</v>
      </c>
      <c r="I51" s="28" t="s">
        <v>68</v>
      </c>
    </row>
    <row r="52" spans="3:9" ht="15" customHeight="1" x14ac:dyDescent="0.45">
      <c r="C52" s="89"/>
      <c r="D52" s="169"/>
      <c r="E52" s="22"/>
      <c r="F52" s="52">
        <v>2000</v>
      </c>
      <c r="G52" s="24" t="s">
        <v>43</v>
      </c>
      <c r="H52" s="25" t="s">
        <v>43</v>
      </c>
      <c r="I52" s="28" t="s">
        <v>69</v>
      </c>
    </row>
    <row r="53" spans="3:9" ht="15" customHeight="1" x14ac:dyDescent="0.45">
      <c r="C53" s="89"/>
      <c r="D53" s="169"/>
      <c r="E53" s="22"/>
      <c r="F53" s="52">
        <v>1500</v>
      </c>
      <c r="G53" s="24" t="s">
        <v>43</v>
      </c>
      <c r="H53" s="25" t="s">
        <v>43</v>
      </c>
      <c r="I53" s="28" t="s">
        <v>70</v>
      </c>
    </row>
    <row r="54" spans="3:9" ht="15" customHeight="1" x14ac:dyDescent="0.45">
      <c r="C54" s="89"/>
      <c r="D54" s="169"/>
      <c r="E54" s="22"/>
      <c r="F54" s="52"/>
      <c r="G54" s="24"/>
      <c r="H54" s="52"/>
      <c r="I54" s="28"/>
    </row>
    <row r="55" spans="3:9" ht="15" customHeight="1" thickBot="1" x14ac:dyDescent="0.5">
      <c r="C55" s="89"/>
      <c r="D55" s="170"/>
      <c r="E55" s="31"/>
      <c r="F55" s="58"/>
      <c r="G55" s="32"/>
      <c r="H55" s="58"/>
      <c r="I55" s="33"/>
    </row>
    <row r="56" spans="3:9" ht="15" customHeight="1" thickBot="1" x14ac:dyDescent="0.5">
      <c r="C56" s="167"/>
      <c r="D56" s="35" t="s">
        <v>44</v>
      </c>
      <c r="E56" s="36">
        <v>63062000</v>
      </c>
      <c r="F56" s="37"/>
      <c r="G56" s="38"/>
      <c r="H56" s="37"/>
      <c r="I56" s="39"/>
    </row>
    <row r="57" spans="3:9" ht="15" customHeight="1" x14ac:dyDescent="0.45">
      <c r="C57" s="173" t="s">
        <v>47</v>
      </c>
      <c r="D57" s="171" t="s">
        <v>79</v>
      </c>
      <c r="E57" s="34"/>
      <c r="F57" s="52">
        <v>2000</v>
      </c>
      <c r="G57" s="24" t="s">
        <v>43</v>
      </c>
      <c r="H57" s="25" t="s">
        <v>43</v>
      </c>
      <c r="I57" s="28" t="s">
        <v>76</v>
      </c>
    </row>
    <row r="58" spans="3:9" ht="15" customHeight="1" x14ac:dyDescent="0.45">
      <c r="C58" s="173"/>
      <c r="D58" s="169"/>
      <c r="E58" s="22"/>
      <c r="F58" s="52">
        <v>1500</v>
      </c>
      <c r="G58" s="26"/>
      <c r="H58" s="52"/>
      <c r="I58" s="28" t="s">
        <v>69</v>
      </c>
    </row>
    <row r="59" spans="3:9" ht="15" customHeight="1" x14ac:dyDescent="0.45">
      <c r="C59" s="173"/>
      <c r="D59" s="169"/>
      <c r="E59" s="22"/>
      <c r="F59" s="52">
        <v>1000</v>
      </c>
      <c r="G59" s="24"/>
      <c r="H59" s="52"/>
      <c r="I59" s="28" t="s">
        <v>70</v>
      </c>
    </row>
    <row r="60" spans="3:9" ht="15" customHeight="1" x14ac:dyDescent="0.45">
      <c r="C60" s="173"/>
      <c r="D60" s="169"/>
      <c r="E60" s="22"/>
      <c r="F60" s="52"/>
      <c r="G60" s="26"/>
      <c r="H60" s="52"/>
      <c r="I60" s="28"/>
    </row>
    <row r="61" spans="3:9" ht="15" customHeight="1" x14ac:dyDescent="0.45">
      <c r="C61" s="173"/>
      <c r="D61" s="169"/>
      <c r="E61" s="22"/>
      <c r="F61" s="52"/>
      <c r="G61" s="24"/>
      <c r="H61" s="52"/>
      <c r="I61" s="28"/>
    </row>
    <row r="62" spans="3:9" ht="15" customHeight="1" x14ac:dyDescent="0.45">
      <c r="C62" s="173"/>
      <c r="D62" s="169"/>
      <c r="E62" s="22"/>
      <c r="F62" s="52"/>
      <c r="G62" s="24"/>
      <c r="H62" s="52"/>
      <c r="I62" s="28"/>
    </row>
    <row r="63" spans="3:9" ht="15" customHeight="1" x14ac:dyDescent="0.45">
      <c r="C63" s="173"/>
      <c r="D63" s="169"/>
      <c r="E63" s="22"/>
      <c r="F63" s="52"/>
      <c r="G63" s="24"/>
      <c r="H63" s="52"/>
      <c r="I63" s="28"/>
    </row>
    <row r="64" spans="3:9" ht="15" customHeight="1" x14ac:dyDescent="0.45">
      <c r="C64" s="173"/>
      <c r="D64" s="169"/>
      <c r="E64" s="22"/>
      <c r="F64" s="52"/>
      <c r="G64" s="24"/>
      <c r="H64" s="52"/>
      <c r="I64" s="28"/>
    </row>
    <row r="65" spans="2:9" ht="15" customHeight="1" x14ac:dyDescent="0.45">
      <c r="C65" s="173"/>
      <c r="D65" s="169"/>
      <c r="E65" s="22"/>
      <c r="F65" s="52"/>
      <c r="G65" s="24"/>
      <c r="H65" s="52"/>
      <c r="I65" s="28"/>
    </row>
    <row r="66" spans="2:9" ht="15" customHeight="1" thickBot="1" x14ac:dyDescent="0.5">
      <c r="C66" s="173"/>
      <c r="D66" s="170"/>
      <c r="E66" s="31"/>
      <c r="F66" s="58"/>
      <c r="G66" s="32"/>
      <c r="H66" s="58"/>
      <c r="I66" s="33"/>
    </row>
    <row r="67" spans="2:9" ht="15" customHeight="1" thickBot="1" x14ac:dyDescent="0.5">
      <c r="C67" s="174"/>
      <c r="D67" s="35" t="s">
        <v>44</v>
      </c>
      <c r="E67" s="36">
        <v>480154420</v>
      </c>
      <c r="F67" s="37"/>
      <c r="G67" s="38"/>
      <c r="H67" s="45"/>
      <c r="I67" s="39"/>
    </row>
    <row r="68" spans="2:9" ht="15" customHeight="1" thickBot="1" x14ac:dyDescent="0.5">
      <c r="C68" s="175" t="s">
        <v>48</v>
      </c>
      <c r="D68" s="176"/>
      <c r="E68" s="40">
        <f>E23+E34+E45+E56+E67</f>
        <v>1553959420</v>
      </c>
      <c r="F68" s="41"/>
      <c r="G68" s="42"/>
      <c r="H68" s="43"/>
      <c r="I68" s="44"/>
    </row>
    <row r="69" spans="2:9" ht="15" customHeight="1" x14ac:dyDescent="0.45">
      <c r="C69" s="130" t="s">
        <v>51</v>
      </c>
      <c r="D69" s="131"/>
      <c r="E69" s="51">
        <f>206070+10285</f>
        <v>216355</v>
      </c>
      <c r="F69" s="177"/>
      <c r="G69" s="177"/>
      <c r="H69" s="177"/>
      <c r="I69" s="177"/>
    </row>
    <row r="70" spans="2:9" ht="15" customHeight="1" thickBot="1" x14ac:dyDescent="0.5">
      <c r="C70" s="138" t="s">
        <v>52</v>
      </c>
      <c r="D70" s="139"/>
      <c r="E70" s="59">
        <f>18019+25622</f>
        <v>43641</v>
      </c>
      <c r="F70" s="60"/>
      <c r="G70" s="60"/>
      <c r="H70" s="60"/>
      <c r="I70" s="60"/>
    </row>
    <row r="71" spans="2:9" ht="15" customHeight="1" x14ac:dyDescent="0.45">
      <c r="C71" s="118" t="s">
        <v>20</v>
      </c>
      <c r="D71" s="119"/>
      <c r="E71" s="57">
        <f>(E6+E8)/E69</f>
        <v>10080.707092509994</v>
      </c>
      <c r="F71" s="60"/>
      <c r="G71" s="60"/>
      <c r="H71" s="60"/>
      <c r="I71" s="60"/>
    </row>
    <row r="72" spans="2:9" ht="15" customHeight="1" thickBot="1" x14ac:dyDescent="0.5">
      <c r="C72" s="138" t="s">
        <v>21</v>
      </c>
      <c r="D72" s="139"/>
      <c r="E72" s="50">
        <f>(E7+E9)/E70</f>
        <v>10972.282669966316</v>
      </c>
      <c r="F72" s="159"/>
      <c r="G72" s="159"/>
      <c r="H72" s="159"/>
      <c r="I72" s="159"/>
    </row>
    <row r="73" spans="2:9" ht="15" customHeight="1" x14ac:dyDescent="0.45">
      <c r="C73" s="11" t="s">
        <v>53</v>
      </c>
      <c r="D73" s="11"/>
      <c r="E73" s="11"/>
      <c r="F73" s="11"/>
      <c r="G73" s="11"/>
      <c r="H73" s="11"/>
      <c r="I73" s="11"/>
    </row>
    <row r="74" spans="2:9" ht="15" customHeight="1" x14ac:dyDescent="0.45">
      <c r="C74" s="11" t="s">
        <v>57</v>
      </c>
      <c r="D74" s="11"/>
      <c r="E74" s="11"/>
      <c r="F74" s="11"/>
      <c r="G74" s="11"/>
      <c r="H74" s="11"/>
      <c r="I74" s="11"/>
    </row>
    <row r="75" spans="2:9" ht="15" customHeight="1" x14ac:dyDescent="0.45"/>
    <row r="76" spans="2:9" ht="15" customHeight="1" x14ac:dyDescent="0.45">
      <c r="B76" s="1" t="s">
        <v>22</v>
      </c>
      <c r="C76" s="108" t="s">
        <v>23</v>
      </c>
      <c r="D76" s="108"/>
      <c r="E76" s="108"/>
      <c r="F76" s="108"/>
      <c r="G76" s="108"/>
    </row>
    <row r="77" spans="2:9" ht="12.6" thickBot="1" x14ac:dyDescent="0.5">
      <c r="C77" s="55"/>
      <c r="D77" s="55"/>
      <c r="E77" s="160" t="s">
        <v>24</v>
      </c>
      <c r="F77" s="160"/>
      <c r="G77" s="160"/>
      <c r="H77" s="160" t="s">
        <v>25</v>
      </c>
      <c r="I77" s="160"/>
    </row>
    <row r="78" spans="2:9" ht="15" customHeight="1" x14ac:dyDescent="0.45">
      <c r="C78" s="104" t="s">
        <v>26</v>
      </c>
      <c r="D78" s="105"/>
      <c r="E78" s="149"/>
      <c r="F78" s="150"/>
      <c r="G78" s="151"/>
      <c r="H78" s="149"/>
      <c r="I78" s="152"/>
    </row>
    <row r="79" spans="2:9" ht="15" customHeight="1" thickBot="1" x14ac:dyDescent="0.5">
      <c r="C79" s="153" t="s">
        <v>27</v>
      </c>
      <c r="D79" s="154"/>
      <c r="E79" s="155"/>
      <c r="F79" s="156"/>
      <c r="G79" s="157"/>
      <c r="H79" s="156"/>
      <c r="I79" s="158"/>
    </row>
    <row r="80" spans="2:9" ht="15" customHeight="1" thickBot="1" x14ac:dyDescent="0.5">
      <c r="C80" s="145" t="s">
        <v>55</v>
      </c>
      <c r="D80" s="146"/>
      <c r="E80" s="109">
        <v>31</v>
      </c>
      <c r="F80" s="110"/>
      <c r="G80" s="110"/>
      <c r="H80" s="110"/>
      <c r="I80" s="111"/>
    </row>
    <row r="81" spans="2:9" ht="15" customHeight="1" x14ac:dyDescent="0.45">
      <c r="C81" s="17" t="s">
        <v>61</v>
      </c>
      <c r="D81" s="17"/>
      <c r="E81" s="18"/>
      <c r="F81" s="18"/>
      <c r="G81" s="18"/>
      <c r="H81" s="18"/>
      <c r="I81" s="18"/>
    </row>
    <row r="82" spans="2:9" ht="15" customHeight="1" x14ac:dyDescent="0.45"/>
    <row r="83" spans="2:9" ht="15" customHeight="1" thickBot="1" x14ac:dyDescent="0.5">
      <c r="B83" s="1" t="s">
        <v>28</v>
      </c>
      <c r="C83" s="108" t="s">
        <v>29</v>
      </c>
      <c r="D83" s="108"/>
      <c r="E83" s="108"/>
      <c r="F83" s="108"/>
      <c r="G83" s="108"/>
    </row>
    <row r="84" spans="2:9" ht="15" customHeight="1" x14ac:dyDescent="0.45">
      <c r="C84" s="140" t="s">
        <v>30</v>
      </c>
      <c r="D84" s="53" t="s">
        <v>31</v>
      </c>
      <c r="E84" s="100">
        <f>(E23+E34)/(E23+E34+E45+E56)</f>
        <v>0.1633685818188591</v>
      </c>
      <c r="F84" s="100"/>
      <c r="G84" s="100"/>
      <c r="H84" s="100"/>
      <c r="I84" s="101"/>
    </row>
    <row r="85" spans="2:9" ht="15" customHeight="1" thickBot="1" x14ac:dyDescent="0.5">
      <c r="C85" s="141"/>
      <c r="D85" s="54" t="s">
        <v>32</v>
      </c>
      <c r="E85" s="102">
        <f>(E45+E56)/(E23+E34+E45+E56)</f>
        <v>0.83663141818114095</v>
      </c>
      <c r="F85" s="147"/>
      <c r="G85" s="147"/>
      <c r="H85" s="147"/>
      <c r="I85" s="148"/>
    </row>
    <row r="86" spans="2:9" ht="15" customHeight="1" x14ac:dyDescent="0.45"/>
    <row r="87" spans="2:9" ht="15" customHeight="1" thickBot="1" x14ac:dyDescent="0.5">
      <c r="B87" s="1" t="s">
        <v>33</v>
      </c>
      <c r="C87" s="108" t="s">
        <v>34</v>
      </c>
      <c r="D87" s="108"/>
      <c r="E87" s="108"/>
      <c r="F87" s="108"/>
      <c r="G87" s="108"/>
      <c r="H87" s="108"/>
      <c r="I87" s="108"/>
    </row>
    <row r="88" spans="2:9" ht="70.2" customHeight="1" thickBot="1" x14ac:dyDescent="0.5">
      <c r="C88" s="3" t="s">
        <v>35</v>
      </c>
      <c r="D88" s="142"/>
      <c r="E88" s="143"/>
      <c r="F88" s="143"/>
      <c r="G88" s="143"/>
      <c r="H88" s="143"/>
      <c r="I88" s="144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4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F6A0-6799-4877-B793-42FA74196726}">
  <dimension ref="A1:J88"/>
  <sheetViews>
    <sheetView view="pageBreakPreview" topLeftCell="A37" zoomScale="130" zoomScaleNormal="100" zoomScaleSheetLayoutView="130" workbookViewId="0">
      <selection activeCell="E17" sqref="E17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4.59765625" style="1" customWidth="1"/>
    <col min="5" max="6" width="10.59765625" style="1" customWidth="1"/>
    <col min="7" max="8" width="6.59765625" style="1" customWidth="1"/>
    <col min="9" max="9" width="23.09765625" style="1" customWidth="1"/>
    <col min="10" max="10" width="0.69921875" style="1" customWidth="1"/>
    <col min="11" max="11" width="9" style="1" customWidth="1"/>
    <col min="12" max="16384" width="9" style="1"/>
  </cols>
  <sheetData>
    <row r="1" spans="1:10" ht="18.75" customHeight="1" x14ac:dyDescent="0.45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thickBot="1" x14ac:dyDescent="0.5">
      <c r="B2" s="1" t="s">
        <v>2</v>
      </c>
      <c r="C2" s="108" t="s">
        <v>3</v>
      </c>
      <c r="D2" s="108"/>
      <c r="E2" s="108"/>
      <c r="F2" s="108"/>
      <c r="G2" s="108"/>
      <c r="H2" s="55"/>
      <c r="I2" s="62"/>
    </row>
    <row r="3" spans="1:10" ht="19.5" customHeight="1" thickBot="1" x14ac:dyDescent="0.5">
      <c r="C3" s="113" t="s">
        <v>49</v>
      </c>
      <c r="D3" s="114"/>
      <c r="E3" s="178" t="s">
        <v>62</v>
      </c>
      <c r="F3" s="179"/>
      <c r="G3" s="179"/>
      <c r="H3" s="179"/>
      <c r="I3" s="180"/>
    </row>
    <row r="4" spans="1:10" ht="15" customHeight="1" x14ac:dyDescent="0.45"/>
    <row r="5" spans="1:10" ht="15" customHeight="1" thickBot="1" x14ac:dyDescent="0.5">
      <c r="B5" s="1" t="s">
        <v>5</v>
      </c>
      <c r="C5" s="108" t="s">
        <v>6</v>
      </c>
      <c r="D5" s="108"/>
      <c r="E5" s="108"/>
      <c r="F5" s="108"/>
      <c r="G5" s="108"/>
    </row>
    <row r="6" spans="1:10" ht="15" customHeight="1" x14ac:dyDescent="0.45">
      <c r="C6" s="115" t="s">
        <v>7</v>
      </c>
      <c r="D6" s="56" t="s">
        <v>8</v>
      </c>
      <c r="E6" s="29">
        <v>69083708</v>
      </c>
      <c r="F6" s="159"/>
      <c r="G6" s="159"/>
      <c r="H6" s="159"/>
      <c r="I6" s="159"/>
    </row>
    <row r="7" spans="1:10" ht="15" customHeight="1" x14ac:dyDescent="0.45">
      <c r="C7" s="116"/>
      <c r="D7" s="19" t="s">
        <v>36</v>
      </c>
      <c r="E7" s="30">
        <v>108424280</v>
      </c>
      <c r="F7" s="159"/>
      <c r="G7" s="159"/>
      <c r="H7" s="159"/>
      <c r="I7" s="159"/>
    </row>
    <row r="8" spans="1:10" ht="15" customHeight="1" x14ac:dyDescent="0.45">
      <c r="C8" s="116"/>
      <c r="D8" s="19" t="s">
        <v>10</v>
      </c>
      <c r="E8" s="30">
        <v>981051842</v>
      </c>
      <c r="F8" s="159"/>
      <c r="G8" s="159"/>
      <c r="H8" s="159"/>
      <c r="I8" s="159"/>
    </row>
    <row r="9" spans="1:10" ht="15" customHeight="1" x14ac:dyDescent="0.45">
      <c r="C9" s="181"/>
      <c r="D9" s="48" t="s">
        <v>37</v>
      </c>
      <c r="E9" s="49">
        <v>93892915</v>
      </c>
      <c r="F9" s="182"/>
      <c r="G9" s="182"/>
      <c r="H9" s="182"/>
      <c r="I9" s="182"/>
    </row>
    <row r="10" spans="1:10" ht="15" customHeight="1" thickBot="1" x14ac:dyDescent="0.5">
      <c r="C10" s="84" t="s">
        <v>48</v>
      </c>
      <c r="D10" s="85"/>
      <c r="E10" s="47">
        <f>SUM(E6:E9)</f>
        <v>1252452745</v>
      </c>
      <c r="F10" s="61"/>
      <c r="G10" s="61"/>
      <c r="H10" s="61"/>
      <c r="I10" s="61"/>
    </row>
    <row r="11" spans="1:10" ht="21" customHeight="1" x14ac:dyDescent="0.45">
      <c r="C11" s="161" t="s">
        <v>12</v>
      </c>
      <c r="D11" s="162"/>
      <c r="E11" s="162"/>
      <c r="F11" s="165" t="s">
        <v>60</v>
      </c>
      <c r="G11" s="165"/>
      <c r="H11" s="165"/>
      <c r="I11" s="166"/>
    </row>
    <row r="12" spans="1:10" ht="22.2" customHeight="1" x14ac:dyDescent="0.45">
      <c r="C12" s="163"/>
      <c r="D12" s="164"/>
      <c r="E12" s="164"/>
      <c r="F12" s="23" t="s">
        <v>38</v>
      </c>
      <c r="G12" s="23" t="s">
        <v>39</v>
      </c>
      <c r="H12" s="23" t="s">
        <v>40</v>
      </c>
      <c r="I12" s="27" t="s">
        <v>41</v>
      </c>
    </row>
    <row r="13" spans="1:10" ht="15" customHeight="1" x14ac:dyDescent="0.45">
      <c r="C13" s="89" t="s">
        <v>42</v>
      </c>
      <c r="D13" s="168" t="s">
        <v>14</v>
      </c>
      <c r="E13" s="22"/>
      <c r="F13" s="52">
        <v>5000</v>
      </c>
      <c r="G13" s="24" t="s">
        <v>43</v>
      </c>
      <c r="H13" s="25" t="s">
        <v>43</v>
      </c>
      <c r="I13" s="28" t="s">
        <v>63</v>
      </c>
    </row>
    <row r="14" spans="1:10" ht="15" customHeight="1" x14ac:dyDescent="0.45">
      <c r="C14" s="89"/>
      <c r="D14" s="169"/>
      <c r="E14" s="22"/>
      <c r="F14" s="52">
        <v>4500</v>
      </c>
      <c r="G14" s="24" t="s">
        <v>43</v>
      </c>
      <c r="H14" s="25" t="s">
        <v>43</v>
      </c>
      <c r="I14" s="28" t="s">
        <v>64</v>
      </c>
    </row>
    <row r="15" spans="1:10" ht="15" customHeight="1" x14ac:dyDescent="0.45">
      <c r="C15" s="89"/>
      <c r="D15" s="169"/>
      <c r="E15" s="22"/>
      <c r="F15" s="52">
        <v>4000</v>
      </c>
      <c r="G15" s="24" t="s">
        <v>43</v>
      </c>
      <c r="H15" s="25" t="s">
        <v>43</v>
      </c>
      <c r="I15" s="28" t="s">
        <v>65</v>
      </c>
    </row>
    <row r="16" spans="1:10" ht="15" customHeight="1" x14ac:dyDescent="0.45">
      <c r="C16" s="89"/>
      <c r="D16" s="169"/>
      <c r="E16" s="22"/>
      <c r="F16" s="52">
        <v>3500</v>
      </c>
      <c r="G16" s="24" t="s">
        <v>43</v>
      </c>
      <c r="H16" s="25" t="s">
        <v>43</v>
      </c>
      <c r="I16" s="28" t="s">
        <v>66</v>
      </c>
    </row>
    <row r="17" spans="3:9" ht="15" customHeight="1" x14ac:dyDescent="0.45">
      <c r="C17" s="89"/>
      <c r="D17" s="169"/>
      <c r="E17" s="22"/>
      <c r="F17" s="52">
        <v>3000</v>
      </c>
      <c r="G17" s="24" t="s">
        <v>43</v>
      </c>
      <c r="H17" s="25" t="s">
        <v>43</v>
      </c>
      <c r="I17" s="28" t="s">
        <v>67</v>
      </c>
    </row>
    <row r="18" spans="3:9" ht="15" customHeight="1" x14ac:dyDescent="0.45">
      <c r="C18" s="89"/>
      <c r="D18" s="169"/>
      <c r="E18" s="22"/>
      <c r="F18" s="52">
        <v>2500</v>
      </c>
      <c r="G18" s="24" t="s">
        <v>43</v>
      </c>
      <c r="H18" s="25" t="s">
        <v>43</v>
      </c>
      <c r="I18" s="28" t="s">
        <v>68</v>
      </c>
    </row>
    <row r="19" spans="3:9" ht="15" customHeight="1" x14ac:dyDescent="0.45">
      <c r="C19" s="89"/>
      <c r="D19" s="169"/>
      <c r="E19" s="22"/>
      <c r="F19" s="52">
        <v>2000</v>
      </c>
      <c r="G19" s="24" t="s">
        <v>43</v>
      </c>
      <c r="H19" s="25" t="s">
        <v>43</v>
      </c>
      <c r="I19" s="28" t="s">
        <v>69</v>
      </c>
    </row>
    <row r="20" spans="3:9" ht="15" customHeight="1" x14ac:dyDescent="0.45">
      <c r="C20" s="89"/>
      <c r="D20" s="169"/>
      <c r="E20" s="22"/>
      <c r="F20" s="52">
        <v>1500</v>
      </c>
      <c r="G20" s="24" t="s">
        <v>43</v>
      </c>
      <c r="H20" s="25" t="s">
        <v>43</v>
      </c>
      <c r="I20" s="28" t="s">
        <v>70</v>
      </c>
    </row>
    <row r="21" spans="3:9" ht="15" customHeight="1" x14ac:dyDescent="0.45">
      <c r="C21" s="89"/>
      <c r="D21" s="169"/>
      <c r="E21" s="22"/>
      <c r="F21" s="52"/>
      <c r="G21" s="24"/>
      <c r="H21" s="52"/>
      <c r="I21" s="28"/>
    </row>
    <row r="22" spans="3:9" ht="15" customHeight="1" thickBot="1" x14ac:dyDescent="0.5">
      <c r="C22" s="89"/>
      <c r="D22" s="170"/>
      <c r="E22" s="31"/>
      <c r="F22" s="58"/>
      <c r="G22" s="32"/>
      <c r="H22" s="58"/>
      <c r="I22" s="33"/>
    </row>
    <row r="23" spans="3:9" ht="15" customHeight="1" thickBot="1" x14ac:dyDescent="0.5">
      <c r="C23" s="167"/>
      <c r="D23" s="35" t="s">
        <v>44</v>
      </c>
      <c r="E23" s="36">
        <v>21857000</v>
      </c>
      <c r="F23" s="37"/>
      <c r="G23" s="38"/>
      <c r="H23" s="37"/>
      <c r="I23" s="39"/>
    </row>
    <row r="24" spans="3:9" ht="15" customHeight="1" x14ac:dyDescent="0.45">
      <c r="C24" s="89"/>
      <c r="D24" s="171" t="s">
        <v>45</v>
      </c>
      <c r="E24" s="34"/>
      <c r="F24" s="52">
        <v>5000</v>
      </c>
      <c r="G24" s="24" t="s">
        <v>43</v>
      </c>
      <c r="H24" s="25" t="s">
        <v>43</v>
      </c>
      <c r="I24" s="28" t="s">
        <v>63</v>
      </c>
    </row>
    <row r="25" spans="3:9" ht="15" customHeight="1" x14ac:dyDescent="0.45">
      <c r="C25" s="89"/>
      <c r="D25" s="169"/>
      <c r="E25" s="22"/>
      <c r="F25" s="52">
        <v>4500</v>
      </c>
      <c r="G25" s="24" t="s">
        <v>43</v>
      </c>
      <c r="H25" s="25" t="s">
        <v>43</v>
      </c>
      <c r="I25" s="28" t="s">
        <v>64</v>
      </c>
    </row>
    <row r="26" spans="3:9" ht="15" customHeight="1" x14ac:dyDescent="0.45">
      <c r="C26" s="89"/>
      <c r="D26" s="169"/>
      <c r="E26" s="22"/>
      <c r="F26" s="52">
        <v>4000</v>
      </c>
      <c r="G26" s="24" t="s">
        <v>43</v>
      </c>
      <c r="H26" s="25" t="s">
        <v>43</v>
      </c>
      <c r="I26" s="28" t="s">
        <v>65</v>
      </c>
    </row>
    <row r="27" spans="3:9" ht="15" customHeight="1" x14ac:dyDescent="0.45">
      <c r="C27" s="89"/>
      <c r="D27" s="169"/>
      <c r="E27" s="22"/>
      <c r="F27" s="52">
        <v>3500</v>
      </c>
      <c r="G27" s="24" t="s">
        <v>43</v>
      </c>
      <c r="H27" s="25" t="s">
        <v>43</v>
      </c>
      <c r="I27" s="28" t="s">
        <v>66</v>
      </c>
    </row>
    <row r="28" spans="3:9" ht="15" customHeight="1" x14ac:dyDescent="0.45">
      <c r="C28" s="89"/>
      <c r="D28" s="169"/>
      <c r="E28" s="22"/>
      <c r="F28" s="52">
        <v>3000</v>
      </c>
      <c r="G28" s="24" t="s">
        <v>43</v>
      </c>
      <c r="H28" s="25" t="s">
        <v>43</v>
      </c>
      <c r="I28" s="28" t="s">
        <v>67</v>
      </c>
    </row>
    <row r="29" spans="3:9" ht="15" customHeight="1" x14ac:dyDescent="0.45">
      <c r="C29" s="89"/>
      <c r="D29" s="169"/>
      <c r="E29" s="22"/>
      <c r="F29" s="52">
        <v>2500</v>
      </c>
      <c r="G29" s="24" t="s">
        <v>43</v>
      </c>
      <c r="H29" s="25" t="s">
        <v>43</v>
      </c>
      <c r="I29" s="28" t="s">
        <v>68</v>
      </c>
    </row>
    <row r="30" spans="3:9" ht="15" customHeight="1" x14ac:dyDescent="0.45">
      <c r="C30" s="89"/>
      <c r="D30" s="169"/>
      <c r="E30" s="22"/>
      <c r="F30" s="52">
        <v>2000</v>
      </c>
      <c r="G30" s="24" t="s">
        <v>43</v>
      </c>
      <c r="H30" s="25" t="s">
        <v>43</v>
      </c>
      <c r="I30" s="28" t="s">
        <v>69</v>
      </c>
    </row>
    <row r="31" spans="3:9" ht="15" customHeight="1" x14ac:dyDescent="0.45">
      <c r="C31" s="89"/>
      <c r="D31" s="169"/>
      <c r="E31" s="22"/>
      <c r="F31" s="52">
        <v>1500</v>
      </c>
      <c r="G31" s="24" t="s">
        <v>43</v>
      </c>
      <c r="H31" s="25" t="s">
        <v>43</v>
      </c>
      <c r="I31" s="28" t="s">
        <v>70</v>
      </c>
    </row>
    <row r="32" spans="3:9" ht="15" customHeight="1" x14ac:dyDescent="0.45">
      <c r="C32" s="89"/>
      <c r="D32" s="169"/>
      <c r="E32" s="22"/>
      <c r="F32" s="52"/>
      <c r="G32" s="24"/>
      <c r="H32" s="52"/>
      <c r="I32" s="28"/>
    </row>
    <row r="33" spans="3:9" ht="15" customHeight="1" thickBot="1" x14ac:dyDescent="0.5">
      <c r="C33" s="89"/>
      <c r="D33" s="170"/>
      <c r="E33" s="31"/>
      <c r="F33" s="58"/>
      <c r="G33" s="32"/>
      <c r="H33" s="58"/>
      <c r="I33" s="33"/>
    </row>
    <row r="34" spans="3:9" ht="15" customHeight="1" thickBot="1" x14ac:dyDescent="0.5">
      <c r="C34" s="167"/>
      <c r="D34" s="35" t="s">
        <v>44</v>
      </c>
      <c r="E34" s="36">
        <v>47082500</v>
      </c>
      <c r="F34" s="37"/>
      <c r="G34" s="38"/>
      <c r="H34" s="37"/>
      <c r="I34" s="39"/>
    </row>
    <row r="35" spans="3:9" ht="15" customHeight="1" x14ac:dyDescent="0.45">
      <c r="C35" s="89"/>
      <c r="D35" s="172" t="s">
        <v>16</v>
      </c>
      <c r="E35" s="34"/>
      <c r="F35" s="52">
        <v>5000</v>
      </c>
      <c r="G35" s="24" t="s">
        <v>43</v>
      </c>
      <c r="H35" s="25" t="s">
        <v>43</v>
      </c>
      <c r="I35" s="28" t="s">
        <v>63</v>
      </c>
    </row>
    <row r="36" spans="3:9" ht="15" customHeight="1" x14ac:dyDescent="0.45">
      <c r="C36" s="89"/>
      <c r="D36" s="169"/>
      <c r="E36" s="22"/>
      <c r="F36" s="52">
        <v>4500</v>
      </c>
      <c r="G36" s="24" t="s">
        <v>43</v>
      </c>
      <c r="H36" s="25" t="s">
        <v>43</v>
      </c>
      <c r="I36" s="28" t="s">
        <v>64</v>
      </c>
    </row>
    <row r="37" spans="3:9" ht="15" customHeight="1" x14ac:dyDescent="0.45">
      <c r="C37" s="89"/>
      <c r="D37" s="169"/>
      <c r="E37" s="22"/>
      <c r="F37" s="52">
        <v>4000</v>
      </c>
      <c r="G37" s="24" t="s">
        <v>43</v>
      </c>
      <c r="H37" s="25" t="s">
        <v>43</v>
      </c>
      <c r="I37" s="28" t="s">
        <v>65</v>
      </c>
    </row>
    <row r="38" spans="3:9" ht="15" customHeight="1" x14ac:dyDescent="0.45">
      <c r="C38" s="89"/>
      <c r="D38" s="169"/>
      <c r="E38" s="22"/>
      <c r="F38" s="52">
        <v>3500</v>
      </c>
      <c r="G38" s="24" t="s">
        <v>43</v>
      </c>
      <c r="H38" s="25" t="s">
        <v>43</v>
      </c>
      <c r="I38" s="28" t="s">
        <v>66</v>
      </c>
    </row>
    <row r="39" spans="3:9" ht="15" customHeight="1" x14ac:dyDescent="0.45">
      <c r="C39" s="89"/>
      <c r="D39" s="169"/>
      <c r="E39" s="22"/>
      <c r="F39" s="52">
        <v>3000</v>
      </c>
      <c r="G39" s="24" t="s">
        <v>43</v>
      </c>
      <c r="H39" s="25" t="s">
        <v>43</v>
      </c>
      <c r="I39" s="28" t="s">
        <v>67</v>
      </c>
    </row>
    <row r="40" spans="3:9" ht="15" customHeight="1" x14ac:dyDescent="0.45">
      <c r="C40" s="89"/>
      <c r="D40" s="169"/>
      <c r="E40" s="22"/>
      <c r="F40" s="52">
        <v>2500</v>
      </c>
      <c r="G40" s="24" t="s">
        <v>43</v>
      </c>
      <c r="H40" s="25" t="s">
        <v>43</v>
      </c>
      <c r="I40" s="28" t="s">
        <v>68</v>
      </c>
    </row>
    <row r="41" spans="3:9" ht="15" customHeight="1" x14ac:dyDescent="0.45">
      <c r="C41" s="89"/>
      <c r="D41" s="169"/>
      <c r="E41" s="22"/>
      <c r="F41" s="52">
        <v>2000</v>
      </c>
      <c r="G41" s="24" t="s">
        <v>43</v>
      </c>
      <c r="H41" s="25" t="s">
        <v>43</v>
      </c>
      <c r="I41" s="28" t="s">
        <v>69</v>
      </c>
    </row>
    <row r="42" spans="3:9" ht="15" customHeight="1" x14ac:dyDescent="0.45">
      <c r="C42" s="89"/>
      <c r="D42" s="169"/>
      <c r="E42" s="22"/>
      <c r="F42" s="52">
        <v>1500</v>
      </c>
      <c r="G42" s="24" t="s">
        <v>43</v>
      </c>
      <c r="H42" s="25" t="s">
        <v>43</v>
      </c>
      <c r="I42" s="28" t="s">
        <v>70</v>
      </c>
    </row>
    <row r="43" spans="3:9" ht="15" customHeight="1" x14ac:dyDescent="0.45">
      <c r="C43" s="89"/>
      <c r="D43" s="169"/>
      <c r="E43" s="22"/>
      <c r="F43" s="52"/>
      <c r="G43" s="24"/>
      <c r="H43" s="52"/>
      <c r="I43" s="28"/>
    </row>
    <row r="44" spans="3:9" ht="15" customHeight="1" thickBot="1" x14ac:dyDescent="0.5">
      <c r="C44" s="89"/>
      <c r="D44" s="170"/>
      <c r="E44" s="31"/>
      <c r="F44" s="58"/>
      <c r="G44" s="32"/>
      <c r="H44" s="58"/>
      <c r="I44" s="33"/>
    </row>
    <row r="45" spans="3:9" ht="15" customHeight="1" thickBot="1" x14ac:dyDescent="0.5">
      <c r="C45" s="167"/>
      <c r="D45" s="35" t="s">
        <v>44</v>
      </c>
      <c r="E45" s="36">
        <v>403454500</v>
      </c>
      <c r="F45" s="37"/>
      <c r="G45" s="38"/>
      <c r="H45" s="37"/>
      <c r="I45" s="39"/>
    </row>
    <row r="46" spans="3:9" ht="15" customHeight="1" x14ac:dyDescent="0.45">
      <c r="C46" s="89"/>
      <c r="D46" s="172" t="s">
        <v>46</v>
      </c>
      <c r="E46" s="34"/>
      <c r="F46" s="52">
        <v>5000</v>
      </c>
      <c r="G46" s="24" t="s">
        <v>43</v>
      </c>
      <c r="H46" s="25" t="s">
        <v>43</v>
      </c>
      <c r="I46" s="28" t="s">
        <v>63</v>
      </c>
    </row>
    <row r="47" spans="3:9" ht="15" customHeight="1" x14ac:dyDescent="0.45">
      <c r="C47" s="89"/>
      <c r="D47" s="169"/>
      <c r="E47" s="22"/>
      <c r="F47" s="52">
        <v>4500</v>
      </c>
      <c r="G47" s="24" t="s">
        <v>43</v>
      </c>
      <c r="H47" s="25" t="s">
        <v>43</v>
      </c>
      <c r="I47" s="28" t="s">
        <v>64</v>
      </c>
    </row>
    <row r="48" spans="3:9" ht="15" customHeight="1" x14ac:dyDescent="0.45">
      <c r="C48" s="89"/>
      <c r="D48" s="169"/>
      <c r="E48" s="22"/>
      <c r="F48" s="52">
        <v>4000</v>
      </c>
      <c r="G48" s="24" t="s">
        <v>43</v>
      </c>
      <c r="H48" s="25" t="s">
        <v>43</v>
      </c>
      <c r="I48" s="28" t="s">
        <v>65</v>
      </c>
    </row>
    <row r="49" spans="3:9" ht="15" customHeight="1" x14ac:dyDescent="0.45">
      <c r="C49" s="89"/>
      <c r="D49" s="169"/>
      <c r="E49" s="22"/>
      <c r="F49" s="52">
        <v>3500</v>
      </c>
      <c r="G49" s="24" t="s">
        <v>43</v>
      </c>
      <c r="H49" s="25" t="s">
        <v>43</v>
      </c>
      <c r="I49" s="28" t="s">
        <v>66</v>
      </c>
    </row>
    <row r="50" spans="3:9" ht="15" customHeight="1" x14ac:dyDescent="0.45">
      <c r="C50" s="89"/>
      <c r="D50" s="169"/>
      <c r="E50" s="22"/>
      <c r="F50" s="52">
        <v>3000</v>
      </c>
      <c r="G50" s="24" t="s">
        <v>43</v>
      </c>
      <c r="H50" s="25" t="s">
        <v>43</v>
      </c>
      <c r="I50" s="28" t="s">
        <v>67</v>
      </c>
    </row>
    <row r="51" spans="3:9" ht="15" customHeight="1" x14ac:dyDescent="0.45">
      <c r="C51" s="89"/>
      <c r="D51" s="169"/>
      <c r="E51" s="22"/>
      <c r="F51" s="52">
        <v>2500</v>
      </c>
      <c r="G51" s="24" t="s">
        <v>43</v>
      </c>
      <c r="H51" s="25" t="s">
        <v>43</v>
      </c>
      <c r="I51" s="28" t="s">
        <v>68</v>
      </c>
    </row>
    <row r="52" spans="3:9" ht="15" customHeight="1" x14ac:dyDescent="0.45">
      <c r="C52" s="89"/>
      <c r="D52" s="169"/>
      <c r="E52" s="22"/>
      <c r="F52" s="52">
        <v>2000</v>
      </c>
      <c r="G52" s="24" t="s">
        <v>43</v>
      </c>
      <c r="H52" s="25" t="s">
        <v>43</v>
      </c>
      <c r="I52" s="28" t="s">
        <v>69</v>
      </c>
    </row>
    <row r="53" spans="3:9" ht="15" customHeight="1" x14ac:dyDescent="0.45">
      <c r="C53" s="89"/>
      <c r="D53" s="169"/>
      <c r="E53" s="22"/>
      <c r="F53" s="52">
        <v>1500</v>
      </c>
      <c r="G53" s="24" t="s">
        <v>43</v>
      </c>
      <c r="H53" s="25" t="s">
        <v>43</v>
      </c>
      <c r="I53" s="28" t="s">
        <v>70</v>
      </c>
    </row>
    <row r="54" spans="3:9" ht="15" customHeight="1" x14ac:dyDescent="0.45">
      <c r="C54" s="89"/>
      <c r="D54" s="169"/>
      <c r="E54" s="22"/>
      <c r="F54" s="52"/>
      <c r="G54" s="24"/>
      <c r="H54" s="52"/>
      <c r="I54" s="28"/>
    </row>
    <row r="55" spans="3:9" ht="15" customHeight="1" thickBot="1" x14ac:dyDescent="0.5">
      <c r="C55" s="89"/>
      <c r="D55" s="170"/>
      <c r="E55" s="31"/>
      <c r="F55" s="58"/>
      <c r="G55" s="32"/>
      <c r="H55" s="58"/>
      <c r="I55" s="33"/>
    </row>
    <row r="56" spans="3:9" ht="15" customHeight="1" thickBot="1" x14ac:dyDescent="0.5">
      <c r="C56" s="167"/>
      <c r="D56" s="35" t="s">
        <v>44</v>
      </c>
      <c r="E56" s="36">
        <v>43579500</v>
      </c>
      <c r="F56" s="37"/>
      <c r="G56" s="38"/>
      <c r="H56" s="37"/>
      <c r="I56" s="39"/>
    </row>
    <row r="57" spans="3:9" ht="15" customHeight="1" x14ac:dyDescent="0.45">
      <c r="C57" s="173" t="s">
        <v>47</v>
      </c>
      <c r="D57" s="171" t="s">
        <v>79</v>
      </c>
      <c r="E57" s="34"/>
      <c r="F57" s="52">
        <v>2000</v>
      </c>
      <c r="G57" s="24" t="s">
        <v>43</v>
      </c>
      <c r="H57" s="25" t="s">
        <v>43</v>
      </c>
      <c r="I57" s="28" t="s">
        <v>76</v>
      </c>
    </row>
    <row r="58" spans="3:9" ht="15" customHeight="1" x14ac:dyDescent="0.45">
      <c r="C58" s="173"/>
      <c r="D58" s="169"/>
      <c r="E58" s="22"/>
      <c r="F58" s="52">
        <v>1500</v>
      </c>
      <c r="G58" s="26"/>
      <c r="H58" s="52"/>
      <c r="I58" s="28" t="s">
        <v>69</v>
      </c>
    </row>
    <row r="59" spans="3:9" ht="15" customHeight="1" x14ac:dyDescent="0.45">
      <c r="C59" s="173"/>
      <c r="D59" s="169"/>
      <c r="E59" s="22"/>
      <c r="F59" s="52">
        <v>1000</v>
      </c>
      <c r="G59" s="24"/>
      <c r="H59" s="52"/>
      <c r="I59" s="28" t="s">
        <v>70</v>
      </c>
    </row>
    <row r="60" spans="3:9" ht="15" customHeight="1" x14ac:dyDescent="0.45">
      <c r="C60" s="173"/>
      <c r="D60" s="169"/>
      <c r="E60" s="22"/>
      <c r="F60" s="52"/>
      <c r="G60" s="26"/>
      <c r="H60" s="52"/>
      <c r="I60" s="28"/>
    </row>
    <row r="61" spans="3:9" ht="15" customHeight="1" x14ac:dyDescent="0.45">
      <c r="C61" s="173"/>
      <c r="D61" s="169"/>
      <c r="E61" s="22"/>
      <c r="F61" s="52"/>
      <c r="G61" s="24"/>
      <c r="H61" s="52"/>
      <c r="I61" s="28"/>
    </row>
    <row r="62" spans="3:9" ht="15" customHeight="1" x14ac:dyDescent="0.45">
      <c r="C62" s="173"/>
      <c r="D62" s="169"/>
      <c r="E62" s="22"/>
      <c r="F62" s="52"/>
      <c r="G62" s="24"/>
      <c r="H62" s="52"/>
      <c r="I62" s="28"/>
    </row>
    <row r="63" spans="3:9" ht="15" customHeight="1" x14ac:dyDescent="0.45">
      <c r="C63" s="173"/>
      <c r="D63" s="169"/>
      <c r="E63" s="22"/>
      <c r="F63" s="52"/>
      <c r="G63" s="24"/>
      <c r="H63" s="52"/>
      <c r="I63" s="28"/>
    </row>
    <row r="64" spans="3:9" ht="15" customHeight="1" x14ac:dyDescent="0.45">
      <c r="C64" s="173"/>
      <c r="D64" s="169"/>
      <c r="E64" s="22"/>
      <c r="F64" s="52"/>
      <c r="G64" s="24"/>
      <c r="H64" s="52"/>
      <c r="I64" s="28"/>
    </row>
    <row r="65" spans="2:9" ht="15" customHeight="1" x14ac:dyDescent="0.45">
      <c r="C65" s="173"/>
      <c r="D65" s="169"/>
      <c r="E65" s="22"/>
      <c r="F65" s="52"/>
      <c r="G65" s="24"/>
      <c r="H65" s="52"/>
      <c r="I65" s="28"/>
    </row>
    <row r="66" spans="2:9" ht="15" customHeight="1" thickBot="1" x14ac:dyDescent="0.5">
      <c r="C66" s="173"/>
      <c r="D66" s="170"/>
      <c r="E66" s="31"/>
      <c r="F66" s="58"/>
      <c r="G66" s="32"/>
      <c r="H66" s="58"/>
      <c r="I66" s="33"/>
    </row>
    <row r="67" spans="2:9" ht="15" customHeight="1" thickBot="1" x14ac:dyDescent="0.5">
      <c r="C67" s="174"/>
      <c r="D67" s="35" t="s">
        <v>44</v>
      </c>
      <c r="E67" s="36">
        <v>237000939</v>
      </c>
      <c r="F67" s="37"/>
      <c r="G67" s="38"/>
      <c r="H67" s="45"/>
      <c r="I67" s="39"/>
    </row>
    <row r="68" spans="2:9" ht="15" customHeight="1" thickBot="1" x14ac:dyDescent="0.5">
      <c r="C68" s="175" t="s">
        <v>48</v>
      </c>
      <c r="D68" s="176"/>
      <c r="E68" s="40">
        <f>E23+E34+E45+E56+E67</f>
        <v>752974439</v>
      </c>
      <c r="F68" s="41"/>
      <c r="G68" s="42"/>
      <c r="H68" s="43"/>
      <c r="I68" s="44"/>
    </row>
    <row r="69" spans="2:9" ht="15" customHeight="1" x14ac:dyDescent="0.45">
      <c r="C69" s="130" t="s">
        <v>51</v>
      </c>
      <c r="D69" s="131"/>
      <c r="E69" s="51">
        <f>101032+4504</f>
        <v>105536</v>
      </c>
      <c r="F69" s="177"/>
      <c r="G69" s="177"/>
      <c r="H69" s="177"/>
      <c r="I69" s="177"/>
    </row>
    <row r="70" spans="2:9" ht="15" customHeight="1" thickBot="1" x14ac:dyDescent="0.5">
      <c r="C70" s="138" t="s">
        <v>52</v>
      </c>
      <c r="D70" s="139"/>
      <c r="E70" s="59">
        <f>11858+9638</f>
        <v>21496</v>
      </c>
      <c r="F70" s="60"/>
      <c r="G70" s="60"/>
      <c r="H70" s="60"/>
      <c r="I70" s="60"/>
    </row>
    <row r="71" spans="2:9" ht="15" customHeight="1" x14ac:dyDescent="0.45">
      <c r="C71" s="118" t="s">
        <v>20</v>
      </c>
      <c r="D71" s="119"/>
      <c r="E71" s="57">
        <f>(E6+E8)/E69</f>
        <v>9950.4960392662215</v>
      </c>
      <c r="F71" s="60"/>
      <c r="G71" s="60"/>
      <c r="H71" s="60"/>
      <c r="I71" s="60"/>
    </row>
    <row r="72" spans="2:9" ht="15" customHeight="1" thickBot="1" x14ac:dyDescent="0.5">
      <c r="C72" s="138" t="s">
        <v>21</v>
      </c>
      <c r="D72" s="139"/>
      <c r="E72" s="50">
        <f>(E7+E9)/E70</f>
        <v>9411.8531354670631</v>
      </c>
      <c r="F72" s="159"/>
      <c r="G72" s="159"/>
      <c r="H72" s="159"/>
      <c r="I72" s="159"/>
    </row>
    <row r="73" spans="2:9" ht="15" customHeight="1" x14ac:dyDescent="0.45">
      <c r="C73" s="11" t="s">
        <v>53</v>
      </c>
      <c r="D73" s="11"/>
      <c r="E73" s="11"/>
      <c r="F73" s="11"/>
      <c r="G73" s="11"/>
      <c r="H73" s="11"/>
      <c r="I73" s="11"/>
    </row>
    <row r="74" spans="2:9" ht="15" customHeight="1" x14ac:dyDescent="0.45">
      <c r="C74" s="11" t="s">
        <v>57</v>
      </c>
      <c r="D74" s="11"/>
      <c r="E74" s="11"/>
      <c r="F74" s="11"/>
      <c r="G74" s="11"/>
      <c r="H74" s="11"/>
      <c r="I74" s="11"/>
    </row>
    <row r="75" spans="2:9" ht="15" customHeight="1" x14ac:dyDescent="0.45"/>
    <row r="76" spans="2:9" ht="15" customHeight="1" x14ac:dyDescent="0.45">
      <c r="B76" s="1" t="s">
        <v>22</v>
      </c>
      <c r="C76" s="108" t="s">
        <v>23</v>
      </c>
      <c r="D76" s="108"/>
      <c r="E76" s="108"/>
      <c r="F76" s="108"/>
      <c r="G76" s="108"/>
    </row>
    <row r="77" spans="2:9" ht="12.6" thickBot="1" x14ac:dyDescent="0.5">
      <c r="C77" s="55"/>
      <c r="D77" s="55"/>
      <c r="E77" s="160" t="s">
        <v>24</v>
      </c>
      <c r="F77" s="160"/>
      <c r="G77" s="160"/>
      <c r="H77" s="160" t="s">
        <v>25</v>
      </c>
      <c r="I77" s="160"/>
    </row>
    <row r="78" spans="2:9" ht="15" customHeight="1" x14ac:dyDescent="0.45">
      <c r="C78" s="104" t="s">
        <v>26</v>
      </c>
      <c r="D78" s="105"/>
      <c r="E78" s="149"/>
      <c r="F78" s="150"/>
      <c r="G78" s="151"/>
      <c r="H78" s="149"/>
      <c r="I78" s="152"/>
    </row>
    <row r="79" spans="2:9" ht="15" customHeight="1" thickBot="1" x14ac:dyDescent="0.5">
      <c r="C79" s="153" t="s">
        <v>27</v>
      </c>
      <c r="D79" s="154"/>
      <c r="E79" s="155"/>
      <c r="F79" s="156"/>
      <c r="G79" s="157"/>
      <c r="H79" s="156"/>
      <c r="I79" s="158"/>
    </row>
    <row r="80" spans="2:9" ht="15" customHeight="1" thickBot="1" x14ac:dyDescent="0.5">
      <c r="C80" s="145" t="s">
        <v>55</v>
      </c>
      <c r="D80" s="146"/>
      <c r="E80" s="109">
        <v>24</v>
      </c>
      <c r="F80" s="110"/>
      <c r="G80" s="110"/>
      <c r="H80" s="110"/>
      <c r="I80" s="111"/>
    </row>
    <row r="81" spans="2:9" ht="15" customHeight="1" x14ac:dyDescent="0.45">
      <c r="C81" s="17" t="s">
        <v>61</v>
      </c>
      <c r="D81" s="17"/>
      <c r="E81" s="18"/>
      <c r="F81" s="18"/>
      <c r="G81" s="18"/>
      <c r="H81" s="18"/>
      <c r="I81" s="18"/>
    </row>
    <row r="82" spans="2:9" ht="15" customHeight="1" x14ac:dyDescent="0.45"/>
    <row r="83" spans="2:9" ht="15" customHeight="1" thickBot="1" x14ac:dyDescent="0.5">
      <c r="B83" s="1" t="s">
        <v>28</v>
      </c>
      <c r="C83" s="108" t="s">
        <v>29</v>
      </c>
      <c r="D83" s="108"/>
      <c r="E83" s="108"/>
      <c r="F83" s="108"/>
      <c r="G83" s="108"/>
    </row>
    <row r="84" spans="2:9" ht="15" customHeight="1" x14ac:dyDescent="0.45">
      <c r="C84" s="140" t="s">
        <v>30</v>
      </c>
      <c r="D84" s="53" t="s">
        <v>31</v>
      </c>
      <c r="E84" s="100">
        <f>(E23+E34)/(E23+E34+E45+E56)</f>
        <v>0.13361054395235414</v>
      </c>
      <c r="F84" s="100"/>
      <c r="G84" s="100"/>
      <c r="H84" s="100"/>
      <c r="I84" s="101"/>
    </row>
    <row r="85" spans="2:9" ht="15" customHeight="1" thickBot="1" x14ac:dyDescent="0.5">
      <c r="C85" s="141"/>
      <c r="D85" s="54" t="s">
        <v>32</v>
      </c>
      <c r="E85" s="102">
        <f>(E45+E56)/(E23+E34+E45+E56)</f>
        <v>0.86638945604764583</v>
      </c>
      <c r="F85" s="147"/>
      <c r="G85" s="147"/>
      <c r="H85" s="147"/>
      <c r="I85" s="148"/>
    </row>
    <row r="86" spans="2:9" ht="15" customHeight="1" x14ac:dyDescent="0.45"/>
    <row r="87" spans="2:9" ht="15" customHeight="1" thickBot="1" x14ac:dyDescent="0.5">
      <c r="B87" s="1" t="s">
        <v>33</v>
      </c>
      <c r="C87" s="108" t="s">
        <v>34</v>
      </c>
      <c r="D87" s="108"/>
      <c r="E87" s="108"/>
      <c r="F87" s="108"/>
      <c r="G87" s="108"/>
      <c r="H87" s="108"/>
      <c r="I87" s="108"/>
    </row>
    <row r="88" spans="2:9" ht="70.2" customHeight="1" thickBot="1" x14ac:dyDescent="0.5">
      <c r="C88" s="3" t="s">
        <v>35</v>
      </c>
      <c r="D88" s="142"/>
      <c r="E88" s="143"/>
      <c r="F88" s="143"/>
      <c r="G88" s="143"/>
      <c r="H88" s="143"/>
      <c r="I88" s="144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4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50CC-3ABB-4A5C-A58F-348C3B5DE819}">
  <dimension ref="A1:J88"/>
  <sheetViews>
    <sheetView view="pageBreakPreview" topLeftCell="C25" zoomScale="130" zoomScaleNormal="100" zoomScaleSheetLayoutView="130" workbookViewId="0">
      <selection activeCell="I2" sqref="I1:I1048576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4.59765625" style="1" customWidth="1"/>
    <col min="5" max="6" width="10.59765625" style="1" customWidth="1"/>
    <col min="7" max="8" width="6.59765625" style="1" customWidth="1"/>
    <col min="9" max="9" width="23.09765625" style="1" customWidth="1"/>
    <col min="10" max="10" width="0.69921875" style="1" customWidth="1"/>
    <col min="11" max="11" width="9" style="1" customWidth="1"/>
    <col min="12" max="16384" width="9" style="1"/>
  </cols>
  <sheetData>
    <row r="1" spans="1:10" ht="18.75" customHeight="1" x14ac:dyDescent="0.45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thickBot="1" x14ac:dyDescent="0.5">
      <c r="B2" s="1" t="s">
        <v>2</v>
      </c>
      <c r="C2" s="108" t="s">
        <v>3</v>
      </c>
      <c r="D2" s="108"/>
      <c r="E2" s="108"/>
      <c r="F2" s="108"/>
      <c r="G2" s="108"/>
      <c r="H2" s="55"/>
      <c r="I2" s="62"/>
    </row>
    <row r="3" spans="1:10" ht="19.5" customHeight="1" thickBot="1" x14ac:dyDescent="0.5">
      <c r="C3" s="113" t="s">
        <v>49</v>
      </c>
      <c r="D3" s="114"/>
      <c r="E3" s="178" t="s">
        <v>71</v>
      </c>
      <c r="F3" s="179"/>
      <c r="G3" s="179"/>
      <c r="H3" s="179"/>
      <c r="I3" s="180"/>
    </row>
    <row r="4" spans="1:10" ht="15" customHeight="1" x14ac:dyDescent="0.45"/>
    <row r="5" spans="1:10" ht="15" customHeight="1" thickBot="1" x14ac:dyDescent="0.5">
      <c r="B5" s="1" t="s">
        <v>5</v>
      </c>
      <c r="C5" s="108" t="s">
        <v>6</v>
      </c>
      <c r="D5" s="108"/>
      <c r="E5" s="108"/>
      <c r="F5" s="108"/>
      <c r="G5" s="108"/>
    </row>
    <row r="6" spans="1:10" ht="15" customHeight="1" x14ac:dyDescent="0.45">
      <c r="C6" s="115" t="s">
        <v>7</v>
      </c>
      <c r="D6" s="56" t="s">
        <v>8</v>
      </c>
      <c r="E6" s="29">
        <v>167606743</v>
      </c>
      <c r="F6" s="159"/>
      <c r="G6" s="159"/>
      <c r="H6" s="159"/>
      <c r="I6" s="159"/>
    </row>
    <row r="7" spans="1:10" ht="15" customHeight="1" x14ac:dyDescent="0.45">
      <c r="C7" s="116"/>
      <c r="D7" s="19" t="s">
        <v>36</v>
      </c>
      <c r="E7" s="30">
        <f>584141751+460000</f>
        <v>584601751</v>
      </c>
      <c r="F7" s="159"/>
      <c r="G7" s="159"/>
      <c r="H7" s="159"/>
      <c r="I7" s="159"/>
    </row>
    <row r="8" spans="1:10" ht="15" customHeight="1" x14ac:dyDescent="0.45">
      <c r="C8" s="116"/>
      <c r="D8" s="19" t="s">
        <v>10</v>
      </c>
      <c r="E8" s="30">
        <f>2052774793+24158000</f>
        <v>2076932793</v>
      </c>
      <c r="F8" s="159"/>
      <c r="G8" s="159"/>
      <c r="H8" s="159"/>
      <c r="I8" s="159"/>
    </row>
    <row r="9" spans="1:10" ht="15" customHeight="1" x14ac:dyDescent="0.45">
      <c r="C9" s="181"/>
      <c r="D9" s="48" t="s">
        <v>37</v>
      </c>
      <c r="E9" s="49">
        <v>149563863</v>
      </c>
      <c r="F9" s="182"/>
      <c r="G9" s="182"/>
      <c r="H9" s="182"/>
      <c r="I9" s="182"/>
    </row>
    <row r="10" spans="1:10" ht="15" customHeight="1" thickBot="1" x14ac:dyDescent="0.5">
      <c r="C10" s="84" t="s">
        <v>48</v>
      </c>
      <c r="D10" s="85"/>
      <c r="E10" s="47">
        <f>SUM(E6:E9)</f>
        <v>2978705150</v>
      </c>
      <c r="F10" s="61"/>
      <c r="G10" s="61"/>
      <c r="H10" s="61"/>
      <c r="I10" s="61"/>
    </row>
    <row r="11" spans="1:10" ht="21" customHeight="1" x14ac:dyDescent="0.45">
      <c r="C11" s="161" t="s">
        <v>12</v>
      </c>
      <c r="D11" s="162"/>
      <c r="E11" s="162"/>
      <c r="F11" s="165" t="s">
        <v>60</v>
      </c>
      <c r="G11" s="165"/>
      <c r="H11" s="165"/>
      <c r="I11" s="166"/>
    </row>
    <row r="12" spans="1:10" ht="22.2" customHeight="1" x14ac:dyDescent="0.45">
      <c r="C12" s="163"/>
      <c r="D12" s="164"/>
      <c r="E12" s="164"/>
      <c r="F12" s="23" t="s">
        <v>38</v>
      </c>
      <c r="G12" s="23" t="s">
        <v>39</v>
      </c>
      <c r="H12" s="23" t="s">
        <v>40</v>
      </c>
      <c r="I12" s="27" t="s">
        <v>41</v>
      </c>
    </row>
    <row r="13" spans="1:10" ht="15" customHeight="1" x14ac:dyDescent="0.45">
      <c r="C13" s="89" t="s">
        <v>42</v>
      </c>
      <c r="D13" s="168" t="s">
        <v>14</v>
      </c>
      <c r="E13" s="22"/>
      <c r="F13" s="52">
        <v>5000</v>
      </c>
      <c r="G13" s="24" t="s">
        <v>43</v>
      </c>
      <c r="H13" s="25" t="s">
        <v>43</v>
      </c>
      <c r="I13" s="28" t="s">
        <v>63</v>
      </c>
    </row>
    <row r="14" spans="1:10" ht="15" customHeight="1" x14ac:dyDescent="0.45">
      <c r="C14" s="89"/>
      <c r="D14" s="169"/>
      <c r="E14" s="22"/>
      <c r="F14" s="52">
        <v>4500</v>
      </c>
      <c r="G14" s="24" t="s">
        <v>43</v>
      </c>
      <c r="H14" s="25" t="s">
        <v>43</v>
      </c>
      <c r="I14" s="28" t="s">
        <v>64</v>
      </c>
    </row>
    <row r="15" spans="1:10" ht="15" customHeight="1" x14ac:dyDescent="0.45">
      <c r="C15" s="89"/>
      <c r="D15" s="169"/>
      <c r="E15" s="22"/>
      <c r="F15" s="52">
        <v>4000</v>
      </c>
      <c r="G15" s="24" t="s">
        <v>43</v>
      </c>
      <c r="H15" s="25" t="s">
        <v>43</v>
      </c>
      <c r="I15" s="28" t="s">
        <v>65</v>
      </c>
    </row>
    <row r="16" spans="1:10" ht="15" customHeight="1" x14ac:dyDescent="0.45">
      <c r="C16" s="89"/>
      <c r="D16" s="169"/>
      <c r="E16" s="22"/>
      <c r="F16" s="52">
        <v>3500</v>
      </c>
      <c r="G16" s="24" t="s">
        <v>43</v>
      </c>
      <c r="H16" s="25" t="s">
        <v>43</v>
      </c>
      <c r="I16" s="28" t="s">
        <v>66</v>
      </c>
    </row>
    <row r="17" spans="3:9" ht="15" customHeight="1" x14ac:dyDescent="0.45">
      <c r="C17" s="89"/>
      <c r="D17" s="169"/>
      <c r="E17" s="22"/>
      <c r="F17" s="52">
        <v>3000</v>
      </c>
      <c r="G17" s="24" t="s">
        <v>43</v>
      </c>
      <c r="H17" s="25" t="s">
        <v>43</v>
      </c>
      <c r="I17" s="28" t="s">
        <v>67</v>
      </c>
    </row>
    <row r="18" spans="3:9" ht="15" customHeight="1" x14ac:dyDescent="0.45">
      <c r="C18" s="89"/>
      <c r="D18" s="169"/>
      <c r="E18" s="22"/>
      <c r="F18" s="52">
        <v>2500</v>
      </c>
      <c r="G18" s="24" t="s">
        <v>43</v>
      </c>
      <c r="H18" s="25" t="s">
        <v>43</v>
      </c>
      <c r="I18" s="28" t="s">
        <v>68</v>
      </c>
    </row>
    <row r="19" spans="3:9" ht="15" customHeight="1" x14ac:dyDescent="0.45">
      <c r="C19" s="89"/>
      <c r="D19" s="169"/>
      <c r="E19" s="22"/>
      <c r="F19" s="52">
        <v>2000</v>
      </c>
      <c r="G19" s="24" t="s">
        <v>43</v>
      </c>
      <c r="H19" s="25" t="s">
        <v>43</v>
      </c>
      <c r="I19" s="28" t="s">
        <v>69</v>
      </c>
    </row>
    <row r="20" spans="3:9" ht="15" customHeight="1" x14ac:dyDescent="0.45">
      <c r="C20" s="89"/>
      <c r="D20" s="169"/>
      <c r="E20" s="22"/>
      <c r="F20" s="52">
        <v>1500</v>
      </c>
      <c r="G20" s="24" t="s">
        <v>43</v>
      </c>
      <c r="H20" s="25" t="s">
        <v>43</v>
      </c>
      <c r="I20" s="28" t="s">
        <v>70</v>
      </c>
    </row>
    <row r="21" spans="3:9" ht="15" customHeight="1" x14ac:dyDescent="0.45">
      <c r="C21" s="89"/>
      <c r="D21" s="169"/>
      <c r="E21" s="22"/>
      <c r="F21" s="52"/>
      <c r="G21" s="24"/>
      <c r="H21" s="52"/>
      <c r="I21" s="28"/>
    </row>
    <row r="22" spans="3:9" ht="15" customHeight="1" thickBot="1" x14ac:dyDescent="0.5">
      <c r="C22" s="89"/>
      <c r="D22" s="170"/>
      <c r="E22" s="31"/>
      <c r="F22" s="58"/>
      <c r="G22" s="32"/>
      <c r="H22" s="58"/>
      <c r="I22" s="33"/>
    </row>
    <row r="23" spans="3:9" ht="15" customHeight="1" thickBot="1" x14ac:dyDescent="0.5">
      <c r="C23" s="167"/>
      <c r="D23" s="35" t="s">
        <v>44</v>
      </c>
      <c r="E23" s="36">
        <v>60869000</v>
      </c>
      <c r="F23" s="37"/>
      <c r="G23" s="38"/>
      <c r="H23" s="37"/>
      <c r="I23" s="39"/>
    </row>
    <row r="24" spans="3:9" ht="15" customHeight="1" x14ac:dyDescent="0.45">
      <c r="C24" s="89"/>
      <c r="D24" s="171" t="s">
        <v>45</v>
      </c>
      <c r="E24" s="34"/>
      <c r="F24" s="52">
        <v>5000</v>
      </c>
      <c r="G24" s="24" t="s">
        <v>43</v>
      </c>
      <c r="H24" s="25" t="s">
        <v>43</v>
      </c>
      <c r="I24" s="28" t="s">
        <v>63</v>
      </c>
    </row>
    <row r="25" spans="3:9" ht="15" customHeight="1" x14ac:dyDescent="0.45">
      <c r="C25" s="89"/>
      <c r="D25" s="169"/>
      <c r="E25" s="22"/>
      <c r="F25" s="52">
        <v>4500</v>
      </c>
      <c r="G25" s="24" t="s">
        <v>43</v>
      </c>
      <c r="H25" s="25" t="s">
        <v>43</v>
      </c>
      <c r="I25" s="28" t="s">
        <v>64</v>
      </c>
    </row>
    <row r="26" spans="3:9" ht="15" customHeight="1" x14ac:dyDescent="0.45">
      <c r="C26" s="89"/>
      <c r="D26" s="169"/>
      <c r="E26" s="22"/>
      <c r="F26" s="52">
        <v>4000</v>
      </c>
      <c r="G26" s="24" t="s">
        <v>43</v>
      </c>
      <c r="H26" s="25" t="s">
        <v>43</v>
      </c>
      <c r="I26" s="28" t="s">
        <v>65</v>
      </c>
    </row>
    <row r="27" spans="3:9" ht="15" customHeight="1" x14ac:dyDescent="0.45">
      <c r="C27" s="89"/>
      <c r="D27" s="169"/>
      <c r="E27" s="22"/>
      <c r="F27" s="52">
        <v>3500</v>
      </c>
      <c r="G27" s="24" t="s">
        <v>43</v>
      </c>
      <c r="H27" s="25" t="s">
        <v>43</v>
      </c>
      <c r="I27" s="28" t="s">
        <v>66</v>
      </c>
    </row>
    <row r="28" spans="3:9" ht="15" customHeight="1" x14ac:dyDescent="0.45">
      <c r="C28" s="89"/>
      <c r="D28" s="169"/>
      <c r="E28" s="22"/>
      <c r="F28" s="52">
        <v>3000</v>
      </c>
      <c r="G28" s="24" t="s">
        <v>43</v>
      </c>
      <c r="H28" s="25" t="s">
        <v>43</v>
      </c>
      <c r="I28" s="28" t="s">
        <v>67</v>
      </c>
    </row>
    <row r="29" spans="3:9" ht="15" customHeight="1" x14ac:dyDescent="0.45">
      <c r="C29" s="89"/>
      <c r="D29" s="169"/>
      <c r="E29" s="22"/>
      <c r="F29" s="52">
        <v>2500</v>
      </c>
      <c r="G29" s="24" t="s">
        <v>43</v>
      </c>
      <c r="H29" s="25" t="s">
        <v>43</v>
      </c>
      <c r="I29" s="28" t="s">
        <v>68</v>
      </c>
    </row>
    <row r="30" spans="3:9" ht="15" customHeight="1" x14ac:dyDescent="0.45">
      <c r="C30" s="89"/>
      <c r="D30" s="169"/>
      <c r="E30" s="22"/>
      <c r="F30" s="52">
        <v>2000</v>
      </c>
      <c r="G30" s="24" t="s">
        <v>43</v>
      </c>
      <c r="H30" s="25" t="s">
        <v>43</v>
      </c>
      <c r="I30" s="28" t="s">
        <v>69</v>
      </c>
    </row>
    <row r="31" spans="3:9" ht="15" customHeight="1" x14ac:dyDescent="0.45">
      <c r="C31" s="89"/>
      <c r="D31" s="169"/>
      <c r="E31" s="22"/>
      <c r="F31" s="52">
        <v>1500</v>
      </c>
      <c r="G31" s="24" t="s">
        <v>43</v>
      </c>
      <c r="H31" s="25" t="s">
        <v>43</v>
      </c>
      <c r="I31" s="28" t="s">
        <v>70</v>
      </c>
    </row>
    <row r="32" spans="3:9" ht="15" customHeight="1" x14ac:dyDescent="0.45">
      <c r="C32" s="89"/>
      <c r="D32" s="169"/>
      <c r="E32" s="22"/>
      <c r="F32" s="52"/>
      <c r="G32" s="24"/>
      <c r="H32" s="52"/>
      <c r="I32" s="28"/>
    </row>
    <row r="33" spans="3:9" ht="15" customHeight="1" thickBot="1" x14ac:dyDescent="0.5">
      <c r="C33" s="89"/>
      <c r="D33" s="170"/>
      <c r="E33" s="31"/>
      <c r="F33" s="58"/>
      <c r="G33" s="32"/>
      <c r="H33" s="58"/>
      <c r="I33" s="33"/>
    </row>
    <row r="34" spans="3:9" ht="15" customHeight="1" thickBot="1" x14ac:dyDescent="0.5">
      <c r="C34" s="167"/>
      <c r="D34" s="35" t="s">
        <v>44</v>
      </c>
      <c r="E34" s="36">
        <v>258415500</v>
      </c>
      <c r="F34" s="37"/>
      <c r="G34" s="38"/>
      <c r="H34" s="37"/>
      <c r="I34" s="39"/>
    </row>
    <row r="35" spans="3:9" ht="15" customHeight="1" x14ac:dyDescent="0.45">
      <c r="C35" s="89"/>
      <c r="D35" s="172" t="s">
        <v>16</v>
      </c>
      <c r="E35" s="34"/>
      <c r="F35" s="52">
        <v>5000</v>
      </c>
      <c r="G35" s="24" t="s">
        <v>43</v>
      </c>
      <c r="H35" s="25" t="s">
        <v>43</v>
      </c>
      <c r="I35" s="28" t="s">
        <v>63</v>
      </c>
    </row>
    <row r="36" spans="3:9" ht="15" customHeight="1" x14ac:dyDescent="0.45">
      <c r="C36" s="89"/>
      <c r="D36" s="169"/>
      <c r="E36" s="22"/>
      <c r="F36" s="52">
        <v>4500</v>
      </c>
      <c r="G36" s="24" t="s">
        <v>43</v>
      </c>
      <c r="H36" s="25" t="s">
        <v>43</v>
      </c>
      <c r="I36" s="28" t="s">
        <v>64</v>
      </c>
    </row>
    <row r="37" spans="3:9" ht="15" customHeight="1" x14ac:dyDescent="0.45">
      <c r="C37" s="89"/>
      <c r="D37" s="169"/>
      <c r="E37" s="22"/>
      <c r="F37" s="52">
        <v>4000</v>
      </c>
      <c r="G37" s="24" t="s">
        <v>43</v>
      </c>
      <c r="H37" s="25" t="s">
        <v>43</v>
      </c>
      <c r="I37" s="28" t="s">
        <v>65</v>
      </c>
    </row>
    <row r="38" spans="3:9" ht="15" customHeight="1" x14ac:dyDescent="0.45">
      <c r="C38" s="89"/>
      <c r="D38" s="169"/>
      <c r="E38" s="22"/>
      <c r="F38" s="52">
        <v>3500</v>
      </c>
      <c r="G38" s="24" t="s">
        <v>43</v>
      </c>
      <c r="H38" s="25" t="s">
        <v>43</v>
      </c>
      <c r="I38" s="28" t="s">
        <v>66</v>
      </c>
    </row>
    <row r="39" spans="3:9" ht="15" customHeight="1" x14ac:dyDescent="0.45">
      <c r="C39" s="89"/>
      <c r="D39" s="169"/>
      <c r="E39" s="22"/>
      <c r="F39" s="52">
        <v>3000</v>
      </c>
      <c r="G39" s="24" t="s">
        <v>43</v>
      </c>
      <c r="H39" s="25" t="s">
        <v>43</v>
      </c>
      <c r="I39" s="28" t="s">
        <v>67</v>
      </c>
    </row>
    <row r="40" spans="3:9" ht="15" customHeight="1" x14ac:dyDescent="0.45">
      <c r="C40" s="89"/>
      <c r="D40" s="169"/>
      <c r="E40" s="22"/>
      <c r="F40" s="52">
        <v>2500</v>
      </c>
      <c r="G40" s="24" t="s">
        <v>43</v>
      </c>
      <c r="H40" s="25" t="s">
        <v>43</v>
      </c>
      <c r="I40" s="28" t="s">
        <v>68</v>
      </c>
    </row>
    <row r="41" spans="3:9" ht="15" customHeight="1" x14ac:dyDescent="0.45">
      <c r="C41" s="89"/>
      <c r="D41" s="169"/>
      <c r="E41" s="22"/>
      <c r="F41" s="52">
        <v>2000</v>
      </c>
      <c r="G41" s="24" t="s">
        <v>43</v>
      </c>
      <c r="H41" s="25" t="s">
        <v>43</v>
      </c>
      <c r="I41" s="28" t="s">
        <v>69</v>
      </c>
    </row>
    <row r="42" spans="3:9" ht="15" customHeight="1" x14ac:dyDescent="0.45">
      <c r="C42" s="89"/>
      <c r="D42" s="169"/>
      <c r="E42" s="22"/>
      <c r="F42" s="52">
        <v>1500</v>
      </c>
      <c r="G42" s="24" t="s">
        <v>43</v>
      </c>
      <c r="H42" s="25" t="s">
        <v>43</v>
      </c>
      <c r="I42" s="28" t="s">
        <v>70</v>
      </c>
    </row>
    <row r="43" spans="3:9" ht="15" customHeight="1" x14ac:dyDescent="0.45">
      <c r="C43" s="89"/>
      <c r="D43" s="169"/>
      <c r="E43" s="22"/>
      <c r="F43" s="52"/>
      <c r="G43" s="24"/>
      <c r="H43" s="52"/>
      <c r="I43" s="28"/>
    </row>
    <row r="44" spans="3:9" ht="15" customHeight="1" thickBot="1" x14ac:dyDescent="0.5">
      <c r="C44" s="89"/>
      <c r="D44" s="170"/>
      <c r="E44" s="31"/>
      <c r="F44" s="58"/>
      <c r="G44" s="32"/>
      <c r="H44" s="58"/>
      <c r="I44" s="33"/>
    </row>
    <row r="45" spans="3:9" ht="15" customHeight="1" thickBot="1" x14ac:dyDescent="0.5">
      <c r="C45" s="167"/>
      <c r="D45" s="35" t="s">
        <v>44</v>
      </c>
      <c r="E45" s="36">
        <v>845830000</v>
      </c>
      <c r="F45" s="37"/>
      <c r="G45" s="38"/>
      <c r="H45" s="37"/>
      <c r="I45" s="39"/>
    </row>
    <row r="46" spans="3:9" ht="15" customHeight="1" x14ac:dyDescent="0.45">
      <c r="C46" s="89"/>
      <c r="D46" s="172" t="s">
        <v>46</v>
      </c>
      <c r="E46" s="34"/>
      <c r="F46" s="52">
        <v>5000</v>
      </c>
      <c r="G46" s="24" t="s">
        <v>43</v>
      </c>
      <c r="H46" s="25" t="s">
        <v>43</v>
      </c>
      <c r="I46" s="28" t="s">
        <v>63</v>
      </c>
    </row>
    <row r="47" spans="3:9" ht="15" customHeight="1" x14ac:dyDescent="0.45">
      <c r="C47" s="89"/>
      <c r="D47" s="169"/>
      <c r="E47" s="22"/>
      <c r="F47" s="52">
        <v>4500</v>
      </c>
      <c r="G47" s="24" t="s">
        <v>43</v>
      </c>
      <c r="H47" s="25" t="s">
        <v>43</v>
      </c>
      <c r="I47" s="28" t="s">
        <v>64</v>
      </c>
    </row>
    <row r="48" spans="3:9" ht="15" customHeight="1" x14ac:dyDescent="0.45">
      <c r="C48" s="89"/>
      <c r="D48" s="169"/>
      <c r="E48" s="22"/>
      <c r="F48" s="52">
        <v>4000</v>
      </c>
      <c r="G48" s="24" t="s">
        <v>43</v>
      </c>
      <c r="H48" s="25" t="s">
        <v>43</v>
      </c>
      <c r="I48" s="28" t="s">
        <v>65</v>
      </c>
    </row>
    <row r="49" spans="3:9" ht="15" customHeight="1" x14ac:dyDescent="0.45">
      <c r="C49" s="89"/>
      <c r="D49" s="169"/>
      <c r="E49" s="22"/>
      <c r="F49" s="52">
        <v>3500</v>
      </c>
      <c r="G49" s="24" t="s">
        <v>43</v>
      </c>
      <c r="H49" s="25" t="s">
        <v>43</v>
      </c>
      <c r="I49" s="28" t="s">
        <v>66</v>
      </c>
    </row>
    <row r="50" spans="3:9" ht="15" customHeight="1" x14ac:dyDescent="0.45">
      <c r="C50" s="89"/>
      <c r="D50" s="169"/>
      <c r="E50" s="22"/>
      <c r="F50" s="52">
        <v>3000</v>
      </c>
      <c r="G50" s="24" t="s">
        <v>43</v>
      </c>
      <c r="H50" s="25" t="s">
        <v>43</v>
      </c>
      <c r="I50" s="28" t="s">
        <v>67</v>
      </c>
    </row>
    <row r="51" spans="3:9" ht="15" customHeight="1" x14ac:dyDescent="0.45">
      <c r="C51" s="89"/>
      <c r="D51" s="169"/>
      <c r="E51" s="22"/>
      <c r="F51" s="52">
        <v>2500</v>
      </c>
      <c r="G51" s="24" t="s">
        <v>43</v>
      </c>
      <c r="H51" s="25" t="s">
        <v>43</v>
      </c>
      <c r="I51" s="28" t="s">
        <v>68</v>
      </c>
    </row>
    <row r="52" spans="3:9" ht="15" customHeight="1" x14ac:dyDescent="0.45">
      <c r="C52" s="89"/>
      <c r="D52" s="169"/>
      <c r="E52" s="22"/>
      <c r="F52" s="52">
        <v>2000</v>
      </c>
      <c r="G52" s="24" t="s">
        <v>43</v>
      </c>
      <c r="H52" s="25" t="s">
        <v>43</v>
      </c>
      <c r="I52" s="28" t="s">
        <v>69</v>
      </c>
    </row>
    <row r="53" spans="3:9" ht="15" customHeight="1" x14ac:dyDescent="0.45">
      <c r="C53" s="89"/>
      <c r="D53" s="169"/>
      <c r="E53" s="22"/>
      <c r="F53" s="52">
        <v>1500</v>
      </c>
      <c r="G53" s="24" t="s">
        <v>43</v>
      </c>
      <c r="H53" s="25" t="s">
        <v>43</v>
      </c>
      <c r="I53" s="28" t="s">
        <v>70</v>
      </c>
    </row>
    <row r="54" spans="3:9" ht="15" customHeight="1" x14ac:dyDescent="0.45">
      <c r="C54" s="89"/>
      <c r="D54" s="169"/>
      <c r="E54" s="22"/>
      <c r="F54" s="52"/>
      <c r="G54" s="24"/>
      <c r="H54" s="52"/>
      <c r="I54" s="28"/>
    </row>
    <row r="55" spans="3:9" ht="15" customHeight="1" thickBot="1" x14ac:dyDescent="0.5">
      <c r="C55" s="89"/>
      <c r="D55" s="170"/>
      <c r="E55" s="31"/>
      <c r="F55" s="58"/>
      <c r="G55" s="32"/>
      <c r="H55" s="58"/>
      <c r="I55" s="33"/>
    </row>
    <row r="56" spans="3:9" ht="15" customHeight="1" thickBot="1" x14ac:dyDescent="0.5">
      <c r="C56" s="167"/>
      <c r="D56" s="35" t="s">
        <v>44</v>
      </c>
      <c r="E56" s="36">
        <v>70587500</v>
      </c>
      <c r="F56" s="37"/>
      <c r="G56" s="38"/>
      <c r="H56" s="37"/>
      <c r="I56" s="39"/>
    </row>
    <row r="57" spans="3:9" ht="15" customHeight="1" x14ac:dyDescent="0.45">
      <c r="C57" s="173" t="s">
        <v>47</v>
      </c>
      <c r="D57" s="172" t="s">
        <v>18</v>
      </c>
      <c r="E57" s="34"/>
      <c r="F57" s="52">
        <v>2000</v>
      </c>
      <c r="G57" s="24" t="s">
        <v>43</v>
      </c>
      <c r="H57" s="25" t="s">
        <v>43</v>
      </c>
      <c r="I57" s="28" t="s">
        <v>76</v>
      </c>
    </row>
    <row r="58" spans="3:9" ht="15" customHeight="1" x14ac:dyDescent="0.45">
      <c r="C58" s="173"/>
      <c r="D58" s="169"/>
      <c r="E58" s="22"/>
      <c r="F58" s="52">
        <v>1500</v>
      </c>
      <c r="G58" s="26"/>
      <c r="H58" s="52"/>
      <c r="I58" s="28" t="s">
        <v>69</v>
      </c>
    </row>
    <row r="59" spans="3:9" ht="15" customHeight="1" x14ac:dyDescent="0.45">
      <c r="C59" s="173"/>
      <c r="D59" s="169"/>
      <c r="E59" s="22"/>
      <c r="F59" s="52">
        <v>1000</v>
      </c>
      <c r="G59" s="24"/>
      <c r="H59" s="52"/>
      <c r="I59" s="28" t="s">
        <v>70</v>
      </c>
    </row>
    <row r="60" spans="3:9" ht="15" customHeight="1" x14ac:dyDescent="0.45">
      <c r="C60" s="173"/>
      <c r="D60" s="169"/>
      <c r="E60" s="22"/>
      <c r="F60" s="52"/>
      <c r="G60" s="26"/>
      <c r="H60" s="52"/>
      <c r="I60" s="28"/>
    </row>
    <row r="61" spans="3:9" ht="15" customHeight="1" x14ac:dyDescent="0.45">
      <c r="C61" s="173"/>
      <c r="D61" s="169"/>
      <c r="E61" s="22"/>
      <c r="F61" s="52"/>
      <c r="G61" s="24"/>
      <c r="H61" s="52"/>
      <c r="I61" s="28"/>
    </row>
    <row r="62" spans="3:9" ht="15" customHeight="1" x14ac:dyDescent="0.45">
      <c r="C62" s="173"/>
      <c r="D62" s="169"/>
      <c r="E62" s="22"/>
      <c r="F62" s="52"/>
      <c r="G62" s="24"/>
      <c r="H62" s="52"/>
      <c r="I62" s="28"/>
    </row>
    <row r="63" spans="3:9" ht="15" customHeight="1" x14ac:dyDescent="0.45">
      <c r="C63" s="173"/>
      <c r="D63" s="169"/>
      <c r="E63" s="22"/>
      <c r="F63" s="52"/>
      <c r="G63" s="24"/>
      <c r="H63" s="52"/>
      <c r="I63" s="28"/>
    </row>
    <row r="64" spans="3:9" ht="15" customHeight="1" x14ac:dyDescent="0.45">
      <c r="C64" s="173"/>
      <c r="D64" s="169"/>
      <c r="E64" s="22"/>
      <c r="F64" s="52"/>
      <c r="G64" s="24"/>
      <c r="H64" s="52"/>
      <c r="I64" s="28"/>
    </row>
    <row r="65" spans="2:9" ht="15" customHeight="1" x14ac:dyDescent="0.45">
      <c r="C65" s="173"/>
      <c r="D65" s="169"/>
      <c r="E65" s="22"/>
      <c r="F65" s="52"/>
      <c r="G65" s="24"/>
      <c r="H65" s="52"/>
      <c r="I65" s="28"/>
    </row>
    <row r="66" spans="2:9" ht="15" customHeight="1" thickBot="1" x14ac:dyDescent="0.5">
      <c r="C66" s="173"/>
      <c r="D66" s="170"/>
      <c r="E66" s="31"/>
      <c r="F66" s="58"/>
      <c r="G66" s="32"/>
      <c r="H66" s="58"/>
      <c r="I66" s="33"/>
    </row>
    <row r="67" spans="2:9" ht="15" customHeight="1" thickBot="1" x14ac:dyDescent="0.5">
      <c r="C67" s="174"/>
      <c r="D67" s="35" t="s">
        <v>44</v>
      </c>
      <c r="E67" s="36">
        <f>553659502+4376440-29970</f>
        <v>558005972</v>
      </c>
      <c r="F67" s="37"/>
      <c r="G67" s="38"/>
      <c r="H67" s="45"/>
      <c r="I67" s="39"/>
    </row>
    <row r="68" spans="2:9" ht="15" customHeight="1" thickBot="1" x14ac:dyDescent="0.5">
      <c r="C68" s="175" t="s">
        <v>48</v>
      </c>
      <c r="D68" s="176"/>
      <c r="E68" s="40">
        <f>E23+E34+E45+E56+E67</f>
        <v>1793707972</v>
      </c>
      <c r="F68" s="41"/>
      <c r="G68" s="42"/>
      <c r="H68" s="43"/>
      <c r="I68" s="44"/>
    </row>
    <row r="69" spans="2:9" ht="15" customHeight="1" x14ac:dyDescent="0.45">
      <c r="C69" s="130" t="s">
        <v>51</v>
      </c>
      <c r="D69" s="131"/>
      <c r="E69" s="51">
        <f>12609+212331+2564</f>
        <v>227504</v>
      </c>
      <c r="F69" s="177"/>
      <c r="G69" s="177"/>
      <c r="H69" s="177"/>
      <c r="I69" s="177"/>
    </row>
    <row r="70" spans="2:9" ht="15" customHeight="1" thickBot="1" x14ac:dyDescent="0.5">
      <c r="C70" s="138" t="s">
        <v>52</v>
      </c>
      <c r="D70" s="139"/>
      <c r="E70" s="59">
        <f>53416+21139+92</f>
        <v>74647</v>
      </c>
      <c r="F70" s="60"/>
      <c r="G70" s="60"/>
      <c r="H70" s="60"/>
      <c r="I70" s="60"/>
    </row>
    <row r="71" spans="2:9" ht="15" customHeight="1" x14ac:dyDescent="0.45">
      <c r="C71" s="118" t="s">
        <v>20</v>
      </c>
      <c r="D71" s="119"/>
      <c r="E71" s="57">
        <f>(E6+E8)/E69</f>
        <v>9865.9343835712771</v>
      </c>
      <c r="F71" s="60"/>
      <c r="G71" s="60"/>
      <c r="H71" s="60"/>
      <c r="I71" s="60"/>
    </row>
    <row r="72" spans="2:9" ht="15" customHeight="1" thickBot="1" x14ac:dyDescent="0.5">
      <c r="C72" s="138" t="s">
        <v>21</v>
      </c>
      <c r="D72" s="139"/>
      <c r="E72" s="50">
        <f>(E7+E9)/E70</f>
        <v>9835.1656998941689</v>
      </c>
      <c r="F72" s="159"/>
      <c r="G72" s="159"/>
      <c r="H72" s="159"/>
      <c r="I72" s="159"/>
    </row>
    <row r="73" spans="2:9" ht="15" customHeight="1" x14ac:dyDescent="0.45">
      <c r="C73" s="11" t="s">
        <v>53</v>
      </c>
      <c r="D73" s="11"/>
      <c r="E73" s="11"/>
      <c r="F73" s="11"/>
      <c r="G73" s="11"/>
      <c r="H73" s="11"/>
      <c r="I73" s="11"/>
    </row>
    <row r="74" spans="2:9" ht="15" customHeight="1" x14ac:dyDescent="0.45">
      <c r="C74" s="11" t="s">
        <v>57</v>
      </c>
      <c r="D74" s="11"/>
      <c r="E74" s="11"/>
      <c r="F74" s="11"/>
      <c r="G74" s="11"/>
      <c r="H74" s="11"/>
      <c r="I74" s="11"/>
    </row>
    <row r="75" spans="2:9" ht="15" customHeight="1" x14ac:dyDescent="0.45"/>
    <row r="76" spans="2:9" ht="15" customHeight="1" x14ac:dyDescent="0.45">
      <c r="B76" s="1" t="s">
        <v>22</v>
      </c>
      <c r="C76" s="108" t="s">
        <v>23</v>
      </c>
      <c r="D76" s="108"/>
      <c r="E76" s="108"/>
      <c r="F76" s="108"/>
      <c r="G76" s="108"/>
    </row>
    <row r="77" spans="2:9" ht="12.6" thickBot="1" x14ac:dyDescent="0.5">
      <c r="C77" s="55"/>
      <c r="D77" s="55"/>
      <c r="E77" s="160" t="s">
        <v>24</v>
      </c>
      <c r="F77" s="160"/>
      <c r="G77" s="160"/>
      <c r="H77" s="160" t="s">
        <v>25</v>
      </c>
      <c r="I77" s="160"/>
    </row>
    <row r="78" spans="2:9" ht="15" customHeight="1" x14ac:dyDescent="0.45">
      <c r="C78" s="104" t="s">
        <v>26</v>
      </c>
      <c r="D78" s="105"/>
      <c r="E78" s="149"/>
      <c r="F78" s="150"/>
      <c r="G78" s="151"/>
      <c r="H78" s="149"/>
      <c r="I78" s="152"/>
    </row>
    <row r="79" spans="2:9" ht="15" customHeight="1" thickBot="1" x14ac:dyDescent="0.5">
      <c r="C79" s="153" t="s">
        <v>27</v>
      </c>
      <c r="D79" s="154"/>
      <c r="E79" s="155"/>
      <c r="F79" s="156"/>
      <c r="G79" s="157"/>
      <c r="H79" s="156"/>
      <c r="I79" s="158"/>
    </row>
    <row r="80" spans="2:9" ht="15" customHeight="1" thickBot="1" x14ac:dyDescent="0.5">
      <c r="C80" s="145" t="s">
        <v>55</v>
      </c>
      <c r="D80" s="146"/>
      <c r="E80" s="109">
        <v>30</v>
      </c>
      <c r="F80" s="110"/>
      <c r="G80" s="110"/>
      <c r="H80" s="110"/>
      <c r="I80" s="111"/>
    </row>
    <row r="81" spans="2:9" ht="15" customHeight="1" x14ac:dyDescent="0.45">
      <c r="C81" s="17" t="s">
        <v>61</v>
      </c>
      <c r="D81" s="17"/>
      <c r="E81" s="18"/>
      <c r="F81" s="18"/>
      <c r="G81" s="18"/>
      <c r="H81" s="18"/>
      <c r="I81" s="18"/>
    </row>
    <row r="82" spans="2:9" ht="15" customHeight="1" x14ac:dyDescent="0.45"/>
    <row r="83" spans="2:9" ht="15" customHeight="1" thickBot="1" x14ac:dyDescent="0.5">
      <c r="B83" s="1" t="s">
        <v>28</v>
      </c>
      <c r="C83" s="108" t="s">
        <v>29</v>
      </c>
      <c r="D83" s="108"/>
      <c r="E83" s="108"/>
      <c r="F83" s="108"/>
      <c r="G83" s="108"/>
    </row>
    <row r="84" spans="2:9" ht="15" customHeight="1" x14ac:dyDescent="0.45">
      <c r="C84" s="140" t="s">
        <v>30</v>
      </c>
      <c r="D84" s="53" t="s">
        <v>31</v>
      </c>
      <c r="E84" s="100">
        <f>(E23+E34)/(E23+E34+E45+E56)</f>
        <v>0.25838308912666647</v>
      </c>
      <c r="F84" s="100"/>
      <c r="G84" s="100"/>
      <c r="H84" s="100"/>
      <c r="I84" s="101"/>
    </row>
    <row r="85" spans="2:9" ht="15" customHeight="1" thickBot="1" x14ac:dyDescent="0.5">
      <c r="C85" s="141"/>
      <c r="D85" s="54" t="s">
        <v>32</v>
      </c>
      <c r="E85" s="102">
        <f>(E45+E56)/(E23+E34+E45+E56)</f>
        <v>0.74161691087333359</v>
      </c>
      <c r="F85" s="147"/>
      <c r="G85" s="147"/>
      <c r="H85" s="147"/>
      <c r="I85" s="148"/>
    </row>
    <row r="86" spans="2:9" ht="15" customHeight="1" x14ac:dyDescent="0.45"/>
    <row r="87" spans="2:9" ht="15" customHeight="1" thickBot="1" x14ac:dyDescent="0.5">
      <c r="B87" s="1" t="s">
        <v>33</v>
      </c>
      <c r="C87" s="108" t="s">
        <v>34</v>
      </c>
      <c r="D87" s="108"/>
      <c r="E87" s="108"/>
      <c r="F87" s="108"/>
      <c r="G87" s="108"/>
      <c r="H87" s="108"/>
      <c r="I87" s="108"/>
    </row>
    <row r="88" spans="2:9" ht="70.2" customHeight="1" thickBot="1" x14ac:dyDescent="0.5">
      <c r="C88" s="3" t="s">
        <v>35</v>
      </c>
      <c r="D88" s="142"/>
      <c r="E88" s="143"/>
      <c r="F88" s="143"/>
      <c r="G88" s="143"/>
      <c r="H88" s="143"/>
      <c r="I88" s="144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4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15D-ECBD-452F-BB68-0450C1AA5D69}">
  <dimension ref="A1:J88"/>
  <sheetViews>
    <sheetView view="pageBreakPreview" topLeftCell="A31" zoomScale="130" zoomScaleNormal="100" zoomScaleSheetLayoutView="130" workbookViewId="0">
      <selection activeCell="I2" sqref="I1:I1048576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4.59765625" style="1" customWidth="1"/>
    <col min="5" max="6" width="10.59765625" style="1" customWidth="1"/>
    <col min="7" max="8" width="6.59765625" style="1" customWidth="1"/>
    <col min="9" max="9" width="23.09765625" style="1" customWidth="1"/>
    <col min="10" max="10" width="0.69921875" style="1" customWidth="1"/>
    <col min="11" max="11" width="9" style="1" customWidth="1"/>
    <col min="12" max="16384" width="9" style="1"/>
  </cols>
  <sheetData>
    <row r="1" spans="1:10" ht="18.75" customHeight="1" x14ac:dyDescent="0.45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thickBot="1" x14ac:dyDescent="0.5">
      <c r="B2" s="1" t="s">
        <v>2</v>
      </c>
      <c r="C2" s="108" t="s">
        <v>3</v>
      </c>
      <c r="D2" s="108"/>
      <c r="E2" s="108"/>
      <c r="F2" s="108"/>
      <c r="G2" s="108"/>
      <c r="H2" s="63"/>
      <c r="I2" s="62"/>
    </row>
    <row r="3" spans="1:10" ht="19.5" customHeight="1" thickBot="1" x14ac:dyDescent="0.5">
      <c r="C3" s="113" t="s">
        <v>49</v>
      </c>
      <c r="D3" s="114"/>
      <c r="E3" s="178" t="s">
        <v>71</v>
      </c>
      <c r="F3" s="179"/>
      <c r="G3" s="179"/>
      <c r="H3" s="179"/>
      <c r="I3" s="180"/>
    </row>
    <row r="4" spans="1:10" ht="15" customHeight="1" x14ac:dyDescent="0.45"/>
    <row r="5" spans="1:10" ht="15" customHeight="1" thickBot="1" x14ac:dyDescent="0.5">
      <c r="B5" s="1" t="s">
        <v>5</v>
      </c>
      <c r="C5" s="108" t="s">
        <v>6</v>
      </c>
      <c r="D5" s="108"/>
      <c r="E5" s="108"/>
      <c r="F5" s="108"/>
      <c r="G5" s="108"/>
    </row>
    <row r="6" spans="1:10" ht="15" customHeight="1" x14ac:dyDescent="0.45">
      <c r="C6" s="115" t="s">
        <v>7</v>
      </c>
      <c r="D6" s="64" t="s">
        <v>8</v>
      </c>
      <c r="E6" s="29">
        <f>43985951</f>
        <v>43985951</v>
      </c>
      <c r="F6" s="159"/>
      <c r="G6" s="159"/>
      <c r="H6" s="159"/>
      <c r="I6" s="159"/>
    </row>
    <row r="7" spans="1:10" ht="15" customHeight="1" x14ac:dyDescent="0.45">
      <c r="C7" s="116"/>
      <c r="D7" s="19" t="s">
        <v>36</v>
      </c>
      <c r="E7" s="30">
        <f>190855143+1330000</f>
        <v>192185143</v>
      </c>
      <c r="F7" s="159"/>
      <c r="G7" s="159"/>
      <c r="H7" s="159"/>
      <c r="I7" s="159"/>
    </row>
    <row r="8" spans="1:10" ht="15" customHeight="1" x14ac:dyDescent="0.45">
      <c r="C8" s="116"/>
      <c r="D8" s="19" t="s">
        <v>10</v>
      </c>
      <c r="E8" s="30">
        <f>699819240+11406000</f>
        <v>711225240</v>
      </c>
      <c r="F8" s="159"/>
      <c r="G8" s="159"/>
      <c r="H8" s="159"/>
      <c r="I8" s="159"/>
    </row>
    <row r="9" spans="1:10" ht="15" customHeight="1" x14ac:dyDescent="0.45">
      <c r="C9" s="181"/>
      <c r="D9" s="48" t="s">
        <v>37</v>
      </c>
      <c r="E9" s="49">
        <v>67958621</v>
      </c>
      <c r="F9" s="182"/>
      <c r="G9" s="182"/>
      <c r="H9" s="182"/>
      <c r="I9" s="182"/>
    </row>
    <row r="10" spans="1:10" ht="15" customHeight="1" thickBot="1" x14ac:dyDescent="0.5">
      <c r="C10" s="84" t="s">
        <v>48</v>
      </c>
      <c r="D10" s="85"/>
      <c r="E10" s="47">
        <f>SUM(E6:E9)</f>
        <v>1015354955</v>
      </c>
      <c r="F10" s="71"/>
      <c r="G10" s="71"/>
      <c r="H10" s="71"/>
      <c r="I10" s="71"/>
    </row>
    <row r="11" spans="1:10" ht="21" customHeight="1" x14ac:dyDescent="0.45">
      <c r="C11" s="161" t="s">
        <v>12</v>
      </c>
      <c r="D11" s="162"/>
      <c r="E11" s="162"/>
      <c r="F11" s="165" t="s">
        <v>60</v>
      </c>
      <c r="G11" s="165"/>
      <c r="H11" s="165"/>
      <c r="I11" s="166"/>
    </row>
    <row r="12" spans="1:10" ht="22.2" customHeight="1" x14ac:dyDescent="0.45">
      <c r="C12" s="163"/>
      <c r="D12" s="164"/>
      <c r="E12" s="164"/>
      <c r="F12" s="23" t="s">
        <v>38</v>
      </c>
      <c r="G12" s="23" t="s">
        <v>39</v>
      </c>
      <c r="H12" s="23" t="s">
        <v>40</v>
      </c>
      <c r="I12" s="27" t="s">
        <v>41</v>
      </c>
    </row>
    <row r="13" spans="1:10" ht="15" customHeight="1" x14ac:dyDescent="0.45">
      <c r="C13" s="89" t="s">
        <v>42</v>
      </c>
      <c r="D13" s="168" t="s">
        <v>14</v>
      </c>
      <c r="E13" s="22"/>
      <c r="F13" s="67">
        <v>5000</v>
      </c>
      <c r="G13" s="24" t="s">
        <v>43</v>
      </c>
      <c r="H13" s="25" t="s">
        <v>43</v>
      </c>
      <c r="I13" s="28" t="s">
        <v>63</v>
      </c>
    </row>
    <row r="14" spans="1:10" ht="15" customHeight="1" x14ac:dyDescent="0.45">
      <c r="C14" s="89"/>
      <c r="D14" s="169"/>
      <c r="E14" s="22"/>
      <c r="F14" s="67">
        <v>4500</v>
      </c>
      <c r="G14" s="24" t="s">
        <v>43</v>
      </c>
      <c r="H14" s="25" t="s">
        <v>43</v>
      </c>
      <c r="I14" s="28" t="s">
        <v>64</v>
      </c>
    </row>
    <row r="15" spans="1:10" ht="15" customHeight="1" x14ac:dyDescent="0.45">
      <c r="C15" s="89"/>
      <c r="D15" s="169"/>
      <c r="E15" s="22"/>
      <c r="F15" s="67">
        <v>4000</v>
      </c>
      <c r="G15" s="24" t="s">
        <v>43</v>
      </c>
      <c r="H15" s="25" t="s">
        <v>43</v>
      </c>
      <c r="I15" s="28" t="s">
        <v>65</v>
      </c>
    </row>
    <row r="16" spans="1:10" ht="15" customHeight="1" x14ac:dyDescent="0.45">
      <c r="C16" s="89"/>
      <c r="D16" s="169"/>
      <c r="E16" s="22"/>
      <c r="F16" s="67">
        <v>3500</v>
      </c>
      <c r="G16" s="24" t="s">
        <v>43</v>
      </c>
      <c r="H16" s="25" t="s">
        <v>43</v>
      </c>
      <c r="I16" s="28" t="s">
        <v>66</v>
      </c>
    </row>
    <row r="17" spans="3:9" ht="15" customHeight="1" x14ac:dyDescent="0.45">
      <c r="C17" s="89"/>
      <c r="D17" s="169"/>
      <c r="E17" s="22"/>
      <c r="F17" s="67">
        <v>3000</v>
      </c>
      <c r="G17" s="24" t="s">
        <v>43</v>
      </c>
      <c r="H17" s="25" t="s">
        <v>43</v>
      </c>
      <c r="I17" s="28" t="s">
        <v>67</v>
      </c>
    </row>
    <row r="18" spans="3:9" ht="15" customHeight="1" x14ac:dyDescent="0.45">
      <c r="C18" s="89"/>
      <c r="D18" s="169"/>
      <c r="E18" s="22"/>
      <c r="F18" s="67">
        <v>2500</v>
      </c>
      <c r="G18" s="24" t="s">
        <v>43</v>
      </c>
      <c r="H18" s="25" t="s">
        <v>43</v>
      </c>
      <c r="I18" s="28" t="s">
        <v>68</v>
      </c>
    </row>
    <row r="19" spans="3:9" ht="15" customHeight="1" x14ac:dyDescent="0.45">
      <c r="C19" s="89"/>
      <c r="D19" s="169"/>
      <c r="E19" s="22"/>
      <c r="F19" s="67">
        <v>2000</v>
      </c>
      <c r="G19" s="24" t="s">
        <v>43</v>
      </c>
      <c r="H19" s="25" t="s">
        <v>43</v>
      </c>
      <c r="I19" s="28" t="s">
        <v>69</v>
      </c>
    </row>
    <row r="20" spans="3:9" ht="15" customHeight="1" x14ac:dyDescent="0.45">
      <c r="C20" s="89"/>
      <c r="D20" s="169"/>
      <c r="E20" s="22"/>
      <c r="F20" s="67">
        <v>1500</v>
      </c>
      <c r="G20" s="24" t="s">
        <v>43</v>
      </c>
      <c r="H20" s="25" t="s">
        <v>43</v>
      </c>
      <c r="I20" s="28" t="s">
        <v>70</v>
      </c>
    </row>
    <row r="21" spans="3:9" ht="15" customHeight="1" x14ac:dyDescent="0.45">
      <c r="C21" s="89"/>
      <c r="D21" s="169"/>
      <c r="E21" s="22"/>
      <c r="F21" s="67"/>
      <c r="G21" s="24"/>
      <c r="H21" s="67"/>
      <c r="I21" s="28"/>
    </row>
    <row r="22" spans="3:9" ht="15" customHeight="1" thickBot="1" x14ac:dyDescent="0.5">
      <c r="C22" s="89"/>
      <c r="D22" s="170"/>
      <c r="E22" s="31"/>
      <c r="F22" s="66"/>
      <c r="G22" s="32"/>
      <c r="H22" s="66"/>
      <c r="I22" s="33"/>
    </row>
    <row r="23" spans="3:9" ht="15" customHeight="1" thickBot="1" x14ac:dyDescent="0.5">
      <c r="C23" s="167"/>
      <c r="D23" s="35" t="s">
        <v>44</v>
      </c>
      <c r="E23" s="36">
        <v>16070000</v>
      </c>
      <c r="F23" s="37"/>
      <c r="G23" s="38"/>
      <c r="H23" s="37"/>
      <c r="I23" s="39"/>
    </row>
    <row r="24" spans="3:9" ht="15" customHeight="1" x14ac:dyDescent="0.45">
      <c r="C24" s="89"/>
      <c r="D24" s="171" t="s">
        <v>45</v>
      </c>
      <c r="E24" s="34"/>
      <c r="F24" s="67">
        <v>5000</v>
      </c>
      <c r="G24" s="24" t="s">
        <v>43</v>
      </c>
      <c r="H24" s="25" t="s">
        <v>43</v>
      </c>
      <c r="I24" s="28" t="s">
        <v>63</v>
      </c>
    </row>
    <row r="25" spans="3:9" ht="15" customHeight="1" x14ac:dyDescent="0.45">
      <c r="C25" s="89"/>
      <c r="D25" s="169"/>
      <c r="E25" s="22"/>
      <c r="F25" s="67">
        <v>4500</v>
      </c>
      <c r="G25" s="24" t="s">
        <v>43</v>
      </c>
      <c r="H25" s="25" t="s">
        <v>43</v>
      </c>
      <c r="I25" s="28" t="s">
        <v>64</v>
      </c>
    </row>
    <row r="26" spans="3:9" ht="15" customHeight="1" x14ac:dyDescent="0.45">
      <c r="C26" s="89"/>
      <c r="D26" s="169"/>
      <c r="E26" s="22"/>
      <c r="F26" s="67">
        <v>4000</v>
      </c>
      <c r="G26" s="24" t="s">
        <v>43</v>
      </c>
      <c r="H26" s="25" t="s">
        <v>43</v>
      </c>
      <c r="I26" s="28" t="s">
        <v>65</v>
      </c>
    </row>
    <row r="27" spans="3:9" ht="15" customHeight="1" x14ac:dyDescent="0.45">
      <c r="C27" s="89"/>
      <c r="D27" s="169"/>
      <c r="E27" s="22"/>
      <c r="F27" s="67">
        <v>3500</v>
      </c>
      <c r="G27" s="24" t="s">
        <v>43</v>
      </c>
      <c r="H27" s="25" t="s">
        <v>43</v>
      </c>
      <c r="I27" s="28" t="s">
        <v>66</v>
      </c>
    </row>
    <row r="28" spans="3:9" ht="15" customHeight="1" x14ac:dyDescent="0.45">
      <c r="C28" s="89"/>
      <c r="D28" s="169"/>
      <c r="E28" s="22"/>
      <c r="F28" s="67">
        <v>3000</v>
      </c>
      <c r="G28" s="24" t="s">
        <v>43</v>
      </c>
      <c r="H28" s="25" t="s">
        <v>43</v>
      </c>
      <c r="I28" s="28" t="s">
        <v>67</v>
      </c>
    </row>
    <row r="29" spans="3:9" ht="15" customHeight="1" x14ac:dyDescent="0.45">
      <c r="C29" s="89"/>
      <c r="D29" s="169"/>
      <c r="E29" s="22"/>
      <c r="F29" s="67">
        <v>2500</v>
      </c>
      <c r="G29" s="24" t="s">
        <v>43</v>
      </c>
      <c r="H29" s="25" t="s">
        <v>43</v>
      </c>
      <c r="I29" s="28" t="s">
        <v>68</v>
      </c>
    </row>
    <row r="30" spans="3:9" ht="15" customHeight="1" x14ac:dyDescent="0.45">
      <c r="C30" s="89"/>
      <c r="D30" s="169"/>
      <c r="E30" s="22"/>
      <c r="F30" s="67">
        <v>2000</v>
      </c>
      <c r="G30" s="24" t="s">
        <v>43</v>
      </c>
      <c r="H30" s="25" t="s">
        <v>43</v>
      </c>
      <c r="I30" s="28" t="s">
        <v>69</v>
      </c>
    </row>
    <row r="31" spans="3:9" ht="15" customHeight="1" x14ac:dyDescent="0.45">
      <c r="C31" s="89"/>
      <c r="D31" s="169"/>
      <c r="E31" s="22"/>
      <c r="F31" s="67">
        <v>1500</v>
      </c>
      <c r="G31" s="24" t="s">
        <v>43</v>
      </c>
      <c r="H31" s="25" t="s">
        <v>43</v>
      </c>
      <c r="I31" s="28" t="s">
        <v>70</v>
      </c>
    </row>
    <row r="32" spans="3:9" ht="15" customHeight="1" x14ac:dyDescent="0.45">
      <c r="C32" s="89"/>
      <c r="D32" s="169"/>
      <c r="E32" s="22"/>
      <c r="F32" s="67"/>
      <c r="G32" s="24"/>
      <c r="H32" s="67"/>
      <c r="I32" s="28"/>
    </row>
    <row r="33" spans="3:9" ht="15" customHeight="1" thickBot="1" x14ac:dyDescent="0.5">
      <c r="C33" s="89"/>
      <c r="D33" s="170"/>
      <c r="E33" s="31"/>
      <c r="F33" s="66"/>
      <c r="G33" s="32"/>
      <c r="H33" s="66"/>
      <c r="I33" s="33"/>
    </row>
    <row r="34" spans="3:9" ht="15" customHeight="1" thickBot="1" x14ac:dyDescent="0.5">
      <c r="C34" s="167"/>
      <c r="D34" s="35" t="s">
        <v>44</v>
      </c>
      <c r="E34" s="36">
        <f>87709500+665000</f>
        <v>88374500</v>
      </c>
      <c r="F34" s="37"/>
      <c r="G34" s="38"/>
      <c r="H34" s="37"/>
      <c r="I34" s="39"/>
    </row>
    <row r="35" spans="3:9" ht="15" customHeight="1" x14ac:dyDescent="0.45">
      <c r="C35" s="89"/>
      <c r="D35" s="172" t="s">
        <v>16</v>
      </c>
      <c r="E35" s="34"/>
      <c r="F35" s="67">
        <v>5000</v>
      </c>
      <c r="G35" s="24" t="s">
        <v>43</v>
      </c>
      <c r="H35" s="25" t="s">
        <v>43</v>
      </c>
      <c r="I35" s="28" t="s">
        <v>63</v>
      </c>
    </row>
    <row r="36" spans="3:9" ht="15" customHeight="1" x14ac:dyDescent="0.45">
      <c r="C36" s="89"/>
      <c r="D36" s="169"/>
      <c r="E36" s="22"/>
      <c r="F36" s="67">
        <v>4500</v>
      </c>
      <c r="G36" s="24" t="s">
        <v>43</v>
      </c>
      <c r="H36" s="25" t="s">
        <v>43</v>
      </c>
      <c r="I36" s="28" t="s">
        <v>64</v>
      </c>
    </row>
    <row r="37" spans="3:9" ht="15" customHeight="1" x14ac:dyDescent="0.45">
      <c r="C37" s="89"/>
      <c r="D37" s="169"/>
      <c r="E37" s="22"/>
      <c r="F37" s="67">
        <v>4000</v>
      </c>
      <c r="G37" s="24" t="s">
        <v>43</v>
      </c>
      <c r="H37" s="25" t="s">
        <v>43</v>
      </c>
      <c r="I37" s="28" t="s">
        <v>65</v>
      </c>
    </row>
    <row r="38" spans="3:9" ht="15" customHeight="1" x14ac:dyDescent="0.45">
      <c r="C38" s="89"/>
      <c r="D38" s="169"/>
      <c r="E38" s="22"/>
      <c r="F38" s="67">
        <v>3500</v>
      </c>
      <c r="G38" s="24" t="s">
        <v>43</v>
      </c>
      <c r="H38" s="25" t="s">
        <v>43</v>
      </c>
      <c r="I38" s="28" t="s">
        <v>66</v>
      </c>
    </row>
    <row r="39" spans="3:9" ht="15" customHeight="1" x14ac:dyDescent="0.45">
      <c r="C39" s="89"/>
      <c r="D39" s="169"/>
      <c r="E39" s="22"/>
      <c r="F39" s="67">
        <v>3000</v>
      </c>
      <c r="G39" s="24" t="s">
        <v>43</v>
      </c>
      <c r="H39" s="25" t="s">
        <v>43</v>
      </c>
      <c r="I39" s="28" t="s">
        <v>67</v>
      </c>
    </row>
    <row r="40" spans="3:9" ht="15" customHeight="1" x14ac:dyDescent="0.45">
      <c r="C40" s="89"/>
      <c r="D40" s="169"/>
      <c r="E40" s="22"/>
      <c r="F40" s="67">
        <v>2500</v>
      </c>
      <c r="G40" s="24" t="s">
        <v>43</v>
      </c>
      <c r="H40" s="25" t="s">
        <v>43</v>
      </c>
      <c r="I40" s="28" t="s">
        <v>68</v>
      </c>
    </row>
    <row r="41" spans="3:9" ht="15" customHeight="1" x14ac:dyDescent="0.45">
      <c r="C41" s="89"/>
      <c r="D41" s="169"/>
      <c r="E41" s="22"/>
      <c r="F41" s="67">
        <v>2000</v>
      </c>
      <c r="G41" s="24" t="s">
        <v>43</v>
      </c>
      <c r="H41" s="25" t="s">
        <v>43</v>
      </c>
      <c r="I41" s="28" t="s">
        <v>69</v>
      </c>
    </row>
    <row r="42" spans="3:9" ht="15" customHeight="1" x14ac:dyDescent="0.45">
      <c r="C42" s="89"/>
      <c r="D42" s="169"/>
      <c r="E42" s="22"/>
      <c r="F42" s="67">
        <v>1500</v>
      </c>
      <c r="G42" s="24" t="s">
        <v>43</v>
      </c>
      <c r="H42" s="25" t="s">
        <v>43</v>
      </c>
      <c r="I42" s="28" t="s">
        <v>70</v>
      </c>
    </row>
    <row r="43" spans="3:9" ht="15" customHeight="1" x14ac:dyDescent="0.45">
      <c r="C43" s="89"/>
      <c r="D43" s="169"/>
      <c r="E43" s="22"/>
      <c r="F43" s="67"/>
      <c r="G43" s="24"/>
      <c r="H43" s="67"/>
      <c r="I43" s="28"/>
    </row>
    <row r="44" spans="3:9" ht="15" customHeight="1" thickBot="1" x14ac:dyDescent="0.5">
      <c r="C44" s="89"/>
      <c r="D44" s="170"/>
      <c r="E44" s="31"/>
      <c r="F44" s="66"/>
      <c r="G44" s="32"/>
      <c r="H44" s="66"/>
      <c r="I44" s="33"/>
    </row>
    <row r="45" spans="3:9" ht="15" customHeight="1" thickBot="1" x14ac:dyDescent="0.5">
      <c r="C45" s="167"/>
      <c r="D45" s="35" t="s">
        <v>44</v>
      </c>
      <c r="E45" s="36">
        <f>297233000+5703000</f>
        <v>302936000</v>
      </c>
      <c r="F45" s="37"/>
      <c r="G45" s="38"/>
      <c r="H45" s="37"/>
      <c r="I45" s="39"/>
    </row>
    <row r="46" spans="3:9" ht="15" customHeight="1" x14ac:dyDescent="0.45">
      <c r="C46" s="89"/>
      <c r="D46" s="172" t="s">
        <v>46</v>
      </c>
      <c r="E46" s="34"/>
      <c r="F46" s="67">
        <v>5000</v>
      </c>
      <c r="G46" s="24" t="s">
        <v>43</v>
      </c>
      <c r="H46" s="25" t="s">
        <v>43</v>
      </c>
      <c r="I46" s="28" t="s">
        <v>63</v>
      </c>
    </row>
    <row r="47" spans="3:9" ht="15" customHeight="1" x14ac:dyDescent="0.45">
      <c r="C47" s="89"/>
      <c r="D47" s="169"/>
      <c r="E47" s="22"/>
      <c r="F47" s="67">
        <v>4500</v>
      </c>
      <c r="G47" s="24" t="s">
        <v>43</v>
      </c>
      <c r="H47" s="25" t="s">
        <v>43</v>
      </c>
      <c r="I47" s="28" t="s">
        <v>64</v>
      </c>
    </row>
    <row r="48" spans="3:9" ht="15" customHeight="1" x14ac:dyDescent="0.45">
      <c r="C48" s="89"/>
      <c r="D48" s="169"/>
      <c r="E48" s="22"/>
      <c r="F48" s="67">
        <v>4000</v>
      </c>
      <c r="G48" s="24" t="s">
        <v>43</v>
      </c>
      <c r="H48" s="25" t="s">
        <v>43</v>
      </c>
      <c r="I48" s="28" t="s">
        <v>65</v>
      </c>
    </row>
    <row r="49" spans="3:9" ht="15" customHeight="1" x14ac:dyDescent="0.45">
      <c r="C49" s="89"/>
      <c r="D49" s="169"/>
      <c r="E49" s="22"/>
      <c r="F49" s="67">
        <v>3500</v>
      </c>
      <c r="G49" s="24" t="s">
        <v>43</v>
      </c>
      <c r="H49" s="25" t="s">
        <v>43</v>
      </c>
      <c r="I49" s="28" t="s">
        <v>66</v>
      </c>
    </row>
    <row r="50" spans="3:9" ht="15" customHeight="1" x14ac:dyDescent="0.45">
      <c r="C50" s="89"/>
      <c r="D50" s="169"/>
      <c r="E50" s="22"/>
      <c r="F50" s="67">
        <v>3000</v>
      </c>
      <c r="G50" s="24" t="s">
        <v>43</v>
      </c>
      <c r="H50" s="25" t="s">
        <v>43</v>
      </c>
      <c r="I50" s="28" t="s">
        <v>67</v>
      </c>
    </row>
    <row r="51" spans="3:9" ht="15" customHeight="1" x14ac:dyDescent="0.45">
      <c r="C51" s="89"/>
      <c r="D51" s="169"/>
      <c r="E51" s="22"/>
      <c r="F51" s="67">
        <v>2500</v>
      </c>
      <c r="G51" s="24" t="s">
        <v>43</v>
      </c>
      <c r="H51" s="25" t="s">
        <v>43</v>
      </c>
      <c r="I51" s="28" t="s">
        <v>68</v>
      </c>
    </row>
    <row r="52" spans="3:9" ht="15" customHeight="1" x14ac:dyDescent="0.45">
      <c r="C52" s="89"/>
      <c r="D52" s="169"/>
      <c r="E52" s="22"/>
      <c r="F52" s="67">
        <v>2000</v>
      </c>
      <c r="G52" s="24" t="s">
        <v>43</v>
      </c>
      <c r="H52" s="25" t="s">
        <v>43</v>
      </c>
      <c r="I52" s="28" t="s">
        <v>69</v>
      </c>
    </row>
    <row r="53" spans="3:9" ht="15" customHeight="1" x14ac:dyDescent="0.45">
      <c r="C53" s="89"/>
      <c r="D53" s="169"/>
      <c r="E53" s="22"/>
      <c r="F53" s="67">
        <v>1500</v>
      </c>
      <c r="G53" s="24" t="s">
        <v>43</v>
      </c>
      <c r="H53" s="25" t="s">
        <v>43</v>
      </c>
      <c r="I53" s="28" t="s">
        <v>70</v>
      </c>
    </row>
    <row r="54" spans="3:9" ht="15" customHeight="1" x14ac:dyDescent="0.45">
      <c r="C54" s="89"/>
      <c r="D54" s="169"/>
      <c r="E54" s="22"/>
      <c r="F54" s="67"/>
      <c r="G54" s="24"/>
      <c r="H54" s="67"/>
      <c r="I54" s="28"/>
    </row>
    <row r="55" spans="3:9" ht="15" customHeight="1" thickBot="1" x14ac:dyDescent="0.5">
      <c r="C55" s="89"/>
      <c r="D55" s="170"/>
      <c r="E55" s="31"/>
      <c r="F55" s="66"/>
      <c r="G55" s="32"/>
      <c r="H55" s="66"/>
      <c r="I55" s="33"/>
    </row>
    <row r="56" spans="3:9" ht="15" customHeight="1" thickBot="1" x14ac:dyDescent="0.5">
      <c r="C56" s="167"/>
      <c r="D56" s="35" t="s">
        <v>44</v>
      </c>
      <c r="E56" s="36">
        <v>32321000</v>
      </c>
      <c r="F56" s="37"/>
      <c r="G56" s="38"/>
      <c r="H56" s="37"/>
      <c r="I56" s="39"/>
    </row>
    <row r="57" spans="3:9" ht="15" customHeight="1" x14ac:dyDescent="0.45">
      <c r="C57" s="173" t="s">
        <v>47</v>
      </c>
      <c r="D57" s="172" t="s">
        <v>18</v>
      </c>
      <c r="E57" s="34"/>
      <c r="F57" s="67">
        <v>2000</v>
      </c>
      <c r="G57" s="24" t="s">
        <v>43</v>
      </c>
      <c r="H57" s="25" t="s">
        <v>43</v>
      </c>
      <c r="I57" s="28" t="s">
        <v>76</v>
      </c>
    </row>
    <row r="58" spans="3:9" ht="15" customHeight="1" x14ac:dyDescent="0.45">
      <c r="C58" s="173"/>
      <c r="D58" s="169"/>
      <c r="E58" s="22"/>
      <c r="F58" s="67">
        <v>1500</v>
      </c>
      <c r="G58" s="26"/>
      <c r="H58" s="67"/>
      <c r="I58" s="28" t="s">
        <v>69</v>
      </c>
    </row>
    <row r="59" spans="3:9" ht="15" customHeight="1" x14ac:dyDescent="0.45">
      <c r="C59" s="173"/>
      <c r="D59" s="169"/>
      <c r="E59" s="22"/>
      <c r="F59" s="67">
        <v>1000</v>
      </c>
      <c r="G59" s="24"/>
      <c r="H59" s="67"/>
      <c r="I59" s="28" t="s">
        <v>70</v>
      </c>
    </row>
    <row r="60" spans="3:9" ht="15" customHeight="1" x14ac:dyDescent="0.45">
      <c r="C60" s="173"/>
      <c r="D60" s="169"/>
      <c r="E60" s="22"/>
      <c r="F60" s="67"/>
      <c r="G60" s="26"/>
      <c r="H60" s="67"/>
      <c r="I60" s="28"/>
    </row>
    <row r="61" spans="3:9" ht="15" customHeight="1" x14ac:dyDescent="0.45">
      <c r="C61" s="173"/>
      <c r="D61" s="169"/>
      <c r="E61" s="22"/>
      <c r="F61" s="67"/>
      <c r="G61" s="24"/>
      <c r="H61" s="67"/>
      <c r="I61" s="28"/>
    </row>
    <row r="62" spans="3:9" ht="15" customHeight="1" x14ac:dyDescent="0.45">
      <c r="C62" s="173"/>
      <c r="D62" s="169"/>
      <c r="E62" s="22"/>
      <c r="F62" s="67"/>
      <c r="G62" s="24"/>
      <c r="H62" s="67"/>
      <c r="I62" s="28"/>
    </row>
    <row r="63" spans="3:9" ht="15" customHeight="1" x14ac:dyDescent="0.45">
      <c r="C63" s="173"/>
      <c r="D63" s="169"/>
      <c r="E63" s="22"/>
      <c r="F63" s="67"/>
      <c r="G63" s="24"/>
      <c r="H63" s="67"/>
      <c r="I63" s="28"/>
    </row>
    <row r="64" spans="3:9" ht="15" customHeight="1" x14ac:dyDescent="0.45">
      <c r="C64" s="173"/>
      <c r="D64" s="169"/>
      <c r="E64" s="22"/>
      <c r="F64" s="67"/>
      <c r="G64" s="24"/>
      <c r="H64" s="67"/>
      <c r="I64" s="28"/>
    </row>
    <row r="65" spans="2:9" ht="15" customHeight="1" x14ac:dyDescent="0.45">
      <c r="C65" s="173"/>
      <c r="D65" s="169"/>
      <c r="E65" s="22"/>
      <c r="F65" s="67"/>
      <c r="G65" s="24"/>
      <c r="H65" s="67"/>
      <c r="I65" s="28"/>
    </row>
    <row r="66" spans="2:9" ht="15" customHeight="1" thickBot="1" x14ac:dyDescent="0.5">
      <c r="C66" s="173"/>
      <c r="D66" s="170"/>
      <c r="E66" s="31"/>
      <c r="F66" s="66"/>
      <c r="G66" s="32"/>
      <c r="H66" s="66"/>
      <c r="I66" s="33"/>
    </row>
    <row r="67" spans="2:9" ht="15" customHeight="1" thickBot="1" x14ac:dyDescent="0.5">
      <c r="C67" s="174"/>
      <c r="D67" s="35" t="s">
        <v>44</v>
      </c>
      <c r="E67" s="36">
        <f>203064926+2555961-23360</f>
        <v>205597527</v>
      </c>
      <c r="F67" s="37"/>
      <c r="G67" s="38"/>
      <c r="H67" s="45"/>
      <c r="I67" s="39"/>
    </row>
    <row r="68" spans="2:9" ht="15" customHeight="1" thickBot="1" x14ac:dyDescent="0.5">
      <c r="C68" s="175" t="s">
        <v>48</v>
      </c>
      <c r="D68" s="176"/>
      <c r="E68" s="40">
        <f>E23+E34+E45+E56+E67</f>
        <v>645299027</v>
      </c>
      <c r="F68" s="41"/>
      <c r="G68" s="42"/>
      <c r="H68" s="43"/>
      <c r="I68" s="44"/>
    </row>
    <row r="69" spans="2:9" ht="15" customHeight="1" x14ac:dyDescent="0.45">
      <c r="C69" s="130" t="s">
        <v>51</v>
      </c>
      <c r="D69" s="131"/>
      <c r="E69" s="51">
        <f>1210+82958</f>
        <v>84168</v>
      </c>
      <c r="F69" s="177"/>
      <c r="G69" s="177"/>
      <c r="H69" s="177"/>
      <c r="I69" s="177"/>
    </row>
    <row r="70" spans="2:9" ht="15" customHeight="1" thickBot="1" x14ac:dyDescent="0.5">
      <c r="C70" s="138" t="s">
        <v>52</v>
      </c>
      <c r="D70" s="139"/>
      <c r="E70" s="68">
        <f>9596+18064+233</f>
        <v>27893</v>
      </c>
      <c r="F70" s="72"/>
      <c r="G70" s="72"/>
      <c r="H70" s="72"/>
      <c r="I70" s="72"/>
    </row>
    <row r="71" spans="2:9" ht="15" customHeight="1" x14ac:dyDescent="0.45">
      <c r="C71" s="118" t="s">
        <v>20</v>
      </c>
      <c r="D71" s="119"/>
      <c r="E71" s="65">
        <f>(E6+E8)/E69</f>
        <v>8972.6640884896879</v>
      </c>
      <c r="F71" s="72"/>
      <c r="G71" s="72"/>
      <c r="H71" s="72"/>
      <c r="I71" s="72"/>
    </row>
    <row r="72" spans="2:9" ht="15" customHeight="1" thickBot="1" x14ac:dyDescent="0.5">
      <c r="C72" s="138" t="s">
        <v>21</v>
      </c>
      <c r="D72" s="139"/>
      <c r="E72" s="50">
        <f>(E7+E9)/E70</f>
        <v>9326.4892266876996</v>
      </c>
      <c r="F72" s="159"/>
      <c r="G72" s="159"/>
      <c r="H72" s="159"/>
      <c r="I72" s="159"/>
    </row>
    <row r="73" spans="2:9" ht="15" customHeight="1" x14ac:dyDescent="0.45">
      <c r="C73" s="11" t="s">
        <v>53</v>
      </c>
      <c r="D73" s="11"/>
      <c r="E73" s="11"/>
      <c r="F73" s="11"/>
      <c r="G73" s="11"/>
      <c r="H73" s="11"/>
      <c r="I73" s="11"/>
    </row>
    <row r="74" spans="2:9" ht="15" customHeight="1" x14ac:dyDescent="0.45">
      <c r="C74" s="11" t="s">
        <v>57</v>
      </c>
      <c r="D74" s="11"/>
      <c r="E74" s="11"/>
      <c r="F74" s="11"/>
      <c r="G74" s="11"/>
      <c r="H74" s="11"/>
      <c r="I74" s="11"/>
    </row>
    <row r="75" spans="2:9" ht="15" customHeight="1" x14ac:dyDescent="0.45"/>
    <row r="76" spans="2:9" ht="15" customHeight="1" x14ac:dyDescent="0.45">
      <c r="B76" s="1" t="s">
        <v>22</v>
      </c>
      <c r="C76" s="108" t="s">
        <v>23</v>
      </c>
      <c r="D76" s="108"/>
      <c r="E76" s="108"/>
      <c r="F76" s="108"/>
      <c r="G76" s="108"/>
    </row>
    <row r="77" spans="2:9" ht="12.6" thickBot="1" x14ac:dyDescent="0.5">
      <c r="C77" s="63"/>
      <c r="D77" s="63"/>
      <c r="E77" s="160" t="s">
        <v>24</v>
      </c>
      <c r="F77" s="160"/>
      <c r="G77" s="160"/>
      <c r="H77" s="160" t="s">
        <v>25</v>
      </c>
      <c r="I77" s="160"/>
    </row>
    <row r="78" spans="2:9" ht="15" customHeight="1" x14ac:dyDescent="0.45">
      <c r="C78" s="104" t="s">
        <v>26</v>
      </c>
      <c r="D78" s="105"/>
      <c r="E78" s="149"/>
      <c r="F78" s="150"/>
      <c r="G78" s="151"/>
      <c r="H78" s="149"/>
      <c r="I78" s="152"/>
    </row>
    <row r="79" spans="2:9" ht="15" customHeight="1" thickBot="1" x14ac:dyDescent="0.5">
      <c r="C79" s="153" t="s">
        <v>27</v>
      </c>
      <c r="D79" s="154"/>
      <c r="E79" s="155"/>
      <c r="F79" s="156"/>
      <c r="G79" s="157"/>
      <c r="H79" s="156"/>
      <c r="I79" s="158"/>
    </row>
    <row r="80" spans="2:9" ht="15" customHeight="1" thickBot="1" x14ac:dyDescent="0.5">
      <c r="C80" s="145" t="s">
        <v>55</v>
      </c>
      <c r="D80" s="146"/>
      <c r="E80" s="109">
        <v>14</v>
      </c>
      <c r="F80" s="110"/>
      <c r="G80" s="110"/>
      <c r="H80" s="110"/>
      <c r="I80" s="111"/>
    </row>
    <row r="81" spans="2:9" ht="15" customHeight="1" x14ac:dyDescent="0.45">
      <c r="C81" s="17" t="s">
        <v>61</v>
      </c>
      <c r="D81" s="17"/>
      <c r="E81" s="18"/>
      <c r="F81" s="18"/>
      <c r="G81" s="18"/>
      <c r="H81" s="18"/>
      <c r="I81" s="18"/>
    </row>
    <row r="82" spans="2:9" ht="15" customHeight="1" x14ac:dyDescent="0.45"/>
    <row r="83" spans="2:9" ht="15" customHeight="1" thickBot="1" x14ac:dyDescent="0.5">
      <c r="B83" s="1" t="s">
        <v>28</v>
      </c>
      <c r="C83" s="108" t="s">
        <v>29</v>
      </c>
      <c r="D83" s="108"/>
      <c r="E83" s="108"/>
      <c r="F83" s="108"/>
      <c r="G83" s="108"/>
    </row>
    <row r="84" spans="2:9" ht="15" customHeight="1" x14ac:dyDescent="0.45">
      <c r="C84" s="140" t="s">
        <v>30</v>
      </c>
      <c r="D84" s="69" t="s">
        <v>31</v>
      </c>
      <c r="E84" s="100">
        <f>(E23+E34)/(E23+E34+E45+E56)</f>
        <v>0.23753500954624898</v>
      </c>
      <c r="F84" s="100"/>
      <c r="G84" s="100"/>
      <c r="H84" s="100"/>
      <c r="I84" s="101"/>
    </row>
    <row r="85" spans="2:9" ht="15" customHeight="1" thickBot="1" x14ac:dyDescent="0.5">
      <c r="C85" s="141"/>
      <c r="D85" s="70" t="s">
        <v>32</v>
      </c>
      <c r="E85" s="102">
        <f>(E45+E56)/(E23+E34+E45+E56)</f>
        <v>0.76246499045375105</v>
      </c>
      <c r="F85" s="147"/>
      <c r="G85" s="147"/>
      <c r="H85" s="147"/>
      <c r="I85" s="148"/>
    </row>
    <row r="86" spans="2:9" ht="15" customHeight="1" x14ac:dyDescent="0.45"/>
    <row r="87" spans="2:9" ht="15" customHeight="1" thickBot="1" x14ac:dyDescent="0.5">
      <c r="B87" s="1" t="s">
        <v>33</v>
      </c>
      <c r="C87" s="108" t="s">
        <v>34</v>
      </c>
      <c r="D87" s="108"/>
      <c r="E87" s="108"/>
      <c r="F87" s="108"/>
      <c r="G87" s="108"/>
      <c r="H87" s="108"/>
      <c r="I87" s="108"/>
    </row>
    <row r="88" spans="2:9" ht="70.2" customHeight="1" thickBot="1" x14ac:dyDescent="0.5">
      <c r="C88" s="3" t="s">
        <v>35</v>
      </c>
      <c r="D88" s="142"/>
      <c r="E88" s="143"/>
      <c r="F88" s="143"/>
      <c r="G88" s="143"/>
      <c r="H88" s="143"/>
      <c r="I88" s="144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45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052B-59D9-4ED8-8535-9039CD67C1E0}">
  <dimension ref="A1:J88"/>
  <sheetViews>
    <sheetView view="pageBreakPreview" topLeftCell="A34" zoomScale="130" zoomScaleNormal="100" zoomScaleSheetLayoutView="130" workbookViewId="0">
      <selection activeCell="I2" sqref="I1:I1048576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4.59765625" style="1" customWidth="1"/>
    <col min="5" max="6" width="10.59765625" style="1" customWidth="1"/>
    <col min="7" max="8" width="6.59765625" style="1" customWidth="1"/>
    <col min="9" max="9" width="23.09765625" style="1" customWidth="1"/>
    <col min="10" max="10" width="0.69921875" style="1" customWidth="1"/>
    <col min="11" max="11" width="9" style="1" customWidth="1"/>
    <col min="12" max="16384" width="9" style="1"/>
  </cols>
  <sheetData>
    <row r="1" spans="1:10" ht="18.75" customHeight="1" x14ac:dyDescent="0.45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thickBot="1" x14ac:dyDescent="0.5">
      <c r="B2" s="1" t="s">
        <v>2</v>
      </c>
      <c r="C2" s="108" t="s">
        <v>3</v>
      </c>
      <c r="D2" s="108"/>
      <c r="E2" s="108"/>
      <c r="F2" s="108"/>
      <c r="G2" s="108"/>
      <c r="H2" s="63"/>
      <c r="I2" s="62"/>
    </row>
    <row r="3" spans="1:10" ht="19.5" customHeight="1" thickBot="1" x14ac:dyDescent="0.5">
      <c r="C3" s="113" t="s">
        <v>49</v>
      </c>
      <c r="D3" s="114"/>
      <c r="E3" s="178" t="s">
        <v>71</v>
      </c>
      <c r="F3" s="179"/>
      <c r="G3" s="179"/>
      <c r="H3" s="179"/>
      <c r="I3" s="180"/>
    </row>
    <row r="4" spans="1:10" ht="15" customHeight="1" x14ac:dyDescent="0.45"/>
    <row r="5" spans="1:10" ht="15" customHeight="1" thickBot="1" x14ac:dyDescent="0.5">
      <c r="B5" s="1" t="s">
        <v>5</v>
      </c>
      <c r="C5" s="108" t="s">
        <v>6</v>
      </c>
      <c r="D5" s="108"/>
      <c r="E5" s="108"/>
      <c r="F5" s="108"/>
      <c r="G5" s="108"/>
    </row>
    <row r="6" spans="1:10" ht="15" customHeight="1" x14ac:dyDescent="0.45">
      <c r="C6" s="115" t="s">
        <v>7</v>
      </c>
      <c r="D6" s="64" t="s">
        <v>8</v>
      </c>
      <c r="E6" s="29">
        <v>72507639</v>
      </c>
      <c r="F6" s="159"/>
      <c r="G6" s="159"/>
      <c r="H6" s="159"/>
      <c r="I6" s="159"/>
    </row>
    <row r="7" spans="1:10" ht="15" customHeight="1" x14ac:dyDescent="0.45">
      <c r="C7" s="116"/>
      <c r="D7" s="19" t="s">
        <v>36</v>
      </c>
      <c r="E7" s="30">
        <f>267093245+4208000</f>
        <v>271301245</v>
      </c>
      <c r="F7" s="159"/>
      <c r="G7" s="159"/>
      <c r="H7" s="159"/>
      <c r="I7" s="159"/>
    </row>
    <row r="8" spans="1:10" ht="15" customHeight="1" x14ac:dyDescent="0.45">
      <c r="C8" s="116"/>
      <c r="D8" s="19" t="s">
        <v>10</v>
      </c>
      <c r="E8" s="30">
        <v>1379098223</v>
      </c>
      <c r="F8" s="159"/>
      <c r="G8" s="159"/>
      <c r="H8" s="159"/>
      <c r="I8" s="159"/>
    </row>
    <row r="9" spans="1:10" ht="15" customHeight="1" x14ac:dyDescent="0.45">
      <c r="C9" s="181"/>
      <c r="D9" s="48" t="s">
        <v>37</v>
      </c>
      <c r="E9" s="49">
        <v>100297814</v>
      </c>
      <c r="F9" s="182"/>
      <c r="G9" s="182"/>
      <c r="H9" s="182"/>
      <c r="I9" s="182"/>
    </row>
    <row r="10" spans="1:10" ht="15" customHeight="1" thickBot="1" x14ac:dyDescent="0.5">
      <c r="C10" s="84" t="s">
        <v>48</v>
      </c>
      <c r="D10" s="85"/>
      <c r="E10" s="47">
        <f>SUM(E6:E9)</f>
        <v>1823204921</v>
      </c>
      <c r="F10" s="71"/>
      <c r="G10" s="71"/>
      <c r="H10" s="71"/>
      <c r="I10" s="71"/>
    </row>
    <row r="11" spans="1:10" ht="21" customHeight="1" x14ac:dyDescent="0.45">
      <c r="C11" s="161" t="s">
        <v>12</v>
      </c>
      <c r="D11" s="162"/>
      <c r="E11" s="162"/>
      <c r="F11" s="165" t="s">
        <v>60</v>
      </c>
      <c r="G11" s="165"/>
      <c r="H11" s="165"/>
      <c r="I11" s="166"/>
    </row>
    <row r="12" spans="1:10" ht="22.2" customHeight="1" x14ac:dyDescent="0.45">
      <c r="C12" s="163"/>
      <c r="D12" s="164"/>
      <c r="E12" s="164"/>
      <c r="F12" s="23" t="s">
        <v>38</v>
      </c>
      <c r="G12" s="23" t="s">
        <v>39</v>
      </c>
      <c r="H12" s="23" t="s">
        <v>40</v>
      </c>
      <c r="I12" s="27" t="s">
        <v>41</v>
      </c>
    </row>
    <row r="13" spans="1:10" ht="15" customHeight="1" x14ac:dyDescent="0.45">
      <c r="C13" s="89" t="s">
        <v>42</v>
      </c>
      <c r="D13" s="168" t="s">
        <v>14</v>
      </c>
      <c r="E13" s="22"/>
      <c r="F13" s="67">
        <v>5000</v>
      </c>
      <c r="G13" s="24" t="s">
        <v>43</v>
      </c>
      <c r="H13" s="25" t="s">
        <v>43</v>
      </c>
      <c r="I13" s="28" t="s">
        <v>63</v>
      </c>
    </row>
    <row r="14" spans="1:10" ht="15" customHeight="1" x14ac:dyDescent="0.45">
      <c r="C14" s="89"/>
      <c r="D14" s="169"/>
      <c r="E14" s="22"/>
      <c r="F14" s="67">
        <v>4500</v>
      </c>
      <c r="G14" s="24" t="s">
        <v>43</v>
      </c>
      <c r="H14" s="25" t="s">
        <v>43</v>
      </c>
      <c r="I14" s="28" t="s">
        <v>64</v>
      </c>
    </row>
    <row r="15" spans="1:10" ht="15" customHeight="1" x14ac:dyDescent="0.45">
      <c r="C15" s="89"/>
      <c r="D15" s="169"/>
      <c r="E15" s="22"/>
      <c r="F15" s="67">
        <v>4000</v>
      </c>
      <c r="G15" s="24" t="s">
        <v>43</v>
      </c>
      <c r="H15" s="25" t="s">
        <v>43</v>
      </c>
      <c r="I15" s="28" t="s">
        <v>65</v>
      </c>
    </row>
    <row r="16" spans="1:10" ht="15" customHeight="1" x14ac:dyDescent="0.45">
      <c r="C16" s="89"/>
      <c r="D16" s="169"/>
      <c r="E16" s="22"/>
      <c r="F16" s="67">
        <v>3500</v>
      </c>
      <c r="G16" s="24" t="s">
        <v>43</v>
      </c>
      <c r="H16" s="25" t="s">
        <v>43</v>
      </c>
      <c r="I16" s="28" t="s">
        <v>66</v>
      </c>
    </row>
    <row r="17" spans="3:9" ht="15" customHeight="1" x14ac:dyDescent="0.45">
      <c r="C17" s="89"/>
      <c r="D17" s="169"/>
      <c r="E17" s="22"/>
      <c r="F17" s="67">
        <v>3000</v>
      </c>
      <c r="G17" s="24" t="s">
        <v>43</v>
      </c>
      <c r="H17" s="25" t="s">
        <v>43</v>
      </c>
      <c r="I17" s="28" t="s">
        <v>67</v>
      </c>
    </row>
    <row r="18" spans="3:9" ht="15" customHeight="1" x14ac:dyDescent="0.45">
      <c r="C18" s="89"/>
      <c r="D18" s="169"/>
      <c r="E18" s="22"/>
      <c r="F18" s="67">
        <v>2500</v>
      </c>
      <c r="G18" s="24" t="s">
        <v>43</v>
      </c>
      <c r="H18" s="25" t="s">
        <v>43</v>
      </c>
      <c r="I18" s="28" t="s">
        <v>68</v>
      </c>
    </row>
    <row r="19" spans="3:9" ht="15" customHeight="1" x14ac:dyDescent="0.45">
      <c r="C19" s="89"/>
      <c r="D19" s="169"/>
      <c r="E19" s="22"/>
      <c r="F19" s="67">
        <v>2000</v>
      </c>
      <c r="G19" s="24" t="s">
        <v>43</v>
      </c>
      <c r="H19" s="25" t="s">
        <v>43</v>
      </c>
      <c r="I19" s="28" t="s">
        <v>69</v>
      </c>
    </row>
    <row r="20" spans="3:9" ht="15" customHeight="1" x14ac:dyDescent="0.45">
      <c r="C20" s="89"/>
      <c r="D20" s="169"/>
      <c r="E20" s="22"/>
      <c r="F20" s="67">
        <v>1500</v>
      </c>
      <c r="G20" s="24" t="s">
        <v>43</v>
      </c>
      <c r="H20" s="25" t="s">
        <v>43</v>
      </c>
      <c r="I20" s="28" t="s">
        <v>70</v>
      </c>
    </row>
    <row r="21" spans="3:9" ht="15" customHeight="1" x14ac:dyDescent="0.45">
      <c r="C21" s="89"/>
      <c r="D21" s="169"/>
      <c r="E21" s="22"/>
      <c r="F21" s="67"/>
      <c r="G21" s="24"/>
      <c r="H21" s="67"/>
      <c r="I21" s="28"/>
    </row>
    <row r="22" spans="3:9" ht="15" customHeight="1" thickBot="1" x14ac:dyDescent="0.5">
      <c r="C22" s="89"/>
      <c r="D22" s="170"/>
      <c r="E22" s="31"/>
      <c r="F22" s="66"/>
      <c r="G22" s="32"/>
      <c r="H22" s="66"/>
      <c r="I22" s="33"/>
    </row>
    <row r="23" spans="3:9" ht="15" customHeight="1" thickBot="1" x14ac:dyDescent="0.5">
      <c r="C23" s="167"/>
      <c r="D23" s="35" t="s">
        <v>44</v>
      </c>
      <c r="E23" s="36">
        <v>25791500</v>
      </c>
      <c r="F23" s="37"/>
      <c r="G23" s="38"/>
      <c r="H23" s="37"/>
      <c r="I23" s="39"/>
    </row>
    <row r="24" spans="3:9" ht="15" customHeight="1" x14ac:dyDescent="0.45">
      <c r="C24" s="89"/>
      <c r="D24" s="171" t="s">
        <v>45</v>
      </c>
      <c r="E24" s="34"/>
      <c r="F24" s="67">
        <v>5000</v>
      </c>
      <c r="G24" s="24" t="s">
        <v>43</v>
      </c>
      <c r="H24" s="25" t="s">
        <v>43</v>
      </c>
      <c r="I24" s="28" t="s">
        <v>63</v>
      </c>
    </row>
    <row r="25" spans="3:9" ht="15" customHeight="1" x14ac:dyDescent="0.45">
      <c r="C25" s="89"/>
      <c r="D25" s="169"/>
      <c r="E25" s="22"/>
      <c r="F25" s="67">
        <v>4500</v>
      </c>
      <c r="G25" s="24" t="s">
        <v>43</v>
      </c>
      <c r="H25" s="25" t="s">
        <v>43</v>
      </c>
      <c r="I25" s="28" t="s">
        <v>64</v>
      </c>
    </row>
    <row r="26" spans="3:9" ht="15" customHeight="1" x14ac:dyDescent="0.45">
      <c r="C26" s="89"/>
      <c r="D26" s="169"/>
      <c r="E26" s="22"/>
      <c r="F26" s="67">
        <v>4000</v>
      </c>
      <c r="G26" s="24" t="s">
        <v>43</v>
      </c>
      <c r="H26" s="25" t="s">
        <v>43</v>
      </c>
      <c r="I26" s="28" t="s">
        <v>65</v>
      </c>
    </row>
    <row r="27" spans="3:9" ht="15" customHeight="1" x14ac:dyDescent="0.45">
      <c r="C27" s="89"/>
      <c r="D27" s="169"/>
      <c r="E27" s="22"/>
      <c r="F27" s="67">
        <v>3500</v>
      </c>
      <c r="G27" s="24" t="s">
        <v>43</v>
      </c>
      <c r="H27" s="25" t="s">
        <v>43</v>
      </c>
      <c r="I27" s="28" t="s">
        <v>66</v>
      </c>
    </row>
    <row r="28" spans="3:9" ht="15" customHeight="1" x14ac:dyDescent="0.45">
      <c r="C28" s="89"/>
      <c r="D28" s="169"/>
      <c r="E28" s="22"/>
      <c r="F28" s="67">
        <v>3000</v>
      </c>
      <c r="G28" s="24" t="s">
        <v>43</v>
      </c>
      <c r="H28" s="25" t="s">
        <v>43</v>
      </c>
      <c r="I28" s="28" t="s">
        <v>67</v>
      </c>
    </row>
    <row r="29" spans="3:9" ht="15" customHeight="1" x14ac:dyDescent="0.45">
      <c r="C29" s="89"/>
      <c r="D29" s="169"/>
      <c r="E29" s="22"/>
      <c r="F29" s="67">
        <v>2500</v>
      </c>
      <c r="G29" s="24" t="s">
        <v>43</v>
      </c>
      <c r="H29" s="25" t="s">
        <v>43</v>
      </c>
      <c r="I29" s="28" t="s">
        <v>68</v>
      </c>
    </row>
    <row r="30" spans="3:9" ht="15" customHeight="1" x14ac:dyDescent="0.45">
      <c r="C30" s="89"/>
      <c r="D30" s="169"/>
      <c r="E30" s="22"/>
      <c r="F30" s="67">
        <v>2000</v>
      </c>
      <c r="G30" s="24" t="s">
        <v>43</v>
      </c>
      <c r="H30" s="25" t="s">
        <v>43</v>
      </c>
      <c r="I30" s="28" t="s">
        <v>69</v>
      </c>
    </row>
    <row r="31" spans="3:9" ht="15" customHeight="1" x14ac:dyDescent="0.45">
      <c r="C31" s="89"/>
      <c r="D31" s="169"/>
      <c r="E31" s="22"/>
      <c r="F31" s="67">
        <v>1500</v>
      </c>
      <c r="G31" s="24" t="s">
        <v>43</v>
      </c>
      <c r="H31" s="25" t="s">
        <v>43</v>
      </c>
      <c r="I31" s="28" t="s">
        <v>70</v>
      </c>
    </row>
    <row r="32" spans="3:9" ht="15" customHeight="1" x14ac:dyDescent="0.45">
      <c r="C32" s="89"/>
      <c r="D32" s="169"/>
      <c r="E32" s="22"/>
      <c r="F32" s="67"/>
      <c r="G32" s="24"/>
      <c r="H32" s="67"/>
      <c r="I32" s="28"/>
    </row>
    <row r="33" spans="3:9" ht="15" customHeight="1" thickBot="1" x14ac:dyDescent="0.5">
      <c r="C33" s="89"/>
      <c r="D33" s="170"/>
      <c r="E33" s="31"/>
      <c r="F33" s="66"/>
      <c r="G33" s="32"/>
      <c r="H33" s="66"/>
      <c r="I33" s="33"/>
    </row>
    <row r="34" spans="3:9" ht="15" customHeight="1" thickBot="1" x14ac:dyDescent="0.5">
      <c r="C34" s="167"/>
      <c r="D34" s="35" t="s">
        <v>44</v>
      </c>
      <c r="E34" s="36">
        <f>123718500+1978500</f>
        <v>125697000</v>
      </c>
      <c r="F34" s="37"/>
      <c r="G34" s="38"/>
      <c r="H34" s="37"/>
      <c r="I34" s="39"/>
    </row>
    <row r="35" spans="3:9" ht="15" customHeight="1" x14ac:dyDescent="0.45">
      <c r="C35" s="89"/>
      <c r="D35" s="172" t="s">
        <v>16</v>
      </c>
      <c r="E35" s="34"/>
      <c r="F35" s="67">
        <v>5000</v>
      </c>
      <c r="G35" s="24" t="s">
        <v>43</v>
      </c>
      <c r="H35" s="25" t="s">
        <v>43</v>
      </c>
      <c r="I35" s="28" t="s">
        <v>63</v>
      </c>
    </row>
    <row r="36" spans="3:9" ht="15" customHeight="1" x14ac:dyDescent="0.45">
      <c r="C36" s="89"/>
      <c r="D36" s="169"/>
      <c r="E36" s="22"/>
      <c r="F36" s="67">
        <v>4500</v>
      </c>
      <c r="G36" s="24" t="s">
        <v>43</v>
      </c>
      <c r="H36" s="25" t="s">
        <v>43</v>
      </c>
      <c r="I36" s="28" t="s">
        <v>64</v>
      </c>
    </row>
    <row r="37" spans="3:9" ht="15" customHeight="1" x14ac:dyDescent="0.45">
      <c r="C37" s="89"/>
      <c r="D37" s="169"/>
      <c r="E37" s="22"/>
      <c r="F37" s="67">
        <v>4000</v>
      </c>
      <c r="G37" s="24" t="s">
        <v>43</v>
      </c>
      <c r="H37" s="25" t="s">
        <v>43</v>
      </c>
      <c r="I37" s="28" t="s">
        <v>65</v>
      </c>
    </row>
    <row r="38" spans="3:9" ht="15" customHeight="1" x14ac:dyDescent="0.45">
      <c r="C38" s="89"/>
      <c r="D38" s="169"/>
      <c r="E38" s="22"/>
      <c r="F38" s="67">
        <v>3500</v>
      </c>
      <c r="G38" s="24" t="s">
        <v>43</v>
      </c>
      <c r="H38" s="25" t="s">
        <v>43</v>
      </c>
      <c r="I38" s="28" t="s">
        <v>66</v>
      </c>
    </row>
    <row r="39" spans="3:9" ht="15" customHeight="1" x14ac:dyDescent="0.45">
      <c r="C39" s="89"/>
      <c r="D39" s="169"/>
      <c r="E39" s="22"/>
      <c r="F39" s="67">
        <v>3000</v>
      </c>
      <c r="G39" s="24" t="s">
        <v>43</v>
      </c>
      <c r="H39" s="25" t="s">
        <v>43</v>
      </c>
      <c r="I39" s="28" t="s">
        <v>67</v>
      </c>
    </row>
    <row r="40" spans="3:9" ht="15" customHeight="1" x14ac:dyDescent="0.45">
      <c r="C40" s="89"/>
      <c r="D40" s="169"/>
      <c r="E40" s="22"/>
      <c r="F40" s="67">
        <v>2500</v>
      </c>
      <c r="G40" s="24" t="s">
        <v>43</v>
      </c>
      <c r="H40" s="25" t="s">
        <v>43</v>
      </c>
      <c r="I40" s="28" t="s">
        <v>68</v>
      </c>
    </row>
    <row r="41" spans="3:9" ht="15" customHeight="1" x14ac:dyDescent="0.45">
      <c r="C41" s="89"/>
      <c r="D41" s="169"/>
      <c r="E41" s="22"/>
      <c r="F41" s="67">
        <v>2000</v>
      </c>
      <c r="G41" s="24" t="s">
        <v>43</v>
      </c>
      <c r="H41" s="25" t="s">
        <v>43</v>
      </c>
      <c r="I41" s="28" t="s">
        <v>69</v>
      </c>
    </row>
    <row r="42" spans="3:9" ht="15" customHeight="1" x14ac:dyDescent="0.45">
      <c r="C42" s="89"/>
      <c r="D42" s="169"/>
      <c r="E42" s="22"/>
      <c r="F42" s="67">
        <v>1500</v>
      </c>
      <c r="G42" s="24" t="s">
        <v>43</v>
      </c>
      <c r="H42" s="25" t="s">
        <v>43</v>
      </c>
      <c r="I42" s="28" t="s">
        <v>70</v>
      </c>
    </row>
    <row r="43" spans="3:9" ht="15" customHeight="1" x14ac:dyDescent="0.45">
      <c r="C43" s="89"/>
      <c r="D43" s="169"/>
      <c r="E43" s="22"/>
      <c r="F43" s="67"/>
      <c r="G43" s="24"/>
      <c r="H43" s="67"/>
      <c r="I43" s="28"/>
    </row>
    <row r="44" spans="3:9" ht="15" customHeight="1" thickBot="1" x14ac:dyDescent="0.5">
      <c r="C44" s="89"/>
      <c r="D44" s="170"/>
      <c r="E44" s="31"/>
      <c r="F44" s="66"/>
      <c r="G44" s="32"/>
      <c r="H44" s="66"/>
      <c r="I44" s="33"/>
    </row>
    <row r="45" spans="3:9" ht="15" customHeight="1" thickBot="1" x14ac:dyDescent="0.5">
      <c r="C45" s="167"/>
      <c r="D45" s="35" t="s">
        <v>44</v>
      </c>
      <c r="E45" s="36">
        <v>560699000</v>
      </c>
      <c r="F45" s="37"/>
      <c r="G45" s="38"/>
      <c r="H45" s="37"/>
      <c r="I45" s="39"/>
    </row>
    <row r="46" spans="3:9" ht="15" customHeight="1" x14ac:dyDescent="0.45">
      <c r="C46" s="89"/>
      <c r="D46" s="172" t="s">
        <v>46</v>
      </c>
      <c r="E46" s="34"/>
      <c r="F46" s="67">
        <v>5000</v>
      </c>
      <c r="G46" s="24" t="s">
        <v>43</v>
      </c>
      <c r="H46" s="25" t="s">
        <v>43</v>
      </c>
      <c r="I46" s="28" t="s">
        <v>63</v>
      </c>
    </row>
    <row r="47" spans="3:9" ht="15" customHeight="1" x14ac:dyDescent="0.45">
      <c r="C47" s="89"/>
      <c r="D47" s="169"/>
      <c r="E47" s="22"/>
      <c r="F47" s="67">
        <v>4500</v>
      </c>
      <c r="G47" s="24" t="s">
        <v>43</v>
      </c>
      <c r="H47" s="25" t="s">
        <v>43</v>
      </c>
      <c r="I47" s="28" t="s">
        <v>64</v>
      </c>
    </row>
    <row r="48" spans="3:9" ht="15" customHeight="1" x14ac:dyDescent="0.45">
      <c r="C48" s="89"/>
      <c r="D48" s="169"/>
      <c r="E48" s="22"/>
      <c r="F48" s="67">
        <v>4000</v>
      </c>
      <c r="G48" s="24" t="s">
        <v>43</v>
      </c>
      <c r="H48" s="25" t="s">
        <v>43</v>
      </c>
      <c r="I48" s="28" t="s">
        <v>65</v>
      </c>
    </row>
    <row r="49" spans="3:9" ht="15" customHeight="1" x14ac:dyDescent="0.45">
      <c r="C49" s="89"/>
      <c r="D49" s="169"/>
      <c r="E49" s="22"/>
      <c r="F49" s="67">
        <v>3500</v>
      </c>
      <c r="G49" s="24" t="s">
        <v>43</v>
      </c>
      <c r="H49" s="25" t="s">
        <v>43</v>
      </c>
      <c r="I49" s="28" t="s">
        <v>66</v>
      </c>
    </row>
    <row r="50" spans="3:9" ht="15" customHeight="1" x14ac:dyDescent="0.45">
      <c r="C50" s="89"/>
      <c r="D50" s="169"/>
      <c r="E50" s="22"/>
      <c r="F50" s="67">
        <v>3000</v>
      </c>
      <c r="G50" s="24" t="s">
        <v>43</v>
      </c>
      <c r="H50" s="25" t="s">
        <v>43</v>
      </c>
      <c r="I50" s="28" t="s">
        <v>67</v>
      </c>
    </row>
    <row r="51" spans="3:9" ht="15" customHeight="1" x14ac:dyDescent="0.45">
      <c r="C51" s="89"/>
      <c r="D51" s="169"/>
      <c r="E51" s="22"/>
      <c r="F51" s="67">
        <v>2500</v>
      </c>
      <c r="G51" s="24" t="s">
        <v>43</v>
      </c>
      <c r="H51" s="25" t="s">
        <v>43</v>
      </c>
      <c r="I51" s="28" t="s">
        <v>68</v>
      </c>
    </row>
    <row r="52" spans="3:9" ht="15" customHeight="1" x14ac:dyDescent="0.45">
      <c r="C52" s="89"/>
      <c r="D52" s="169"/>
      <c r="E52" s="22"/>
      <c r="F52" s="67">
        <v>2000</v>
      </c>
      <c r="G52" s="24" t="s">
        <v>43</v>
      </c>
      <c r="H52" s="25" t="s">
        <v>43</v>
      </c>
      <c r="I52" s="28" t="s">
        <v>69</v>
      </c>
    </row>
    <row r="53" spans="3:9" ht="15" customHeight="1" x14ac:dyDescent="0.45">
      <c r="C53" s="89"/>
      <c r="D53" s="169"/>
      <c r="E53" s="22"/>
      <c r="F53" s="67">
        <v>1500</v>
      </c>
      <c r="G53" s="24" t="s">
        <v>43</v>
      </c>
      <c r="H53" s="25" t="s">
        <v>43</v>
      </c>
      <c r="I53" s="28" t="s">
        <v>70</v>
      </c>
    </row>
    <row r="54" spans="3:9" ht="15" customHeight="1" x14ac:dyDescent="0.45">
      <c r="C54" s="89"/>
      <c r="D54" s="169"/>
      <c r="E54" s="22"/>
      <c r="F54" s="67"/>
      <c r="G54" s="24"/>
      <c r="H54" s="67"/>
      <c r="I54" s="28"/>
    </row>
    <row r="55" spans="3:9" ht="15" customHeight="1" thickBot="1" x14ac:dyDescent="0.5">
      <c r="C55" s="89"/>
      <c r="D55" s="170"/>
      <c r="E55" s="31"/>
      <c r="F55" s="66"/>
      <c r="G55" s="32"/>
      <c r="H55" s="66"/>
      <c r="I55" s="33"/>
    </row>
    <row r="56" spans="3:9" ht="15" customHeight="1" thickBot="1" x14ac:dyDescent="0.5">
      <c r="C56" s="167"/>
      <c r="D56" s="35" t="s">
        <v>44</v>
      </c>
      <c r="E56" s="36">
        <v>47398500</v>
      </c>
      <c r="F56" s="37"/>
      <c r="G56" s="38"/>
      <c r="H56" s="37"/>
      <c r="I56" s="39"/>
    </row>
    <row r="57" spans="3:9" ht="15" customHeight="1" x14ac:dyDescent="0.45">
      <c r="C57" s="173" t="s">
        <v>47</v>
      </c>
      <c r="D57" s="172" t="s">
        <v>18</v>
      </c>
      <c r="E57" s="34"/>
      <c r="F57" s="67">
        <v>2000</v>
      </c>
      <c r="G57" s="24" t="s">
        <v>43</v>
      </c>
      <c r="H57" s="25" t="s">
        <v>43</v>
      </c>
      <c r="I57" s="28" t="s">
        <v>76</v>
      </c>
    </row>
    <row r="58" spans="3:9" ht="15" customHeight="1" x14ac:dyDescent="0.45">
      <c r="C58" s="173"/>
      <c r="D58" s="169"/>
      <c r="E58" s="22"/>
      <c r="F58" s="67">
        <v>1500</v>
      </c>
      <c r="G58" s="26"/>
      <c r="H58" s="67"/>
      <c r="I58" s="28" t="s">
        <v>69</v>
      </c>
    </row>
    <row r="59" spans="3:9" ht="15" customHeight="1" x14ac:dyDescent="0.45">
      <c r="C59" s="173"/>
      <c r="D59" s="169"/>
      <c r="E59" s="22"/>
      <c r="F59" s="67">
        <v>1000</v>
      </c>
      <c r="G59" s="24"/>
      <c r="H59" s="67"/>
      <c r="I59" s="28" t="s">
        <v>70</v>
      </c>
    </row>
    <row r="60" spans="3:9" ht="15" customHeight="1" x14ac:dyDescent="0.45">
      <c r="C60" s="173"/>
      <c r="D60" s="169"/>
      <c r="E60" s="22"/>
      <c r="F60" s="67"/>
      <c r="G60" s="26"/>
      <c r="H60" s="67"/>
      <c r="I60" s="28"/>
    </row>
    <row r="61" spans="3:9" ht="15" customHeight="1" x14ac:dyDescent="0.45">
      <c r="C61" s="173"/>
      <c r="D61" s="169"/>
      <c r="E61" s="22"/>
      <c r="F61" s="67"/>
      <c r="G61" s="24"/>
      <c r="H61" s="67"/>
      <c r="I61" s="28"/>
    </row>
    <row r="62" spans="3:9" ht="15" customHeight="1" x14ac:dyDescent="0.45">
      <c r="C62" s="173"/>
      <c r="D62" s="169"/>
      <c r="E62" s="22"/>
      <c r="F62" s="67"/>
      <c r="G62" s="24"/>
      <c r="H62" s="67"/>
      <c r="I62" s="28"/>
    </row>
    <row r="63" spans="3:9" ht="15" customHeight="1" x14ac:dyDescent="0.45">
      <c r="C63" s="173"/>
      <c r="D63" s="169"/>
      <c r="E63" s="22"/>
      <c r="F63" s="67"/>
      <c r="G63" s="24"/>
      <c r="H63" s="67"/>
      <c r="I63" s="28"/>
    </row>
    <row r="64" spans="3:9" ht="15" customHeight="1" x14ac:dyDescent="0.45">
      <c r="C64" s="173"/>
      <c r="D64" s="169"/>
      <c r="E64" s="22"/>
      <c r="F64" s="67"/>
      <c r="G64" s="24"/>
      <c r="H64" s="67"/>
      <c r="I64" s="28"/>
    </row>
    <row r="65" spans="2:9" ht="15" customHeight="1" x14ac:dyDescent="0.45">
      <c r="C65" s="173"/>
      <c r="D65" s="169"/>
      <c r="E65" s="22"/>
      <c r="F65" s="67"/>
      <c r="G65" s="24"/>
      <c r="H65" s="67"/>
      <c r="I65" s="28"/>
    </row>
    <row r="66" spans="2:9" ht="15" customHeight="1" thickBot="1" x14ac:dyDescent="0.5">
      <c r="C66" s="173"/>
      <c r="D66" s="170"/>
      <c r="E66" s="31"/>
      <c r="F66" s="66"/>
      <c r="G66" s="32"/>
      <c r="H66" s="66"/>
      <c r="I66" s="33"/>
    </row>
    <row r="67" spans="2:9" ht="15" customHeight="1" thickBot="1" x14ac:dyDescent="0.5">
      <c r="C67" s="174"/>
      <c r="D67" s="35" t="s">
        <v>44</v>
      </c>
      <c r="E67" s="36">
        <v>345336634</v>
      </c>
      <c r="F67" s="37"/>
      <c r="G67" s="38"/>
      <c r="H67" s="45"/>
      <c r="I67" s="39"/>
    </row>
    <row r="68" spans="2:9" ht="15" customHeight="1" thickBot="1" x14ac:dyDescent="0.5">
      <c r="C68" s="175" t="s">
        <v>48</v>
      </c>
      <c r="D68" s="176"/>
      <c r="E68" s="40">
        <f>E23+E34+E45+E56+E67</f>
        <v>1104922634</v>
      </c>
      <c r="F68" s="41"/>
      <c r="G68" s="42"/>
      <c r="H68" s="43"/>
      <c r="I68" s="44"/>
    </row>
    <row r="69" spans="2:9" ht="15" customHeight="1" x14ac:dyDescent="0.45">
      <c r="C69" s="130" t="s">
        <v>51</v>
      </c>
      <c r="D69" s="131"/>
      <c r="E69" s="51">
        <f>141899+5315</f>
        <v>147214</v>
      </c>
      <c r="F69" s="177"/>
      <c r="G69" s="177"/>
      <c r="H69" s="177"/>
      <c r="I69" s="177"/>
    </row>
    <row r="70" spans="2:9" ht="15" customHeight="1" thickBot="1" x14ac:dyDescent="0.5">
      <c r="C70" s="138" t="s">
        <v>52</v>
      </c>
      <c r="D70" s="139"/>
      <c r="E70" s="68">
        <f>13376+25681+412</f>
        <v>39469</v>
      </c>
      <c r="F70" s="72"/>
      <c r="G70" s="72"/>
      <c r="H70" s="72"/>
      <c r="I70" s="72"/>
    </row>
    <row r="71" spans="2:9" ht="15" customHeight="1" x14ac:dyDescent="0.45">
      <c r="C71" s="118" t="s">
        <v>20</v>
      </c>
      <c r="D71" s="119"/>
      <c r="E71" s="65">
        <f>(E6+E8)/E69</f>
        <v>9860.5150461233316</v>
      </c>
      <c r="F71" s="72"/>
      <c r="G71" s="72"/>
      <c r="H71" s="72"/>
      <c r="I71" s="72"/>
    </row>
    <row r="72" spans="2:9" ht="15" customHeight="1" thickBot="1" x14ac:dyDescent="0.5">
      <c r="C72" s="138" t="s">
        <v>21</v>
      </c>
      <c r="D72" s="139"/>
      <c r="E72" s="50">
        <f>(E7+E9)/E70</f>
        <v>9414.9600699282983</v>
      </c>
      <c r="F72" s="159"/>
      <c r="G72" s="159"/>
      <c r="H72" s="159"/>
      <c r="I72" s="159"/>
    </row>
    <row r="73" spans="2:9" ht="15" customHeight="1" x14ac:dyDescent="0.45">
      <c r="C73" s="11" t="s">
        <v>53</v>
      </c>
      <c r="D73" s="11"/>
      <c r="E73" s="11"/>
      <c r="F73" s="11"/>
      <c r="G73" s="11"/>
      <c r="H73" s="11"/>
      <c r="I73" s="11"/>
    </row>
    <row r="74" spans="2:9" ht="15" customHeight="1" x14ac:dyDescent="0.45">
      <c r="C74" s="11" t="s">
        <v>57</v>
      </c>
      <c r="D74" s="11"/>
      <c r="E74" s="11"/>
      <c r="F74" s="11"/>
      <c r="G74" s="11"/>
      <c r="H74" s="11"/>
      <c r="I74" s="11"/>
    </row>
    <row r="75" spans="2:9" ht="15" customHeight="1" x14ac:dyDescent="0.45"/>
    <row r="76" spans="2:9" ht="15" customHeight="1" x14ac:dyDescent="0.45">
      <c r="B76" s="1" t="s">
        <v>22</v>
      </c>
      <c r="C76" s="108" t="s">
        <v>23</v>
      </c>
      <c r="D76" s="108"/>
      <c r="E76" s="108"/>
      <c r="F76" s="108"/>
      <c r="G76" s="108"/>
    </row>
    <row r="77" spans="2:9" ht="12.6" thickBot="1" x14ac:dyDescent="0.5">
      <c r="C77" s="63"/>
      <c r="D77" s="63"/>
      <c r="E77" s="160" t="s">
        <v>24</v>
      </c>
      <c r="F77" s="160"/>
      <c r="G77" s="160"/>
      <c r="H77" s="160" t="s">
        <v>25</v>
      </c>
      <c r="I77" s="160"/>
    </row>
    <row r="78" spans="2:9" ht="15" customHeight="1" x14ac:dyDescent="0.45">
      <c r="C78" s="104" t="s">
        <v>26</v>
      </c>
      <c r="D78" s="105"/>
      <c r="E78" s="149"/>
      <c r="F78" s="150"/>
      <c r="G78" s="151"/>
      <c r="H78" s="149"/>
      <c r="I78" s="152"/>
    </row>
    <row r="79" spans="2:9" ht="15" customHeight="1" thickBot="1" x14ac:dyDescent="0.5">
      <c r="C79" s="153" t="s">
        <v>27</v>
      </c>
      <c r="D79" s="154"/>
      <c r="E79" s="155"/>
      <c r="F79" s="156"/>
      <c r="G79" s="157"/>
      <c r="H79" s="156"/>
      <c r="I79" s="158"/>
    </row>
    <row r="80" spans="2:9" ht="15" customHeight="1" thickBot="1" x14ac:dyDescent="0.5">
      <c r="C80" s="145" t="s">
        <v>55</v>
      </c>
      <c r="D80" s="146"/>
      <c r="E80" s="109">
        <v>19</v>
      </c>
      <c r="F80" s="110"/>
      <c r="G80" s="110"/>
      <c r="H80" s="110"/>
      <c r="I80" s="111"/>
    </row>
    <row r="81" spans="2:9" ht="15" customHeight="1" x14ac:dyDescent="0.45">
      <c r="C81" s="17" t="s">
        <v>61</v>
      </c>
      <c r="D81" s="17"/>
      <c r="E81" s="18"/>
      <c r="F81" s="18"/>
      <c r="G81" s="18"/>
      <c r="H81" s="18"/>
      <c r="I81" s="18"/>
    </row>
    <row r="82" spans="2:9" ht="15" customHeight="1" x14ac:dyDescent="0.45"/>
    <row r="83" spans="2:9" ht="15" customHeight="1" thickBot="1" x14ac:dyDescent="0.5">
      <c r="B83" s="1" t="s">
        <v>28</v>
      </c>
      <c r="C83" s="108" t="s">
        <v>29</v>
      </c>
      <c r="D83" s="108"/>
      <c r="E83" s="108"/>
      <c r="F83" s="108"/>
      <c r="G83" s="108"/>
    </row>
    <row r="84" spans="2:9" ht="15" customHeight="1" x14ac:dyDescent="0.45">
      <c r="C84" s="140" t="s">
        <v>30</v>
      </c>
      <c r="D84" s="69" t="s">
        <v>31</v>
      </c>
      <c r="E84" s="100">
        <f>(E23+E34)/(E23+E34+E45+E56)</f>
        <v>0.19943561361057208</v>
      </c>
      <c r="F84" s="100"/>
      <c r="G84" s="100"/>
      <c r="H84" s="100"/>
      <c r="I84" s="101"/>
    </row>
    <row r="85" spans="2:9" ht="15" customHeight="1" thickBot="1" x14ac:dyDescent="0.5">
      <c r="C85" s="141"/>
      <c r="D85" s="70" t="s">
        <v>32</v>
      </c>
      <c r="E85" s="102">
        <f>(E45+E56)/(E23+E34+E45+E56)</f>
        <v>0.80056438638942795</v>
      </c>
      <c r="F85" s="147"/>
      <c r="G85" s="147"/>
      <c r="H85" s="147"/>
      <c r="I85" s="148"/>
    </row>
    <row r="86" spans="2:9" ht="15" customHeight="1" x14ac:dyDescent="0.45"/>
    <row r="87" spans="2:9" ht="15" customHeight="1" thickBot="1" x14ac:dyDescent="0.5">
      <c r="B87" s="1" t="s">
        <v>33</v>
      </c>
      <c r="C87" s="108" t="s">
        <v>34</v>
      </c>
      <c r="D87" s="108"/>
      <c r="E87" s="108"/>
      <c r="F87" s="108"/>
      <c r="G87" s="108"/>
      <c r="H87" s="108"/>
      <c r="I87" s="108"/>
    </row>
    <row r="88" spans="2:9" ht="70.2" customHeight="1" thickBot="1" x14ac:dyDescent="0.5">
      <c r="C88" s="3" t="s">
        <v>35</v>
      </c>
      <c r="D88" s="142"/>
      <c r="E88" s="143"/>
      <c r="F88" s="143"/>
      <c r="G88" s="143"/>
      <c r="H88" s="143"/>
      <c r="I88" s="144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C7B9-F289-416D-82C8-9631BCD519E2}">
  <dimension ref="A1:J88"/>
  <sheetViews>
    <sheetView tabSelected="1" view="pageBreakPreview" zoomScale="136" zoomScaleNormal="100" zoomScaleSheetLayoutView="136" workbookViewId="0">
      <selection activeCell="I10" sqref="I10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4.59765625" style="1" customWidth="1"/>
    <col min="5" max="6" width="10.59765625" style="1" customWidth="1"/>
    <col min="7" max="8" width="6.59765625" style="1" customWidth="1"/>
    <col min="9" max="9" width="23.09765625" style="1" customWidth="1"/>
    <col min="10" max="10" width="0.69921875" style="1" customWidth="1"/>
    <col min="11" max="11" width="9" style="1" customWidth="1"/>
    <col min="12" max="16384" width="9" style="1"/>
  </cols>
  <sheetData>
    <row r="1" spans="1:10" ht="18.75" customHeight="1" x14ac:dyDescent="0.45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thickBot="1" x14ac:dyDescent="0.5">
      <c r="B2" s="1" t="s">
        <v>2</v>
      </c>
      <c r="C2" s="108" t="s">
        <v>3</v>
      </c>
      <c r="D2" s="108"/>
      <c r="E2" s="108"/>
      <c r="F2" s="108"/>
      <c r="G2" s="108"/>
      <c r="H2" s="76"/>
      <c r="I2" s="62"/>
    </row>
    <row r="3" spans="1:10" ht="19.5" customHeight="1" thickBot="1" x14ac:dyDescent="0.5">
      <c r="C3" s="113" t="s">
        <v>49</v>
      </c>
      <c r="D3" s="114"/>
      <c r="E3" s="178" t="s">
        <v>71</v>
      </c>
      <c r="F3" s="179"/>
      <c r="G3" s="179"/>
      <c r="H3" s="179"/>
      <c r="I3" s="180"/>
    </row>
    <row r="4" spans="1:10" ht="15" customHeight="1" x14ac:dyDescent="0.45"/>
    <row r="5" spans="1:10" ht="15" customHeight="1" thickBot="1" x14ac:dyDescent="0.5">
      <c r="B5" s="1" t="s">
        <v>5</v>
      </c>
      <c r="C5" s="108" t="s">
        <v>6</v>
      </c>
      <c r="D5" s="108"/>
      <c r="E5" s="108"/>
      <c r="F5" s="108"/>
      <c r="G5" s="108"/>
    </row>
    <row r="6" spans="1:10" ht="15" customHeight="1" x14ac:dyDescent="0.45">
      <c r="C6" s="115" t="s">
        <v>7</v>
      </c>
      <c r="D6" s="77" t="s">
        <v>8</v>
      </c>
      <c r="E6" s="29">
        <v>6978304</v>
      </c>
      <c r="F6" s="159"/>
      <c r="G6" s="159"/>
      <c r="H6" s="159"/>
      <c r="I6" s="159"/>
    </row>
    <row r="7" spans="1:10" ht="15" customHeight="1" x14ac:dyDescent="0.45">
      <c r="C7" s="116"/>
      <c r="D7" s="19" t="s">
        <v>36</v>
      </c>
      <c r="E7" s="30">
        <f>43155851+2270000</f>
        <v>45425851</v>
      </c>
      <c r="F7" s="159"/>
      <c r="G7" s="159"/>
      <c r="H7" s="159"/>
      <c r="I7" s="159"/>
    </row>
    <row r="8" spans="1:10" ht="15" customHeight="1" x14ac:dyDescent="0.45">
      <c r="C8" s="116"/>
      <c r="D8" s="19" t="s">
        <v>10</v>
      </c>
      <c r="E8" s="30">
        <v>443733137</v>
      </c>
      <c r="F8" s="159"/>
      <c r="G8" s="159"/>
      <c r="H8" s="159"/>
      <c r="I8" s="159"/>
    </row>
    <row r="9" spans="1:10" ht="15" customHeight="1" x14ac:dyDescent="0.45">
      <c r="C9" s="181"/>
      <c r="D9" s="48" t="s">
        <v>37</v>
      </c>
      <c r="E9" s="49">
        <v>37456136</v>
      </c>
      <c r="F9" s="182"/>
      <c r="G9" s="182"/>
      <c r="H9" s="182"/>
      <c r="I9" s="182"/>
    </row>
    <row r="10" spans="1:10" ht="15" customHeight="1" thickBot="1" x14ac:dyDescent="0.5">
      <c r="C10" s="84" t="s">
        <v>48</v>
      </c>
      <c r="D10" s="85"/>
      <c r="E10" s="47">
        <f>SUM(E6:E9)</f>
        <v>533593428</v>
      </c>
      <c r="F10" s="82"/>
      <c r="G10" s="82"/>
      <c r="H10" s="82"/>
      <c r="I10" s="82"/>
    </row>
    <row r="11" spans="1:10" ht="21" customHeight="1" x14ac:dyDescent="0.45">
      <c r="C11" s="161" t="s">
        <v>12</v>
      </c>
      <c r="D11" s="162"/>
      <c r="E11" s="162"/>
      <c r="F11" s="165" t="s">
        <v>60</v>
      </c>
      <c r="G11" s="165"/>
      <c r="H11" s="165"/>
      <c r="I11" s="166"/>
    </row>
    <row r="12" spans="1:10" ht="22.2" customHeight="1" x14ac:dyDescent="0.45">
      <c r="C12" s="163"/>
      <c r="D12" s="164"/>
      <c r="E12" s="164"/>
      <c r="F12" s="23" t="s">
        <v>38</v>
      </c>
      <c r="G12" s="23" t="s">
        <v>39</v>
      </c>
      <c r="H12" s="23" t="s">
        <v>40</v>
      </c>
      <c r="I12" s="27" t="s">
        <v>41</v>
      </c>
    </row>
    <row r="13" spans="1:10" ht="15" customHeight="1" x14ac:dyDescent="0.45">
      <c r="C13" s="89" t="s">
        <v>42</v>
      </c>
      <c r="D13" s="168" t="s">
        <v>14</v>
      </c>
      <c r="E13" s="22"/>
      <c r="F13" s="73">
        <v>5000</v>
      </c>
      <c r="G13" s="24" t="s">
        <v>43</v>
      </c>
      <c r="H13" s="25" t="s">
        <v>43</v>
      </c>
      <c r="I13" s="28" t="s">
        <v>63</v>
      </c>
    </row>
    <row r="14" spans="1:10" ht="15" customHeight="1" x14ac:dyDescent="0.45">
      <c r="C14" s="89"/>
      <c r="D14" s="169"/>
      <c r="E14" s="22"/>
      <c r="F14" s="73">
        <v>4500</v>
      </c>
      <c r="G14" s="24" t="s">
        <v>43</v>
      </c>
      <c r="H14" s="25" t="s">
        <v>43</v>
      </c>
      <c r="I14" s="28" t="s">
        <v>64</v>
      </c>
    </row>
    <row r="15" spans="1:10" ht="15" customHeight="1" x14ac:dyDescent="0.45">
      <c r="C15" s="89"/>
      <c r="D15" s="169"/>
      <c r="E15" s="22"/>
      <c r="F15" s="73">
        <v>4000</v>
      </c>
      <c r="G15" s="24" t="s">
        <v>43</v>
      </c>
      <c r="H15" s="25" t="s">
        <v>43</v>
      </c>
      <c r="I15" s="28" t="s">
        <v>65</v>
      </c>
    </row>
    <row r="16" spans="1:10" ht="15" customHeight="1" x14ac:dyDescent="0.45">
      <c r="C16" s="89"/>
      <c r="D16" s="169"/>
      <c r="E16" s="22"/>
      <c r="F16" s="73">
        <v>3500</v>
      </c>
      <c r="G16" s="24" t="s">
        <v>43</v>
      </c>
      <c r="H16" s="25" t="s">
        <v>43</v>
      </c>
      <c r="I16" s="28" t="s">
        <v>66</v>
      </c>
    </row>
    <row r="17" spans="3:9" ht="15" customHeight="1" x14ac:dyDescent="0.45">
      <c r="C17" s="89"/>
      <c r="D17" s="169"/>
      <c r="E17" s="22"/>
      <c r="F17" s="73">
        <v>3000</v>
      </c>
      <c r="G17" s="24" t="s">
        <v>43</v>
      </c>
      <c r="H17" s="25" t="s">
        <v>43</v>
      </c>
      <c r="I17" s="28" t="s">
        <v>67</v>
      </c>
    </row>
    <row r="18" spans="3:9" ht="15" customHeight="1" x14ac:dyDescent="0.45">
      <c r="C18" s="89"/>
      <c r="D18" s="169"/>
      <c r="E18" s="22"/>
      <c r="F18" s="73">
        <v>2500</v>
      </c>
      <c r="G18" s="24" t="s">
        <v>43</v>
      </c>
      <c r="H18" s="25" t="s">
        <v>43</v>
      </c>
      <c r="I18" s="28" t="s">
        <v>68</v>
      </c>
    </row>
    <row r="19" spans="3:9" ht="15" customHeight="1" x14ac:dyDescent="0.45">
      <c r="C19" s="89"/>
      <c r="D19" s="169"/>
      <c r="E19" s="22"/>
      <c r="F19" s="73">
        <v>2000</v>
      </c>
      <c r="G19" s="24" t="s">
        <v>43</v>
      </c>
      <c r="H19" s="25" t="s">
        <v>43</v>
      </c>
      <c r="I19" s="28" t="s">
        <v>69</v>
      </c>
    </row>
    <row r="20" spans="3:9" ht="15" customHeight="1" x14ac:dyDescent="0.45">
      <c r="C20" s="89"/>
      <c r="D20" s="169"/>
      <c r="E20" s="22"/>
      <c r="F20" s="73">
        <v>1500</v>
      </c>
      <c r="G20" s="24" t="s">
        <v>43</v>
      </c>
      <c r="H20" s="25" t="s">
        <v>43</v>
      </c>
      <c r="I20" s="28" t="s">
        <v>70</v>
      </c>
    </row>
    <row r="21" spans="3:9" ht="15" customHeight="1" x14ac:dyDescent="0.45">
      <c r="C21" s="89"/>
      <c r="D21" s="169"/>
      <c r="E21" s="22"/>
      <c r="F21" s="73"/>
      <c r="G21" s="24"/>
      <c r="H21" s="73"/>
      <c r="I21" s="28"/>
    </row>
    <row r="22" spans="3:9" ht="15" customHeight="1" thickBot="1" x14ac:dyDescent="0.5">
      <c r="C22" s="89"/>
      <c r="D22" s="170"/>
      <c r="E22" s="31"/>
      <c r="F22" s="79"/>
      <c r="G22" s="32"/>
      <c r="H22" s="79"/>
      <c r="I22" s="33"/>
    </row>
    <row r="23" spans="3:9" ht="15" customHeight="1" thickBot="1" x14ac:dyDescent="0.5">
      <c r="C23" s="167"/>
      <c r="D23" s="35" t="s">
        <v>44</v>
      </c>
      <c r="E23" s="36">
        <v>2529500</v>
      </c>
      <c r="F23" s="37"/>
      <c r="G23" s="38"/>
      <c r="H23" s="37"/>
      <c r="I23" s="39"/>
    </row>
    <row r="24" spans="3:9" ht="15" customHeight="1" x14ac:dyDescent="0.45">
      <c r="C24" s="89"/>
      <c r="D24" s="171" t="s">
        <v>45</v>
      </c>
      <c r="E24" s="34"/>
      <c r="F24" s="73">
        <v>5000</v>
      </c>
      <c r="G24" s="24" t="s">
        <v>43</v>
      </c>
      <c r="H24" s="25" t="s">
        <v>43</v>
      </c>
      <c r="I24" s="28" t="s">
        <v>63</v>
      </c>
    </row>
    <row r="25" spans="3:9" ht="15" customHeight="1" x14ac:dyDescent="0.45">
      <c r="C25" s="89"/>
      <c r="D25" s="169"/>
      <c r="E25" s="22"/>
      <c r="F25" s="73">
        <v>4500</v>
      </c>
      <c r="G25" s="24" t="s">
        <v>43</v>
      </c>
      <c r="H25" s="25" t="s">
        <v>43</v>
      </c>
      <c r="I25" s="28" t="s">
        <v>64</v>
      </c>
    </row>
    <row r="26" spans="3:9" ht="15" customHeight="1" x14ac:dyDescent="0.45">
      <c r="C26" s="89"/>
      <c r="D26" s="169"/>
      <c r="E26" s="22"/>
      <c r="F26" s="73">
        <v>4000</v>
      </c>
      <c r="G26" s="24" t="s">
        <v>43</v>
      </c>
      <c r="H26" s="25" t="s">
        <v>43</v>
      </c>
      <c r="I26" s="28" t="s">
        <v>65</v>
      </c>
    </row>
    <row r="27" spans="3:9" ht="15" customHeight="1" x14ac:dyDescent="0.45">
      <c r="C27" s="89"/>
      <c r="D27" s="169"/>
      <c r="E27" s="22"/>
      <c r="F27" s="73">
        <v>3500</v>
      </c>
      <c r="G27" s="24" t="s">
        <v>43</v>
      </c>
      <c r="H27" s="25" t="s">
        <v>43</v>
      </c>
      <c r="I27" s="28" t="s">
        <v>66</v>
      </c>
    </row>
    <row r="28" spans="3:9" ht="15" customHeight="1" x14ac:dyDescent="0.45">
      <c r="C28" s="89"/>
      <c r="D28" s="169"/>
      <c r="E28" s="22"/>
      <c r="F28" s="73">
        <v>3000</v>
      </c>
      <c r="G28" s="24" t="s">
        <v>43</v>
      </c>
      <c r="H28" s="25" t="s">
        <v>43</v>
      </c>
      <c r="I28" s="28" t="s">
        <v>67</v>
      </c>
    </row>
    <row r="29" spans="3:9" ht="15" customHeight="1" x14ac:dyDescent="0.45">
      <c r="C29" s="89"/>
      <c r="D29" s="169"/>
      <c r="E29" s="22"/>
      <c r="F29" s="73">
        <v>2500</v>
      </c>
      <c r="G29" s="24" t="s">
        <v>43</v>
      </c>
      <c r="H29" s="25" t="s">
        <v>43</v>
      </c>
      <c r="I29" s="28" t="s">
        <v>68</v>
      </c>
    </row>
    <row r="30" spans="3:9" ht="15" customHeight="1" x14ac:dyDescent="0.45">
      <c r="C30" s="89"/>
      <c r="D30" s="169"/>
      <c r="E30" s="22"/>
      <c r="F30" s="73">
        <v>2000</v>
      </c>
      <c r="G30" s="24" t="s">
        <v>43</v>
      </c>
      <c r="H30" s="25" t="s">
        <v>43</v>
      </c>
      <c r="I30" s="28" t="s">
        <v>69</v>
      </c>
    </row>
    <row r="31" spans="3:9" ht="15" customHeight="1" x14ac:dyDescent="0.45">
      <c r="C31" s="89"/>
      <c r="D31" s="169"/>
      <c r="E31" s="22"/>
      <c r="F31" s="73">
        <v>1500</v>
      </c>
      <c r="G31" s="24" t="s">
        <v>43</v>
      </c>
      <c r="H31" s="25" t="s">
        <v>43</v>
      </c>
      <c r="I31" s="28" t="s">
        <v>70</v>
      </c>
    </row>
    <row r="32" spans="3:9" ht="15" customHeight="1" x14ac:dyDescent="0.45">
      <c r="C32" s="89"/>
      <c r="D32" s="169"/>
      <c r="E32" s="22"/>
      <c r="F32" s="73"/>
      <c r="G32" s="24"/>
      <c r="H32" s="73"/>
      <c r="I32" s="28"/>
    </row>
    <row r="33" spans="3:9" ht="15" customHeight="1" thickBot="1" x14ac:dyDescent="0.5">
      <c r="C33" s="89"/>
      <c r="D33" s="170"/>
      <c r="E33" s="31"/>
      <c r="F33" s="79"/>
      <c r="G33" s="32"/>
      <c r="H33" s="79"/>
      <c r="I33" s="33"/>
    </row>
    <row r="34" spans="3:9" ht="15" customHeight="1" thickBot="1" x14ac:dyDescent="0.5">
      <c r="C34" s="167"/>
      <c r="D34" s="35" t="s">
        <v>44</v>
      </c>
      <c r="E34" s="36">
        <f>19981000+1135000</f>
        <v>21116000</v>
      </c>
      <c r="F34" s="37"/>
      <c r="G34" s="38"/>
      <c r="H34" s="37"/>
      <c r="I34" s="39"/>
    </row>
    <row r="35" spans="3:9" ht="15" customHeight="1" x14ac:dyDescent="0.45">
      <c r="C35" s="89"/>
      <c r="D35" s="172" t="s">
        <v>16</v>
      </c>
      <c r="E35" s="34"/>
      <c r="F35" s="73">
        <v>5000</v>
      </c>
      <c r="G35" s="24" t="s">
        <v>43</v>
      </c>
      <c r="H35" s="25" t="s">
        <v>43</v>
      </c>
      <c r="I35" s="28" t="s">
        <v>63</v>
      </c>
    </row>
    <row r="36" spans="3:9" ht="15" customHeight="1" x14ac:dyDescent="0.45">
      <c r="C36" s="89"/>
      <c r="D36" s="169"/>
      <c r="E36" s="22"/>
      <c r="F36" s="73">
        <v>4500</v>
      </c>
      <c r="G36" s="24" t="s">
        <v>43</v>
      </c>
      <c r="H36" s="25" t="s">
        <v>43</v>
      </c>
      <c r="I36" s="28" t="s">
        <v>64</v>
      </c>
    </row>
    <row r="37" spans="3:9" ht="15" customHeight="1" x14ac:dyDescent="0.45">
      <c r="C37" s="89"/>
      <c r="D37" s="169"/>
      <c r="E37" s="22"/>
      <c r="F37" s="73">
        <v>4000</v>
      </c>
      <c r="G37" s="24" t="s">
        <v>43</v>
      </c>
      <c r="H37" s="25" t="s">
        <v>43</v>
      </c>
      <c r="I37" s="28" t="s">
        <v>65</v>
      </c>
    </row>
    <row r="38" spans="3:9" ht="15" customHeight="1" x14ac:dyDescent="0.45">
      <c r="C38" s="89"/>
      <c r="D38" s="169"/>
      <c r="E38" s="22"/>
      <c r="F38" s="73">
        <v>3500</v>
      </c>
      <c r="G38" s="24" t="s">
        <v>43</v>
      </c>
      <c r="H38" s="25" t="s">
        <v>43</v>
      </c>
      <c r="I38" s="28" t="s">
        <v>66</v>
      </c>
    </row>
    <row r="39" spans="3:9" ht="15" customHeight="1" x14ac:dyDescent="0.45">
      <c r="C39" s="89"/>
      <c r="D39" s="169"/>
      <c r="E39" s="22"/>
      <c r="F39" s="73">
        <v>3000</v>
      </c>
      <c r="G39" s="24" t="s">
        <v>43</v>
      </c>
      <c r="H39" s="25" t="s">
        <v>43</v>
      </c>
      <c r="I39" s="28" t="s">
        <v>67</v>
      </c>
    </row>
    <row r="40" spans="3:9" ht="15" customHeight="1" x14ac:dyDescent="0.45">
      <c r="C40" s="89"/>
      <c r="D40" s="169"/>
      <c r="E40" s="22"/>
      <c r="F40" s="73">
        <v>2500</v>
      </c>
      <c r="G40" s="24" t="s">
        <v>43</v>
      </c>
      <c r="H40" s="25" t="s">
        <v>43</v>
      </c>
      <c r="I40" s="28" t="s">
        <v>68</v>
      </c>
    </row>
    <row r="41" spans="3:9" ht="15" customHeight="1" x14ac:dyDescent="0.45">
      <c r="C41" s="89"/>
      <c r="D41" s="169"/>
      <c r="E41" s="22"/>
      <c r="F41" s="73">
        <v>2000</v>
      </c>
      <c r="G41" s="24" t="s">
        <v>43</v>
      </c>
      <c r="H41" s="25" t="s">
        <v>43</v>
      </c>
      <c r="I41" s="28" t="s">
        <v>69</v>
      </c>
    </row>
    <row r="42" spans="3:9" ht="15" customHeight="1" x14ac:dyDescent="0.45">
      <c r="C42" s="89"/>
      <c r="D42" s="169"/>
      <c r="E42" s="22"/>
      <c r="F42" s="73">
        <v>1500</v>
      </c>
      <c r="G42" s="24" t="s">
        <v>43</v>
      </c>
      <c r="H42" s="25" t="s">
        <v>43</v>
      </c>
      <c r="I42" s="28" t="s">
        <v>70</v>
      </c>
    </row>
    <row r="43" spans="3:9" ht="15" customHeight="1" x14ac:dyDescent="0.45">
      <c r="C43" s="89"/>
      <c r="D43" s="169"/>
      <c r="E43" s="22"/>
      <c r="F43" s="73"/>
      <c r="G43" s="24"/>
      <c r="H43" s="73"/>
      <c r="I43" s="28"/>
    </row>
    <row r="44" spans="3:9" ht="15" customHeight="1" thickBot="1" x14ac:dyDescent="0.5">
      <c r="C44" s="89"/>
      <c r="D44" s="170"/>
      <c r="E44" s="31"/>
      <c r="F44" s="79"/>
      <c r="G44" s="32"/>
      <c r="H44" s="79"/>
      <c r="I44" s="33"/>
    </row>
    <row r="45" spans="3:9" ht="15" customHeight="1" thickBot="1" x14ac:dyDescent="0.5">
      <c r="C45" s="167"/>
      <c r="D45" s="35" t="s">
        <v>44</v>
      </c>
      <c r="E45" s="36">
        <v>186617500</v>
      </c>
      <c r="F45" s="37"/>
      <c r="G45" s="38"/>
      <c r="H45" s="37"/>
      <c r="I45" s="39"/>
    </row>
    <row r="46" spans="3:9" ht="15" customHeight="1" x14ac:dyDescent="0.45">
      <c r="C46" s="89"/>
      <c r="D46" s="172" t="s">
        <v>46</v>
      </c>
      <c r="E46" s="34"/>
      <c r="F46" s="73">
        <v>5000</v>
      </c>
      <c r="G46" s="24" t="s">
        <v>43</v>
      </c>
      <c r="H46" s="25" t="s">
        <v>43</v>
      </c>
      <c r="I46" s="28" t="s">
        <v>63</v>
      </c>
    </row>
    <row r="47" spans="3:9" ht="15" customHeight="1" x14ac:dyDescent="0.45">
      <c r="C47" s="89"/>
      <c r="D47" s="169"/>
      <c r="E47" s="22"/>
      <c r="F47" s="73">
        <v>4500</v>
      </c>
      <c r="G47" s="24" t="s">
        <v>43</v>
      </c>
      <c r="H47" s="25" t="s">
        <v>43</v>
      </c>
      <c r="I47" s="28" t="s">
        <v>64</v>
      </c>
    </row>
    <row r="48" spans="3:9" ht="15" customHeight="1" x14ac:dyDescent="0.45">
      <c r="C48" s="89"/>
      <c r="D48" s="169"/>
      <c r="E48" s="22"/>
      <c r="F48" s="73">
        <v>4000</v>
      </c>
      <c r="G48" s="24" t="s">
        <v>43</v>
      </c>
      <c r="H48" s="25" t="s">
        <v>43</v>
      </c>
      <c r="I48" s="28" t="s">
        <v>65</v>
      </c>
    </row>
    <row r="49" spans="3:9" ht="15" customHeight="1" x14ac:dyDescent="0.45">
      <c r="C49" s="89"/>
      <c r="D49" s="169"/>
      <c r="E49" s="22"/>
      <c r="F49" s="73">
        <v>3500</v>
      </c>
      <c r="G49" s="24" t="s">
        <v>43</v>
      </c>
      <c r="H49" s="25" t="s">
        <v>43</v>
      </c>
      <c r="I49" s="28" t="s">
        <v>66</v>
      </c>
    </row>
    <row r="50" spans="3:9" ht="15" customHeight="1" x14ac:dyDescent="0.45">
      <c r="C50" s="89"/>
      <c r="D50" s="169"/>
      <c r="E50" s="22"/>
      <c r="F50" s="73">
        <v>3000</v>
      </c>
      <c r="G50" s="24" t="s">
        <v>43</v>
      </c>
      <c r="H50" s="25" t="s">
        <v>43</v>
      </c>
      <c r="I50" s="28" t="s">
        <v>67</v>
      </c>
    </row>
    <row r="51" spans="3:9" ht="15" customHeight="1" x14ac:dyDescent="0.45">
      <c r="C51" s="89"/>
      <c r="D51" s="169"/>
      <c r="E51" s="22"/>
      <c r="F51" s="73">
        <v>2500</v>
      </c>
      <c r="G51" s="24" t="s">
        <v>43</v>
      </c>
      <c r="H51" s="25" t="s">
        <v>43</v>
      </c>
      <c r="I51" s="28" t="s">
        <v>68</v>
      </c>
    </row>
    <row r="52" spans="3:9" ht="15" customHeight="1" x14ac:dyDescent="0.45">
      <c r="C52" s="89"/>
      <c r="D52" s="169"/>
      <c r="E52" s="22"/>
      <c r="F52" s="73">
        <v>2000</v>
      </c>
      <c r="G52" s="24" t="s">
        <v>43</v>
      </c>
      <c r="H52" s="25" t="s">
        <v>43</v>
      </c>
      <c r="I52" s="28" t="s">
        <v>69</v>
      </c>
    </row>
    <row r="53" spans="3:9" ht="15" customHeight="1" x14ac:dyDescent="0.45">
      <c r="C53" s="89"/>
      <c r="D53" s="169"/>
      <c r="E53" s="22"/>
      <c r="F53" s="73">
        <v>1500</v>
      </c>
      <c r="G53" s="24" t="s">
        <v>43</v>
      </c>
      <c r="H53" s="25" t="s">
        <v>43</v>
      </c>
      <c r="I53" s="28" t="s">
        <v>70</v>
      </c>
    </row>
    <row r="54" spans="3:9" ht="15" customHeight="1" x14ac:dyDescent="0.45">
      <c r="C54" s="89"/>
      <c r="D54" s="169"/>
      <c r="E54" s="22"/>
      <c r="F54" s="73"/>
      <c r="G54" s="24"/>
      <c r="H54" s="73"/>
      <c r="I54" s="28"/>
    </row>
    <row r="55" spans="3:9" ht="15" customHeight="1" thickBot="1" x14ac:dyDescent="0.5">
      <c r="C55" s="89"/>
      <c r="D55" s="170"/>
      <c r="E55" s="31"/>
      <c r="F55" s="79"/>
      <c r="G55" s="32"/>
      <c r="H55" s="79"/>
      <c r="I55" s="33"/>
    </row>
    <row r="56" spans="3:9" ht="15" customHeight="1" thickBot="1" x14ac:dyDescent="0.5">
      <c r="C56" s="167"/>
      <c r="D56" s="35" t="s">
        <v>44</v>
      </c>
      <c r="E56" s="36">
        <v>17547000</v>
      </c>
      <c r="F56" s="37"/>
      <c r="G56" s="38"/>
      <c r="H56" s="37"/>
      <c r="I56" s="39"/>
    </row>
    <row r="57" spans="3:9" ht="15" customHeight="1" x14ac:dyDescent="0.45">
      <c r="C57" s="173" t="s">
        <v>47</v>
      </c>
      <c r="D57" s="172" t="s">
        <v>18</v>
      </c>
      <c r="E57" s="34"/>
      <c r="F57" s="73">
        <v>2000</v>
      </c>
      <c r="G57" s="24" t="s">
        <v>43</v>
      </c>
      <c r="H57" s="25" t="s">
        <v>43</v>
      </c>
      <c r="I57" s="28" t="s">
        <v>76</v>
      </c>
    </row>
    <row r="58" spans="3:9" ht="15" customHeight="1" x14ac:dyDescent="0.45">
      <c r="C58" s="173"/>
      <c r="D58" s="169"/>
      <c r="E58" s="22"/>
      <c r="F58" s="73">
        <v>1500</v>
      </c>
      <c r="G58" s="26"/>
      <c r="H58" s="73"/>
      <c r="I58" s="28" t="s">
        <v>69</v>
      </c>
    </row>
    <row r="59" spans="3:9" ht="15" customHeight="1" x14ac:dyDescent="0.45">
      <c r="C59" s="173"/>
      <c r="D59" s="169"/>
      <c r="E59" s="22"/>
      <c r="F59" s="73">
        <v>1000</v>
      </c>
      <c r="G59" s="24"/>
      <c r="H59" s="73"/>
      <c r="I59" s="28" t="s">
        <v>70</v>
      </c>
    </row>
    <row r="60" spans="3:9" ht="15" customHeight="1" x14ac:dyDescent="0.45">
      <c r="C60" s="173"/>
      <c r="D60" s="169"/>
      <c r="E60" s="22"/>
      <c r="F60" s="73"/>
      <c r="G60" s="26"/>
      <c r="H60" s="73"/>
      <c r="I60" s="28"/>
    </row>
    <row r="61" spans="3:9" ht="15" customHeight="1" x14ac:dyDescent="0.45">
      <c r="C61" s="173"/>
      <c r="D61" s="169"/>
      <c r="E61" s="22"/>
      <c r="F61" s="73"/>
      <c r="G61" s="24"/>
      <c r="H61" s="73"/>
      <c r="I61" s="28"/>
    </row>
    <row r="62" spans="3:9" ht="15" customHeight="1" x14ac:dyDescent="0.45">
      <c r="C62" s="173"/>
      <c r="D62" s="169"/>
      <c r="E62" s="22"/>
      <c r="F62" s="73"/>
      <c r="G62" s="24"/>
      <c r="H62" s="73"/>
      <c r="I62" s="28"/>
    </row>
    <row r="63" spans="3:9" ht="15" customHeight="1" x14ac:dyDescent="0.45">
      <c r="C63" s="173"/>
      <c r="D63" s="169"/>
      <c r="E63" s="22"/>
      <c r="F63" s="73"/>
      <c r="G63" s="24"/>
      <c r="H63" s="73"/>
      <c r="I63" s="28"/>
    </row>
    <row r="64" spans="3:9" ht="15" customHeight="1" x14ac:dyDescent="0.45">
      <c r="C64" s="173"/>
      <c r="D64" s="169"/>
      <c r="E64" s="22"/>
      <c r="F64" s="73"/>
      <c r="G64" s="24"/>
      <c r="H64" s="73"/>
      <c r="I64" s="28"/>
    </row>
    <row r="65" spans="2:9" ht="15" customHeight="1" x14ac:dyDescent="0.45">
      <c r="C65" s="173"/>
      <c r="D65" s="169"/>
      <c r="E65" s="22"/>
      <c r="F65" s="73"/>
      <c r="G65" s="24"/>
      <c r="H65" s="73"/>
      <c r="I65" s="28"/>
    </row>
    <row r="66" spans="2:9" ht="15" customHeight="1" thickBot="1" x14ac:dyDescent="0.5">
      <c r="C66" s="173"/>
      <c r="D66" s="170"/>
      <c r="E66" s="31"/>
      <c r="F66" s="79"/>
      <c r="G66" s="32"/>
      <c r="H66" s="79"/>
      <c r="I66" s="33"/>
    </row>
    <row r="67" spans="2:9" ht="15" customHeight="1" thickBot="1" x14ac:dyDescent="0.5">
      <c r="C67" s="174"/>
      <c r="D67" s="35" t="s">
        <v>44</v>
      </c>
      <c r="E67" s="36">
        <v>107550045</v>
      </c>
      <c r="F67" s="37"/>
      <c r="G67" s="38"/>
      <c r="H67" s="45"/>
      <c r="I67" s="39"/>
    </row>
    <row r="68" spans="2:9" ht="15" customHeight="1" thickBot="1" x14ac:dyDescent="0.5">
      <c r="C68" s="175" t="s">
        <v>48</v>
      </c>
      <c r="D68" s="176"/>
      <c r="E68" s="40">
        <f>E23+E34+E45+E56+E67</f>
        <v>335360045</v>
      </c>
      <c r="F68" s="41"/>
      <c r="G68" s="42"/>
      <c r="H68" s="43"/>
      <c r="I68" s="44"/>
    </row>
    <row r="69" spans="2:9" ht="15" customHeight="1" x14ac:dyDescent="0.45">
      <c r="C69" s="130" t="s">
        <v>51</v>
      </c>
      <c r="D69" s="131"/>
      <c r="E69" s="51">
        <f>48830+538</f>
        <v>49368</v>
      </c>
      <c r="F69" s="177"/>
      <c r="G69" s="177"/>
      <c r="H69" s="177"/>
      <c r="I69" s="177"/>
    </row>
    <row r="70" spans="2:9" ht="15" customHeight="1" thickBot="1" x14ac:dyDescent="0.5">
      <c r="C70" s="138" t="s">
        <v>52</v>
      </c>
      <c r="D70" s="139"/>
      <c r="E70" s="80">
        <f>5184+4373+227</f>
        <v>9784</v>
      </c>
      <c r="F70" s="81"/>
      <c r="G70" s="81"/>
      <c r="H70" s="81"/>
      <c r="I70" s="81"/>
    </row>
    <row r="71" spans="2:9" ht="15" customHeight="1" x14ac:dyDescent="0.45">
      <c r="C71" s="118" t="s">
        <v>20</v>
      </c>
      <c r="D71" s="119"/>
      <c r="E71" s="78">
        <f>(E6+E8)/E69</f>
        <v>9129.6273091881376</v>
      </c>
      <c r="F71" s="81"/>
      <c r="G71" s="81"/>
      <c r="H71" s="81"/>
      <c r="I71" s="81"/>
    </row>
    <row r="72" spans="2:9" ht="15" customHeight="1" thickBot="1" x14ac:dyDescent="0.5">
      <c r="C72" s="138" t="s">
        <v>21</v>
      </c>
      <c r="D72" s="139"/>
      <c r="E72" s="50">
        <f>(E7+E9)/E70</f>
        <v>8471.1761038430086</v>
      </c>
      <c r="F72" s="159"/>
      <c r="G72" s="159"/>
      <c r="H72" s="159"/>
      <c r="I72" s="159"/>
    </row>
    <row r="73" spans="2:9" ht="15" customHeight="1" x14ac:dyDescent="0.45">
      <c r="C73" s="11" t="s">
        <v>53</v>
      </c>
      <c r="D73" s="11"/>
      <c r="E73" s="11"/>
      <c r="F73" s="11"/>
      <c r="G73" s="11"/>
      <c r="H73" s="11"/>
      <c r="I73" s="11"/>
    </row>
    <row r="74" spans="2:9" ht="15" customHeight="1" x14ac:dyDescent="0.45">
      <c r="C74" s="11" t="s">
        <v>57</v>
      </c>
      <c r="D74" s="11"/>
      <c r="E74" s="11"/>
      <c r="F74" s="11"/>
      <c r="G74" s="11"/>
      <c r="H74" s="11"/>
      <c r="I74" s="11"/>
    </row>
    <row r="75" spans="2:9" ht="15" customHeight="1" x14ac:dyDescent="0.45"/>
    <row r="76" spans="2:9" ht="15" customHeight="1" x14ac:dyDescent="0.45">
      <c r="B76" s="1" t="s">
        <v>22</v>
      </c>
      <c r="C76" s="108" t="s">
        <v>23</v>
      </c>
      <c r="D76" s="108"/>
      <c r="E76" s="108"/>
      <c r="F76" s="108"/>
      <c r="G76" s="108"/>
    </row>
    <row r="77" spans="2:9" ht="12.6" thickBot="1" x14ac:dyDescent="0.5">
      <c r="C77" s="76"/>
      <c r="D77" s="76"/>
      <c r="E77" s="160" t="s">
        <v>24</v>
      </c>
      <c r="F77" s="160"/>
      <c r="G77" s="160"/>
      <c r="H77" s="160" t="s">
        <v>25</v>
      </c>
      <c r="I77" s="160"/>
    </row>
    <row r="78" spans="2:9" ht="15" customHeight="1" x14ac:dyDescent="0.45">
      <c r="C78" s="104" t="s">
        <v>26</v>
      </c>
      <c r="D78" s="105"/>
      <c r="E78" s="149"/>
      <c r="F78" s="150"/>
      <c r="G78" s="151"/>
      <c r="H78" s="149"/>
      <c r="I78" s="152"/>
    </row>
    <row r="79" spans="2:9" ht="15" customHeight="1" thickBot="1" x14ac:dyDescent="0.5">
      <c r="C79" s="153" t="s">
        <v>27</v>
      </c>
      <c r="D79" s="154"/>
      <c r="E79" s="155"/>
      <c r="F79" s="156"/>
      <c r="G79" s="157"/>
      <c r="H79" s="156"/>
      <c r="I79" s="158"/>
    </row>
    <row r="80" spans="2:9" ht="15" customHeight="1" thickBot="1" x14ac:dyDescent="0.5">
      <c r="C80" s="145" t="s">
        <v>55</v>
      </c>
      <c r="D80" s="146"/>
      <c r="E80" s="109">
        <v>10</v>
      </c>
      <c r="F80" s="110"/>
      <c r="G80" s="110"/>
      <c r="H80" s="110"/>
      <c r="I80" s="111"/>
    </row>
    <row r="81" spans="2:9" ht="15" customHeight="1" x14ac:dyDescent="0.45">
      <c r="C81" s="17" t="s">
        <v>61</v>
      </c>
      <c r="D81" s="17"/>
      <c r="E81" s="18"/>
      <c r="F81" s="18"/>
      <c r="G81" s="18"/>
      <c r="H81" s="18"/>
      <c r="I81" s="18"/>
    </row>
    <row r="82" spans="2:9" ht="15" customHeight="1" x14ac:dyDescent="0.45"/>
    <row r="83" spans="2:9" ht="15" customHeight="1" thickBot="1" x14ac:dyDescent="0.5">
      <c r="B83" s="1" t="s">
        <v>28</v>
      </c>
      <c r="C83" s="108" t="s">
        <v>29</v>
      </c>
      <c r="D83" s="108"/>
      <c r="E83" s="108"/>
      <c r="F83" s="108"/>
      <c r="G83" s="108"/>
    </row>
    <row r="84" spans="2:9" ht="15" customHeight="1" x14ac:dyDescent="0.45">
      <c r="C84" s="140" t="s">
        <v>30</v>
      </c>
      <c r="D84" s="74" t="s">
        <v>31</v>
      </c>
      <c r="E84" s="100">
        <f>(E23+E34)/(E23+E34+E45+E56)</f>
        <v>0.10379482902418682</v>
      </c>
      <c r="F84" s="100"/>
      <c r="G84" s="100"/>
      <c r="H84" s="100"/>
      <c r="I84" s="101"/>
    </row>
    <row r="85" spans="2:9" ht="15" customHeight="1" thickBot="1" x14ac:dyDescent="0.5">
      <c r="C85" s="141"/>
      <c r="D85" s="75" t="s">
        <v>32</v>
      </c>
      <c r="E85" s="102">
        <f>(E45+E56)/(E23+E34+E45+E56)</f>
        <v>0.8962051709758132</v>
      </c>
      <c r="F85" s="147"/>
      <c r="G85" s="147"/>
      <c r="H85" s="147"/>
      <c r="I85" s="148"/>
    </row>
    <row r="86" spans="2:9" ht="15" customHeight="1" x14ac:dyDescent="0.45"/>
    <row r="87" spans="2:9" ht="15" customHeight="1" thickBot="1" x14ac:dyDescent="0.5">
      <c r="B87" s="1" t="s">
        <v>33</v>
      </c>
      <c r="C87" s="108" t="s">
        <v>34</v>
      </c>
      <c r="D87" s="108"/>
      <c r="E87" s="108"/>
      <c r="F87" s="108"/>
      <c r="G87" s="108"/>
      <c r="H87" s="108"/>
      <c r="I87" s="108"/>
    </row>
    <row r="88" spans="2:9" ht="70.2" customHeight="1" thickBot="1" x14ac:dyDescent="0.5">
      <c r="C88" s="3" t="s">
        <v>35</v>
      </c>
      <c r="D88" s="142"/>
      <c r="E88" s="143"/>
      <c r="F88" s="143"/>
      <c r="G88" s="143"/>
      <c r="H88" s="143"/>
      <c r="I88" s="144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効果検証様式（集計値）</vt:lpstr>
      <vt:lpstr>R3.11</vt:lpstr>
      <vt:lpstr>R3.12</vt:lpstr>
      <vt:lpstr>R4.1</vt:lpstr>
      <vt:lpstr>R4.6</vt:lpstr>
      <vt:lpstr>R4.7</vt:lpstr>
      <vt:lpstr>R4.9</vt:lpstr>
      <vt:lpstr>R4.10</vt:lpstr>
      <vt:lpstr>R3.11!Print_Area</vt:lpstr>
      <vt:lpstr>R3.12!Print_Area</vt:lpstr>
      <vt:lpstr>R4.1!Print_Area</vt:lpstr>
      <vt:lpstr>R4.10!Print_Area</vt:lpstr>
      <vt:lpstr>R4.6!Print_Area</vt:lpstr>
      <vt:lpstr>R4.7!Print_Area</vt:lpstr>
      <vt:lpstr>R4.9!Print_Area</vt:lpstr>
      <vt:lpstr>'効果検証様式（集計値）'!Print_Area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2024-09-27T04:46:31Z</dcterms:modified>
  <cp:category/>
  <cp:contentStatus/>
</cp:coreProperties>
</file>