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2-04" sheetId="1" r:id="rId1"/>
  </sheets>
  <definedNames>
    <definedName name="_xlnm.Print_Titles" localSheetId="0">'02-04'!$1:$5</definedName>
  </definedNames>
  <calcPr fullCalcOnLoad="1"/>
</workbook>
</file>

<file path=xl/sharedStrings.xml><?xml version="1.0" encoding="utf-8"?>
<sst xmlns="http://schemas.openxmlformats.org/spreadsheetml/2006/main" count="145" uniqueCount="49">
  <si>
    <t>不動産取得税</t>
  </si>
  <si>
    <t>ゴルフ場利用税</t>
  </si>
  <si>
    <t>鉱区税</t>
  </si>
  <si>
    <t>税目</t>
  </si>
  <si>
    <t>区分</t>
  </si>
  <si>
    <t>最終予算額</t>
  </si>
  <si>
    <t>調定額</t>
  </si>
  <si>
    <t>収入済額</t>
  </si>
  <si>
    <t>不納欠損額</t>
  </si>
  <si>
    <t>収入未済額</t>
  </si>
  <si>
    <t>収入歩合</t>
  </si>
  <si>
    <t>予算に対する
増減額</t>
  </si>
  <si>
    <t>過誤納
還付未済額</t>
  </si>
  <si>
    <t>件数</t>
  </si>
  <si>
    <t>税額</t>
  </si>
  <si>
    <t>対予算</t>
  </si>
  <si>
    <t>対調定</t>
  </si>
  <si>
    <t>円</t>
  </si>
  <si>
    <t>件</t>
  </si>
  <si>
    <t>％</t>
  </si>
  <si>
    <t>現</t>
  </si>
  <si>
    <t>府民税</t>
  </si>
  <si>
    <t>個人</t>
  </si>
  <si>
    <t>滞</t>
  </si>
  <si>
    <t>計</t>
  </si>
  <si>
    <t>法人</t>
  </si>
  <si>
    <t>利子割</t>
  </si>
  <si>
    <t>事業税</t>
  </si>
  <si>
    <t>地方消費税</t>
  </si>
  <si>
    <t>譲渡割</t>
  </si>
  <si>
    <t>貨物割</t>
  </si>
  <si>
    <t>府たばこ税</t>
  </si>
  <si>
    <t>自動車税</t>
  </si>
  <si>
    <t>府固定資産税</t>
  </si>
  <si>
    <t>普通税計</t>
  </si>
  <si>
    <t>現</t>
  </si>
  <si>
    <t>自動車取得税</t>
  </si>
  <si>
    <t>滞</t>
  </si>
  <si>
    <t>計</t>
  </si>
  <si>
    <t>軽油引取税</t>
  </si>
  <si>
    <t>狩猟税</t>
  </si>
  <si>
    <t>目的税計</t>
  </si>
  <si>
    <t>料理飲食等消費税</t>
  </si>
  <si>
    <t>特別地方消費税</t>
  </si>
  <si>
    <t>旧法による税計</t>
  </si>
  <si>
    <t>合計</t>
  </si>
  <si>
    <t>自動車取得税</t>
  </si>
  <si>
    <t>軽油引取税</t>
  </si>
  <si>
    <t>４　平成２７年度 府税調定収入総額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</si>
</sst>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0.0_);[Red]\(0.0\)"/>
    <numFmt numFmtId="179" formatCode="0.0%"/>
    <numFmt numFmtId="180" formatCode="#,##0_);[Red]\(#,##0\)"/>
    <numFmt numFmtId="181" formatCode="#,##0;&quot;△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76" fontId="6" fillId="0" borderId="10" xfId="49" applyNumberFormat="1" applyFont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Alignment="1">
      <alignment vertical="center"/>
    </xf>
    <xf numFmtId="176" fontId="8" fillId="0" borderId="0" xfId="49" applyNumberFormat="1" applyFont="1" applyBorder="1" applyAlignment="1">
      <alignment vertical="center"/>
    </xf>
    <xf numFmtId="180" fontId="9" fillId="0" borderId="0" xfId="49" applyNumberFormat="1" applyFont="1" applyBorder="1" applyAlignment="1">
      <alignment vertical="center"/>
    </xf>
    <xf numFmtId="180" fontId="9" fillId="0" borderId="0" xfId="49" applyNumberFormat="1" applyFont="1" applyAlignment="1">
      <alignment vertical="center"/>
    </xf>
    <xf numFmtId="181" fontId="9" fillId="0" borderId="0" xfId="49" applyNumberFormat="1" applyFont="1" applyAlignment="1">
      <alignment vertical="center"/>
    </xf>
    <xf numFmtId="178" fontId="8" fillId="0" borderId="0" xfId="49" applyNumberFormat="1" applyFont="1" applyAlignment="1">
      <alignment vertical="center"/>
    </xf>
    <xf numFmtId="38" fontId="8" fillId="0" borderId="0" xfId="49" applyFont="1" applyAlignment="1">
      <alignment vertical="center"/>
    </xf>
    <xf numFmtId="176" fontId="10" fillId="0" borderId="12" xfId="49" applyNumberFormat="1" applyFont="1" applyBorder="1" applyAlignment="1">
      <alignment horizontal="distributed" vertical="center"/>
    </xf>
    <xf numFmtId="176" fontId="10" fillId="0" borderId="13" xfId="49" applyNumberFormat="1" applyFont="1" applyBorder="1" applyAlignment="1">
      <alignment horizontal="distributed" vertical="center"/>
    </xf>
    <xf numFmtId="176" fontId="10" fillId="0" borderId="0" xfId="49" applyNumberFormat="1" applyFont="1" applyAlignment="1">
      <alignment vertical="center"/>
    </xf>
    <xf numFmtId="176" fontId="10" fillId="0" borderId="14" xfId="49" applyNumberFormat="1" applyFont="1" applyBorder="1" applyAlignment="1">
      <alignment horizontal="distributed" vertical="center"/>
    </xf>
    <xf numFmtId="176" fontId="10" fillId="0" borderId="15" xfId="49" applyNumberFormat="1" applyFont="1" applyBorder="1" applyAlignment="1">
      <alignment horizontal="distributed" vertical="center"/>
    </xf>
    <xf numFmtId="180" fontId="3" fillId="0" borderId="16" xfId="49" applyNumberFormat="1" applyFont="1" applyBorder="1" applyAlignment="1">
      <alignment horizontal="distributed" vertical="center" wrapText="1"/>
    </xf>
    <xf numFmtId="181" fontId="3" fillId="0" borderId="16" xfId="49" applyNumberFormat="1" applyFont="1" applyBorder="1" applyAlignment="1">
      <alignment horizontal="distributed" vertical="center" wrapText="1"/>
    </xf>
    <xf numFmtId="178" fontId="10" fillId="0" borderId="16" xfId="49" applyNumberFormat="1" applyFont="1" applyBorder="1" applyAlignment="1">
      <alignment horizontal="distributed" vertical="center" wrapText="1"/>
    </xf>
    <xf numFmtId="176" fontId="11" fillId="0" borderId="17" xfId="49" applyNumberFormat="1" applyFont="1" applyBorder="1" applyAlignment="1">
      <alignment horizontal="distributed" vertical="center"/>
    </xf>
    <xf numFmtId="176" fontId="11" fillId="0" borderId="0" xfId="49" applyNumberFormat="1" applyFont="1" applyBorder="1" applyAlignment="1">
      <alignment horizontal="right" vertical="center"/>
    </xf>
    <xf numFmtId="176" fontId="11" fillId="0" borderId="0" xfId="49" applyNumberFormat="1" applyFont="1" applyBorder="1" applyAlignment="1">
      <alignment horizontal="distributed" vertical="center"/>
    </xf>
    <xf numFmtId="176" fontId="11" fillId="0" borderId="18" xfId="49" applyNumberFormat="1" applyFont="1" applyBorder="1" applyAlignment="1">
      <alignment horizontal="distributed" vertical="center"/>
    </xf>
    <xf numFmtId="176" fontId="11" fillId="0" borderId="19" xfId="49" applyNumberFormat="1" applyFont="1" applyBorder="1" applyAlignment="1">
      <alignment horizontal="distributed" vertical="center"/>
    </xf>
    <xf numFmtId="180" fontId="12" fillId="0" borderId="0" xfId="49" applyNumberFormat="1" applyFont="1" applyBorder="1" applyAlignment="1">
      <alignment horizontal="right" vertical="center"/>
    </xf>
    <xf numFmtId="181" fontId="12" fillId="0" borderId="0" xfId="49" applyNumberFormat="1" applyFont="1" applyBorder="1" applyAlignment="1">
      <alignment horizontal="right" vertical="center"/>
    </xf>
    <xf numFmtId="178" fontId="11" fillId="0" borderId="0" xfId="49" applyNumberFormat="1" applyFont="1" applyBorder="1" applyAlignment="1">
      <alignment horizontal="right" vertical="center"/>
    </xf>
    <xf numFmtId="38" fontId="11" fillId="0" borderId="20" xfId="49" applyFont="1" applyBorder="1" applyAlignment="1">
      <alignment horizontal="right" vertical="center"/>
    </xf>
    <xf numFmtId="176" fontId="11" fillId="0" borderId="0" xfId="49" applyNumberFormat="1" applyFont="1" applyAlignment="1">
      <alignment horizontal="right" vertical="center"/>
    </xf>
    <xf numFmtId="176" fontId="10" fillId="0" borderId="17" xfId="49" applyNumberFormat="1" applyFont="1" applyBorder="1" applyAlignment="1">
      <alignment vertical="center"/>
    </xf>
    <xf numFmtId="176" fontId="10" fillId="0" borderId="0" xfId="49" applyNumberFormat="1" applyFont="1" applyBorder="1" applyAlignment="1">
      <alignment vertical="center"/>
    </xf>
    <xf numFmtId="176" fontId="10" fillId="0" borderId="18" xfId="49" applyNumberFormat="1" applyFont="1" applyBorder="1" applyAlignment="1">
      <alignment vertical="center"/>
    </xf>
    <xf numFmtId="176" fontId="10" fillId="0" borderId="19" xfId="49" applyNumberFormat="1" applyFont="1" applyBorder="1" applyAlignment="1">
      <alignment horizontal="distributed" vertical="center"/>
    </xf>
    <xf numFmtId="176" fontId="3" fillId="0" borderId="0" xfId="49" applyNumberFormat="1" applyFont="1" applyAlignment="1">
      <alignment vertical="center"/>
    </xf>
    <xf numFmtId="176" fontId="10" fillId="0" borderId="17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center" vertical="distributed" textRotation="255"/>
    </xf>
    <xf numFmtId="176" fontId="10" fillId="0" borderId="0" xfId="49" applyNumberFormat="1" applyFont="1" applyBorder="1" applyAlignment="1">
      <alignment horizontal="distributed" vertical="center"/>
    </xf>
    <xf numFmtId="176" fontId="10" fillId="0" borderId="18" xfId="49" applyNumberFormat="1" applyFont="1" applyBorder="1" applyAlignment="1">
      <alignment horizontal="distributed" vertical="center"/>
    </xf>
    <xf numFmtId="176" fontId="13" fillId="0" borderId="19" xfId="49" applyNumberFormat="1" applyFont="1" applyBorder="1" applyAlignment="1">
      <alignment horizontal="distributed" vertical="center"/>
    </xf>
    <xf numFmtId="176" fontId="6" fillId="0" borderId="0" xfId="49" applyNumberFormat="1" applyFont="1" applyAlignment="1">
      <alignment vertical="center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/>
    </xf>
    <xf numFmtId="176" fontId="13" fillId="0" borderId="17" xfId="0" applyNumberFormat="1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18" xfId="0" applyNumberFormat="1" applyFont="1" applyBorder="1" applyAlignment="1">
      <alignment horizontal="distributed" vertical="center"/>
    </xf>
    <xf numFmtId="180" fontId="3" fillId="0" borderId="0" xfId="49" applyNumberFormat="1" applyFont="1" applyBorder="1" applyAlignment="1">
      <alignment horizontal="right" vertical="center"/>
    </xf>
    <xf numFmtId="176" fontId="3" fillId="0" borderId="19" xfId="49" applyNumberFormat="1" applyFont="1" applyBorder="1" applyAlignment="1">
      <alignment horizontal="distributed" vertical="center"/>
    </xf>
    <xf numFmtId="176" fontId="6" fillId="0" borderId="19" xfId="49" applyNumberFormat="1" applyFont="1" applyBorder="1" applyAlignment="1">
      <alignment horizontal="distributed" vertical="center"/>
    </xf>
    <xf numFmtId="176" fontId="3" fillId="0" borderId="17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 horizontal="distributed" vertical="center"/>
    </xf>
    <xf numFmtId="176" fontId="3" fillId="0" borderId="18" xfId="49" applyNumberFormat="1" applyFont="1" applyBorder="1" applyAlignment="1">
      <alignment horizontal="distributed" vertical="center"/>
    </xf>
    <xf numFmtId="176" fontId="13" fillId="0" borderId="17" xfId="49" applyNumberFormat="1" applyFont="1" applyBorder="1" applyAlignment="1">
      <alignment horizontal="distributed" vertical="center"/>
    </xf>
    <xf numFmtId="176" fontId="13" fillId="0" borderId="18" xfId="49" applyNumberFormat="1" applyFont="1" applyBorder="1" applyAlignment="1">
      <alignment horizontal="distributed" vertical="center"/>
    </xf>
    <xf numFmtId="176" fontId="6" fillId="0" borderId="17" xfId="49" applyNumberFormat="1" applyFont="1" applyBorder="1" applyAlignment="1">
      <alignment horizontal="distributed" vertical="center"/>
    </xf>
    <xf numFmtId="176" fontId="6" fillId="0" borderId="0" xfId="49" applyNumberFormat="1" applyFont="1" applyBorder="1" applyAlignment="1">
      <alignment vertical="center"/>
    </xf>
    <xf numFmtId="176" fontId="6" fillId="0" borderId="0" xfId="49" applyNumberFormat="1" applyFont="1" applyBorder="1" applyAlignment="1">
      <alignment horizontal="distributed" vertical="center"/>
    </xf>
    <xf numFmtId="176" fontId="6" fillId="0" borderId="18" xfId="49" applyNumberFormat="1" applyFont="1" applyBorder="1" applyAlignment="1">
      <alignment horizontal="distributed" vertical="center"/>
    </xf>
    <xf numFmtId="176" fontId="14" fillId="0" borderId="17" xfId="49" applyNumberFormat="1" applyFont="1" applyBorder="1" applyAlignment="1">
      <alignment horizontal="distributed" vertical="center"/>
    </xf>
    <xf numFmtId="176" fontId="14" fillId="0" borderId="0" xfId="49" applyNumberFormat="1" applyFont="1" applyBorder="1" applyAlignment="1">
      <alignment vertical="center"/>
    </xf>
    <xf numFmtId="176" fontId="14" fillId="0" borderId="0" xfId="49" applyNumberFormat="1" applyFont="1" applyBorder="1" applyAlignment="1">
      <alignment horizontal="distributed" vertical="center"/>
    </xf>
    <xf numFmtId="176" fontId="14" fillId="0" borderId="19" xfId="49" applyNumberFormat="1" applyFont="1" applyBorder="1" applyAlignment="1">
      <alignment vertical="center"/>
    </xf>
    <xf numFmtId="176" fontId="14" fillId="0" borderId="0" xfId="49" applyNumberFormat="1" applyFont="1" applyAlignment="1">
      <alignment vertical="center"/>
    </xf>
    <xf numFmtId="176" fontId="13" fillId="0" borderId="17" xfId="49" applyNumberFormat="1" applyFont="1" applyBorder="1" applyAlignment="1">
      <alignment horizontal="distributed" vertical="center"/>
    </xf>
    <xf numFmtId="176" fontId="13" fillId="0" borderId="18" xfId="49" applyNumberFormat="1" applyFont="1" applyBorder="1" applyAlignment="1">
      <alignment horizontal="distributed" vertical="center"/>
    </xf>
    <xf numFmtId="176" fontId="6" fillId="0" borderId="21" xfId="49" applyNumberFormat="1" applyFont="1" applyBorder="1" applyAlignment="1">
      <alignment vertical="center"/>
    </xf>
    <xf numFmtId="176" fontId="6" fillId="0" borderId="10" xfId="49" applyNumberFormat="1" applyFont="1" applyBorder="1" applyAlignment="1">
      <alignment vertical="center"/>
    </xf>
    <xf numFmtId="176" fontId="6" fillId="0" borderId="22" xfId="49" applyNumberFormat="1" applyFont="1" applyBorder="1" applyAlignment="1">
      <alignment vertical="center"/>
    </xf>
    <xf numFmtId="176" fontId="6" fillId="0" borderId="23" xfId="49" applyNumberFormat="1" applyFont="1" applyBorder="1" applyAlignment="1">
      <alignment horizontal="distributed" vertical="center"/>
    </xf>
    <xf numFmtId="180" fontId="3" fillId="0" borderId="10" xfId="49" applyNumberFormat="1" applyFont="1" applyBorder="1" applyAlignment="1">
      <alignment horizontal="right" vertical="center"/>
    </xf>
    <xf numFmtId="181" fontId="3" fillId="0" borderId="10" xfId="49" applyNumberFormat="1" applyFont="1" applyBorder="1" applyAlignment="1">
      <alignment horizontal="right" vertical="center"/>
    </xf>
    <xf numFmtId="178" fontId="6" fillId="0" borderId="10" xfId="49" applyNumberFormat="1" applyFont="1" applyBorder="1" applyAlignment="1">
      <alignment horizontal="right" vertical="center"/>
    </xf>
    <xf numFmtId="176" fontId="14" fillId="0" borderId="0" xfId="49" applyNumberFormat="1" applyFont="1" applyAlignment="1">
      <alignment horizontal="distributed" vertical="center"/>
    </xf>
    <xf numFmtId="180" fontId="14" fillId="0" borderId="0" xfId="49" applyNumberFormat="1" applyFont="1" applyAlignment="1">
      <alignment vertical="center"/>
    </xf>
    <xf numFmtId="181" fontId="14" fillId="0" borderId="0" xfId="49" applyNumberFormat="1" applyFont="1" applyAlignment="1">
      <alignment vertical="center"/>
    </xf>
    <xf numFmtId="178" fontId="14" fillId="0" borderId="0" xfId="49" applyNumberFormat="1" applyFont="1" applyAlignment="1">
      <alignment vertical="center"/>
    </xf>
    <xf numFmtId="38" fontId="14" fillId="0" borderId="0" xfId="49" applyFont="1" applyAlignment="1">
      <alignment vertical="center"/>
    </xf>
    <xf numFmtId="176" fontId="51" fillId="33" borderId="0" xfId="49" applyNumberFormat="1" applyFont="1" applyFill="1" applyBorder="1" applyAlignment="1">
      <alignment horizontal="right" vertical="center" shrinkToFit="1"/>
    </xf>
    <xf numFmtId="178" fontId="51" fillId="33" borderId="0" xfId="49" applyNumberFormat="1" applyFont="1" applyFill="1" applyBorder="1" applyAlignment="1">
      <alignment horizontal="right" vertical="center"/>
    </xf>
    <xf numFmtId="176" fontId="51" fillId="33" borderId="20" xfId="49" applyNumberFormat="1" applyFont="1" applyFill="1" applyBorder="1" applyAlignment="1">
      <alignment horizontal="right" vertical="center" shrinkToFit="1"/>
    </xf>
    <xf numFmtId="176" fontId="52" fillId="33" borderId="0" xfId="49" applyNumberFormat="1" applyFont="1" applyFill="1" applyBorder="1" applyAlignment="1">
      <alignment horizontal="right" vertical="center" shrinkToFit="1"/>
    </xf>
    <xf numFmtId="178" fontId="52" fillId="33" borderId="0" xfId="49" applyNumberFormat="1" applyFont="1" applyFill="1" applyBorder="1" applyAlignment="1">
      <alignment horizontal="right" vertical="center"/>
    </xf>
    <xf numFmtId="176" fontId="52" fillId="33" borderId="20" xfId="49" applyNumberFormat="1" applyFont="1" applyFill="1" applyBorder="1" applyAlignment="1">
      <alignment horizontal="right" vertical="center" shrinkToFit="1"/>
    </xf>
    <xf numFmtId="180" fontId="51" fillId="33" borderId="0" xfId="49" applyNumberFormat="1" applyFont="1" applyFill="1" applyBorder="1" applyAlignment="1">
      <alignment horizontal="right" vertical="center"/>
    </xf>
    <xf numFmtId="181" fontId="51" fillId="33" borderId="0" xfId="49" applyNumberFormat="1" applyFont="1" applyFill="1" applyBorder="1" applyAlignment="1">
      <alignment horizontal="right" vertical="center"/>
    </xf>
    <xf numFmtId="176" fontId="13" fillId="0" borderId="0" xfId="49" applyNumberFormat="1" applyFont="1" applyBorder="1" applyAlignment="1">
      <alignment horizontal="distributed" vertical="center"/>
    </xf>
    <xf numFmtId="176" fontId="7" fillId="0" borderId="0" xfId="49" applyNumberFormat="1" applyFont="1" applyAlignment="1" applyProtection="1">
      <alignment horizontal="center" vertical="center"/>
      <protection locked="0"/>
    </xf>
    <xf numFmtId="176" fontId="10" fillId="0" borderId="0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center" vertical="distributed" textRotation="255"/>
    </xf>
    <xf numFmtId="176" fontId="10" fillId="0" borderId="24" xfId="49" applyNumberFormat="1" applyFont="1" applyBorder="1" applyAlignment="1">
      <alignment horizontal="distributed" vertical="center"/>
    </xf>
    <xf numFmtId="176" fontId="10" fillId="0" borderId="25" xfId="49" applyNumberFormat="1" applyFont="1" applyBorder="1" applyAlignment="1">
      <alignment horizontal="distributed" vertical="center"/>
    </xf>
    <xf numFmtId="180" fontId="3" fillId="0" borderId="26" xfId="49" applyNumberFormat="1" applyFont="1" applyBorder="1" applyAlignment="1">
      <alignment horizontal="distributed" vertical="center"/>
    </xf>
    <xf numFmtId="180" fontId="3" fillId="0" borderId="27" xfId="0" applyNumberFormat="1" applyFont="1" applyBorder="1" applyAlignment="1">
      <alignment horizontal="distributed" vertical="center"/>
    </xf>
    <xf numFmtId="38" fontId="10" fillId="0" borderId="28" xfId="49" applyFont="1" applyBorder="1" applyAlignment="1">
      <alignment horizontal="distributed" vertical="center" wrapText="1"/>
    </xf>
    <xf numFmtId="38" fontId="10" fillId="0" borderId="29" xfId="49" applyFont="1" applyBorder="1" applyAlignment="1">
      <alignment horizontal="distributed" vertical="center"/>
    </xf>
    <xf numFmtId="181" fontId="3" fillId="0" borderId="26" xfId="49" applyNumberFormat="1" applyFont="1" applyBorder="1" applyAlignment="1">
      <alignment horizontal="distributed" vertical="center"/>
    </xf>
    <xf numFmtId="181" fontId="3" fillId="0" borderId="27" xfId="0" applyNumberFormat="1" applyFont="1" applyBorder="1" applyAlignment="1">
      <alignment horizontal="distributed" vertical="center"/>
    </xf>
    <xf numFmtId="178" fontId="10" fillId="0" borderId="26" xfId="0" applyNumberFormat="1" applyFont="1" applyBorder="1" applyAlignment="1">
      <alignment horizontal="distributed" vertical="center"/>
    </xf>
    <xf numFmtId="178" fontId="10" fillId="0" borderId="27" xfId="0" applyNumberFormat="1" applyFont="1" applyBorder="1" applyAlignment="1">
      <alignment horizontal="distributed" vertical="center"/>
    </xf>
    <xf numFmtId="180" fontId="3" fillId="0" borderId="13" xfId="49" applyNumberFormat="1" applyFont="1" applyBorder="1" applyAlignment="1">
      <alignment horizontal="distributed" vertical="center" wrapText="1"/>
    </xf>
    <xf numFmtId="180" fontId="3" fillId="0" borderId="15" xfId="49" applyNumberFormat="1" applyFont="1" applyBorder="1" applyAlignment="1">
      <alignment horizontal="distributed" vertical="center" wrapText="1"/>
    </xf>
    <xf numFmtId="176" fontId="10" fillId="0" borderId="30" xfId="49" applyNumberFormat="1" applyFont="1" applyBorder="1" applyAlignment="1">
      <alignment horizontal="distributed" vertical="center" wrapText="1"/>
    </xf>
    <xf numFmtId="176" fontId="10" fillId="0" borderId="31" xfId="49" applyNumberFormat="1" applyFont="1" applyBorder="1" applyAlignment="1">
      <alignment horizontal="distributed" vertical="center"/>
    </xf>
    <xf numFmtId="176" fontId="10" fillId="0" borderId="32" xfId="0" applyNumberFormat="1" applyFont="1" applyBorder="1" applyAlignment="1">
      <alignment horizontal="center" vertical="distributed" textRotation="255"/>
    </xf>
    <xf numFmtId="176" fontId="10" fillId="0" borderId="16" xfId="0" applyNumberFormat="1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9525</xdr:rowOff>
    </xdr:from>
    <xdr:to>
      <xdr:col>2</xdr:col>
      <xdr:colOff>0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47650" y="1209675"/>
          <a:ext cx="7620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9525</xdr:colOff>
      <xdr:row>31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3143250"/>
          <a:ext cx="85725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9525</xdr:rowOff>
    </xdr:from>
    <xdr:to>
      <xdr:col>2</xdr:col>
      <xdr:colOff>9525</xdr:colOff>
      <xdr:row>43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47650" y="4610100"/>
          <a:ext cx="85725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85" zoomScaleNormal="85" zoomScalePageLayoutView="0" workbookViewId="0" topLeftCell="B1">
      <pane xSplit="3" ySplit="4" topLeftCell="E8" activePane="bottomRight" state="frozen"/>
      <selection pane="topLeft" activeCell="B1" sqref="B1"/>
      <selection pane="topRight" activeCell="E1" sqref="E1"/>
      <selection pane="bottomLeft" activeCell="B5" sqref="B5"/>
      <selection pane="bottomRight" activeCell="F71" sqref="F71"/>
    </sheetView>
  </sheetViews>
  <sheetFormatPr defaultColWidth="9.00390625" defaultRowHeight="13.5"/>
  <cols>
    <col min="1" max="1" width="0.6171875" style="74" customWidth="1"/>
    <col min="2" max="2" width="3.625" style="64" customWidth="1"/>
    <col min="3" max="3" width="12.875" style="74" customWidth="1"/>
    <col min="4" max="4" width="0.6171875" style="74" customWidth="1"/>
    <col min="5" max="5" width="3.50390625" style="64" customWidth="1"/>
    <col min="6" max="6" width="15.625" style="75" customWidth="1"/>
    <col min="7" max="7" width="13.625" style="75" bestFit="1" customWidth="1"/>
    <col min="8" max="8" width="15.625" style="75" customWidth="1"/>
    <col min="9" max="9" width="10.625" style="75" customWidth="1"/>
    <col min="10" max="10" width="15.625" style="75" customWidth="1"/>
    <col min="11" max="11" width="8.75390625" style="75" customWidth="1"/>
    <col min="12" max="12" width="13.75390625" style="75" customWidth="1"/>
    <col min="13" max="13" width="8.75390625" style="76" customWidth="1"/>
    <col min="14" max="14" width="13.75390625" style="76" customWidth="1"/>
    <col min="15" max="16" width="9.375" style="77" customWidth="1"/>
    <col min="17" max="17" width="13.75390625" style="64" customWidth="1"/>
    <col min="18" max="18" width="11.25390625" style="78" customWidth="1"/>
    <col min="19" max="16384" width="9.00390625" style="64" customWidth="1"/>
  </cols>
  <sheetData>
    <row r="1" spans="1:18" s="3" customFormat="1" ht="24" customHeight="1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5" customFormat="1" ht="6.75" customHeight="1" thickBot="1">
      <c r="A2" s="4"/>
      <c r="C2" s="4"/>
      <c r="D2" s="4"/>
      <c r="E2" s="6"/>
      <c r="F2" s="7"/>
      <c r="G2" s="7"/>
      <c r="H2" s="7"/>
      <c r="I2" s="8"/>
      <c r="J2" s="8"/>
      <c r="K2" s="7"/>
      <c r="L2" s="7"/>
      <c r="M2" s="9"/>
      <c r="N2" s="9"/>
      <c r="O2" s="10"/>
      <c r="P2" s="10"/>
      <c r="R2" s="11"/>
    </row>
    <row r="3" spans="1:18" s="14" customFormat="1" ht="18" customHeight="1">
      <c r="A3" s="12"/>
      <c r="B3" s="91" t="s">
        <v>3</v>
      </c>
      <c r="C3" s="91"/>
      <c r="D3" s="13"/>
      <c r="E3" s="105" t="s">
        <v>4</v>
      </c>
      <c r="F3" s="101" t="s">
        <v>5</v>
      </c>
      <c r="G3" s="93" t="s">
        <v>6</v>
      </c>
      <c r="H3" s="94"/>
      <c r="I3" s="93" t="s">
        <v>7</v>
      </c>
      <c r="J3" s="94"/>
      <c r="K3" s="93" t="s">
        <v>8</v>
      </c>
      <c r="L3" s="94"/>
      <c r="M3" s="97" t="s">
        <v>9</v>
      </c>
      <c r="N3" s="98"/>
      <c r="O3" s="99" t="s">
        <v>10</v>
      </c>
      <c r="P3" s="100"/>
      <c r="Q3" s="103" t="s">
        <v>11</v>
      </c>
      <c r="R3" s="95" t="s">
        <v>12</v>
      </c>
    </row>
    <row r="4" spans="1:18" s="14" customFormat="1" ht="24" customHeight="1">
      <c r="A4" s="15"/>
      <c r="B4" s="92"/>
      <c r="C4" s="92"/>
      <c r="D4" s="16"/>
      <c r="E4" s="106"/>
      <c r="F4" s="102"/>
      <c r="G4" s="17" t="s">
        <v>13</v>
      </c>
      <c r="H4" s="17" t="s">
        <v>14</v>
      </c>
      <c r="I4" s="17" t="s">
        <v>13</v>
      </c>
      <c r="J4" s="17" t="s">
        <v>14</v>
      </c>
      <c r="K4" s="17" t="s">
        <v>13</v>
      </c>
      <c r="L4" s="17" t="s">
        <v>14</v>
      </c>
      <c r="M4" s="18" t="s">
        <v>13</v>
      </c>
      <c r="N4" s="18" t="s">
        <v>14</v>
      </c>
      <c r="O4" s="19" t="s">
        <v>15</v>
      </c>
      <c r="P4" s="19" t="s">
        <v>16</v>
      </c>
      <c r="Q4" s="104"/>
      <c r="R4" s="96"/>
    </row>
    <row r="5" spans="1:18" s="29" customFormat="1" ht="12" customHeight="1">
      <c r="A5" s="20"/>
      <c r="B5" s="21"/>
      <c r="C5" s="22"/>
      <c r="D5" s="23"/>
      <c r="E5" s="24"/>
      <c r="F5" s="25" t="s">
        <v>17</v>
      </c>
      <c r="G5" s="25" t="s">
        <v>18</v>
      </c>
      <c r="H5" s="25" t="s">
        <v>17</v>
      </c>
      <c r="I5" s="25" t="s">
        <v>18</v>
      </c>
      <c r="J5" s="25" t="s">
        <v>17</v>
      </c>
      <c r="K5" s="25" t="s">
        <v>18</v>
      </c>
      <c r="L5" s="25" t="s">
        <v>17</v>
      </c>
      <c r="M5" s="26" t="s">
        <v>18</v>
      </c>
      <c r="N5" s="26" t="s">
        <v>17</v>
      </c>
      <c r="O5" s="27" t="s">
        <v>19</v>
      </c>
      <c r="P5" s="27" t="s">
        <v>19</v>
      </c>
      <c r="Q5" s="21" t="s">
        <v>17</v>
      </c>
      <c r="R5" s="28" t="s">
        <v>17</v>
      </c>
    </row>
    <row r="6" spans="1:18" s="34" customFormat="1" ht="9.75" customHeight="1">
      <c r="A6" s="30"/>
      <c r="B6" s="31"/>
      <c r="C6" s="31"/>
      <c r="D6" s="32"/>
      <c r="E6" s="33" t="s">
        <v>20</v>
      </c>
      <c r="F6" s="79">
        <v>341738000000</v>
      </c>
      <c r="G6" s="79">
        <v>9817</v>
      </c>
      <c r="H6" s="79">
        <v>346765320830</v>
      </c>
      <c r="I6" s="79">
        <v>9827</v>
      </c>
      <c r="J6" s="79">
        <v>341529289247</v>
      </c>
      <c r="K6" s="79">
        <v>0</v>
      </c>
      <c r="L6" s="79">
        <v>2656689</v>
      </c>
      <c r="M6" s="79">
        <f aca="true" t="shared" si="0" ref="M6:N8">G6-I6-K6</f>
        <v>-10</v>
      </c>
      <c r="N6" s="79">
        <f t="shared" si="0"/>
        <v>5233374894</v>
      </c>
      <c r="O6" s="80">
        <f>IF(F6=0,"- ",ROUND((J6/F6*100),1))</f>
        <v>99.9</v>
      </c>
      <c r="P6" s="80">
        <f>IF(H6=0,"- ",ROUND((J6/H6*100),1))</f>
        <v>98.5</v>
      </c>
      <c r="Q6" s="79">
        <f>J6-F6</f>
        <v>-208710753</v>
      </c>
      <c r="R6" s="81">
        <v>0</v>
      </c>
    </row>
    <row r="7" spans="1:18" s="34" customFormat="1" ht="11.25">
      <c r="A7" s="35"/>
      <c r="B7" s="90" t="s">
        <v>21</v>
      </c>
      <c r="C7" s="37" t="s">
        <v>22</v>
      </c>
      <c r="D7" s="38"/>
      <c r="E7" s="33" t="s">
        <v>23</v>
      </c>
      <c r="F7" s="79">
        <v>4631000000</v>
      </c>
      <c r="G7" s="79">
        <v>0</v>
      </c>
      <c r="H7" s="79">
        <v>17331094109</v>
      </c>
      <c r="I7" s="79">
        <v>0</v>
      </c>
      <c r="J7" s="79">
        <v>5508017488</v>
      </c>
      <c r="K7" s="79">
        <v>0</v>
      </c>
      <c r="L7" s="79">
        <v>2113053870</v>
      </c>
      <c r="M7" s="79">
        <f t="shared" si="0"/>
        <v>0</v>
      </c>
      <c r="N7" s="79">
        <f t="shared" si="0"/>
        <v>9710022751</v>
      </c>
      <c r="O7" s="80">
        <f>IF(F7=0,"- ",ROUND((J7/F7*100),1))</f>
        <v>118.9</v>
      </c>
      <c r="P7" s="80">
        <f>IF(H7=0,"- ",ROUND((J7/H7*100),1))</f>
        <v>31.8</v>
      </c>
      <c r="Q7" s="79">
        <f>J7-F7</f>
        <v>877017488</v>
      </c>
      <c r="R7" s="81">
        <v>0</v>
      </c>
    </row>
    <row r="8" spans="1:18" s="40" customFormat="1" ht="9.75" customHeight="1">
      <c r="A8" s="35"/>
      <c r="B8" s="90"/>
      <c r="C8" s="37"/>
      <c r="D8" s="38"/>
      <c r="E8" s="39" t="s">
        <v>24</v>
      </c>
      <c r="F8" s="82">
        <f>F6+F7</f>
        <v>346369000000</v>
      </c>
      <c r="G8" s="82">
        <f aca="true" t="shared" si="1" ref="G8:L8">G6+G7</f>
        <v>9817</v>
      </c>
      <c r="H8" s="82">
        <f t="shared" si="1"/>
        <v>364096414939</v>
      </c>
      <c r="I8" s="82">
        <f t="shared" si="1"/>
        <v>9827</v>
      </c>
      <c r="J8" s="82">
        <f t="shared" si="1"/>
        <v>347037306735</v>
      </c>
      <c r="K8" s="82">
        <f t="shared" si="1"/>
        <v>0</v>
      </c>
      <c r="L8" s="82">
        <f t="shared" si="1"/>
        <v>2115710559</v>
      </c>
      <c r="M8" s="82">
        <f t="shared" si="0"/>
        <v>-10</v>
      </c>
      <c r="N8" s="82">
        <f t="shared" si="0"/>
        <v>14943397645</v>
      </c>
      <c r="O8" s="83">
        <f>IF(F8=0,"- ",ROUND((J8/F8*100),1))</f>
        <v>100.2</v>
      </c>
      <c r="P8" s="83">
        <f>IF(H8=0,"- ",ROUND((J8/H8*100),1))</f>
        <v>95.3</v>
      </c>
      <c r="Q8" s="82">
        <f>J8-F8</f>
        <v>668306735</v>
      </c>
      <c r="R8" s="84">
        <f>R6+R7</f>
        <v>0</v>
      </c>
    </row>
    <row r="9" spans="1:18" s="34" customFormat="1" ht="7.5" customHeight="1">
      <c r="A9" s="35"/>
      <c r="B9" s="90"/>
      <c r="C9" s="37"/>
      <c r="D9" s="38"/>
      <c r="E9" s="33"/>
      <c r="F9" s="79"/>
      <c r="G9" s="79"/>
      <c r="H9" s="79"/>
      <c r="I9" s="79"/>
      <c r="J9" s="79"/>
      <c r="K9" s="79"/>
      <c r="L9" s="79"/>
      <c r="M9" s="79"/>
      <c r="N9" s="79"/>
      <c r="O9" s="80"/>
      <c r="P9" s="80"/>
      <c r="Q9" s="79"/>
      <c r="R9" s="81"/>
    </row>
    <row r="10" spans="1:18" s="34" customFormat="1" ht="9.75" customHeight="1">
      <c r="A10" s="41"/>
      <c r="B10" s="90"/>
      <c r="C10" s="42"/>
      <c r="D10" s="43"/>
      <c r="E10" s="33" t="s">
        <v>20</v>
      </c>
      <c r="F10" s="79">
        <v>73042000000</v>
      </c>
      <c r="G10" s="79">
        <v>321536</v>
      </c>
      <c r="H10" s="79">
        <v>75377479440</v>
      </c>
      <c r="I10" s="79">
        <v>315927</v>
      </c>
      <c r="J10" s="79">
        <v>75430749448</v>
      </c>
      <c r="K10" s="79">
        <v>33</v>
      </c>
      <c r="L10" s="79">
        <v>1848985</v>
      </c>
      <c r="M10" s="79">
        <f aca="true" t="shared" si="2" ref="M10:N12">G10-I10-K10</f>
        <v>5576</v>
      </c>
      <c r="N10" s="79">
        <f t="shared" si="2"/>
        <v>-55118993</v>
      </c>
      <c r="O10" s="80">
        <f>IF(F10=0,"- ",ROUND((J10/F10*100),1))</f>
        <v>103.3</v>
      </c>
      <c r="P10" s="80">
        <f>IF(H10=0,"- ",ROUND((J10/H10*100),1))</f>
        <v>100.1</v>
      </c>
      <c r="Q10" s="79">
        <f>J10-F10</f>
        <v>2388749448</v>
      </c>
      <c r="R10" s="81">
        <v>195668772</v>
      </c>
    </row>
    <row r="11" spans="1:18" s="34" customFormat="1" ht="11.25">
      <c r="A11" s="41"/>
      <c r="B11" s="90"/>
      <c r="C11" s="42" t="s">
        <v>25</v>
      </c>
      <c r="D11" s="43"/>
      <c r="E11" s="33" t="s">
        <v>23</v>
      </c>
      <c r="F11" s="79">
        <v>99000000</v>
      </c>
      <c r="G11" s="79">
        <v>8070</v>
      </c>
      <c r="H11" s="79">
        <v>513067230</v>
      </c>
      <c r="I11" s="79">
        <v>2438</v>
      </c>
      <c r="J11" s="79">
        <v>97943751</v>
      </c>
      <c r="K11" s="79">
        <v>1330</v>
      </c>
      <c r="L11" s="79">
        <v>64009556</v>
      </c>
      <c r="M11" s="79">
        <f t="shared" si="2"/>
        <v>4302</v>
      </c>
      <c r="N11" s="79">
        <f t="shared" si="2"/>
        <v>351113923</v>
      </c>
      <c r="O11" s="80">
        <f>IF(F11=0,"- ",ROUND((J11/F11*100),1))</f>
        <v>98.9</v>
      </c>
      <c r="P11" s="80">
        <f>IF(H11=0,"- ",ROUND((J11/H11*100),1))</f>
        <v>19.1</v>
      </c>
      <c r="Q11" s="79">
        <f>J11-F11</f>
        <v>-1056249</v>
      </c>
      <c r="R11" s="81">
        <v>107900</v>
      </c>
    </row>
    <row r="12" spans="1:18" s="40" customFormat="1" ht="9.75" customHeight="1">
      <c r="A12" s="41"/>
      <c r="B12" s="90"/>
      <c r="C12" s="42"/>
      <c r="D12" s="43"/>
      <c r="E12" s="39" t="s">
        <v>24</v>
      </c>
      <c r="F12" s="82">
        <f aca="true" t="shared" si="3" ref="F12:L12">F10+F11</f>
        <v>73141000000</v>
      </c>
      <c r="G12" s="82">
        <f t="shared" si="3"/>
        <v>329606</v>
      </c>
      <c r="H12" s="82">
        <f t="shared" si="3"/>
        <v>75890546670</v>
      </c>
      <c r="I12" s="82">
        <f t="shared" si="3"/>
        <v>318365</v>
      </c>
      <c r="J12" s="82">
        <f t="shared" si="3"/>
        <v>75528693199</v>
      </c>
      <c r="K12" s="82">
        <f t="shared" si="3"/>
        <v>1363</v>
      </c>
      <c r="L12" s="82">
        <f t="shared" si="3"/>
        <v>65858541</v>
      </c>
      <c r="M12" s="82">
        <f t="shared" si="2"/>
        <v>9878</v>
      </c>
      <c r="N12" s="82">
        <f t="shared" si="2"/>
        <v>295994930</v>
      </c>
      <c r="O12" s="83">
        <f>IF(F12=0,"- ",ROUND((J12/F12*100),1))</f>
        <v>103.3</v>
      </c>
      <c r="P12" s="83">
        <f>IF(H12=0,"- ",ROUND((J12/H12*100),1))</f>
        <v>99.5</v>
      </c>
      <c r="Q12" s="82">
        <f>J12-F12</f>
        <v>2387693199</v>
      </c>
      <c r="R12" s="84">
        <f>R10+R11</f>
        <v>195776672</v>
      </c>
    </row>
    <row r="13" spans="1:18" s="34" customFormat="1" ht="7.5" customHeight="1">
      <c r="A13" s="41"/>
      <c r="B13" s="90"/>
      <c r="C13" s="42"/>
      <c r="D13" s="43"/>
      <c r="E13" s="33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0"/>
      <c r="Q13" s="79"/>
      <c r="R13" s="81"/>
    </row>
    <row r="14" spans="1:18" s="34" customFormat="1" ht="9.75" customHeight="1">
      <c r="A14" s="41"/>
      <c r="B14" s="90"/>
      <c r="C14" s="42"/>
      <c r="D14" s="43"/>
      <c r="E14" s="33" t="s">
        <v>20</v>
      </c>
      <c r="F14" s="79">
        <v>8545000000</v>
      </c>
      <c r="G14" s="79">
        <v>30645</v>
      </c>
      <c r="H14" s="79">
        <v>8090537426</v>
      </c>
      <c r="I14" s="79">
        <v>30811</v>
      </c>
      <c r="J14" s="79">
        <v>8090537426</v>
      </c>
      <c r="K14" s="79">
        <v>0</v>
      </c>
      <c r="L14" s="79">
        <v>0</v>
      </c>
      <c r="M14" s="79">
        <f aca="true" t="shared" si="4" ref="M14:N16">G14-I14-K14</f>
        <v>-166</v>
      </c>
      <c r="N14" s="79">
        <f t="shared" si="4"/>
        <v>0</v>
      </c>
      <c r="O14" s="80">
        <f>IF(F14=0,"- ",ROUND((J14/F14*100),1))</f>
        <v>94.7</v>
      </c>
      <c r="P14" s="80">
        <f>IF(H14=0,"- ",ROUND((J14/H14*100),1))</f>
        <v>100</v>
      </c>
      <c r="Q14" s="79">
        <f>J14-F14</f>
        <v>-454462574</v>
      </c>
      <c r="R14" s="81">
        <v>0</v>
      </c>
    </row>
    <row r="15" spans="1:18" s="34" customFormat="1" ht="11.25">
      <c r="A15" s="41"/>
      <c r="B15" s="90"/>
      <c r="C15" s="42" t="s">
        <v>26</v>
      </c>
      <c r="D15" s="43"/>
      <c r="E15" s="33" t="s">
        <v>23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f t="shared" si="4"/>
        <v>0</v>
      </c>
      <c r="N15" s="79">
        <f t="shared" si="4"/>
        <v>0</v>
      </c>
      <c r="O15" s="80" t="str">
        <f>IF(F15=0,"- ",ROUND((J15/F15*100),1))</f>
        <v>- </v>
      </c>
      <c r="P15" s="80" t="str">
        <f>IF(H15=0,"- ",ROUND((J15/H15*100),1))</f>
        <v>- </v>
      </c>
      <c r="Q15" s="79">
        <f>J15-F15</f>
        <v>0</v>
      </c>
      <c r="R15" s="81">
        <v>0</v>
      </c>
    </row>
    <row r="16" spans="1:18" s="40" customFormat="1" ht="9.75" customHeight="1">
      <c r="A16" s="41"/>
      <c r="B16" s="90"/>
      <c r="C16" s="42"/>
      <c r="D16" s="43"/>
      <c r="E16" s="39" t="s">
        <v>24</v>
      </c>
      <c r="F16" s="82">
        <f aca="true" t="shared" si="5" ref="F16:L16">F14+F15</f>
        <v>8545000000</v>
      </c>
      <c r="G16" s="82">
        <f t="shared" si="5"/>
        <v>30645</v>
      </c>
      <c r="H16" s="82">
        <f t="shared" si="5"/>
        <v>8090537426</v>
      </c>
      <c r="I16" s="82">
        <f t="shared" si="5"/>
        <v>30811</v>
      </c>
      <c r="J16" s="82">
        <f t="shared" si="5"/>
        <v>8090537426</v>
      </c>
      <c r="K16" s="82">
        <f t="shared" si="5"/>
        <v>0</v>
      </c>
      <c r="L16" s="82">
        <f t="shared" si="5"/>
        <v>0</v>
      </c>
      <c r="M16" s="82">
        <f t="shared" si="4"/>
        <v>-166</v>
      </c>
      <c r="N16" s="82">
        <f t="shared" si="4"/>
        <v>0</v>
      </c>
      <c r="O16" s="83">
        <f>IF(F16=0,"- ",ROUND((J16/F16*100),1))</f>
        <v>94.7</v>
      </c>
      <c r="P16" s="83">
        <f>IF(H16=0,"- ",ROUND((J16/H16*100),1))</f>
        <v>100</v>
      </c>
      <c r="Q16" s="82">
        <f>J16-F16</f>
        <v>-454462574</v>
      </c>
      <c r="R16" s="84">
        <f>R14+R15</f>
        <v>0</v>
      </c>
    </row>
    <row r="17" spans="1:18" s="40" customFormat="1" ht="7.5" customHeight="1">
      <c r="A17" s="41"/>
      <c r="B17" s="90"/>
      <c r="C17" s="42"/>
      <c r="D17" s="43"/>
      <c r="E17" s="33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0"/>
      <c r="Q17" s="79"/>
      <c r="R17" s="81"/>
    </row>
    <row r="18" spans="1:18" s="34" customFormat="1" ht="9.75" customHeight="1">
      <c r="A18" s="41"/>
      <c r="B18" s="90"/>
      <c r="C18" s="42"/>
      <c r="D18" s="43"/>
      <c r="E18" s="33" t="s">
        <v>20</v>
      </c>
      <c r="F18" s="79">
        <f>F6+F10+F14</f>
        <v>423325000000</v>
      </c>
      <c r="G18" s="79">
        <f aca="true" t="shared" si="6" ref="G18:L20">G6+G10+G14</f>
        <v>361998</v>
      </c>
      <c r="H18" s="79">
        <f t="shared" si="6"/>
        <v>430233337696</v>
      </c>
      <c r="I18" s="79">
        <f t="shared" si="6"/>
        <v>356565</v>
      </c>
      <c r="J18" s="79">
        <f t="shared" si="6"/>
        <v>425050576121</v>
      </c>
      <c r="K18" s="79">
        <f t="shared" si="6"/>
        <v>33</v>
      </c>
      <c r="L18" s="79">
        <f t="shared" si="6"/>
        <v>4505674</v>
      </c>
      <c r="M18" s="79">
        <f aca="true" t="shared" si="7" ref="M18:N20">G18-I18-K18</f>
        <v>5400</v>
      </c>
      <c r="N18" s="79">
        <f t="shared" si="7"/>
        <v>5178255901</v>
      </c>
      <c r="O18" s="80">
        <f>IF(F18=0,"- ",ROUND((J18/F18*100),1))</f>
        <v>100.4</v>
      </c>
      <c r="P18" s="80">
        <f>IF(H18=0,"- ",ROUND((J18/H18*100),1))</f>
        <v>98.8</v>
      </c>
      <c r="Q18" s="79">
        <f>J18-F18</f>
        <v>1725576121</v>
      </c>
      <c r="R18" s="81">
        <f>R6+R10+R14</f>
        <v>195668772</v>
      </c>
    </row>
    <row r="19" spans="1:18" s="34" customFormat="1" ht="11.25">
      <c r="A19" s="44"/>
      <c r="B19" s="90"/>
      <c r="C19" s="45" t="s">
        <v>24</v>
      </c>
      <c r="D19" s="46"/>
      <c r="E19" s="33" t="s">
        <v>23</v>
      </c>
      <c r="F19" s="79">
        <f>F7+F11+F15</f>
        <v>4730000000</v>
      </c>
      <c r="G19" s="79">
        <f t="shared" si="6"/>
        <v>8070</v>
      </c>
      <c r="H19" s="79">
        <f t="shared" si="6"/>
        <v>17844161339</v>
      </c>
      <c r="I19" s="79">
        <f t="shared" si="6"/>
        <v>2438</v>
      </c>
      <c r="J19" s="79">
        <f t="shared" si="6"/>
        <v>5605961239</v>
      </c>
      <c r="K19" s="79">
        <f t="shared" si="6"/>
        <v>1330</v>
      </c>
      <c r="L19" s="79">
        <f t="shared" si="6"/>
        <v>2177063426</v>
      </c>
      <c r="M19" s="79">
        <f t="shared" si="7"/>
        <v>4302</v>
      </c>
      <c r="N19" s="79">
        <f t="shared" si="7"/>
        <v>10061136674</v>
      </c>
      <c r="O19" s="80">
        <f>IF(F19=0,"- ",ROUND((J19/F19*100),1))</f>
        <v>118.5</v>
      </c>
      <c r="P19" s="80">
        <f>IF(H19=0,"- ",ROUND((J19/H19*100),1))</f>
        <v>31.4</v>
      </c>
      <c r="Q19" s="79">
        <f>J19-F19</f>
        <v>875961239</v>
      </c>
      <c r="R19" s="81">
        <f>R7+R11+R15</f>
        <v>107900</v>
      </c>
    </row>
    <row r="20" spans="1:18" s="40" customFormat="1" ht="9.75" customHeight="1">
      <c r="A20" s="41"/>
      <c r="B20" s="36"/>
      <c r="C20" s="42"/>
      <c r="D20" s="43"/>
      <c r="E20" s="39" t="s">
        <v>24</v>
      </c>
      <c r="F20" s="82">
        <f>F8+F12+F16</f>
        <v>428055000000</v>
      </c>
      <c r="G20" s="82">
        <f t="shared" si="6"/>
        <v>370068</v>
      </c>
      <c r="H20" s="82">
        <f t="shared" si="6"/>
        <v>448077499035</v>
      </c>
      <c r="I20" s="82">
        <f t="shared" si="6"/>
        <v>359003</v>
      </c>
      <c r="J20" s="82">
        <f t="shared" si="6"/>
        <v>430656537360</v>
      </c>
      <c r="K20" s="82">
        <f t="shared" si="6"/>
        <v>1363</v>
      </c>
      <c r="L20" s="82">
        <f t="shared" si="6"/>
        <v>2181569100</v>
      </c>
      <c r="M20" s="82">
        <f t="shared" si="7"/>
        <v>9702</v>
      </c>
      <c r="N20" s="82">
        <f t="shared" si="7"/>
        <v>15239392575</v>
      </c>
      <c r="O20" s="83">
        <f>IF(F20=0,"- ",ROUND((J20/F20*100),1))</f>
        <v>100.6</v>
      </c>
      <c r="P20" s="83">
        <f>IF(H20=0,"- ",ROUND((J20/H20*100),1))</f>
        <v>96.1</v>
      </c>
      <c r="Q20" s="82">
        <f>J20-F20</f>
        <v>2601537360</v>
      </c>
      <c r="R20" s="84">
        <f>R8+R12+R16</f>
        <v>195776672</v>
      </c>
    </row>
    <row r="21" spans="1:18" s="34" customFormat="1" ht="7.5" customHeight="1">
      <c r="A21" s="41"/>
      <c r="B21" s="31"/>
      <c r="C21" s="42"/>
      <c r="D21" s="43"/>
      <c r="E21" s="33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0"/>
      <c r="Q21" s="79"/>
      <c r="R21" s="81"/>
    </row>
    <row r="22" spans="1:18" s="34" customFormat="1" ht="9.75" customHeight="1">
      <c r="A22" s="41"/>
      <c r="B22" s="31"/>
      <c r="C22" s="42"/>
      <c r="D22" s="43"/>
      <c r="E22" s="33" t="s">
        <v>20</v>
      </c>
      <c r="F22" s="79">
        <v>14536000000</v>
      </c>
      <c r="G22" s="79">
        <v>134851</v>
      </c>
      <c r="H22" s="79">
        <v>14667891500</v>
      </c>
      <c r="I22" s="79">
        <v>133729</v>
      </c>
      <c r="J22" s="79">
        <v>14564726522</v>
      </c>
      <c r="K22" s="79">
        <v>3</v>
      </c>
      <c r="L22" s="79">
        <v>1068800</v>
      </c>
      <c r="M22" s="79">
        <f aca="true" t="shared" si="8" ref="M22:N24">G22-I22-K22</f>
        <v>1119</v>
      </c>
      <c r="N22" s="79">
        <f t="shared" si="8"/>
        <v>102096178</v>
      </c>
      <c r="O22" s="80">
        <f>IF(F22=0,"- ",ROUND((J22/F22*100),1))</f>
        <v>100.2</v>
      </c>
      <c r="P22" s="80">
        <f>IF(H22=0,"- ",ROUND((J22/H22*100),1))</f>
        <v>99.3</v>
      </c>
      <c r="Q22" s="79">
        <f>J22-F22</f>
        <v>28726522</v>
      </c>
      <c r="R22" s="81">
        <v>204500</v>
      </c>
    </row>
    <row r="23" spans="1:18" s="34" customFormat="1" ht="11.25">
      <c r="A23" s="35"/>
      <c r="B23" s="90" t="s">
        <v>27</v>
      </c>
      <c r="C23" s="37" t="s">
        <v>22</v>
      </c>
      <c r="D23" s="38"/>
      <c r="E23" s="33" t="s">
        <v>23</v>
      </c>
      <c r="F23" s="79">
        <v>84000000</v>
      </c>
      <c r="G23" s="79">
        <v>2936</v>
      </c>
      <c r="H23" s="79">
        <v>419078674</v>
      </c>
      <c r="I23" s="79">
        <v>1047</v>
      </c>
      <c r="J23" s="79">
        <v>87504257</v>
      </c>
      <c r="K23" s="79">
        <v>449</v>
      </c>
      <c r="L23" s="79">
        <v>94763177</v>
      </c>
      <c r="M23" s="79">
        <f t="shared" si="8"/>
        <v>1440</v>
      </c>
      <c r="N23" s="79">
        <f t="shared" si="8"/>
        <v>236811240</v>
      </c>
      <c r="O23" s="80">
        <f>IF(F23=0,"- ",ROUND((J23/F23*100),1))</f>
        <v>104.2</v>
      </c>
      <c r="P23" s="80">
        <f>IF(H23=0,"- ",ROUND((J23/H23*100),1))</f>
        <v>20.9</v>
      </c>
      <c r="Q23" s="79">
        <f>J23-F23</f>
        <v>3504257</v>
      </c>
      <c r="R23" s="81">
        <v>1800</v>
      </c>
    </row>
    <row r="24" spans="1:18" s="40" customFormat="1" ht="9.75" customHeight="1">
      <c r="A24" s="41"/>
      <c r="B24" s="90"/>
      <c r="C24" s="42"/>
      <c r="D24" s="43"/>
      <c r="E24" s="39" t="s">
        <v>24</v>
      </c>
      <c r="F24" s="82">
        <f aca="true" t="shared" si="9" ref="F24:L24">F22+F23</f>
        <v>14620000000</v>
      </c>
      <c r="G24" s="82">
        <f t="shared" si="9"/>
        <v>137787</v>
      </c>
      <c r="H24" s="82">
        <f t="shared" si="9"/>
        <v>15086970174</v>
      </c>
      <c r="I24" s="82">
        <f t="shared" si="9"/>
        <v>134776</v>
      </c>
      <c r="J24" s="82">
        <f t="shared" si="9"/>
        <v>14652230779</v>
      </c>
      <c r="K24" s="82">
        <f t="shared" si="9"/>
        <v>452</v>
      </c>
      <c r="L24" s="82">
        <f t="shared" si="9"/>
        <v>95831977</v>
      </c>
      <c r="M24" s="82">
        <f t="shared" si="8"/>
        <v>2559</v>
      </c>
      <c r="N24" s="82">
        <f t="shared" si="8"/>
        <v>338907418</v>
      </c>
      <c r="O24" s="83">
        <f>IF(F24=0,"- ",ROUND((J24/F24*100),1))</f>
        <v>100.2</v>
      </c>
      <c r="P24" s="83">
        <f>IF(H24=0,"- ",ROUND((J24/H24*100),1))</f>
        <v>97.1</v>
      </c>
      <c r="Q24" s="82">
        <f>J24-F24</f>
        <v>32230779</v>
      </c>
      <c r="R24" s="84">
        <f>R22+R23</f>
        <v>206300</v>
      </c>
    </row>
    <row r="25" spans="1:18" s="34" customFormat="1" ht="7.5" customHeight="1">
      <c r="A25" s="41"/>
      <c r="B25" s="90"/>
      <c r="C25" s="42"/>
      <c r="D25" s="43"/>
      <c r="E25" s="33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80"/>
      <c r="Q25" s="79"/>
      <c r="R25" s="81"/>
    </row>
    <row r="26" spans="1:18" s="34" customFormat="1" ht="9.75" customHeight="1">
      <c r="A26" s="35"/>
      <c r="B26" s="90"/>
      <c r="C26" s="37"/>
      <c r="D26" s="38"/>
      <c r="E26" s="33" t="s">
        <v>20</v>
      </c>
      <c r="F26" s="79">
        <v>280627000000</v>
      </c>
      <c r="G26" s="79">
        <v>155150</v>
      </c>
      <c r="H26" s="79">
        <v>292161844374</v>
      </c>
      <c r="I26" s="79">
        <v>157740</v>
      </c>
      <c r="J26" s="79">
        <v>293150314587</v>
      </c>
      <c r="K26" s="79">
        <v>10</v>
      </c>
      <c r="L26" s="79">
        <v>5739600</v>
      </c>
      <c r="M26" s="79">
        <f aca="true" t="shared" si="10" ref="M26:N28">G26-I26-K26</f>
        <v>-2600</v>
      </c>
      <c r="N26" s="79">
        <f t="shared" si="10"/>
        <v>-994209813</v>
      </c>
      <c r="O26" s="80">
        <f>IF(F26=0,"- ",ROUND((J26/F26*100),1))</f>
        <v>104.5</v>
      </c>
      <c r="P26" s="80">
        <f>IF(H26=0,"- ",ROUND((J26/H26*100),1))</f>
        <v>100.3</v>
      </c>
      <c r="Q26" s="79">
        <f>J26-F26</f>
        <v>12523314587</v>
      </c>
      <c r="R26" s="81">
        <v>1345003904</v>
      </c>
    </row>
    <row r="27" spans="1:18" s="34" customFormat="1" ht="11.25">
      <c r="A27" s="41"/>
      <c r="B27" s="90"/>
      <c r="C27" s="42" t="s">
        <v>25</v>
      </c>
      <c r="D27" s="43"/>
      <c r="E27" s="33" t="s">
        <v>23</v>
      </c>
      <c r="F27" s="79">
        <v>157000000</v>
      </c>
      <c r="G27" s="79">
        <v>2298</v>
      </c>
      <c r="H27" s="79">
        <v>1574561367</v>
      </c>
      <c r="I27" s="79">
        <v>712</v>
      </c>
      <c r="J27" s="79">
        <v>228961936</v>
      </c>
      <c r="K27" s="79">
        <v>347</v>
      </c>
      <c r="L27" s="79">
        <v>176284800</v>
      </c>
      <c r="M27" s="79">
        <f t="shared" si="10"/>
        <v>1239</v>
      </c>
      <c r="N27" s="79">
        <f t="shared" si="10"/>
        <v>1169314631</v>
      </c>
      <c r="O27" s="80">
        <f>IF(F27=0,"- ",ROUND((J27/F27*100),1))</f>
        <v>145.8</v>
      </c>
      <c r="P27" s="80">
        <f>IF(H27=0,"- ",ROUND((J27/H27*100),1))</f>
        <v>14.5</v>
      </c>
      <c r="Q27" s="79">
        <f>J27-F27</f>
        <v>71961936</v>
      </c>
      <c r="R27" s="81">
        <v>34300</v>
      </c>
    </row>
    <row r="28" spans="1:18" s="40" customFormat="1" ht="9.75" customHeight="1">
      <c r="A28" s="35"/>
      <c r="B28" s="90"/>
      <c r="C28" s="37"/>
      <c r="D28" s="38"/>
      <c r="E28" s="39" t="s">
        <v>24</v>
      </c>
      <c r="F28" s="82">
        <f aca="true" t="shared" si="11" ref="F28:L28">F26+F27</f>
        <v>280784000000</v>
      </c>
      <c r="G28" s="82">
        <f t="shared" si="11"/>
        <v>157448</v>
      </c>
      <c r="H28" s="82">
        <f t="shared" si="11"/>
        <v>293736405741</v>
      </c>
      <c r="I28" s="82">
        <f t="shared" si="11"/>
        <v>158452</v>
      </c>
      <c r="J28" s="82">
        <f t="shared" si="11"/>
        <v>293379276523</v>
      </c>
      <c r="K28" s="82">
        <f t="shared" si="11"/>
        <v>357</v>
      </c>
      <c r="L28" s="82">
        <f t="shared" si="11"/>
        <v>182024400</v>
      </c>
      <c r="M28" s="82">
        <f t="shared" si="10"/>
        <v>-1361</v>
      </c>
      <c r="N28" s="82">
        <f t="shared" si="10"/>
        <v>175104818</v>
      </c>
      <c r="O28" s="83">
        <f>IF(F28=0,"- ",ROUND((J28/F28*100),1))</f>
        <v>104.5</v>
      </c>
      <c r="P28" s="83">
        <f>IF(H28=0,"- ",ROUND((J28/H28*100),1))</f>
        <v>99.9</v>
      </c>
      <c r="Q28" s="82">
        <f>J28-F28</f>
        <v>12595276523</v>
      </c>
      <c r="R28" s="84">
        <f>R26+R27</f>
        <v>1345038204</v>
      </c>
    </row>
    <row r="29" spans="1:18" s="40" customFormat="1" ht="7.5" customHeight="1">
      <c r="A29" s="41"/>
      <c r="B29" s="90"/>
      <c r="C29" s="42"/>
      <c r="D29" s="43"/>
      <c r="E29" s="33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80"/>
      <c r="Q29" s="79"/>
      <c r="R29" s="81"/>
    </row>
    <row r="30" spans="1:18" s="34" customFormat="1" ht="9.75" customHeight="1">
      <c r="A30" s="41"/>
      <c r="B30" s="90"/>
      <c r="C30" s="42"/>
      <c r="D30" s="43"/>
      <c r="E30" s="33" t="s">
        <v>20</v>
      </c>
      <c r="F30" s="79">
        <f>F22+F26</f>
        <v>295163000000</v>
      </c>
      <c r="G30" s="79">
        <f aca="true" t="shared" si="12" ref="G30:L32">G22+G26</f>
        <v>290001</v>
      </c>
      <c r="H30" s="79">
        <f t="shared" si="12"/>
        <v>306829735874</v>
      </c>
      <c r="I30" s="79">
        <f t="shared" si="12"/>
        <v>291469</v>
      </c>
      <c r="J30" s="79">
        <f t="shared" si="12"/>
        <v>307715041109</v>
      </c>
      <c r="K30" s="79">
        <f t="shared" si="12"/>
        <v>13</v>
      </c>
      <c r="L30" s="79">
        <f t="shared" si="12"/>
        <v>6808400</v>
      </c>
      <c r="M30" s="79">
        <f aca="true" t="shared" si="13" ref="M30:N32">G30-I30-K30</f>
        <v>-1481</v>
      </c>
      <c r="N30" s="79">
        <f t="shared" si="13"/>
        <v>-892113635</v>
      </c>
      <c r="O30" s="80">
        <f>IF(F30=0,"- ",ROUND((J30/F30*100),1))</f>
        <v>104.3</v>
      </c>
      <c r="P30" s="80">
        <f>IF(H30=0,"- ",ROUND((J30/H30*100),1))</f>
        <v>100.3</v>
      </c>
      <c r="Q30" s="79">
        <f>J30-F30</f>
        <v>12552041109</v>
      </c>
      <c r="R30" s="81">
        <f>R22+R26</f>
        <v>1345208404</v>
      </c>
    </row>
    <row r="31" spans="1:18" s="34" customFormat="1" ht="11.25">
      <c r="A31" s="44"/>
      <c r="B31" s="90"/>
      <c r="C31" s="45" t="s">
        <v>24</v>
      </c>
      <c r="D31" s="46"/>
      <c r="E31" s="33" t="s">
        <v>23</v>
      </c>
      <c r="F31" s="79">
        <f>F23+F27</f>
        <v>241000000</v>
      </c>
      <c r="G31" s="79">
        <f t="shared" si="12"/>
        <v>5234</v>
      </c>
      <c r="H31" s="79">
        <f t="shared" si="12"/>
        <v>1993640041</v>
      </c>
      <c r="I31" s="79">
        <f t="shared" si="12"/>
        <v>1759</v>
      </c>
      <c r="J31" s="79">
        <f t="shared" si="12"/>
        <v>316466193</v>
      </c>
      <c r="K31" s="79">
        <f t="shared" si="12"/>
        <v>796</v>
      </c>
      <c r="L31" s="79">
        <f t="shared" si="12"/>
        <v>271047977</v>
      </c>
      <c r="M31" s="79">
        <f t="shared" si="13"/>
        <v>2679</v>
      </c>
      <c r="N31" s="79">
        <f t="shared" si="13"/>
        <v>1406125871</v>
      </c>
      <c r="O31" s="80">
        <f>IF(F31=0,"- ",ROUND((J31/F31*100),1))</f>
        <v>131.3</v>
      </c>
      <c r="P31" s="80">
        <f>IF(H31=0,"- ",ROUND((J31/H31*100),1))</f>
        <v>15.9</v>
      </c>
      <c r="Q31" s="79">
        <f>J31-F31</f>
        <v>75466193</v>
      </c>
      <c r="R31" s="81">
        <f>R23+R27</f>
        <v>36100</v>
      </c>
    </row>
    <row r="32" spans="1:18" s="40" customFormat="1" ht="9.75" customHeight="1">
      <c r="A32" s="41"/>
      <c r="B32" s="36"/>
      <c r="C32" s="42"/>
      <c r="D32" s="43"/>
      <c r="E32" s="39" t="s">
        <v>24</v>
      </c>
      <c r="F32" s="82">
        <f>F24+F28</f>
        <v>295404000000</v>
      </c>
      <c r="G32" s="82">
        <f t="shared" si="12"/>
        <v>295235</v>
      </c>
      <c r="H32" s="82">
        <f t="shared" si="12"/>
        <v>308823375915</v>
      </c>
      <c r="I32" s="82">
        <f t="shared" si="12"/>
        <v>293228</v>
      </c>
      <c r="J32" s="82">
        <f t="shared" si="12"/>
        <v>308031507302</v>
      </c>
      <c r="K32" s="82">
        <f t="shared" si="12"/>
        <v>809</v>
      </c>
      <c r="L32" s="82">
        <f t="shared" si="12"/>
        <v>277856377</v>
      </c>
      <c r="M32" s="82">
        <f t="shared" si="13"/>
        <v>1198</v>
      </c>
      <c r="N32" s="82">
        <f t="shared" si="13"/>
        <v>514012236</v>
      </c>
      <c r="O32" s="83">
        <f>IF(F32=0,"- ",ROUND((J32/F32*100),1))</f>
        <v>104.3</v>
      </c>
      <c r="P32" s="83">
        <f>IF(H32=0,"- ",ROUND((J32/H32*100),1))</f>
        <v>99.7</v>
      </c>
      <c r="Q32" s="82">
        <f>J32-F32</f>
        <v>12627507302</v>
      </c>
      <c r="R32" s="84">
        <f>R24+R28</f>
        <v>1345244504</v>
      </c>
    </row>
    <row r="33" spans="1:18" s="34" customFormat="1" ht="7.5" customHeight="1">
      <c r="A33" s="35"/>
      <c r="B33" s="36"/>
      <c r="C33" s="37"/>
      <c r="D33" s="38"/>
      <c r="E33" s="33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80"/>
      <c r="Q33" s="79"/>
      <c r="R33" s="81"/>
    </row>
    <row r="34" spans="1:18" s="34" customFormat="1" ht="9.75" customHeight="1">
      <c r="A34" s="41"/>
      <c r="B34" s="31"/>
      <c r="C34" s="42"/>
      <c r="D34" s="43"/>
      <c r="E34" s="33" t="s">
        <v>20</v>
      </c>
      <c r="F34" s="79">
        <v>332522000000</v>
      </c>
      <c r="G34" s="79">
        <v>10</v>
      </c>
      <c r="H34" s="79">
        <v>342020026178</v>
      </c>
      <c r="I34" s="79">
        <v>10</v>
      </c>
      <c r="J34" s="79">
        <v>342020026178</v>
      </c>
      <c r="K34" s="79">
        <v>0</v>
      </c>
      <c r="L34" s="79">
        <v>0</v>
      </c>
      <c r="M34" s="79">
        <f aca="true" t="shared" si="14" ref="M34:N36">G34-I34-K34</f>
        <v>0</v>
      </c>
      <c r="N34" s="79">
        <f t="shared" si="14"/>
        <v>0</v>
      </c>
      <c r="O34" s="80">
        <f>IF(F34=0,"- ",ROUND((J34/F34*100),1))</f>
        <v>102.9</v>
      </c>
      <c r="P34" s="80">
        <f>IF(H34=0,"- ",ROUND((J34/H34*100),1))</f>
        <v>100</v>
      </c>
      <c r="Q34" s="79">
        <f>J34-F34</f>
        <v>9498026178</v>
      </c>
      <c r="R34" s="81">
        <v>0</v>
      </c>
    </row>
    <row r="35" spans="1:18" s="34" customFormat="1" ht="11.25">
      <c r="A35" s="35"/>
      <c r="B35" s="90" t="s">
        <v>28</v>
      </c>
      <c r="C35" s="37" t="s">
        <v>29</v>
      </c>
      <c r="D35" s="38"/>
      <c r="E35" s="33" t="s">
        <v>23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f t="shared" si="14"/>
        <v>0</v>
      </c>
      <c r="N35" s="79">
        <f t="shared" si="14"/>
        <v>0</v>
      </c>
      <c r="O35" s="80" t="str">
        <f>IF(F35=0,"- ",ROUND((J35/F35*100),1))</f>
        <v>- </v>
      </c>
      <c r="P35" s="80" t="str">
        <f>IF(H35=0,"- ",ROUND((J35/H35*100),1))</f>
        <v>- </v>
      </c>
      <c r="Q35" s="79">
        <f>J35-F35</f>
        <v>0</v>
      </c>
      <c r="R35" s="81">
        <v>0</v>
      </c>
    </row>
    <row r="36" spans="1:18" s="40" customFormat="1" ht="9.75" customHeight="1">
      <c r="A36" s="41"/>
      <c r="B36" s="90"/>
      <c r="C36" s="42"/>
      <c r="D36" s="43"/>
      <c r="E36" s="39" t="s">
        <v>24</v>
      </c>
      <c r="F36" s="82">
        <f aca="true" t="shared" si="15" ref="F36:L36">F34+F35</f>
        <v>332522000000</v>
      </c>
      <c r="G36" s="82">
        <f t="shared" si="15"/>
        <v>10</v>
      </c>
      <c r="H36" s="82">
        <f t="shared" si="15"/>
        <v>342020026178</v>
      </c>
      <c r="I36" s="82">
        <f t="shared" si="15"/>
        <v>10</v>
      </c>
      <c r="J36" s="82">
        <f t="shared" si="15"/>
        <v>342020026178</v>
      </c>
      <c r="K36" s="82">
        <f t="shared" si="15"/>
        <v>0</v>
      </c>
      <c r="L36" s="82">
        <f t="shared" si="15"/>
        <v>0</v>
      </c>
      <c r="M36" s="82">
        <f t="shared" si="14"/>
        <v>0</v>
      </c>
      <c r="N36" s="82">
        <f t="shared" si="14"/>
        <v>0</v>
      </c>
      <c r="O36" s="83">
        <f>IF(F36=0,"- ",ROUND((J36/F36*100),1))</f>
        <v>102.9</v>
      </c>
      <c r="P36" s="83">
        <f>IF(H36=0,"- ",ROUND((J36/H36*100),1))</f>
        <v>100</v>
      </c>
      <c r="Q36" s="82">
        <f>J36-F36</f>
        <v>9498026178</v>
      </c>
      <c r="R36" s="84">
        <f>R34+R35</f>
        <v>0</v>
      </c>
    </row>
    <row r="37" spans="1:18" s="34" customFormat="1" ht="7.5" customHeight="1">
      <c r="A37" s="41"/>
      <c r="B37" s="90"/>
      <c r="C37" s="42"/>
      <c r="D37" s="43"/>
      <c r="E37" s="33"/>
      <c r="F37" s="79"/>
      <c r="G37" s="79"/>
      <c r="H37" s="79"/>
      <c r="I37" s="79"/>
      <c r="J37" s="79"/>
      <c r="K37" s="79"/>
      <c r="L37" s="79"/>
      <c r="M37" s="79"/>
      <c r="N37" s="79"/>
      <c r="O37" s="80"/>
      <c r="P37" s="80"/>
      <c r="Q37" s="79"/>
      <c r="R37" s="81"/>
    </row>
    <row r="38" spans="1:18" s="34" customFormat="1" ht="9.75" customHeight="1">
      <c r="A38" s="35"/>
      <c r="B38" s="90"/>
      <c r="C38" s="37"/>
      <c r="D38" s="38"/>
      <c r="E38" s="33" t="s">
        <v>20</v>
      </c>
      <c r="F38" s="79">
        <v>166391000000</v>
      </c>
      <c r="G38" s="79">
        <v>12</v>
      </c>
      <c r="H38" s="79">
        <v>165383229297</v>
      </c>
      <c r="I38" s="79">
        <v>12</v>
      </c>
      <c r="J38" s="79">
        <v>165383229297</v>
      </c>
      <c r="K38" s="79">
        <v>0</v>
      </c>
      <c r="L38" s="79">
        <v>0</v>
      </c>
      <c r="M38" s="79">
        <f aca="true" t="shared" si="16" ref="M38:N40">G38-I38-K38</f>
        <v>0</v>
      </c>
      <c r="N38" s="79">
        <f t="shared" si="16"/>
        <v>0</v>
      </c>
      <c r="O38" s="80">
        <f>IF(F38=0,"- ",ROUND((J38/F38*100),1))</f>
        <v>99.4</v>
      </c>
      <c r="P38" s="80">
        <f>IF(H38=0,"- ",ROUND((J38/H38*100),1))</f>
        <v>100</v>
      </c>
      <c r="Q38" s="79">
        <f>J38-F38</f>
        <v>-1007770703</v>
      </c>
      <c r="R38" s="81">
        <v>0</v>
      </c>
    </row>
    <row r="39" spans="1:18" s="34" customFormat="1" ht="11.25">
      <c r="A39" s="41"/>
      <c r="B39" s="90"/>
      <c r="C39" s="42" t="s">
        <v>30</v>
      </c>
      <c r="D39" s="43"/>
      <c r="E39" s="33" t="s">
        <v>23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f t="shared" si="16"/>
        <v>0</v>
      </c>
      <c r="N39" s="79">
        <f t="shared" si="16"/>
        <v>0</v>
      </c>
      <c r="O39" s="80" t="str">
        <f>IF(F39=0,"- ",ROUND((J39/F39*100),1))</f>
        <v>- </v>
      </c>
      <c r="P39" s="80" t="str">
        <f>IF(H39=0,"- ",ROUND((J39/H39*100),1))</f>
        <v>- </v>
      </c>
      <c r="Q39" s="79">
        <f>J39-F39</f>
        <v>0</v>
      </c>
      <c r="R39" s="81">
        <v>0</v>
      </c>
    </row>
    <row r="40" spans="1:18" s="40" customFormat="1" ht="9.75" customHeight="1">
      <c r="A40" s="35"/>
      <c r="B40" s="90"/>
      <c r="C40" s="37"/>
      <c r="D40" s="38"/>
      <c r="E40" s="39" t="s">
        <v>24</v>
      </c>
      <c r="F40" s="82">
        <f aca="true" t="shared" si="17" ref="F40:L40">F38+F39</f>
        <v>166391000000</v>
      </c>
      <c r="G40" s="82">
        <f t="shared" si="17"/>
        <v>12</v>
      </c>
      <c r="H40" s="82">
        <f t="shared" si="17"/>
        <v>165383229297</v>
      </c>
      <c r="I40" s="82">
        <f t="shared" si="17"/>
        <v>12</v>
      </c>
      <c r="J40" s="82">
        <f t="shared" si="17"/>
        <v>165383229297</v>
      </c>
      <c r="K40" s="82">
        <f t="shared" si="17"/>
        <v>0</v>
      </c>
      <c r="L40" s="82">
        <f t="shared" si="17"/>
        <v>0</v>
      </c>
      <c r="M40" s="82">
        <f t="shared" si="16"/>
        <v>0</v>
      </c>
      <c r="N40" s="82">
        <f t="shared" si="16"/>
        <v>0</v>
      </c>
      <c r="O40" s="83">
        <f>IF(F40=0,"- ",ROUND((J40/F40*100),1))</f>
        <v>99.4</v>
      </c>
      <c r="P40" s="83">
        <f>IF(H40=0,"- ",ROUND((J40/H40*100),1))</f>
        <v>100</v>
      </c>
      <c r="Q40" s="82">
        <f>J40-F40</f>
        <v>-1007770703</v>
      </c>
      <c r="R40" s="84">
        <f>R38+R39</f>
        <v>0</v>
      </c>
    </row>
    <row r="41" spans="1:18" s="40" customFormat="1" ht="7.5" customHeight="1">
      <c r="A41" s="41"/>
      <c r="B41" s="90"/>
      <c r="C41" s="42"/>
      <c r="D41" s="43"/>
      <c r="E41" s="33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80"/>
      <c r="Q41" s="79"/>
      <c r="R41" s="81"/>
    </row>
    <row r="42" spans="1:18" s="34" customFormat="1" ht="9.75" customHeight="1">
      <c r="A42" s="41"/>
      <c r="B42" s="90"/>
      <c r="C42" s="42"/>
      <c r="D42" s="43"/>
      <c r="E42" s="33" t="s">
        <v>20</v>
      </c>
      <c r="F42" s="79">
        <f>F34+F38</f>
        <v>498913000000</v>
      </c>
      <c r="G42" s="79">
        <f aca="true" t="shared" si="18" ref="G42:L44">G34+G38</f>
        <v>22</v>
      </c>
      <c r="H42" s="79">
        <f t="shared" si="18"/>
        <v>507403255475</v>
      </c>
      <c r="I42" s="79">
        <f t="shared" si="18"/>
        <v>22</v>
      </c>
      <c r="J42" s="79">
        <f t="shared" si="18"/>
        <v>507403255475</v>
      </c>
      <c r="K42" s="79">
        <f t="shared" si="18"/>
        <v>0</v>
      </c>
      <c r="L42" s="79">
        <f t="shared" si="18"/>
        <v>0</v>
      </c>
      <c r="M42" s="79">
        <f aca="true" t="shared" si="19" ref="M42:N44">G42-I42-K42</f>
        <v>0</v>
      </c>
      <c r="N42" s="79">
        <f t="shared" si="19"/>
        <v>0</v>
      </c>
      <c r="O42" s="80">
        <f>IF(F42=0,"- ",ROUND((J42/F42*100),1))</f>
        <v>101.7</v>
      </c>
      <c r="P42" s="80">
        <f>IF(H42=0,"- ",ROUND((J42/H42*100),1))</f>
        <v>100</v>
      </c>
      <c r="Q42" s="79">
        <f>J42-F42</f>
        <v>8490255475</v>
      </c>
      <c r="R42" s="81">
        <f>R34+R38</f>
        <v>0</v>
      </c>
    </row>
    <row r="43" spans="1:18" s="34" customFormat="1" ht="11.25">
      <c r="A43" s="44"/>
      <c r="B43" s="90"/>
      <c r="C43" s="45" t="s">
        <v>24</v>
      </c>
      <c r="D43" s="46"/>
      <c r="E43" s="33" t="s">
        <v>23</v>
      </c>
      <c r="F43" s="79">
        <f>F35+F39</f>
        <v>0</v>
      </c>
      <c r="G43" s="79">
        <f t="shared" si="18"/>
        <v>0</v>
      </c>
      <c r="H43" s="79">
        <f t="shared" si="18"/>
        <v>0</v>
      </c>
      <c r="I43" s="79">
        <f t="shared" si="18"/>
        <v>0</v>
      </c>
      <c r="J43" s="79">
        <f t="shared" si="18"/>
        <v>0</v>
      </c>
      <c r="K43" s="79">
        <f t="shared" si="18"/>
        <v>0</v>
      </c>
      <c r="L43" s="79">
        <f t="shared" si="18"/>
        <v>0</v>
      </c>
      <c r="M43" s="79">
        <f t="shared" si="19"/>
        <v>0</v>
      </c>
      <c r="N43" s="79">
        <f t="shared" si="19"/>
        <v>0</v>
      </c>
      <c r="O43" s="80" t="str">
        <f>IF(F43=0,"- ",ROUND((J43/F43*100),1))</f>
        <v>- </v>
      </c>
      <c r="P43" s="80" t="str">
        <f>IF(H43=0,"- ",ROUND((J43/H43*100),1))</f>
        <v>- </v>
      </c>
      <c r="Q43" s="79">
        <f>J43-F43</f>
        <v>0</v>
      </c>
      <c r="R43" s="81">
        <f>R35+R39</f>
        <v>0</v>
      </c>
    </row>
    <row r="44" spans="1:18" s="40" customFormat="1" ht="9.75" customHeight="1">
      <c r="A44" s="41"/>
      <c r="B44" s="36"/>
      <c r="C44" s="42"/>
      <c r="D44" s="43"/>
      <c r="E44" s="39" t="s">
        <v>24</v>
      </c>
      <c r="F44" s="82">
        <f>F36+F40</f>
        <v>498913000000</v>
      </c>
      <c r="G44" s="82">
        <f t="shared" si="18"/>
        <v>22</v>
      </c>
      <c r="H44" s="82">
        <f t="shared" si="18"/>
        <v>507403255475</v>
      </c>
      <c r="I44" s="82">
        <f t="shared" si="18"/>
        <v>22</v>
      </c>
      <c r="J44" s="82">
        <f t="shared" si="18"/>
        <v>507403255475</v>
      </c>
      <c r="K44" s="82">
        <f t="shared" si="18"/>
        <v>0</v>
      </c>
      <c r="L44" s="82">
        <f t="shared" si="18"/>
        <v>0</v>
      </c>
      <c r="M44" s="82">
        <f t="shared" si="19"/>
        <v>0</v>
      </c>
      <c r="N44" s="82">
        <f t="shared" si="19"/>
        <v>0</v>
      </c>
      <c r="O44" s="83">
        <f>IF(F44=0,"- ",ROUND((J44/F44*100),1))</f>
        <v>101.7</v>
      </c>
      <c r="P44" s="83">
        <f>IF(H44=0,"- ",ROUND((J44/H44*100),1))</f>
        <v>100</v>
      </c>
      <c r="Q44" s="82">
        <f>J44-F44</f>
        <v>8490255475</v>
      </c>
      <c r="R44" s="84">
        <f>R36+R40</f>
        <v>0</v>
      </c>
    </row>
    <row r="45" spans="1:18" s="34" customFormat="1" ht="7.5" customHeight="1">
      <c r="A45" s="35"/>
      <c r="B45" s="31"/>
      <c r="C45" s="37"/>
      <c r="D45" s="38"/>
      <c r="E45" s="33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80"/>
      <c r="Q45" s="79"/>
      <c r="R45" s="81"/>
    </row>
    <row r="46" spans="1:18" s="34" customFormat="1" ht="9.75" customHeight="1">
      <c r="A46" s="35"/>
      <c r="B46" s="31"/>
      <c r="C46" s="37"/>
      <c r="D46" s="38"/>
      <c r="E46" s="33" t="s">
        <v>20</v>
      </c>
      <c r="F46" s="79">
        <v>32329000000</v>
      </c>
      <c r="G46" s="79">
        <v>70002</v>
      </c>
      <c r="H46" s="79">
        <v>37095046800</v>
      </c>
      <c r="I46" s="79">
        <v>63685</v>
      </c>
      <c r="J46" s="79">
        <v>34598372470</v>
      </c>
      <c r="K46" s="79">
        <v>0</v>
      </c>
      <c r="L46" s="79">
        <v>0</v>
      </c>
      <c r="M46" s="79">
        <f aca="true" t="shared" si="20" ref="M46:N48">G46-I46-K46</f>
        <v>6317</v>
      </c>
      <c r="N46" s="79">
        <f t="shared" si="20"/>
        <v>2496674330</v>
      </c>
      <c r="O46" s="80">
        <f>IF(F46=0,"- ",ROUND((J46/F46*100),1))</f>
        <v>107</v>
      </c>
      <c r="P46" s="80">
        <f>IF(H46=0,"- ",ROUND((J46/H46*100),1))</f>
        <v>93.3</v>
      </c>
      <c r="Q46" s="79">
        <f>J46-F46</f>
        <v>2269372470</v>
      </c>
      <c r="R46" s="81">
        <v>6344300</v>
      </c>
    </row>
    <row r="47" spans="1:18" s="34" customFormat="1" ht="11.25">
      <c r="A47" s="35"/>
      <c r="B47" s="89" t="s">
        <v>0</v>
      </c>
      <c r="C47" s="89"/>
      <c r="D47" s="38"/>
      <c r="E47" s="33" t="s">
        <v>23</v>
      </c>
      <c r="F47" s="79">
        <v>979000000</v>
      </c>
      <c r="G47" s="79">
        <v>7987</v>
      </c>
      <c r="H47" s="79">
        <v>3784717416</v>
      </c>
      <c r="I47" s="79">
        <v>2697</v>
      </c>
      <c r="J47" s="79">
        <v>1217446558</v>
      </c>
      <c r="K47" s="79">
        <v>250</v>
      </c>
      <c r="L47" s="79">
        <v>90810066</v>
      </c>
      <c r="M47" s="79">
        <f t="shared" si="20"/>
        <v>5040</v>
      </c>
      <c r="N47" s="79">
        <f t="shared" si="20"/>
        <v>2476460792</v>
      </c>
      <c r="O47" s="80">
        <f>IF(F47=0,"- ",ROUND((J47/F47*100),1))</f>
        <v>124.4</v>
      </c>
      <c r="P47" s="80">
        <f>IF(H47=0,"- ",ROUND((J47/H47*100),1))</f>
        <v>32.2</v>
      </c>
      <c r="Q47" s="79">
        <f>J47-F47</f>
        <v>238446558</v>
      </c>
      <c r="R47" s="81">
        <v>148300</v>
      </c>
    </row>
    <row r="48" spans="1:18" s="40" customFormat="1" ht="9.75" customHeight="1">
      <c r="A48" s="35"/>
      <c r="B48" s="31"/>
      <c r="C48" s="37"/>
      <c r="D48" s="38"/>
      <c r="E48" s="39" t="s">
        <v>24</v>
      </c>
      <c r="F48" s="82">
        <f aca="true" t="shared" si="21" ref="F48:L48">F46+F47</f>
        <v>33308000000</v>
      </c>
      <c r="G48" s="82">
        <f t="shared" si="21"/>
        <v>77989</v>
      </c>
      <c r="H48" s="82">
        <f t="shared" si="21"/>
        <v>40879764216</v>
      </c>
      <c r="I48" s="82">
        <f t="shared" si="21"/>
        <v>66382</v>
      </c>
      <c r="J48" s="82">
        <f t="shared" si="21"/>
        <v>35815819028</v>
      </c>
      <c r="K48" s="82">
        <f t="shared" si="21"/>
        <v>250</v>
      </c>
      <c r="L48" s="82">
        <f t="shared" si="21"/>
        <v>90810066</v>
      </c>
      <c r="M48" s="82">
        <f t="shared" si="20"/>
        <v>11357</v>
      </c>
      <c r="N48" s="82">
        <f t="shared" si="20"/>
        <v>4973135122</v>
      </c>
      <c r="O48" s="83">
        <f>IF(F48=0,"- ",ROUND((J48/F48*100),1))</f>
        <v>107.5</v>
      </c>
      <c r="P48" s="83">
        <f>IF(H48=0,"- ",ROUND((J48/H48*100),1))</f>
        <v>87.6</v>
      </c>
      <c r="Q48" s="82">
        <f>J48-F48</f>
        <v>2507819028</v>
      </c>
      <c r="R48" s="84">
        <f>R46+R47</f>
        <v>6492600</v>
      </c>
    </row>
    <row r="49" spans="1:18" s="34" customFormat="1" ht="7.5" customHeight="1">
      <c r="A49" s="35"/>
      <c r="B49" s="31"/>
      <c r="C49" s="37"/>
      <c r="D49" s="38"/>
      <c r="E49" s="33"/>
      <c r="F49" s="79"/>
      <c r="G49" s="79"/>
      <c r="H49" s="79"/>
      <c r="I49" s="79"/>
      <c r="J49" s="79"/>
      <c r="K49" s="79"/>
      <c r="L49" s="79"/>
      <c r="M49" s="79"/>
      <c r="N49" s="79"/>
      <c r="O49" s="80"/>
      <c r="P49" s="80"/>
      <c r="Q49" s="79"/>
      <c r="R49" s="81"/>
    </row>
    <row r="50" spans="1:18" s="34" customFormat="1" ht="9.75" customHeight="1">
      <c r="A50" s="35"/>
      <c r="B50" s="31"/>
      <c r="C50" s="37"/>
      <c r="D50" s="38"/>
      <c r="E50" s="33" t="s">
        <v>20</v>
      </c>
      <c r="F50" s="79">
        <v>12172000000</v>
      </c>
      <c r="G50" s="79">
        <v>154</v>
      </c>
      <c r="H50" s="79">
        <v>12200358449</v>
      </c>
      <c r="I50" s="79">
        <v>150</v>
      </c>
      <c r="J50" s="79">
        <v>12200358449</v>
      </c>
      <c r="K50" s="79">
        <v>0</v>
      </c>
      <c r="L50" s="79">
        <v>0</v>
      </c>
      <c r="M50" s="79">
        <f aca="true" t="shared" si="22" ref="M50:N52">G50-I50-K50</f>
        <v>4</v>
      </c>
      <c r="N50" s="79">
        <f t="shared" si="22"/>
        <v>0</v>
      </c>
      <c r="O50" s="80">
        <f>IF(F50=0,"- ",ROUND((J50/F50*100),1))</f>
        <v>100.2</v>
      </c>
      <c r="P50" s="80">
        <f>IF(H50=0,"- ",ROUND((J50/H50*100),1))</f>
        <v>100</v>
      </c>
      <c r="Q50" s="79">
        <f>J50-F50</f>
        <v>28358449</v>
      </c>
      <c r="R50" s="81">
        <v>0</v>
      </c>
    </row>
    <row r="51" spans="1:18" s="34" customFormat="1" ht="11.25">
      <c r="A51" s="35"/>
      <c r="B51" s="89" t="s">
        <v>31</v>
      </c>
      <c r="C51" s="89"/>
      <c r="D51" s="38"/>
      <c r="E51" s="33" t="s">
        <v>23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f t="shared" si="22"/>
        <v>0</v>
      </c>
      <c r="N51" s="79">
        <f t="shared" si="22"/>
        <v>0</v>
      </c>
      <c r="O51" s="80" t="str">
        <f>IF(F51=0,"- ",ROUND((J51/F51*100),1))</f>
        <v>- </v>
      </c>
      <c r="P51" s="80" t="str">
        <f>IF(H51=0,"- ",ROUND((J51/H51*100),1))</f>
        <v>- </v>
      </c>
      <c r="Q51" s="79">
        <f>J51-F51</f>
        <v>0</v>
      </c>
      <c r="R51" s="81">
        <v>0</v>
      </c>
    </row>
    <row r="52" spans="1:18" s="40" customFormat="1" ht="9.75" customHeight="1">
      <c r="A52" s="35"/>
      <c r="B52" s="31"/>
      <c r="C52" s="37"/>
      <c r="D52" s="38"/>
      <c r="E52" s="39" t="s">
        <v>24</v>
      </c>
      <c r="F52" s="82">
        <f aca="true" t="shared" si="23" ref="F52:L52">F50+F51</f>
        <v>12172000000</v>
      </c>
      <c r="G52" s="82">
        <f t="shared" si="23"/>
        <v>154</v>
      </c>
      <c r="H52" s="82">
        <f t="shared" si="23"/>
        <v>12200358449</v>
      </c>
      <c r="I52" s="82">
        <f t="shared" si="23"/>
        <v>150</v>
      </c>
      <c r="J52" s="82">
        <f t="shared" si="23"/>
        <v>12200358449</v>
      </c>
      <c r="K52" s="82">
        <f t="shared" si="23"/>
        <v>0</v>
      </c>
      <c r="L52" s="82">
        <f t="shared" si="23"/>
        <v>0</v>
      </c>
      <c r="M52" s="82">
        <f t="shared" si="22"/>
        <v>4</v>
      </c>
      <c r="N52" s="82">
        <f t="shared" si="22"/>
        <v>0</v>
      </c>
      <c r="O52" s="83">
        <f>IF(F52=0,"- ",ROUND((J52/F52*100),1))</f>
        <v>100.2</v>
      </c>
      <c r="P52" s="83">
        <f>IF(H52=0,"- ",ROUND((J52/H52*100),1))</f>
        <v>100</v>
      </c>
      <c r="Q52" s="82">
        <f>J52-F52</f>
        <v>28358449</v>
      </c>
      <c r="R52" s="84">
        <f>R50+R51</f>
        <v>0</v>
      </c>
    </row>
    <row r="53" spans="1:18" s="34" customFormat="1" ht="7.5" customHeight="1">
      <c r="A53" s="35"/>
      <c r="B53" s="31"/>
      <c r="C53" s="37"/>
      <c r="D53" s="38"/>
      <c r="E53" s="33"/>
      <c r="F53" s="79"/>
      <c r="G53" s="79"/>
      <c r="H53" s="79"/>
      <c r="I53" s="79"/>
      <c r="J53" s="79"/>
      <c r="K53" s="79"/>
      <c r="L53" s="79"/>
      <c r="M53" s="79"/>
      <c r="N53" s="79"/>
      <c r="O53" s="80"/>
      <c r="P53" s="80"/>
      <c r="Q53" s="79"/>
      <c r="R53" s="81"/>
    </row>
    <row r="54" spans="1:18" s="34" customFormat="1" ht="9.75" customHeight="1">
      <c r="A54" s="35"/>
      <c r="B54" s="31"/>
      <c r="C54" s="37"/>
      <c r="D54" s="38"/>
      <c r="E54" s="33" t="s">
        <v>20</v>
      </c>
      <c r="F54" s="79">
        <v>1475000000</v>
      </c>
      <c r="G54" s="79">
        <v>480</v>
      </c>
      <c r="H54" s="79">
        <v>1515219869</v>
      </c>
      <c r="I54" s="79">
        <v>472</v>
      </c>
      <c r="J54" s="79">
        <v>1501890669</v>
      </c>
      <c r="K54" s="79">
        <v>0</v>
      </c>
      <c r="L54" s="79">
        <v>0</v>
      </c>
      <c r="M54" s="79">
        <f aca="true" t="shared" si="24" ref="M54:N56">G54-I54-K54</f>
        <v>8</v>
      </c>
      <c r="N54" s="79">
        <f t="shared" si="24"/>
        <v>13329200</v>
      </c>
      <c r="O54" s="80">
        <f>IF(F54=0,"- ",ROUND((J54/F54*100),1))</f>
        <v>101.8</v>
      </c>
      <c r="P54" s="80">
        <f>IF(H54=0,"- ",ROUND((J54/H54*100),1))</f>
        <v>99.1</v>
      </c>
      <c r="Q54" s="79">
        <f>J54-F54</f>
        <v>26890669</v>
      </c>
      <c r="R54" s="81">
        <v>0</v>
      </c>
    </row>
    <row r="55" spans="1:18" s="34" customFormat="1" ht="11.25">
      <c r="A55" s="35"/>
      <c r="B55" s="89" t="s">
        <v>1</v>
      </c>
      <c r="C55" s="89"/>
      <c r="D55" s="38"/>
      <c r="E55" s="33" t="s">
        <v>23</v>
      </c>
      <c r="F55" s="79">
        <v>17000000</v>
      </c>
      <c r="G55" s="79">
        <v>15</v>
      </c>
      <c r="H55" s="79">
        <v>23221100</v>
      </c>
      <c r="I55" s="79">
        <v>8</v>
      </c>
      <c r="J55" s="79">
        <v>21953300</v>
      </c>
      <c r="K55" s="79">
        <v>0</v>
      </c>
      <c r="L55" s="79">
        <v>0</v>
      </c>
      <c r="M55" s="79">
        <f t="shared" si="24"/>
        <v>7</v>
      </c>
      <c r="N55" s="79">
        <f t="shared" si="24"/>
        <v>1267800</v>
      </c>
      <c r="O55" s="80">
        <f>IF(F55=0,"- ",ROUND((J55/F55*100),1))</f>
        <v>129.1</v>
      </c>
      <c r="P55" s="80">
        <f>IF(H55=0,"- ",ROUND((J55/H55*100),1))</f>
        <v>94.5</v>
      </c>
      <c r="Q55" s="79">
        <f>J55-F55</f>
        <v>4953300</v>
      </c>
      <c r="R55" s="81">
        <v>0</v>
      </c>
    </row>
    <row r="56" spans="1:18" s="40" customFormat="1" ht="9.75" customHeight="1">
      <c r="A56" s="35"/>
      <c r="B56" s="31"/>
      <c r="C56" s="37"/>
      <c r="D56" s="38"/>
      <c r="E56" s="39" t="s">
        <v>24</v>
      </c>
      <c r="F56" s="82">
        <f aca="true" t="shared" si="25" ref="F56:L56">F54+F55</f>
        <v>1492000000</v>
      </c>
      <c r="G56" s="82">
        <f t="shared" si="25"/>
        <v>495</v>
      </c>
      <c r="H56" s="82">
        <f t="shared" si="25"/>
        <v>1538440969</v>
      </c>
      <c r="I56" s="82">
        <f t="shared" si="25"/>
        <v>480</v>
      </c>
      <c r="J56" s="82">
        <f t="shared" si="25"/>
        <v>1523843969</v>
      </c>
      <c r="K56" s="82">
        <f t="shared" si="25"/>
        <v>0</v>
      </c>
      <c r="L56" s="82">
        <f t="shared" si="25"/>
        <v>0</v>
      </c>
      <c r="M56" s="82">
        <f t="shared" si="24"/>
        <v>15</v>
      </c>
      <c r="N56" s="82">
        <f t="shared" si="24"/>
        <v>14597000</v>
      </c>
      <c r="O56" s="83">
        <f>IF(F56=0,"- ",ROUND((J56/F56*100),1))</f>
        <v>102.1</v>
      </c>
      <c r="P56" s="83">
        <f>IF(H56=0,"- ",ROUND((J56/H56*100),1))</f>
        <v>99.1</v>
      </c>
      <c r="Q56" s="82">
        <f>J56-F56</f>
        <v>31843969</v>
      </c>
      <c r="R56" s="84">
        <f>R54+R55</f>
        <v>0</v>
      </c>
    </row>
    <row r="57" spans="1:18" s="34" customFormat="1" ht="7.5" customHeight="1">
      <c r="A57" s="35"/>
      <c r="B57" s="31"/>
      <c r="C57" s="37"/>
      <c r="D57" s="38"/>
      <c r="E57" s="33"/>
      <c r="F57" s="79"/>
      <c r="G57" s="85"/>
      <c r="H57" s="85"/>
      <c r="I57" s="85"/>
      <c r="J57" s="85"/>
      <c r="K57" s="85"/>
      <c r="L57" s="85"/>
      <c r="M57" s="86"/>
      <c r="N57" s="86"/>
      <c r="O57" s="80"/>
      <c r="P57" s="80"/>
      <c r="Q57" s="79"/>
      <c r="R57" s="81"/>
    </row>
    <row r="58" spans="1:18" s="34" customFormat="1" ht="9.75" customHeight="1">
      <c r="A58" s="35"/>
      <c r="B58" s="31"/>
      <c r="C58" s="37"/>
      <c r="D58" s="38"/>
      <c r="E58" s="33" t="s">
        <v>35</v>
      </c>
      <c r="F58" s="79">
        <v>8048000000</v>
      </c>
      <c r="G58" s="79">
        <v>193068</v>
      </c>
      <c r="H58" s="79">
        <v>8120471700</v>
      </c>
      <c r="I58" s="79">
        <v>193064</v>
      </c>
      <c r="J58" s="79">
        <v>8120290800</v>
      </c>
      <c r="K58" s="79">
        <v>0</v>
      </c>
      <c r="L58" s="79">
        <v>0</v>
      </c>
      <c r="M58" s="79">
        <f aca="true" t="shared" si="26" ref="M58:N60">G58-I58-K58</f>
        <v>4</v>
      </c>
      <c r="N58" s="79">
        <f t="shared" si="26"/>
        <v>180900</v>
      </c>
      <c r="O58" s="80">
        <f>IF(F58=0,"- ",ROUND((J58/F58*100),1))</f>
        <v>100.9</v>
      </c>
      <c r="P58" s="80">
        <f>IF(H58=0,"- ",ROUND((J58/H58*100),1))</f>
        <v>100</v>
      </c>
      <c r="Q58" s="79">
        <f>J58-F58</f>
        <v>72290800</v>
      </c>
      <c r="R58" s="81">
        <v>5100</v>
      </c>
    </row>
    <row r="59" spans="1:18" s="34" customFormat="1" ht="11.25" customHeight="1">
      <c r="A59" s="35"/>
      <c r="B59" s="89" t="s">
        <v>36</v>
      </c>
      <c r="C59" s="89"/>
      <c r="D59" s="38"/>
      <c r="E59" s="33" t="s">
        <v>37</v>
      </c>
      <c r="F59" s="79">
        <v>1000000</v>
      </c>
      <c r="G59" s="79">
        <v>24</v>
      </c>
      <c r="H59" s="79">
        <v>1135474</v>
      </c>
      <c r="I59" s="79">
        <v>3</v>
      </c>
      <c r="J59" s="79">
        <v>87864</v>
      </c>
      <c r="K59" s="79">
        <v>3</v>
      </c>
      <c r="L59" s="79">
        <v>129100</v>
      </c>
      <c r="M59" s="79">
        <f t="shared" si="26"/>
        <v>18</v>
      </c>
      <c r="N59" s="79">
        <f t="shared" si="26"/>
        <v>918510</v>
      </c>
      <c r="O59" s="80">
        <f>IF(F59=0,"- ",ROUND((J59/F59*100),1))</f>
        <v>8.8</v>
      </c>
      <c r="P59" s="80">
        <f>IF(H59=0,"- ",ROUND((J59/H59*100),1))</f>
        <v>7.7</v>
      </c>
      <c r="Q59" s="79">
        <f>J59-F59</f>
        <v>-912136</v>
      </c>
      <c r="R59" s="81">
        <v>0</v>
      </c>
    </row>
    <row r="60" spans="1:18" s="40" customFormat="1" ht="9.75" customHeight="1">
      <c r="A60" s="35"/>
      <c r="B60" s="31"/>
      <c r="C60" s="37"/>
      <c r="D60" s="38"/>
      <c r="E60" s="39" t="s">
        <v>38</v>
      </c>
      <c r="F60" s="82">
        <f>F58+F59</f>
        <v>8049000000</v>
      </c>
      <c r="G60" s="82">
        <f aca="true" t="shared" si="27" ref="G60:L60">G58+G59</f>
        <v>193092</v>
      </c>
      <c r="H60" s="82">
        <f t="shared" si="27"/>
        <v>8121607174</v>
      </c>
      <c r="I60" s="82">
        <f t="shared" si="27"/>
        <v>193067</v>
      </c>
      <c r="J60" s="82">
        <f t="shared" si="27"/>
        <v>8120378664</v>
      </c>
      <c r="K60" s="82">
        <f t="shared" si="27"/>
        <v>3</v>
      </c>
      <c r="L60" s="82">
        <f t="shared" si="27"/>
        <v>129100</v>
      </c>
      <c r="M60" s="82">
        <f t="shared" si="26"/>
        <v>22</v>
      </c>
      <c r="N60" s="82">
        <f t="shared" si="26"/>
        <v>1099410</v>
      </c>
      <c r="O60" s="83">
        <f>IF(F60=0,"- ",ROUND((J60/F60*100),1))</f>
        <v>100.9</v>
      </c>
      <c r="P60" s="83">
        <f>IF(H60=0,"- ",ROUND((J60/H60*100),1))</f>
        <v>100</v>
      </c>
      <c r="Q60" s="82">
        <f>J60-F60</f>
        <v>71378664</v>
      </c>
      <c r="R60" s="84">
        <f>R58+R59</f>
        <v>5100</v>
      </c>
    </row>
    <row r="61" spans="1:18" s="34" customFormat="1" ht="7.5" customHeight="1">
      <c r="A61" s="35"/>
      <c r="B61" s="31"/>
      <c r="C61" s="37"/>
      <c r="D61" s="38"/>
      <c r="E61" s="33"/>
      <c r="F61" s="79"/>
      <c r="G61" s="79"/>
      <c r="H61" s="79"/>
      <c r="I61" s="79"/>
      <c r="J61" s="79"/>
      <c r="K61" s="79"/>
      <c r="L61" s="79"/>
      <c r="M61" s="79"/>
      <c r="N61" s="79"/>
      <c r="O61" s="80"/>
      <c r="P61" s="80"/>
      <c r="Q61" s="79"/>
      <c r="R61" s="81"/>
    </row>
    <row r="62" spans="1:18" s="34" customFormat="1" ht="9.75" customHeight="1">
      <c r="A62" s="35"/>
      <c r="B62" s="31"/>
      <c r="C62" s="37"/>
      <c r="D62" s="38"/>
      <c r="E62" s="33" t="s">
        <v>35</v>
      </c>
      <c r="F62" s="79">
        <v>45114000000</v>
      </c>
      <c r="G62" s="79">
        <v>3927</v>
      </c>
      <c r="H62" s="79">
        <v>45643030621</v>
      </c>
      <c r="I62" s="79">
        <v>3892</v>
      </c>
      <c r="J62" s="79">
        <v>45408944163</v>
      </c>
      <c r="K62" s="79">
        <v>0</v>
      </c>
      <c r="L62" s="79">
        <v>0</v>
      </c>
      <c r="M62" s="79">
        <f aca="true" t="shared" si="28" ref="M62:N64">G62-I62-K62</f>
        <v>35</v>
      </c>
      <c r="N62" s="79">
        <f t="shared" si="28"/>
        <v>234086458</v>
      </c>
      <c r="O62" s="80">
        <f>IF(F62=0,"- ",ROUND((J62/F62*100),1))</f>
        <v>100.7</v>
      </c>
      <c r="P62" s="80">
        <f>IF(H62=0,"- ",ROUND((J62/H62*100),1))</f>
        <v>99.5</v>
      </c>
      <c r="Q62" s="79">
        <f>J62-F62</f>
        <v>294944163</v>
      </c>
      <c r="R62" s="81">
        <v>1</v>
      </c>
    </row>
    <row r="63" spans="1:18" s="34" customFormat="1" ht="11.25" customHeight="1">
      <c r="A63" s="35"/>
      <c r="B63" s="89" t="s">
        <v>39</v>
      </c>
      <c r="C63" s="89"/>
      <c r="D63" s="38"/>
      <c r="E63" s="33" t="s">
        <v>37</v>
      </c>
      <c r="F63" s="79">
        <v>256000000</v>
      </c>
      <c r="G63" s="79">
        <v>84</v>
      </c>
      <c r="H63" s="79">
        <v>688589801</v>
      </c>
      <c r="I63" s="79">
        <v>16</v>
      </c>
      <c r="J63" s="79">
        <v>271187387</v>
      </c>
      <c r="K63" s="79">
        <v>4</v>
      </c>
      <c r="L63" s="79">
        <v>866700</v>
      </c>
      <c r="M63" s="79">
        <f t="shared" si="28"/>
        <v>64</v>
      </c>
      <c r="N63" s="79">
        <f t="shared" si="28"/>
        <v>416535714</v>
      </c>
      <c r="O63" s="80">
        <f>IF(F63=0,"- ",ROUND((J63/F63*100),1))</f>
        <v>105.9</v>
      </c>
      <c r="P63" s="80">
        <f>IF(H63=0,"- ",ROUND((J63/H63*100),1))</f>
        <v>39.4</v>
      </c>
      <c r="Q63" s="79">
        <f>J63-F63</f>
        <v>15187387</v>
      </c>
      <c r="R63" s="81">
        <v>0</v>
      </c>
    </row>
    <row r="64" spans="1:18" s="40" customFormat="1" ht="9.75" customHeight="1">
      <c r="A64" s="35"/>
      <c r="B64" s="31"/>
      <c r="C64" s="37"/>
      <c r="D64" s="38"/>
      <c r="E64" s="39" t="s">
        <v>38</v>
      </c>
      <c r="F64" s="82">
        <f>F62+F63</f>
        <v>45370000000</v>
      </c>
      <c r="G64" s="82">
        <f aca="true" t="shared" si="29" ref="G64:L64">G62+G63</f>
        <v>4011</v>
      </c>
      <c r="H64" s="82">
        <f t="shared" si="29"/>
        <v>46331620422</v>
      </c>
      <c r="I64" s="82">
        <f t="shared" si="29"/>
        <v>3908</v>
      </c>
      <c r="J64" s="82">
        <f t="shared" si="29"/>
        <v>45680131550</v>
      </c>
      <c r="K64" s="82">
        <f t="shared" si="29"/>
        <v>4</v>
      </c>
      <c r="L64" s="82">
        <f t="shared" si="29"/>
        <v>866700</v>
      </c>
      <c r="M64" s="82">
        <f t="shared" si="28"/>
        <v>99</v>
      </c>
      <c r="N64" s="82">
        <f t="shared" si="28"/>
        <v>650622172</v>
      </c>
      <c r="O64" s="83">
        <f>IF(F64=0,"- ",ROUND((J64/F64*100),1))</f>
        <v>100.7</v>
      </c>
      <c r="P64" s="83">
        <f>IF(H64=0,"- ",ROUND((J64/H64*100),1))</f>
        <v>98.6</v>
      </c>
      <c r="Q64" s="82">
        <f>J64-F64</f>
        <v>310131550</v>
      </c>
      <c r="R64" s="84">
        <f>R62+R63</f>
        <v>1</v>
      </c>
    </row>
    <row r="65" spans="1:18" s="34" customFormat="1" ht="7.5" customHeight="1">
      <c r="A65" s="35"/>
      <c r="B65" s="31"/>
      <c r="C65" s="37"/>
      <c r="D65" s="38"/>
      <c r="E65" s="33"/>
      <c r="F65" s="79"/>
      <c r="G65" s="79"/>
      <c r="H65" s="79"/>
      <c r="I65" s="79"/>
      <c r="J65" s="79"/>
      <c r="K65" s="79"/>
      <c r="L65" s="79"/>
      <c r="M65" s="79"/>
      <c r="N65" s="79"/>
      <c r="O65" s="80"/>
      <c r="P65" s="80"/>
      <c r="Q65" s="79"/>
      <c r="R65" s="81"/>
    </row>
    <row r="66" spans="1:18" s="34" customFormat="1" ht="9" customHeight="1">
      <c r="A66" s="35"/>
      <c r="B66" s="31"/>
      <c r="C66" s="37"/>
      <c r="D66" s="38"/>
      <c r="E66" s="33" t="s">
        <v>20</v>
      </c>
      <c r="F66" s="79">
        <v>76767000000</v>
      </c>
      <c r="G66" s="79">
        <v>2375432</v>
      </c>
      <c r="H66" s="79">
        <v>78022231000</v>
      </c>
      <c r="I66" s="79">
        <v>2355963</v>
      </c>
      <c r="J66" s="79">
        <v>77312653547</v>
      </c>
      <c r="K66" s="79">
        <v>9</v>
      </c>
      <c r="L66" s="79">
        <v>184421</v>
      </c>
      <c r="M66" s="79">
        <f aca="true" t="shared" si="30" ref="M66:N68">G66-I66-K66</f>
        <v>19460</v>
      </c>
      <c r="N66" s="79">
        <f t="shared" si="30"/>
        <v>709393032</v>
      </c>
      <c r="O66" s="80">
        <f>IF(F66=0,"- ",ROUND((J66/F66*100),1))</f>
        <v>100.7</v>
      </c>
      <c r="P66" s="80">
        <f>IF(H66=0,"- ",ROUND((J66/H66*100),1))</f>
        <v>99.1</v>
      </c>
      <c r="Q66" s="79">
        <f>J66-F66</f>
        <v>545653547</v>
      </c>
      <c r="R66" s="81">
        <v>2153800</v>
      </c>
    </row>
    <row r="67" spans="1:18" s="34" customFormat="1" ht="11.25" customHeight="1">
      <c r="A67" s="35"/>
      <c r="B67" s="89" t="s">
        <v>32</v>
      </c>
      <c r="C67" s="89"/>
      <c r="D67" s="38"/>
      <c r="E67" s="33" t="s">
        <v>23</v>
      </c>
      <c r="F67" s="79">
        <v>848000000</v>
      </c>
      <c r="G67" s="79">
        <v>37561</v>
      </c>
      <c r="H67" s="79">
        <v>1883807531</v>
      </c>
      <c r="I67" s="79">
        <v>19825</v>
      </c>
      <c r="J67" s="79">
        <v>802490105</v>
      </c>
      <c r="K67" s="79">
        <v>8393</v>
      </c>
      <c r="L67" s="79">
        <v>267841760</v>
      </c>
      <c r="M67" s="79">
        <f t="shared" si="30"/>
        <v>9343</v>
      </c>
      <c r="N67" s="79">
        <f t="shared" si="30"/>
        <v>813475666</v>
      </c>
      <c r="O67" s="80">
        <f>IF(F67=0,"- ",ROUND((J67/F67*100),1))</f>
        <v>94.6</v>
      </c>
      <c r="P67" s="80">
        <f>IF(H67=0,"- ",ROUND((J67/H67*100),1))</f>
        <v>42.6</v>
      </c>
      <c r="Q67" s="79">
        <f>J67-F67</f>
        <v>-45509895</v>
      </c>
      <c r="R67" s="81">
        <v>140500</v>
      </c>
    </row>
    <row r="68" spans="1:18" s="40" customFormat="1" ht="9.75" customHeight="1">
      <c r="A68" s="35"/>
      <c r="B68" s="31"/>
      <c r="C68" s="37"/>
      <c r="D68" s="38"/>
      <c r="E68" s="39" t="s">
        <v>24</v>
      </c>
      <c r="F68" s="82">
        <f>F66+F67</f>
        <v>77615000000</v>
      </c>
      <c r="G68" s="82">
        <f aca="true" t="shared" si="31" ref="G68:L68">G66+G67</f>
        <v>2412993</v>
      </c>
      <c r="H68" s="82">
        <f t="shared" si="31"/>
        <v>79906038531</v>
      </c>
      <c r="I68" s="82">
        <f t="shared" si="31"/>
        <v>2375788</v>
      </c>
      <c r="J68" s="82">
        <f t="shared" si="31"/>
        <v>78115143652</v>
      </c>
      <c r="K68" s="82">
        <f t="shared" si="31"/>
        <v>8402</v>
      </c>
      <c r="L68" s="82">
        <f t="shared" si="31"/>
        <v>268026181</v>
      </c>
      <c r="M68" s="82">
        <f t="shared" si="30"/>
        <v>28803</v>
      </c>
      <c r="N68" s="82">
        <f t="shared" si="30"/>
        <v>1522868698</v>
      </c>
      <c r="O68" s="83">
        <f>IF(F68=0,"- ",ROUND((J68/F68*100),1))</f>
        <v>100.6</v>
      </c>
      <c r="P68" s="83">
        <f>IF(H68=0,"- ",ROUND((J68/H68*100),1))</f>
        <v>97.8</v>
      </c>
      <c r="Q68" s="82">
        <f>J68-F68</f>
        <v>500143652</v>
      </c>
      <c r="R68" s="84">
        <f>R66+R67</f>
        <v>2294300</v>
      </c>
    </row>
    <row r="69" spans="1:18" s="34" customFormat="1" ht="7.5" customHeight="1">
      <c r="A69" s="35"/>
      <c r="B69" s="31"/>
      <c r="C69" s="37"/>
      <c r="D69" s="38"/>
      <c r="E69" s="33"/>
      <c r="F69" s="79"/>
      <c r="G69" s="79"/>
      <c r="H69" s="79"/>
      <c r="I69" s="79"/>
      <c r="J69" s="79"/>
      <c r="K69" s="79"/>
      <c r="L69" s="79"/>
      <c r="M69" s="79"/>
      <c r="N69" s="79"/>
      <c r="O69" s="80"/>
      <c r="P69" s="80"/>
      <c r="Q69" s="79"/>
      <c r="R69" s="81"/>
    </row>
    <row r="70" spans="1:18" s="34" customFormat="1" ht="9.75" customHeight="1">
      <c r="A70" s="35"/>
      <c r="B70" s="31"/>
      <c r="C70" s="37"/>
      <c r="D70" s="38"/>
      <c r="E70" s="33" t="s">
        <v>20</v>
      </c>
      <c r="F70" s="79">
        <v>252000</v>
      </c>
      <c r="G70" s="79">
        <v>3</v>
      </c>
      <c r="H70" s="79">
        <v>70000</v>
      </c>
      <c r="I70" s="79">
        <v>3</v>
      </c>
      <c r="J70" s="79">
        <v>70000</v>
      </c>
      <c r="K70" s="79">
        <v>0</v>
      </c>
      <c r="L70" s="79">
        <v>0</v>
      </c>
      <c r="M70" s="79">
        <f aca="true" t="shared" si="32" ref="M70:N72">G70-I70-K70</f>
        <v>0</v>
      </c>
      <c r="N70" s="79">
        <f t="shared" si="32"/>
        <v>0</v>
      </c>
      <c r="O70" s="80">
        <f>IF(F70=0,"- ",ROUND((J70/F70*100),1))</f>
        <v>27.8</v>
      </c>
      <c r="P70" s="80">
        <f>IF(H70=0,"- ",ROUND((J70/H70*100),1))</f>
        <v>100</v>
      </c>
      <c r="Q70" s="79">
        <f>J70-F70</f>
        <v>-182000</v>
      </c>
      <c r="R70" s="81">
        <v>0</v>
      </c>
    </row>
    <row r="71" spans="1:18" s="34" customFormat="1" ht="11.25" customHeight="1">
      <c r="A71" s="35"/>
      <c r="B71" s="89" t="s">
        <v>2</v>
      </c>
      <c r="C71" s="89"/>
      <c r="D71" s="38"/>
      <c r="E71" s="33" t="s">
        <v>23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f t="shared" si="32"/>
        <v>0</v>
      </c>
      <c r="N71" s="79">
        <f t="shared" si="32"/>
        <v>0</v>
      </c>
      <c r="O71" s="80" t="str">
        <f>IF(F71=0,"- ",ROUND((J71/F71*100),1))</f>
        <v>- </v>
      </c>
      <c r="P71" s="80" t="str">
        <f>IF(H71=0,"- ",ROUND((J71/H71*100),1))</f>
        <v>- </v>
      </c>
      <c r="Q71" s="79">
        <f>J71-F71</f>
        <v>0</v>
      </c>
      <c r="R71" s="81">
        <v>0</v>
      </c>
    </row>
    <row r="72" spans="1:18" s="40" customFormat="1" ht="9.75" customHeight="1">
      <c r="A72" s="35"/>
      <c r="B72" s="31"/>
      <c r="C72" s="37"/>
      <c r="D72" s="38"/>
      <c r="E72" s="39" t="s">
        <v>24</v>
      </c>
      <c r="F72" s="82">
        <f>F70+F71</f>
        <v>252000</v>
      </c>
      <c r="G72" s="82">
        <f aca="true" t="shared" si="33" ref="G72:L72">G70+G71</f>
        <v>3</v>
      </c>
      <c r="H72" s="82">
        <f t="shared" si="33"/>
        <v>70000</v>
      </c>
      <c r="I72" s="82">
        <f t="shared" si="33"/>
        <v>3</v>
      </c>
      <c r="J72" s="82">
        <f t="shared" si="33"/>
        <v>70000</v>
      </c>
      <c r="K72" s="82">
        <f t="shared" si="33"/>
        <v>0</v>
      </c>
      <c r="L72" s="82">
        <f t="shared" si="33"/>
        <v>0</v>
      </c>
      <c r="M72" s="82">
        <f t="shared" si="32"/>
        <v>0</v>
      </c>
      <c r="N72" s="82">
        <f t="shared" si="32"/>
        <v>0</v>
      </c>
      <c r="O72" s="83">
        <f>IF(F72=0,"- ",ROUND((J72/F72*100),1))</f>
        <v>27.8</v>
      </c>
      <c r="P72" s="83">
        <f>IF(H72=0,"- ",ROUND((J72/H72*100),1))</f>
        <v>100</v>
      </c>
      <c r="Q72" s="82">
        <f>J72-F72</f>
        <v>-182000</v>
      </c>
      <c r="R72" s="84">
        <f>R70+R71</f>
        <v>0</v>
      </c>
    </row>
    <row r="73" spans="1:18" s="34" customFormat="1" ht="7.5" customHeight="1">
      <c r="A73" s="35"/>
      <c r="B73" s="31"/>
      <c r="C73" s="37"/>
      <c r="D73" s="38"/>
      <c r="E73" s="48"/>
      <c r="F73" s="79"/>
      <c r="G73" s="79"/>
      <c r="H73" s="79"/>
      <c r="I73" s="79"/>
      <c r="J73" s="79"/>
      <c r="K73" s="79"/>
      <c r="L73" s="79"/>
      <c r="M73" s="79"/>
      <c r="N73" s="79"/>
      <c r="O73" s="80"/>
      <c r="P73" s="80"/>
      <c r="Q73" s="79"/>
      <c r="R73" s="81"/>
    </row>
    <row r="74" spans="1:18" s="34" customFormat="1" ht="9.75" customHeight="1">
      <c r="A74" s="35"/>
      <c r="B74" s="31"/>
      <c r="C74" s="37"/>
      <c r="D74" s="38"/>
      <c r="E74" s="33" t="s">
        <v>20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f aca="true" t="shared" si="34" ref="M74:N76">G74-I74-K74</f>
        <v>0</v>
      </c>
      <c r="N74" s="79">
        <f t="shared" si="34"/>
        <v>0</v>
      </c>
      <c r="O74" s="80" t="str">
        <f>IF(F74=0,"- ",ROUND((J74/F74*100),1))</f>
        <v>- </v>
      </c>
      <c r="P74" s="80" t="str">
        <f>IF(H74=0,"- ",ROUND((J74/H74*100),1))</f>
        <v>- </v>
      </c>
      <c r="Q74" s="79">
        <f>J74-F74</f>
        <v>0</v>
      </c>
      <c r="R74" s="81">
        <v>0</v>
      </c>
    </row>
    <row r="75" spans="1:18" s="34" customFormat="1" ht="11.25">
      <c r="A75" s="35"/>
      <c r="B75" s="89" t="s">
        <v>33</v>
      </c>
      <c r="C75" s="89"/>
      <c r="D75" s="38"/>
      <c r="E75" s="33" t="s">
        <v>23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f t="shared" si="34"/>
        <v>0</v>
      </c>
      <c r="N75" s="79">
        <f t="shared" si="34"/>
        <v>0</v>
      </c>
      <c r="O75" s="80" t="str">
        <f>IF(F75=0,"- ",ROUND((J75/F75*100),1))</f>
        <v>- </v>
      </c>
      <c r="P75" s="80" t="str">
        <f>IF(H75=0,"- ",ROUND((J75/H75*100),1))</f>
        <v>- </v>
      </c>
      <c r="Q75" s="79">
        <f>J75-F75</f>
        <v>0</v>
      </c>
      <c r="R75" s="81">
        <v>0</v>
      </c>
    </row>
    <row r="76" spans="1:18" s="40" customFormat="1" ht="9.75" customHeight="1">
      <c r="A76" s="35"/>
      <c r="B76" s="31"/>
      <c r="C76" s="37"/>
      <c r="D76" s="38"/>
      <c r="E76" s="39" t="s">
        <v>24</v>
      </c>
      <c r="F76" s="82">
        <f>F74+F75</f>
        <v>0</v>
      </c>
      <c r="G76" s="82">
        <f aca="true" t="shared" si="35" ref="G76:L76">G74+G75</f>
        <v>0</v>
      </c>
      <c r="H76" s="82">
        <f t="shared" si="35"/>
        <v>0</v>
      </c>
      <c r="I76" s="82">
        <f t="shared" si="35"/>
        <v>0</v>
      </c>
      <c r="J76" s="82">
        <f t="shared" si="35"/>
        <v>0</v>
      </c>
      <c r="K76" s="82">
        <f t="shared" si="35"/>
        <v>0</v>
      </c>
      <c r="L76" s="82">
        <f t="shared" si="35"/>
        <v>0</v>
      </c>
      <c r="M76" s="82">
        <f t="shared" si="34"/>
        <v>0</v>
      </c>
      <c r="N76" s="82">
        <f t="shared" si="34"/>
        <v>0</v>
      </c>
      <c r="O76" s="83" t="str">
        <f>IF(F76=0,"- ",ROUND((J76/F76*100),1))</f>
        <v>- </v>
      </c>
      <c r="P76" s="83" t="str">
        <f>IF(H76=0,"- ",ROUND((J76/H76*100),1))</f>
        <v>- </v>
      </c>
      <c r="Q76" s="82">
        <f>J76-F76</f>
        <v>0</v>
      </c>
      <c r="R76" s="84">
        <f>R74+R75</f>
        <v>0</v>
      </c>
    </row>
    <row r="77" spans="1:18" s="34" customFormat="1" ht="7.5" customHeight="1">
      <c r="A77" s="35"/>
      <c r="B77" s="31"/>
      <c r="C77" s="37"/>
      <c r="D77" s="38"/>
      <c r="E77" s="4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81"/>
    </row>
    <row r="78" spans="1:18" s="34" customFormat="1" ht="10.5" customHeight="1">
      <c r="A78" s="50"/>
      <c r="B78" s="51"/>
      <c r="C78" s="52"/>
      <c r="D78" s="53"/>
      <c r="E78" s="33" t="s">
        <v>20</v>
      </c>
      <c r="F78" s="79">
        <f>F18+F30+F42+F46+F50+F54+F58+F62+F66+F70+F74</f>
        <v>1393306252000</v>
      </c>
      <c r="G78" s="79">
        <f aca="true" t="shared" si="36" ref="G78:L80">G18+G30+G42+G46+G50+G54+G58+G62+G66+G70+G74</f>
        <v>3295087</v>
      </c>
      <c r="H78" s="79">
        <f t="shared" si="36"/>
        <v>1427062757484</v>
      </c>
      <c r="I78" s="79">
        <f t="shared" si="36"/>
        <v>3265285</v>
      </c>
      <c r="J78" s="79">
        <f t="shared" si="36"/>
        <v>1419311452803</v>
      </c>
      <c r="K78" s="79">
        <f t="shared" si="36"/>
        <v>55</v>
      </c>
      <c r="L78" s="79">
        <f t="shared" si="36"/>
        <v>11498495</v>
      </c>
      <c r="M78" s="79">
        <f aca="true" t="shared" si="37" ref="M78:N80">G78-I78-K78</f>
        <v>29747</v>
      </c>
      <c r="N78" s="79">
        <f t="shared" si="37"/>
        <v>7739806186</v>
      </c>
      <c r="O78" s="80">
        <f>IF(F78=0,"- ",ROUND((J78/F78*100),1))</f>
        <v>101.9</v>
      </c>
      <c r="P78" s="80">
        <f>IF(H78=0,"- ",ROUND((J78/H78*100),1))</f>
        <v>99.5</v>
      </c>
      <c r="Q78" s="79">
        <f>J78-F78</f>
        <v>26005200803</v>
      </c>
      <c r="R78" s="81">
        <f>R18+R30+R42+R46+R50+R54+R58+R62+R66+R70+R74</f>
        <v>1549380377</v>
      </c>
    </row>
    <row r="79" spans="1:18" s="34" customFormat="1" ht="11.25">
      <c r="A79" s="54"/>
      <c r="B79" s="87" t="s">
        <v>34</v>
      </c>
      <c r="C79" s="87"/>
      <c r="D79" s="55"/>
      <c r="E79" s="33" t="s">
        <v>23</v>
      </c>
      <c r="F79" s="79">
        <f>F19+F31+F43+F47+F51+F55+F59+F63+F67+F71+F75</f>
        <v>7072000000</v>
      </c>
      <c r="G79" s="79">
        <f t="shared" si="36"/>
        <v>58975</v>
      </c>
      <c r="H79" s="79">
        <f t="shared" si="36"/>
        <v>26219272702</v>
      </c>
      <c r="I79" s="79">
        <f t="shared" si="36"/>
        <v>26746</v>
      </c>
      <c r="J79" s="79">
        <f t="shared" si="36"/>
        <v>8235592646</v>
      </c>
      <c r="K79" s="79">
        <f t="shared" si="36"/>
        <v>10776</v>
      </c>
      <c r="L79" s="79">
        <f t="shared" si="36"/>
        <v>2807759029</v>
      </c>
      <c r="M79" s="79">
        <f t="shared" si="37"/>
        <v>21453</v>
      </c>
      <c r="N79" s="79">
        <f t="shared" si="37"/>
        <v>15175921027</v>
      </c>
      <c r="O79" s="80">
        <f>IF(F79=0,"- ",ROUND((J79/F79*100),1))</f>
        <v>116.5</v>
      </c>
      <c r="P79" s="80">
        <f>IF(H79=0,"- ",ROUND((J79/H79*100),1))</f>
        <v>31.4</v>
      </c>
      <c r="Q79" s="79">
        <f>J79-F79</f>
        <v>1163592646</v>
      </c>
      <c r="R79" s="81">
        <f>R19+R31+R43+R47+R51+R55+R59+R63+R67+R71+R75</f>
        <v>432800</v>
      </c>
    </row>
    <row r="80" spans="1:18" s="40" customFormat="1" ht="10.5" customHeight="1">
      <c r="A80" s="56"/>
      <c r="B80" s="57"/>
      <c r="C80" s="58"/>
      <c r="D80" s="59"/>
      <c r="E80" s="39" t="s">
        <v>24</v>
      </c>
      <c r="F80" s="82">
        <f>F20+F32+F44+F48+F52+F56+F60+F64+F68+F72+F76</f>
        <v>1400378252000</v>
      </c>
      <c r="G80" s="82">
        <f t="shared" si="36"/>
        <v>3354062</v>
      </c>
      <c r="H80" s="82">
        <f t="shared" si="36"/>
        <v>1453282030186</v>
      </c>
      <c r="I80" s="82">
        <f t="shared" si="36"/>
        <v>3292031</v>
      </c>
      <c r="J80" s="82">
        <f t="shared" si="36"/>
        <v>1427547045449</v>
      </c>
      <c r="K80" s="82">
        <f t="shared" si="36"/>
        <v>10831</v>
      </c>
      <c r="L80" s="82">
        <f t="shared" si="36"/>
        <v>2819257524</v>
      </c>
      <c r="M80" s="82">
        <f t="shared" si="37"/>
        <v>51200</v>
      </c>
      <c r="N80" s="82">
        <f t="shared" si="37"/>
        <v>22915727213</v>
      </c>
      <c r="O80" s="83">
        <f>IF(F80=0,"- ",ROUND((J80/F80*100),1))</f>
        <v>101.9</v>
      </c>
      <c r="P80" s="83">
        <f>IF(H80=0,"- ",ROUND((J80/H80*100),1))</f>
        <v>98.2</v>
      </c>
      <c r="Q80" s="82">
        <f>J80-F80</f>
        <v>27168793449</v>
      </c>
      <c r="R80" s="84">
        <f>R20+R32+R44+R48+R52+R56+R60+R64+R68+R72+R76</f>
        <v>1549813177</v>
      </c>
    </row>
    <row r="81" spans="1:18" ht="7.5" customHeight="1">
      <c r="A81" s="60"/>
      <c r="B81" s="61"/>
      <c r="C81" s="62"/>
      <c r="D81" s="62"/>
      <c r="E81" s="63"/>
      <c r="F81" s="79"/>
      <c r="G81" s="79"/>
      <c r="H81" s="79"/>
      <c r="I81" s="79"/>
      <c r="J81" s="79"/>
      <c r="K81" s="79"/>
      <c r="L81" s="79"/>
      <c r="M81" s="79"/>
      <c r="N81" s="79"/>
      <c r="O81" s="80"/>
      <c r="P81" s="80"/>
      <c r="Q81" s="79"/>
      <c r="R81" s="81"/>
    </row>
    <row r="82" spans="1:18" s="34" customFormat="1" ht="9.75" customHeight="1">
      <c r="A82" s="35"/>
      <c r="B82" s="31"/>
      <c r="C82" s="37"/>
      <c r="D82" s="38"/>
      <c r="E82" s="33" t="s">
        <v>35</v>
      </c>
      <c r="F82" s="79">
        <v>7930000</v>
      </c>
      <c r="G82" s="79">
        <v>899</v>
      </c>
      <c r="H82" s="79">
        <v>8089600</v>
      </c>
      <c r="I82" s="79">
        <v>899</v>
      </c>
      <c r="J82" s="79">
        <v>8089600</v>
      </c>
      <c r="K82" s="79">
        <v>0</v>
      </c>
      <c r="L82" s="79">
        <v>0</v>
      </c>
      <c r="M82" s="79">
        <f aca="true" t="shared" si="38" ref="M82:N84">G82-I82-K82</f>
        <v>0</v>
      </c>
      <c r="N82" s="79">
        <f t="shared" si="38"/>
        <v>0</v>
      </c>
      <c r="O82" s="80">
        <f>IF(F82=0,"- ",ROUND((J82/F82*100),1))</f>
        <v>102</v>
      </c>
      <c r="P82" s="80">
        <f>IF(H82=0,"- ",ROUND((J82/H82*100),1))</f>
        <v>100</v>
      </c>
      <c r="Q82" s="79">
        <f>J82-F82</f>
        <v>159600</v>
      </c>
      <c r="R82" s="81">
        <v>0</v>
      </c>
    </row>
    <row r="83" spans="1:18" s="34" customFormat="1" ht="11.25" customHeight="1">
      <c r="A83" s="35"/>
      <c r="B83" s="89" t="s">
        <v>40</v>
      </c>
      <c r="C83" s="89"/>
      <c r="D83" s="38"/>
      <c r="E83" s="33" t="s">
        <v>37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f t="shared" si="38"/>
        <v>0</v>
      </c>
      <c r="N83" s="79">
        <f t="shared" si="38"/>
        <v>0</v>
      </c>
      <c r="O83" s="80" t="str">
        <f>IF(F83=0,"- ",ROUND((J83/F83*100),1))</f>
        <v>- </v>
      </c>
      <c r="P83" s="80" t="str">
        <f>IF(H83=0,"- ",ROUND((J83/H83*100),1))</f>
        <v>- </v>
      </c>
      <c r="Q83" s="79">
        <f>J83-F83</f>
        <v>0</v>
      </c>
      <c r="R83" s="81">
        <v>0</v>
      </c>
    </row>
    <row r="84" spans="1:18" s="40" customFormat="1" ht="9.75" customHeight="1">
      <c r="A84" s="35"/>
      <c r="B84" s="31"/>
      <c r="C84" s="37"/>
      <c r="D84" s="38"/>
      <c r="E84" s="39" t="s">
        <v>38</v>
      </c>
      <c r="F84" s="82">
        <f>F82+F83</f>
        <v>7930000</v>
      </c>
      <c r="G84" s="82">
        <f aca="true" t="shared" si="39" ref="G84:L84">G82+G83</f>
        <v>899</v>
      </c>
      <c r="H84" s="82">
        <f t="shared" si="39"/>
        <v>8089600</v>
      </c>
      <c r="I84" s="82">
        <f t="shared" si="39"/>
        <v>899</v>
      </c>
      <c r="J84" s="82">
        <f t="shared" si="39"/>
        <v>8089600</v>
      </c>
      <c r="K84" s="82">
        <f t="shared" si="39"/>
        <v>0</v>
      </c>
      <c r="L84" s="82">
        <f t="shared" si="39"/>
        <v>0</v>
      </c>
      <c r="M84" s="82">
        <f t="shared" si="38"/>
        <v>0</v>
      </c>
      <c r="N84" s="82">
        <f t="shared" si="38"/>
        <v>0</v>
      </c>
      <c r="O84" s="83">
        <f>IF(F84=0,"- ",ROUND((J84/F84*100),1))</f>
        <v>102</v>
      </c>
      <c r="P84" s="83">
        <f>IF(H84=0,"- ",ROUND((J84/H84*100),1))</f>
        <v>100</v>
      </c>
      <c r="Q84" s="82">
        <f>J84-F84</f>
        <v>159600</v>
      </c>
      <c r="R84" s="84">
        <f>R82+R83</f>
        <v>0</v>
      </c>
    </row>
    <row r="85" spans="1:18" s="34" customFormat="1" ht="7.5" customHeight="1">
      <c r="A85" s="35"/>
      <c r="B85" s="31"/>
      <c r="C85" s="37"/>
      <c r="D85" s="38"/>
      <c r="E85" s="33"/>
      <c r="F85" s="79"/>
      <c r="G85" s="79"/>
      <c r="H85" s="79"/>
      <c r="I85" s="79"/>
      <c r="J85" s="79"/>
      <c r="K85" s="79"/>
      <c r="L85" s="79"/>
      <c r="M85" s="79"/>
      <c r="N85" s="79"/>
      <c r="O85" s="80"/>
      <c r="P85" s="80"/>
      <c r="Q85" s="79"/>
      <c r="R85" s="81"/>
    </row>
    <row r="86" spans="1:18" s="34" customFormat="1" ht="9.75" customHeight="1">
      <c r="A86" s="35"/>
      <c r="B86" s="31"/>
      <c r="C86" s="37"/>
      <c r="D86" s="38"/>
      <c r="E86" s="33" t="s">
        <v>35</v>
      </c>
      <c r="F86" s="79">
        <f>F82</f>
        <v>7930000</v>
      </c>
      <c r="G86" s="79">
        <f aca="true" t="shared" si="40" ref="G86:L88">G82</f>
        <v>899</v>
      </c>
      <c r="H86" s="79">
        <f t="shared" si="40"/>
        <v>8089600</v>
      </c>
      <c r="I86" s="79">
        <f t="shared" si="40"/>
        <v>899</v>
      </c>
      <c r="J86" s="79">
        <f t="shared" si="40"/>
        <v>8089600</v>
      </c>
      <c r="K86" s="79">
        <f t="shared" si="40"/>
        <v>0</v>
      </c>
      <c r="L86" s="79">
        <f t="shared" si="40"/>
        <v>0</v>
      </c>
      <c r="M86" s="79">
        <f aca="true" t="shared" si="41" ref="M86:N88">G86-I86-K86</f>
        <v>0</v>
      </c>
      <c r="N86" s="79">
        <f t="shared" si="41"/>
        <v>0</v>
      </c>
      <c r="O86" s="80">
        <f>IF(F86=0,"- ",ROUND((J86/F86*100),1))</f>
        <v>102</v>
      </c>
      <c r="P86" s="80">
        <f>IF(H86=0,"- ",ROUND((J86/H86*100),1))</f>
        <v>100</v>
      </c>
      <c r="Q86" s="79">
        <f>J86-F86</f>
        <v>159600</v>
      </c>
      <c r="R86" s="81">
        <f>R82</f>
        <v>0</v>
      </c>
    </row>
    <row r="87" spans="1:18" s="34" customFormat="1" ht="11.25" customHeight="1">
      <c r="A87" s="54"/>
      <c r="B87" s="87" t="s">
        <v>41</v>
      </c>
      <c r="C87" s="87"/>
      <c r="D87" s="55"/>
      <c r="E87" s="33" t="s">
        <v>37</v>
      </c>
      <c r="F87" s="79">
        <f>F83</f>
        <v>0</v>
      </c>
      <c r="G87" s="79">
        <f t="shared" si="40"/>
        <v>0</v>
      </c>
      <c r="H87" s="79">
        <f t="shared" si="40"/>
        <v>0</v>
      </c>
      <c r="I87" s="79">
        <f t="shared" si="40"/>
        <v>0</v>
      </c>
      <c r="J87" s="79">
        <f t="shared" si="40"/>
        <v>0</v>
      </c>
      <c r="K87" s="79">
        <f t="shared" si="40"/>
        <v>0</v>
      </c>
      <c r="L87" s="79">
        <f t="shared" si="40"/>
        <v>0</v>
      </c>
      <c r="M87" s="79">
        <f t="shared" si="41"/>
        <v>0</v>
      </c>
      <c r="N87" s="79">
        <f t="shared" si="41"/>
        <v>0</v>
      </c>
      <c r="O87" s="80" t="str">
        <f>IF(F87=0,"- ",ROUND((J87/F87*100),1))</f>
        <v>- </v>
      </c>
      <c r="P87" s="80" t="str">
        <f>IF(H87=0,"- ",ROUND((J87/H87*100),1))</f>
        <v>- </v>
      </c>
      <c r="Q87" s="79">
        <f>J87-F87</f>
        <v>0</v>
      </c>
      <c r="R87" s="81">
        <f>R83</f>
        <v>0</v>
      </c>
    </row>
    <row r="88" spans="1:18" s="40" customFormat="1" ht="9.75" customHeight="1">
      <c r="A88" s="35"/>
      <c r="B88" s="31"/>
      <c r="C88" s="37"/>
      <c r="D88" s="38"/>
      <c r="E88" s="39" t="s">
        <v>38</v>
      </c>
      <c r="F88" s="82">
        <f>F84</f>
        <v>7930000</v>
      </c>
      <c r="G88" s="82">
        <f t="shared" si="40"/>
        <v>899</v>
      </c>
      <c r="H88" s="82">
        <f t="shared" si="40"/>
        <v>8089600</v>
      </c>
      <c r="I88" s="82">
        <f t="shared" si="40"/>
        <v>899</v>
      </c>
      <c r="J88" s="82">
        <f t="shared" si="40"/>
        <v>8089600</v>
      </c>
      <c r="K88" s="82">
        <f t="shared" si="40"/>
        <v>0</v>
      </c>
      <c r="L88" s="82">
        <f t="shared" si="40"/>
        <v>0</v>
      </c>
      <c r="M88" s="82">
        <f t="shared" si="41"/>
        <v>0</v>
      </c>
      <c r="N88" s="82">
        <f t="shared" si="41"/>
        <v>0</v>
      </c>
      <c r="O88" s="83">
        <f>IF(F88=0,"- ",ROUND((J88/F88*100),1))</f>
        <v>102</v>
      </c>
      <c r="P88" s="83">
        <f>IF(H88=0,"- ",ROUND((J88/H88*100),1))</f>
        <v>100</v>
      </c>
      <c r="Q88" s="82">
        <f>J88-F88</f>
        <v>159600</v>
      </c>
      <c r="R88" s="84">
        <f>R84</f>
        <v>0</v>
      </c>
    </row>
    <row r="89" spans="1:18" s="34" customFormat="1" ht="7.5" customHeight="1">
      <c r="A89" s="35"/>
      <c r="B89" s="31"/>
      <c r="C89" s="37"/>
      <c r="D89" s="38"/>
      <c r="E89" s="33"/>
      <c r="F89" s="79"/>
      <c r="G89" s="79"/>
      <c r="H89" s="79"/>
      <c r="I89" s="79"/>
      <c r="J89" s="79"/>
      <c r="K89" s="79"/>
      <c r="L89" s="79"/>
      <c r="M89" s="79"/>
      <c r="N89" s="79"/>
      <c r="O89" s="80"/>
      <c r="P89" s="80"/>
      <c r="Q89" s="79"/>
      <c r="R89" s="81"/>
    </row>
    <row r="90" spans="1:18" s="34" customFormat="1" ht="9.75" customHeight="1">
      <c r="A90" s="35"/>
      <c r="B90" s="31"/>
      <c r="C90" s="37"/>
      <c r="D90" s="38"/>
      <c r="E90" s="33" t="s">
        <v>35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f aca="true" t="shared" si="42" ref="M90:N92">G90-I90-K90</f>
        <v>0</v>
      </c>
      <c r="N90" s="79">
        <f t="shared" si="42"/>
        <v>0</v>
      </c>
      <c r="O90" s="80" t="str">
        <f>IF(F90=0,"- ",ROUND((J90/F90*100),1))</f>
        <v>- </v>
      </c>
      <c r="P90" s="80" t="str">
        <f>IF(H90=0,"- ",ROUND((J90/H90*100),1))</f>
        <v>- </v>
      </c>
      <c r="Q90" s="79">
        <f>J90-F90</f>
        <v>0</v>
      </c>
      <c r="R90" s="81">
        <v>0</v>
      </c>
    </row>
    <row r="91" spans="1:18" s="34" customFormat="1" ht="11.25" customHeight="1">
      <c r="A91" s="35"/>
      <c r="B91" s="89" t="s">
        <v>42</v>
      </c>
      <c r="C91" s="89"/>
      <c r="D91" s="38"/>
      <c r="E91" s="33" t="s">
        <v>37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f t="shared" si="42"/>
        <v>0</v>
      </c>
      <c r="N91" s="79">
        <f t="shared" si="42"/>
        <v>0</v>
      </c>
      <c r="O91" s="80" t="str">
        <f>IF(F91=0,"- ",ROUND((J91/F91*100),1))</f>
        <v>- </v>
      </c>
      <c r="P91" s="80" t="str">
        <f>IF(H91=0,"- ",ROUND((J91/H91*100),1))</f>
        <v>- </v>
      </c>
      <c r="Q91" s="79">
        <f>J91-F91</f>
        <v>0</v>
      </c>
      <c r="R91" s="81">
        <v>0</v>
      </c>
    </row>
    <row r="92" spans="1:18" s="40" customFormat="1" ht="9.75" customHeight="1">
      <c r="A92" s="35"/>
      <c r="B92" s="31"/>
      <c r="C92" s="37"/>
      <c r="D92" s="38"/>
      <c r="E92" s="39" t="s">
        <v>38</v>
      </c>
      <c r="F92" s="82">
        <f>F90+F91</f>
        <v>0</v>
      </c>
      <c r="G92" s="82">
        <f aca="true" t="shared" si="43" ref="G92:L92">G90+G91</f>
        <v>0</v>
      </c>
      <c r="H92" s="82">
        <f t="shared" si="43"/>
        <v>0</v>
      </c>
      <c r="I92" s="82">
        <f t="shared" si="43"/>
        <v>0</v>
      </c>
      <c r="J92" s="82">
        <f t="shared" si="43"/>
        <v>0</v>
      </c>
      <c r="K92" s="82">
        <f t="shared" si="43"/>
        <v>0</v>
      </c>
      <c r="L92" s="82">
        <f t="shared" si="43"/>
        <v>0</v>
      </c>
      <c r="M92" s="82">
        <f t="shared" si="42"/>
        <v>0</v>
      </c>
      <c r="N92" s="82">
        <f t="shared" si="42"/>
        <v>0</v>
      </c>
      <c r="O92" s="83" t="str">
        <f>IF(F92=0,"- ",ROUND((J92/F92*100),1))</f>
        <v>- </v>
      </c>
      <c r="P92" s="83" t="str">
        <f>IF(H92=0,"- ",ROUND((J92/H92*100),1))</f>
        <v>- </v>
      </c>
      <c r="Q92" s="82">
        <f>J92-F92</f>
        <v>0</v>
      </c>
      <c r="R92" s="84">
        <f>R90+R91</f>
        <v>0</v>
      </c>
    </row>
    <row r="93" spans="1:18" s="34" customFormat="1" ht="7.5" customHeight="1">
      <c r="A93" s="35"/>
      <c r="B93" s="31"/>
      <c r="C93" s="37"/>
      <c r="D93" s="38"/>
      <c r="E93" s="33"/>
      <c r="F93" s="79"/>
      <c r="G93" s="79"/>
      <c r="H93" s="79"/>
      <c r="I93" s="79"/>
      <c r="J93" s="79"/>
      <c r="K93" s="79"/>
      <c r="L93" s="79"/>
      <c r="M93" s="79"/>
      <c r="N93" s="79"/>
      <c r="O93" s="80"/>
      <c r="P93" s="80"/>
      <c r="Q93" s="79"/>
      <c r="R93" s="81"/>
    </row>
    <row r="94" spans="1:18" s="34" customFormat="1" ht="9.75" customHeight="1">
      <c r="A94" s="35"/>
      <c r="B94" s="31"/>
      <c r="C94" s="37"/>
      <c r="D94" s="38"/>
      <c r="E94" s="33" t="s">
        <v>35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f aca="true" t="shared" si="44" ref="M94:N96">G94-I94-K94</f>
        <v>0</v>
      </c>
      <c r="N94" s="79">
        <f t="shared" si="44"/>
        <v>0</v>
      </c>
      <c r="O94" s="80" t="str">
        <f aca="true" t="shared" si="45" ref="O94:O104">IF(F94=0,"- ",ROUND((J94/F94*100),1))</f>
        <v>- </v>
      </c>
      <c r="P94" s="80" t="str">
        <f aca="true" t="shared" si="46" ref="P94:P104">IF(H94=0,"- ",ROUND((J94/H94*100),1))</f>
        <v>- </v>
      </c>
      <c r="Q94" s="79">
        <f>J94-F94</f>
        <v>0</v>
      </c>
      <c r="R94" s="81">
        <v>0</v>
      </c>
    </row>
    <row r="95" spans="1:18" s="34" customFormat="1" ht="11.25" customHeight="1">
      <c r="A95" s="35"/>
      <c r="B95" s="89" t="s">
        <v>43</v>
      </c>
      <c r="C95" s="89"/>
      <c r="D95" s="38"/>
      <c r="E95" s="33" t="s">
        <v>37</v>
      </c>
      <c r="F95" s="79">
        <v>300000</v>
      </c>
      <c r="G95" s="79">
        <v>26</v>
      </c>
      <c r="H95" s="79">
        <v>18232875</v>
      </c>
      <c r="I95" s="79">
        <v>0</v>
      </c>
      <c r="J95" s="79">
        <v>0</v>
      </c>
      <c r="K95" s="79">
        <v>2</v>
      </c>
      <c r="L95" s="79">
        <v>184813</v>
      </c>
      <c r="M95" s="79">
        <f t="shared" si="44"/>
        <v>24</v>
      </c>
      <c r="N95" s="79">
        <f t="shared" si="44"/>
        <v>18048062</v>
      </c>
      <c r="O95" s="80">
        <f t="shared" si="45"/>
        <v>0</v>
      </c>
      <c r="P95" s="80">
        <f t="shared" si="46"/>
        <v>0</v>
      </c>
      <c r="Q95" s="79">
        <f>J95-F95</f>
        <v>-300000</v>
      </c>
      <c r="R95" s="81">
        <v>0</v>
      </c>
    </row>
    <row r="96" spans="1:18" s="40" customFormat="1" ht="9.75" customHeight="1">
      <c r="A96" s="35"/>
      <c r="B96" s="31"/>
      <c r="C96" s="37"/>
      <c r="D96" s="38"/>
      <c r="E96" s="39" t="s">
        <v>38</v>
      </c>
      <c r="F96" s="82">
        <f>F94+F95</f>
        <v>300000</v>
      </c>
      <c r="G96" s="82">
        <f aca="true" t="shared" si="47" ref="G96:L96">G94+G95</f>
        <v>26</v>
      </c>
      <c r="H96" s="82">
        <f t="shared" si="47"/>
        <v>18232875</v>
      </c>
      <c r="I96" s="82">
        <f t="shared" si="47"/>
        <v>0</v>
      </c>
      <c r="J96" s="82">
        <f t="shared" si="47"/>
        <v>0</v>
      </c>
      <c r="K96" s="82">
        <f t="shared" si="47"/>
        <v>2</v>
      </c>
      <c r="L96" s="82">
        <f t="shared" si="47"/>
        <v>184813</v>
      </c>
      <c r="M96" s="82">
        <f t="shared" si="44"/>
        <v>24</v>
      </c>
      <c r="N96" s="82">
        <f t="shared" si="44"/>
        <v>18048062</v>
      </c>
      <c r="O96" s="83">
        <f t="shared" si="45"/>
        <v>0</v>
      </c>
      <c r="P96" s="83">
        <f t="shared" si="46"/>
        <v>0</v>
      </c>
      <c r="Q96" s="82">
        <f>J96-F96</f>
        <v>-300000</v>
      </c>
      <c r="R96" s="84">
        <f>R94+R95</f>
        <v>0</v>
      </c>
    </row>
    <row r="97" spans="1:18" s="34" customFormat="1" ht="7.5" customHeight="1">
      <c r="A97" s="35"/>
      <c r="B97" s="31"/>
      <c r="C97" s="37"/>
      <c r="D97" s="38"/>
      <c r="E97" s="33"/>
      <c r="F97" s="79"/>
      <c r="G97" s="79"/>
      <c r="H97" s="79"/>
      <c r="I97" s="79"/>
      <c r="J97" s="79"/>
      <c r="K97" s="79"/>
      <c r="L97" s="79"/>
      <c r="M97" s="79"/>
      <c r="N97" s="79"/>
      <c r="O97" s="80" t="str">
        <f t="shared" si="45"/>
        <v>- </v>
      </c>
      <c r="P97" s="80" t="str">
        <f t="shared" si="46"/>
        <v>- </v>
      </c>
      <c r="Q97" s="79"/>
      <c r="R97" s="81"/>
    </row>
    <row r="98" spans="1:18" s="34" customFormat="1" ht="9.75" customHeight="1">
      <c r="A98" s="35"/>
      <c r="B98" s="31"/>
      <c r="C98" s="37"/>
      <c r="D98" s="38"/>
      <c r="E98" s="33" t="s">
        <v>35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f aca="true" t="shared" si="48" ref="M98:N100">G98-I98-K98</f>
        <v>0</v>
      </c>
      <c r="N98" s="79">
        <f t="shared" si="48"/>
        <v>0</v>
      </c>
      <c r="O98" s="80" t="str">
        <f t="shared" si="45"/>
        <v>- </v>
      </c>
      <c r="P98" s="80" t="str">
        <f t="shared" si="46"/>
        <v>- </v>
      </c>
      <c r="Q98" s="79">
        <f>J98-F98</f>
        <v>0</v>
      </c>
      <c r="R98" s="81">
        <v>0</v>
      </c>
    </row>
    <row r="99" spans="1:18" s="34" customFormat="1" ht="11.25" customHeight="1">
      <c r="A99" s="35"/>
      <c r="B99" s="89" t="s">
        <v>46</v>
      </c>
      <c r="C99" s="89"/>
      <c r="D99" s="38"/>
      <c r="E99" s="33" t="s">
        <v>37</v>
      </c>
      <c r="F99" s="79">
        <v>100000</v>
      </c>
      <c r="G99" s="79">
        <v>4</v>
      </c>
      <c r="H99" s="79">
        <v>121700</v>
      </c>
      <c r="I99" s="79">
        <v>0</v>
      </c>
      <c r="J99" s="79">
        <v>0</v>
      </c>
      <c r="K99" s="79">
        <v>2</v>
      </c>
      <c r="L99" s="79">
        <v>70500</v>
      </c>
      <c r="M99" s="79">
        <f t="shared" si="48"/>
        <v>2</v>
      </c>
      <c r="N99" s="79">
        <f t="shared" si="48"/>
        <v>51200</v>
      </c>
      <c r="O99" s="80">
        <f t="shared" si="45"/>
        <v>0</v>
      </c>
      <c r="P99" s="80">
        <f t="shared" si="46"/>
        <v>0</v>
      </c>
      <c r="Q99" s="79">
        <f>J99-F99</f>
        <v>-100000</v>
      </c>
      <c r="R99" s="81">
        <v>0</v>
      </c>
    </row>
    <row r="100" spans="1:18" s="40" customFormat="1" ht="9.75" customHeight="1">
      <c r="A100" s="35"/>
      <c r="B100" s="31"/>
      <c r="C100" s="37"/>
      <c r="D100" s="38"/>
      <c r="E100" s="39" t="s">
        <v>38</v>
      </c>
      <c r="F100" s="82">
        <f>F98+F99</f>
        <v>100000</v>
      </c>
      <c r="G100" s="82">
        <f aca="true" t="shared" si="49" ref="G100:L100">G98+G99</f>
        <v>4</v>
      </c>
      <c r="H100" s="82">
        <f t="shared" si="49"/>
        <v>121700</v>
      </c>
      <c r="I100" s="82">
        <f t="shared" si="49"/>
        <v>0</v>
      </c>
      <c r="J100" s="82">
        <f t="shared" si="49"/>
        <v>0</v>
      </c>
      <c r="K100" s="82">
        <f t="shared" si="49"/>
        <v>2</v>
      </c>
      <c r="L100" s="82">
        <f t="shared" si="49"/>
        <v>70500</v>
      </c>
      <c r="M100" s="82">
        <f t="shared" si="48"/>
        <v>2</v>
      </c>
      <c r="N100" s="82">
        <f t="shared" si="48"/>
        <v>51200</v>
      </c>
      <c r="O100" s="83">
        <f t="shared" si="45"/>
        <v>0</v>
      </c>
      <c r="P100" s="83">
        <f t="shared" si="46"/>
        <v>0</v>
      </c>
      <c r="Q100" s="82">
        <f>J100-F100</f>
        <v>-100000</v>
      </c>
      <c r="R100" s="84">
        <f>R98+R99</f>
        <v>0</v>
      </c>
    </row>
    <row r="101" spans="1:18" s="34" customFormat="1" ht="7.5" customHeight="1">
      <c r="A101" s="35"/>
      <c r="B101" s="31"/>
      <c r="C101" s="37"/>
      <c r="D101" s="38"/>
      <c r="E101" s="33"/>
      <c r="F101" s="79"/>
      <c r="G101" s="79"/>
      <c r="H101" s="79"/>
      <c r="I101" s="79"/>
      <c r="J101" s="79"/>
      <c r="K101" s="79"/>
      <c r="L101" s="79"/>
      <c r="M101" s="79"/>
      <c r="N101" s="79"/>
      <c r="O101" s="80" t="str">
        <f t="shared" si="45"/>
        <v>- </v>
      </c>
      <c r="P101" s="80" t="str">
        <f t="shared" si="46"/>
        <v>- </v>
      </c>
      <c r="Q101" s="79"/>
      <c r="R101" s="81"/>
    </row>
    <row r="102" spans="1:18" s="34" customFormat="1" ht="9.75" customHeight="1">
      <c r="A102" s="35"/>
      <c r="B102" s="31"/>
      <c r="C102" s="37"/>
      <c r="D102" s="38"/>
      <c r="E102" s="33" t="s">
        <v>35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f aca="true" t="shared" si="50" ref="M102:N104">G102-I102-K102</f>
        <v>0</v>
      </c>
      <c r="N102" s="79">
        <f t="shared" si="50"/>
        <v>0</v>
      </c>
      <c r="O102" s="80" t="str">
        <f t="shared" si="45"/>
        <v>- </v>
      </c>
      <c r="P102" s="80" t="str">
        <f t="shared" si="46"/>
        <v>- </v>
      </c>
      <c r="Q102" s="79">
        <f>J102-F102</f>
        <v>0</v>
      </c>
      <c r="R102" s="81">
        <v>0</v>
      </c>
    </row>
    <row r="103" spans="1:18" s="34" customFormat="1" ht="11.25" customHeight="1">
      <c r="A103" s="35"/>
      <c r="B103" s="89" t="s">
        <v>47</v>
      </c>
      <c r="C103" s="89"/>
      <c r="D103" s="38"/>
      <c r="E103" s="33" t="s">
        <v>37</v>
      </c>
      <c r="F103" s="79">
        <v>23600000</v>
      </c>
      <c r="G103" s="79">
        <v>66</v>
      </c>
      <c r="H103" s="79">
        <v>671189120</v>
      </c>
      <c r="I103" s="79">
        <v>2</v>
      </c>
      <c r="J103" s="79">
        <v>23451521</v>
      </c>
      <c r="K103" s="79">
        <v>8</v>
      </c>
      <c r="L103" s="79">
        <v>9560600</v>
      </c>
      <c r="M103" s="79">
        <f t="shared" si="50"/>
        <v>56</v>
      </c>
      <c r="N103" s="79">
        <f t="shared" si="50"/>
        <v>638176999</v>
      </c>
      <c r="O103" s="80">
        <f t="shared" si="45"/>
        <v>99.4</v>
      </c>
      <c r="P103" s="80">
        <f t="shared" si="46"/>
        <v>3.5</v>
      </c>
      <c r="Q103" s="79">
        <f>J103-F103</f>
        <v>-148479</v>
      </c>
      <c r="R103" s="81">
        <v>0</v>
      </c>
    </row>
    <row r="104" spans="1:18" s="40" customFormat="1" ht="9.75" customHeight="1">
      <c r="A104" s="35"/>
      <c r="B104" s="31"/>
      <c r="C104" s="37"/>
      <c r="D104" s="38"/>
      <c r="E104" s="39" t="s">
        <v>38</v>
      </c>
      <c r="F104" s="82">
        <f>F102+F103</f>
        <v>23600000</v>
      </c>
      <c r="G104" s="82">
        <f aca="true" t="shared" si="51" ref="G104:L104">G102+G103</f>
        <v>66</v>
      </c>
      <c r="H104" s="82">
        <f t="shared" si="51"/>
        <v>671189120</v>
      </c>
      <c r="I104" s="82">
        <f t="shared" si="51"/>
        <v>2</v>
      </c>
      <c r="J104" s="82">
        <f t="shared" si="51"/>
        <v>23451521</v>
      </c>
      <c r="K104" s="82">
        <f t="shared" si="51"/>
        <v>8</v>
      </c>
      <c r="L104" s="82">
        <f t="shared" si="51"/>
        <v>9560600</v>
      </c>
      <c r="M104" s="82">
        <f t="shared" si="50"/>
        <v>56</v>
      </c>
      <c r="N104" s="82">
        <f t="shared" si="50"/>
        <v>638176999</v>
      </c>
      <c r="O104" s="83">
        <f t="shared" si="45"/>
        <v>99.4</v>
      </c>
      <c r="P104" s="83">
        <f t="shared" si="46"/>
        <v>3.5</v>
      </c>
      <c r="Q104" s="82">
        <f>J104-F104</f>
        <v>-148479</v>
      </c>
      <c r="R104" s="84">
        <f>R102+R103</f>
        <v>0</v>
      </c>
    </row>
    <row r="105" spans="1:18" s="34" customFormat="1" ht="7.5" customHeight="1">
      <c r="A105" s="35"/>
      <c r="B105" s="31"/>
      <c r="C105" s="37"/>
      <c r="D105" s="38"/>
      <c r="E105" s="33"/>
      <c r="F105" s="79"/>
      <c r="G105" s="79"/>
      <c r="H105" s="79"/>
      <c r="I105" s="79"/>
      <c r="J105" s="79"/>
      <c r="K105" s="79"/>
      <c r="L105" s="79"/>
      <c r="M105" s="79"/>
      <c r="N105" s="79"/>
      <c r="O105" s="80"/>
      <c r="P105" s="80"/>
      <c r="Q105" s="79"/>
      <c r="R105" s="81"/>
    </row>
    <row r="106" spans="1:18" s="34" customFormat="1" ht="9.75" customHeight="1">
      <c r="A106" s="35"/>
      <c r="B106" s="31"/>
      <c r="C106" s="37"/>
      <c r="D106" s="38"/>
      <c r="E106" s="33" t="s">
        <v>35</v>
      </c>
      <c r="F106" s="79">
        <f>F90+F94+F98+F102</f>
        <v>0</v>
      </c>
      <c r="G106" s="79">
        <f aca="true" t="shared" si="52" ref="G106:L108">G90+G94+G98+G102</f>
        <v>0</v>
      </c>
      <c r="H106" s="79">
        <f t="shared" si="52"/>
        <v>0</v>
      </c>
      <c r="I106" s="79">
        <f t="shared" si="52"/>
        <v>0</v>
      </c>
      <c r="J106" s="79">
        <f t="shared" si="52"/>
        <v>0</v>
      </c>
      <c r="K106" s="79">
        <f t="shared" si="52"/>
        <v>0</v>
      </c>
      <c r="L106" s="79">
        <f t="shared" si="52"/>
        <v>0</v>
      </c>
      <c r="M106" s="79">
        <f aca="true" t="shared" si="53" ref="M106:N108">G106-I106-K106</f>
        <v>0</v>
      </c>
      <c r="N106" s="79">
        <f t="shared" si="53"/>
        <v>0</v>
      </c>
      <c r="O106" s="80" t="str">
        <f>IF(F106=0,"- ",ROUND((J106/F106*100),1))</f>
        <v>- </v>
      </c>
      <c r="P106" s="80" t="str">
        <f>IF(H106=0,"- ",ROUND((J106/H106*100),1))</f>
        <v>- </v>
      </c>
      <c r="Q106" s="79">
        <f>J106-F106</f>
        <v>0</v>
      </c>
      <c r="R106" s="81">
        <f>R90+R94+R98+R102</f>
        <v>0</v>
      </c>
    </row>
    <row r="107" spans="1:18" s="34" customFormat="1" ht="11.25" customHeight="1">
      <c r="A107" s="54"/>
      <c r="B107" s="87" t="s">
        <v>44</v>
      </c>
      <c r="C107" s="87"/>
      <c r="D107" s="55"/>
      <c r="E107" s="33" t="s">
        <v>37</v>
      </c>
      <c r="F107" s="79">
        <f>F91+F95+F99+F103</f>
        <v>24000000</v>
      </c>
      <c r="G107" s="79">
        <f t="shared" si="52"/>
        <v>96</v>
      </c>
      <c r="H107" s="79">
        <f t="shared" si="52"/>
        <v>689543695</v>
      </c>
      <c r="I107" s="79">
        <f t="shared" si="52"/>
        <v>2</v>
      </c>
      <c r="J107" s="79">
        <f t="shared" si="52"/>
        <v>23451521</v>
      </c>
      <c r="K107" s="79">
        <f t="shared" si="52"/>
        <v>12</v>
      </c>
      <c r="L107" s="79">
        <f t="shared" si="52"/>
        <v>9815913</v>
      </c>
      <c r="M107" s="79">
        <f t="shared" si="53"/>
        <v>82</v>
      </c>
      <c r="N107" s="79">
        <f t="shared" si="53"/>
        <v>656276261</v>
      </c>
      <c r="O107" s="80">
        <f>IF(F107=0,"- ",ROUND((J107/F107*100),1))</f>
        <v>97.7</v>
      </c>
      <c r="P107" s="80">
        <f>IF(H107=0,"- ",ROUND((J107/H107*100),1))</f>
        <v>3.4</v>
      </c>
      <c r="Q107" s="79">
        <f>J107-F107</f>
        <v>-548479</v>
      </c>
      <c r="R107" s="81">
        <f>R91+R95+R99+R103</f>
        <v>0</v>
      </c>
    </row>
    <row r="108" spans="1:18" s="40" customFormat="1" ht="9.75" customHeight="1">
      <c r="A108" s="35"/>
      <c r="B108" s="31"/>
      <c r="C108" s="37"/>
      <c r="D108" s="38"/>
      <c r="E108" s="39" t="s">
        <v>38</v>
      </c>
      <c r="F108" s="82">
        <f>F92+F96+F100+F104</f>
        <v>24000000</v>
      </c>
      <c r="G108" s="82">
        <f t="shared" si="52"/>
        <v>96</v>
      </c>
      <c r="H108" s="82">
        <f t="shared" si="52"/>
        <v>689543695</v>
      </c>
      <c r="I108" s="82">
        <f t="shared" si="52"/>
        <v>2</v>
      </c>
      <c r="J108" s="82">
        <f t="shared" si="52"/>
        <v>23451521</v>
      </c>
      <c r="K108" s="82">
        <f t="shared" si="52"/>
        <v>12</v>
      </c>
      <c r="L108" s="82">
        <f t="shared" si="52"/>
        <v>9815913</v>
      </c>
      <c r="M108" s="82">
        <f t="shared" si="53"/>
        <v>82</v>
      </c>
      <c r="N108" s="82">
        <f t="shared" si="53"/>
        <v>656276261</v>
      </c>
      <c r="O108" s="83">
        <f>IF(F108=0,"- ",ROUND((J108/F108*100),1))</f>
        <v>97.7</v>
      </c>
      <c r="P108" s="83">
        <f>IF(H108=0,"- ",ROUND((J108/H108*100),1))</f>
        <v>3.4</v>
      </c>
      <c r="Q108" s="82">
        <f>J108-F108</f>
        <v>-548479</v>
      </c>
      <c r="R108" s="84">
        <f>R92+R96+R100+R104</f>
        <v>0</v>
      </c>
    </row>
    <row r="109" spans="1:18" s="34" customFormat="1" ht="7.5" customHeight="1">
      <c r="A109" s="35"/>
      <c r="B109" s="31"/>
      <c r="C109" s="37"/>
      <c r="D109" s="38"/>
      <c r="E109" s="33"/>
      <c r="F109" s="79"/>
      <c r="G109" s="79"/>
      <c r="H109" s="79"/>
      <c r="I109" s="79"/>
      <c r="J109" s="79"/>
      <c r="K109" s="79"/>
      <c r="L109" s="79"/>
      <c r="M109" s="79"/>
      <c r="N109" s="79"/>
      <c r="O109" s="80"/>
      <c r="P109" s="80"/>
      <c r="Q109" s="79"/>
      <c r="R109" s="81"/>
    </row>
    <row r="110" spans="1:18" s="34" customFormat="1" ht="9.75" customHeight="1">
      <c r="A110" s="35"/>
      <c r="B110" s="31"/>
      <c r="C110" s="37"/>
      <c r="D110" s="38"/>
      <c r="E110" s="33" t="s">
        <v>35</v>
      </c>
      <c r="F110" s="79">
        <f>F78+F86+F106</f>
        <v>1393314182000</v>
      </c>
      <c r="G110" s="79">
        <f aca="true" t="shared" si="54" ref="G110:L112">G78+G86+G106</f>
        <v>3295986</v>
      </c>
      <c r="H110" s="79">
        <f t="shared" si="54"/>
        <v>1427070847084</v>
      </c>
      <c r="I110" s="79">
        <f t="shared" si="54"/>
        <v>3266184</v>
      </c>
      <c r="J110" s="79">
        <f t="shared" si="54"/>
        <v>1419319542403</v>
      </c>
      <c r="K110" s="79">
        <f t="shared" si="54"/>
        <v>55</v>
      </c>
      <c r="L110" s="79">
        <f t="shared" si="54"/>
        <v>11498495</v>
      </c>
      <c r="M110" s="79">
        <f aca="true" t="shared" si="55" ref="M110:N112">G110-I110-K110</f>
        <v>29747</v>
      </c>
      <c r="N110" s="79">
        <f t="shared" si="55"/>
        <v>7739806186</v>
      </c>
      <c r="O110" s="80">
        <f>IF(F110=0,"- ",ROUND((J110/F110*100),1))</f>
        <v>101.9</v>
      </c>
      <c r="P110" s="80">
        <f>IF(H110=0,"- ",ROUND((J110/H110*100),1))</f>
        <v>99.5</v>
      </c>
      <c r="Q110" s="79">
        <f>J110-F110</f>
        <v>26005360403</v>
      </c>
      <c r="R110" s="81">
        <f>R78+R86+R106</f>
        <v>1549380377</v>
      </c>
    </row>
    <row r="111" spans="1:18" s="34" customFormat="1" ht="11.25" customHeight="1">
      <c r="A111" s="65"/>
      <c r="B111" s="87" t="s">
        <v>45</v>
      </c>
      <c r="C111" s="87"/>
      <c r="D111" s="66"/>
      <c r="E111" s="33" t="s">
        <v>37</v>
      </c>
      <c r="F111" s="79">
        <f>F79+F87+F107</f>
        <v>7096000000</v>
      </c>
      <c r="G111" s="79">
        <f t="shared" si="54"/>
        <v>59071</v>
      </c>
      <c r="H111" s="79">
        <f t="shared" si="54"/>
        <v>26908816397</v>
      </c>
      <c r="I111" s="79">
        <f t="shared" si="54"/>
        <v>26748</v>
      </c>
      <c r="J111" s="79">
        <f t="shared" si="54"/>
        <v>8259044167</v>
      </c>
      <c r="K111" s="79">
        <f t="shared" si="54"/>
        <v>10788</v>
      </c>
      <c r="L111" s="79">
        <f t="shared" si="54"/>
        <v>2817574942</v>
      </c>
      <c r="M111" s="79">
        <f t="shared" si="55"/>
        <v>21535</v>
      </c>
      <c r="N111" s="79">
        <f t="shared" si="55"/>
        <v>15832197288</v>
      </c>
      <c r="O111" s="80">
        <f>IF(F111=0,"- ",ROUND((J111/F111*100),1))</f>
        <v>116.4</v>
      </c>
      <c r="P111" s="80">
        <f>IF(H111=0,"- ",ROUND((J111/H111*100),1))</f>
        <v>30.7</v>
      </c>
      <c r="Q111" s="79">
        <f>J111-F111</f>
        <v>1163044167</v>
      </c>
      <c r="R111" s="81">
        <f>R79+R87+R107</f>
        <v>432800</v>
      </c>
    </row>
    <row r="112" spans="1:18" s="40" customFormat="1" ht="9.75" customHeight="1">
      <c r="A112" s="35"/>
      <c r="B112" s="31"/>
      <c r="C112" s="37"/>
      <c r="D112" s="38"/>
      <c r="E112" s="39" t="s">
        <v>38</v>
      </c>
      <c r="F112" s="82">
        <f>F80+F88+F108</f>
        <v>1400410182000</v>
      </c>
      <c r="G112" s="82">
        <f t="shared" si="54"/>
        <v>3355057</v>
      </c>
      <c r="H112" s="82">
        <f t="shared" si="54"/>
        <v>1453979663481</v>
      </c>
      <c r="I112" s="82">
        <f t="shared" si="54"/>
        <v>3292932</v>
      </c>
      <c r="J112" s="82">
        <f t="shared" si="54"/>
        <v>1427578586570</v>
      </c>
      <c r="K112" s="82">
        <f t="shared" si="54"/>
        <v>10843</v>
      </c>
      <c r="L112" s="82">
        <f t="shared" si="54"/>
        <v>2829073437</v>
      </c>
      <c r="M112" s="82">
        <f t="shared" si="55"/>
        <v>51282</v>
      </c>
      <c r="N112" s="82">
        <f t="shared" si="55"/>
        <v>23572003474</v>
      </c>
      <c r="O112" s="83">
        <f>IF(F112=0,"- ",ROUND((J112/F112*100),1))</f>
        <v>101.9</v>
      </c>
      <c r="P112" s="83">
        <f>IF(H112=0,"- ",ROUND((J112/H112*100),1))</f>
        <v>98.2</v>
      </c>
      <c r="Q112" s="82">
        <f>J112-F112</f>
        <v>27168404570</v>
      </c>
      <c r="R112" s="84">
        <f>R80+R88+R108</f>
        <v>1549813177</v>
      </c>
    </row>
    <row r="113" spans="1:18" s="40" customFormat="1" ht="6" customHeight="1" thickBot="1">
      <c r="A113" s="67"/>
      <c r="B113" s="68"/>
      <c r="C113" s="68"/>
      <c r="D113" s="69"/>
      <c r="E113" s="70"/>
      <c r="F113" s="71"/>
      <c r="G113" s="71"/>
      <c r="H113" s="71"/>
      <c r="I113" s="71"/>
      <c r="J113" s="71"/>
      <c r="K113" s="71"/>
      <c r="L113" s="71"/>
      <c r="M113" s="72"/>
      <c r="N113" s="72"/>
      <c r="O113" s="73"/>
      <c r="P113" s="73"/>
      <c r="Q113" s="1"/>
      <c r="R113" s="2"/>
    </row>
    <row r="116" spans="9:10" ht="12">
      <c r="I116" s="47"/>
      <c r="J116" s="47"/>
    </row>
    <row r="117" ht="12">
      <c r="J117" s="47"/>
    </row>
  </sheetData>
  <sheetProtection/>
  <mergeCells count="31">
    <mergeCell ref="Q3:Q4"/>
    <mergeCell ref="E3:E4"/>
    <mergeCell ref="R3:R4"/>
    <mergeCell ref="M3:N3"/>
    <mergeCell ref="O3:P3"/>
    <mergeCell ref="I3:J3"/>
    <mergeCell ref="K3:L3"/>
    <mergeCell ref="B103:C103"/>
    <mergeCell ref="B99:C99"/>
    <mergeCell ref="F3:F4"/>
    <mergeCell ref="B71:C71"/>
    <mergeCell ref="B23:B31"/>
    <mergeCell ref="B107:C107"/>
    <mergeCell ref="G3:H3"/>
    <mergeCell ref="B95:C95"/>
    <mergeCell ref="B59:C59"/>
    <mergeCell ref="B63:C63"/>
    <mergeCell ref="B67:C67"/>
    <mergeCell ref="B75:C75"/>
    <mergeCell ref="B47:C47"/>
    <mergeCell ref="B7:B19"/>
    <mergeCell ref="B111:C111"/>
    <mergeCell ref="B79:C79"/>
    <mergeCell ref="A1:R1"/>
    <mergeCell ref="B83:C83"/>
    <mergeCell ref="B87:C87"/>
    <mergeCell ref="B91:C91"/>
    <mergeCell ref="B35:B43"/>
    <mergeCell ref="B51:C51"/>
    <mergeCell ref="B55:C55"/>
    <mergeCell ref="B3:C4"/>
  </mergeCells>
  <printOptions horizontalCentered="1"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scale="78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髙倉　千夏</cp:lastModifiedBy>
  <cp:lastPrinted>2014-12-26T06:34:04Z</cp:lastPrinted>
  <dcterms:created xsi:type="dcterms:W3CDTF">2008-02-21T07:58:08Z</dcterms:created>
  <dcterms:modified xsi:type="dcterms:W3CDTF">2017-01-13T01:38:34Z</dcterms:modified>
  <cp:category/>
  <cp:version/>
  <cp:contentType/>
  <cp:contentStatus/>
</cp:coreProperties>
</file>