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 " sheetId="3" r:id="rId3"/>
  </sheets>
  <definedNames>
    <definedName name="_xlnm.Print_Area" localSheetId="2">'その他 '!$A$1:$H$15</definedName>
    <definedName name="_xlnm.Print_Area" localSheetId="0">'基本情報'!$A$1:$AS$38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<sst xmlns="http://schemas.openxmlformats.org/spreadsheetml/2006/main" count="277" uniqueCount="219">
  <si>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</si>
  <si>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</si>
  <si>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</si>
  <si>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</si>
  <si>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</si>
  <si>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</si>
  <si>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</si>
  <si>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</si>
  <si>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</si>
  <si>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</si>
  <si>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</si>
  <si>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</si>
  <si>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</si>
  <si>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</si>
  <si>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</si>
  <si>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</si>
  <si>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</si>
  <si>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</si>
  <si>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</si>
  <si>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</si>
  <si>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</si>
  <si>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</si>
  <si>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</si>
  <si>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</si>
  <si>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</si>
  <si>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</si>
  <si>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</si>
  <si>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</si>
  <si>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</si>
  <si>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</si>
  <si>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</si>
  <si>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</si>
  <si>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</si>
  <si>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</si>
  <si>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</si>
  <si>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</si>
  <si>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</si>
  <si>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</si>
  <si>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</si>
  <si>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</si>
  <si>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</si>
  <si>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</si>
  <si>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</si>
  <si>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</si>
  <si>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</si>
  <si>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</si>
  <si>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</si>
  <si>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</si>
  <si>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</si>
  <si>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</si>
  <si>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</si>
  <si>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</si>
  <si>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</si>
  <si>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</si>
  <si>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</si>
  <si>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</si>
  <si>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</si>
  <si>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</si>
  <si>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</si>
  <si>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</si>
  <si>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</si>
  <si>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</si>
  <si>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</si>
  <si>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</si>
  <si>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</si>
  <si>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</si>
  <si>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</si>
  <si>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</si>
  <si>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</si>
  <si>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</si>
  <si>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</si>
  <si>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</si>
  <si>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</si>
  <si>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</si>
  <si>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</si>
  <si>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</si>
  <si>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</si>
  <si>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</si>
  <si>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</si>
  <si>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</si>
  <si>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</si>
  <si>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</si>
  <si>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</si>
  <si>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</si>
  <si>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</si>
  <si>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</si>
  <si>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</si>
  <si>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</si>
  <si>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</si>
  <si>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</si>
  <si>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</si>
  <si>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</si>
  <si>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</si>
  <si>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</si>
  <si>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</si>
  <si>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</si>
  <si>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</si>
  <si>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</si>
  <si>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</si>
  <si>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</si>
  <si>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</si>
  <si>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</si>
  <si>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</si>
  <si>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</si>
  <si>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</si>
  <si>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</si>
  <si>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</si>
  <si>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</si>
  <si>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</si>
  <si>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</si>
  <si>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</si>
  <si>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</si>
  <si>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</si>
  <si>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</si>
  <si>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</si>
  <si>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</si>
  <si>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</si>
  <si>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</si>
  <si>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</si>
  <si>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</si>
  <si>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</si>
  <si>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</si>
  <si>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</si>
  <si>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</si>
  <si>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</si>
  <si>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</si>
  <si>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</si>
  <si>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</si>
  <si>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</si>
  <si>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</si>
  <si>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</si>
  <si>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</si>
  <si>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</si>
  <si>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</si>
  <si>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</si>
  <si>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</si>
  <si>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</si>
  <si>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</si>
  <si>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</si>
  <si>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</si>
  <si>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</si>
  <si>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</si>
  <si>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</si>
  <si>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</si>
  <si>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</si>
  <si>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</si>
  <si>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</si>
  <si>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</si>
  <si>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</si>
  <si>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</si>
  <si>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</si>
  <si>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</si>
  <si>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</si>
  <si>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</si>
  <si>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</si>
  <si>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</si>
  <si>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</si>
  <si>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</si>
  <si>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</si>
  <si>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</si>
  <si>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</si>
  <si>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体育会館(エディオンアリーナ大阪)</t>
  </si>
  <si>
    <t>担当部・課
　・グループ</t>
  </si>
  <si>
    <t>教育庁
教育振興室　保健体育課　競技スポーツグループ</t>
  </si>
  <si>
    <t>大阪府立体育会館条例</t>
  </si>
  <si>
    <t>大阪府立体育会館条例施行規則</t>
  </si>
  <si>
    <t>条例等に規定された設置目的</t>
  </si>
  <si>
    <t>体育及びスポーツの振興を図り、併せて文化的な集会及び催物の場を提供するため</t>
  </si>
  <si>
    <t>〒５５６－００１１　　大阪市浪速区難波中三丁目４－３６　　TEL０６ー６６３１ー０１２１</t>
  </si>
  <si>
    <t>８，３５６㎡　（大阪府）</t>
  </si>
  <si>
    <t>地上４階、地下２階、塔屋１階　（鉄骨・鉄筋コンクリート造）</t>
  </si>
  <si>
    <t>２８，２０６㎡　（大阪府）</t>
  </si>
  <si>
    <t>億円</t>
  </si>
  <si>
    <t>スポーツ教室（ヨガ、エアロビックフィットネス、ウォーキングエクササイズ等）</t>
  </si>
  <si>
    <t>開館日：１月４日から１２月２８日まで（毎月第１火曜日（祝日の場合は翌日）を除く）
開館時間：午前９時から午後９時まで</t>
  </si>
  <si>
    <t>利用者数（過去5年間）</t>
  </si>
  <si>
    <t>令和元年度</t>
  </si>
  <si>
    <t>利用者数①</t>
  </si>
  <si>
    <t>人</t>
  </si>
  <si>
    <t>人</t>
  </si>
  <si>
    <t>第１競技場</t>
  </si>
  <si>
    <t>第２競技場</t>
  </si>
  <si>
    <t>柔道場</t>
  </si>
  <si>
    <t>剣道場</t>
  </si>
  <si>
    <t>多目的ホール</t>
  </si>
  <si>
    <t>会議室</t>
  </si>
  <si>
    <t>稼働率：実利用コマ数／利用可能コマ数</t>
  </si>
  <si>
    <t>○他の施設の料金を参考に設定
○教育に係るスポーツ振興の観点からアマチュア利用については低料金を設定</t>
  </si>
  <si>
    <t>第1競技場：3,010㎡、第2競技場：912.6㎡
柔道場：450㎡、剣道場：450㎡
多目的ホール330㎡（移動間仕切・4室）
第1会議室：41㎡、第2～4会議室：156㎡（移動間仕切・3室）</t>
  </si>
  <si>
    <t>平成30年度</t>
  </si>
  <si>
    <t>※ピーク時の利用者数：平成２年度 1,076,089人</t>
  </si>
  <si>
    <t>令和2年度</t>
  </si>
  <si>
    <t>令和3年度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</si>
  <si>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</si>
  <si>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特になし</t>
  </si>
  <si>
    <t>アンケート</t>
  </si>
  <si>
    <t>（千円）</t>
  </si>
  <si>
    <t>その他法人</t>
  </si>
  <si>
    <r>
      <t>第1競技場（アマチュア、生徒）午前19,000</t>
    </r>
    <r>
      <rPr>
        <sz val="11"/>
        <rFont val="游ゴシック"/>
        <family val="3"/>
      </rPr>
      <t xml:space="preserve">円、午後25,000円、夜間32,000円、全日76,000円
柔道場（アマチュア、生徒）午前3,900円、午後4,900円、夜間6,200円、全日15,000円
多目的ホールＡ（アマチュア）午前5,000円、午後6,200円、夜間7,400円、全日18,600円
会議室（第１）午前3,400円、午後4,800円、夜間5,500円、全日13,700円
</t>
    </r>
    <r>
      <rPr>
        <sz val="11"/>
        <color indexed="8"/>
        <rFont val="游ゴシック"/>
        <family val="3"/>
      </rPr>
      <t xml:space="preserve"> ※R元.10.1～　消費税率引き上げに伴い、料金改定。</t>
    </r>
  </si>
  <si>
    <t>平成30年度</t>
  </si>
  <si>
    <t>令和元年度</t>
  </si>
  <si>
    <t>令和2年度</t>
  </si>
  <si>
    <t>令和3年度</t>
  </si>
  <si>
    <t>（　府　）・門真スポーツセンター ：門真市　　　 　平成 8年開設　収容人員　10,000人（メインアリーナ）　　　　
（市町村）・大阪市中央体育館　　 ：大阪市港区　 　平成 8年開設　収容人員　10,000人（メインアリーナ）
　　　　　・舞洲アリーナ　　　　 ：大阪市此花区 　平成 7年開設　観客席　　7,056席（メインアリーナ）
　　　　　・大阪城ホール　　　　 ：大阪市中央区　 昭和57年開設   固定席　　8,956席（アリーナ）　※H17春巡業開催</t>
  </si>
  <si>
    <t>令和元年度</t>
  </si>
  <si>
    <r>
      <t>目的により利用料金の区分あり
○アマチュアスポーツに利用する場合と利用者が入場料</t>
    </r>
    <r>
      <rPr>
        <sz val="11"/>
        <rFont val="游ゴシック"/>
        <family val="3"/>
      </rPr>
      <t>等</t>
    </r>
    <r>
      <rPr>
        <sz val="11"/>
        <rFont val="游ゴシック"/>
        <family val="3"/>
      </rPr>
      <t>を徴収しない場合は低料金に設定
○アマチュアでは学校教育活動としては低料金で徴収</t>
    </r>
  </si>
  <si>
    <t>昭和２７年１２月３日（R5.4.1現在経過年数　７０年）
[昭和６２年２月１４日全面改築（R5.4.1現在経過年数　３６年）]</t>
  </si>
  <si>
    <t>(【R4】同上）</t>
  </si>
  <si>
    <t>【R5】 指定管理者：シンコースポーツ・NTTグループ（指定期間：R3.4.1～R13.3.31）</t>
  </si>
  <si>
    <t>令和4年度</t>
  </si>
  <si>
    <t>２．料金体系（令和5年4月1日時点）</t>
  </si>
  <si>
    <t>令和5年度</t>
  </si>
  <si>
    <t>令和4年度</t>
  </si>
  <si>
    <t>令和4年度</t>
  </si>
  <si>
    <t>１．施設の概要（令和5年4月1日時点）</t>
  </si>
  <si>
    <t>R4.10～R5.1</t>
  </si>
  <si>
    <t>令和４年度結果
総合満足度：大変満足４２％、満足５６％、不満０％、大変不満０％、回答なし２％</t>
  </si>
  <si>
    <t>令和2年度~令和4年度</t>
  </si>
  <si>
    <t>導入済み：平成12年4月1日より　　（利用料金の詳細はこちら）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</si>
</sst>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\▲0&quot;円&quot;"/>
    <numFmt numFmtId="202" formatCode="#,##0,;&quot;▲ &quot;#,##0,&quot;円&quot;"/>
    <numFmt numFmtId="203" formatCode="#,##0,;&quot;▲ &quot;#,##0&quot;円&quot;"/>
    <numFmt numFmtId="204" formatCode="#,##0;&quot;▲ &quot;#,##0&quot;円&quot;"/>
    <numFmt numFmtId="205" formatCode="#,##0&quot;円&quot;;&quot;▲ &quot;#,##0&quot;円&quot;"/>
    <numFmt numFmtId="206" formatCode="#,##0,"/>
    <numFmt numFmtId="207" formatCode="#,##0,&quot;円&quot;"/>
    <numFmt numFmtId="208" formatCode="#,##0.0,;&quot;▲ &quot;#,##0.0,"/>
    <numFmt numFmtId="209" formatCode="#,##0.00,;&quot;▲ &quot;#,##0.00,"/>
    <numFmt numFmtId="210" formatCode="#,##0.000,;&quot;▲ &quot;#,##0.000,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b/>
      <sz val="11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35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59" fillId="33" borderId="13" xfId="49" applyNumberFormat="1" applyFont="1" applyFill="1" applyBorder="1" applyAlignment="1">
      <alignment horizontal="center" vertical="center"/>
    </xf>
    <xf numFmtId="196" fontId="59" fillId="33" borderId="13" xfId="49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176" fontId="59" fillId="34" borderId="16" xfId="52" applyNumberFormat="1" applyFont="1" applyFill="1" applyBorder="1" applyAlignment="1">
      <alignment vertical="center"/>
    </xf>
    <xf numFmtId="176" fontId="59" fillId="34" borderId="13" xfId="52" applyNumberFormat="1" applyFont="1" applyFill="1" applyBorder="1" applyAlignment="1">
      <alignment vertical="center"/>
    </xf>
    <xf numFmtId="176" fontId="59" fillId="34" borderId="17" xfId="52" applyNumberFormat="1" applyFont="1" applyFill="1" applyBorder="1" applyAlignment="1">
      <alignment vertical="center" textRotation="255" wrapText="1"/>
    </xf>
    <xf numFmtId="194" fontId="0" fillId="0" borderId="13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3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1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3" xfId="49" applyNumberFormat="1" applyFont="1" applyFill="1" applyBorder="1" applyAlignment="1">
      <alignment vertical="center"/>
    </xf>
    <xf numFmtId="194" fontId="59" fillId="8" borderId="16" xfId="49" applyNumberFormat="1" applyFont="1" applyFill="1" applyBorder="1" applyAlignment="1">
      <alignment vertical="center"/>
    </xf>
    <xf numFmtId="196" fontId="59" fillId="8" borderId="13" xfId="49" applyNumberFormat="1" applyFont="1" applyFill="1" applyBorder="1" applyAlignment="1">
      <alignment vertical="center"/>
    </xf>
    <xf numFmtId="196" fontId="59" fillId="8" borderId="16" xfId="49" applyNumberFormat="1" applyFont="1" applyFill="1" applyBorder="1" applyAlignment="1">
      <alignment vertical="center"/>
    </xf>
    <xf numFmtId="194" fontId="59" fillId="8" borderId="18" xfId="49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49" applyNumberFormat="1" applyFont="1" applyBorder="1" applyAlignment="1">
      <alignment horizontal="center"/>
    </xf>
    <xf numFmtId="196" fontId="68" fillId="0" borderId="0" xfId="49" applyNumberFormat="1" applyFont="1" applyFill="1" applyBorder="1" applyAlignment="1">
      <alignment/>
    </xf>
    <xf numFmtId="196" fontId="59" fillId="0" borderId="0" xfId="49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49" applyNumberFormat="1" applyFont="1" applyAlignment="1">
      <alignment horizontal="left" vertical="center"/>
    </xf>
    <xf numFmtId="194" fontId="69" fillId="0" borderId="0" xfId="49" applyNumberFormat="1" applyFont="1" applyAlignment="1">
      <alignment horizontal="right" vertical="center"/>
    </xf>
    <xf numFmtId="196" fontId="69" fillId="0" borderId="0" xfId="49" applyNumberFormat="1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49" applyNumberFormat="1" applyFont="1" applyFill="1" applyBorder="1" applyAlignment="1">
      <alignment vertical="center"/>
    </xf>
    <xf numFmtId="194" fontId="59" fillId="8" borderId="23" xfId="49" applyNumberFormat="1" applyFont="1" applyFill="1" applyBorder="1" applyAlignment="1">
      <alignment vertical="center"/>
    </xf>
    <xf numFmtId="196" fontId="59" fillId="8" borderId="22" xfId="49" applyNumberFormat="1" applyFont="1" applyFill="1" applyBorder="1" applyAlignment="1">
      <alignment vertical="center"/>
    </xf>
    <xf numFmtId="194" fontId="59" fillId="8" borderId="24" xfId="49" applyNumberFormat="1" applyFont="1" applyFill="1" applyBorder="1" applyAlignment="1">
      <alignment vertical="center"/>
    </xf>
    <xf numFmtId="196" fontId="59" fillId="8" borderId="24" xfId="49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72" fillId="0" borderId="3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76" fontId="73" fillId="0" borderId="10" xfId="0" applyNumberFormat="1" applyFont="1" applyBorder="1" applyAlignment="1">
      <alignment horizontal="left" vertical="center"/>
    </xf>
    <xf numFmtId="0" fontId="73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0" fontId="74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96" fontId="0" fillId="0" borderId="0" xfId="49" applyNumberFormat="1" applyFont="1" applyAlignment="1">
      <alignment horizontal="right"/>
    </xf>
    <xf numFmtId="197" fontId="59" fillId="8" borderId="13" xfId="49" applyNumberFormat="1" applyFont="1" applyFill="1" applyBorder="1" applyAlignment="1">
      <alignment vertical="center"/>
    </xf>
    <xf numFmtId="181" fontId="69" fillId="0" borderId="0" xfId="49" applyNumberFormat="1" applyFont="1" applyAlignment="1">
      <alignment horizontal="left" vertical="center"/>
    </xf>
    <xf numFmtId="197" fontId="59" fillId="8" borderId="13" xfId="49" applyNumberFormat="1" applyFont="1" applyFill="1" applyBorder="1" applyAlignment="1">
      <alignment horizontal="right" vertical="center"/>
    </xf>
    <xf numFmtId="204" fontId="59" fillId="8" borderId="13" xfId="49" applyNumberFormat="1" applyFont="1" applyFill="1" applyBorder="1" applyAlignment="1">
      <alignment horizontal="right" vertical="center"/>
    </xf>
    <xf numFmtId="205" fontId="59" fillId="8" borderId="13" xfId="49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vertical="center"/>
    </xf>
    <xf numFmtId="194" fontId="75" fillId="0" borderId="13" xfId="49" applyNumberFormat="1" applyFont="1" applyBorder="1" applyAlignment="1">
      <alignment vertical="center"/>
    </xf>
    <xf numFmtId="194" fontId="75" fillId="0" borderId="18" xfId="49" applyNumberFormat="1" applyFont="1" applyBorder="1" applyAlignment="1">
      <alignment vertical="center"/>
    </xf>
    <xf numFmtId="194" fontId="76" fillId="8" borderId="31" xfId="49" applyNumberFormat="1" applyFont="1" applyFill="1" applyBorder="1" applyAlignment="1">
      <alignment vertical="center"/>
    </xf>
    <xf numFmtId="194" fontId="75" fillId="0" borderId="16" xfId="49" applyNumberFormat="1" applyFont="1" applyBorder="1" applyAlignment="1">
      <alignment vertical="center"/>
    </xf>
    <xf numFmtId="194" fontId="76" fillId="8" borderId="13" xfId="49" applyNumberFormat="1" applyFont="1" applyFill="1" applyBorder="1" applyAlignment="1">
      <alignment vertical="center"/>
    </xf>
    <xf numFmtId="194" fontId="76" fillId="8" borderId="32" xfId="49" applyNumberFormat="1" applyFont="1" applyFill="1" applyBorder="1" applyAlignment="1">
      <alignment vertical="center"/>
    </xf>
    <xf numFmtId="194" fontId="75" fillId="0" borderId="0" xfId="49" applyNumberFormat="1" applyFont="1" applyBorder="1" applyAlignment="1">
      <alignment vertical="center"/>
    </xf>
    <xf numFmtId="196" fontId="75" fillId="0" borderId="13" xfId="49" applyNumberFormat="1" applyFont="1" applyBorder="1" applyAlignment="1">
      <alignment vertical="center"/>
    </xf>
    <xf numFmtId="196" fontId="76" fillId="8" borderId="13" xfId="49" applyNumberFormat="1" applyFont="1" applyFill="1" applyBorder="1" applyAlignment="1">
      <alignment vertical="center"/>
    </xf>
    <xf numFmtId="196" fontId="76" fillId="8" borderId="18" xfId="49" applyNumberFormat="1" applyFont="1" applyFill="1" applyBorder="1" applyAlignment="1">
      <alignment vertical="center"/>
    </xf>
    <xf numFmtId="196" fontId="76" fillId="8" borderId="22" xfId="49" applyNumberFormat="1" applyFont="1" applyFill="1" applyBorder="1" applyAlignment="1">
      <alignment vertical="center"/>
    </xf>
    <xf numFmtId="196" fontId="75" fillId="0" borderId="16" xfId="49" applyNumberFormat="1" applyFont="1" applyBorder="1" applyAlignment="1">
      <alignment vertical="center"/>
    </xf>
    <xf numFmtId="196" fontId="75" fillId="0" borderId="18" xfId="49" applyNumberFormat="1" applyFont="1" applyBorder="1" applyAlignment="1">
      <alignment vertical="center"/>
    </xf>
    <xf numFmtId="196" fontId="76" fillId="8" borderId="31" xfId="49" applyNumberFormat="1" applyFont="1" applyFill="1" applyBorder="1" applyAlignment="1">
      <alignment vertical="center"/>
    </xf>
    <xf numFmtId="181" fontId="67" fillId="35" borderId="13" xfId="0" applyNumberFormat="1" applyFont="1" applyFill="1" applyBorder="1" applyAlignment="1">
      <alignment vertical="center"/>
    </xf>
    <xf numFmtId="181" fontId="75" fillId="0" borderId="13" xfId="0" applyNumberFormat="1" applyFont="1" applyFill="1" applyBorder="1" applyAlignment="1">
      <alignment vertical="center"/>
    </xf>
    <xf numFmtId="0" fontId="76" fillId="33" borderId="10" xfId="0" applyFont="1" applyFill="1" applyBorder="1" applyAlignment="1">
      <alignment vertical="center"/>
    </xf>
    <xf numFmtId="0" fontId="76" fillId="34" borderId="10" xfId="0" applyFont="1" applyFill="1" applyBorder="1" applyAlignment="1">
      <alignment vertical="center"/>
    </xf>
    <xf numFmtId="196" fontId="76" fillId="8" borderId="16" xfId="49" applyNumberFormat="1" applyFont="1" applyFill="1" applyBorder="1" applyAlignment="1">
      <alignment vertical="center"/>
    </xf>
    <xf numFmtId="196" fontId="75" fillId="0" borderId="0" xfId="49" applyNumberFormat="1" applyFont="1" applyBorder="1" applyAlignment="1">
      <alignment vertical="center"/>
    </xf>
    <xf numFmtId="196" fontId="75" fillId="0" borderId="0" xfId="49" applyNumberFormat="1" applyFont="1" applyBorder="1" applyAlignment="1">
      <alignment/>
    </xf>
    <xf numFmtId="196" fontId="76" fillId="33" borderId="13" xfId="49" applyNumberFormat="1" applyFont="1" applyFill="1" applyBorder="1" applyAlignment="1">
      <alignment horizontal="center" vertical="center"/>
    </xf>
    <xf numFmtId="9" fontId="75" fillId="0" borderId="0" xfId="42" applyFont="1" applyBorder="1" applyAlignment="1">
      <alignment/>
    </xf>
    <xf numFmtId="196" fontId="76" fillId="33" borderId="13" xfId="49" applyNumberFormat="1" applyFont="1" applyFill="1" applyBorder="1" applyAlignment="1">
      <alignment horizontal="center"/>
    </xf>
    <xf numFmtId="196" fontId="75" fillId="36" borderId="13" xfId="49" applyNumberFormat="1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75" fillId="36" borderId="13" xfId="49" applyFont="1" applyFill="1" applyBorder="1" applyAlignment="1">
      <alignment vertical="center"/>
    </xf>
    <xf numFmtId="196" fontId="75" fillId="0" borderId="13" xfId="49" applyNumberFormat="1" applyFont="1" applyFill="1" applyBorder="1" applyAlignment="1">
      <alignment vertical="center"/>
    </xf>
    <xf numFmtId="196" fontId="75" fillId="0" borderId="16" xfId="49" applyNumberFormat="1" applyFont="1" applyFill="1" applyBorder="1" applyAlignment="1">
      <alignment vertical="center"/>
    </xf>
    <xf numFmtId="0" fontId="75" fillId="0" borderId="13" xfId="0" applyFont="1" applyFill="1" applyBorder="1" applyAlignment="1">
      <alignment vertical="center" wrapText="1"/>
    </xf>
    <xf numFmtId="194" fontId="76" fillId="8" borderId="22" xfId="49" applyNumberFormat="1" applyFont="1" applyFill="1" applyBorder="1" applyAlignment="1">
      <alignment vertical="center"/>
    </xf>
    <xf numFmtId="194" fontId="76" fillId="8" borderId="23" xfId="49" applyNumberFormat="1" applyFont="1" applyFill="1" applyBorder="1" applyAlignment="1">
      <alignment vertical="center"/>
    </xf>
    <xf numFmtId="194" fontId="75" fillId="0" borderId="0" xfId="49" applyNumberFormat="1" applyFont="1" applyAlignment="1">
      <alignment vertical="center"/>
    </xf>
    <xf numFmtId="196" fontId="76" fillId="8" borderId="33" xfId="49" applyNumberFormat="1" applyFont="1" applyFill="1" applyBorder="1" applyAlignment="1">
      <alignment vertical="center"/>
    </xf>
    <xf numFmtId="196" fontId="76" fillId="8" borderId="34" xfId="49" applyNumberFormat="1" applyFont="1" applyFill="1" applyBorder="1" applyAlignment="1">
      <alignment vertical="center"/>
    </xf>
    <xf numFmtId="196" fontId="75" fillId="0" borderId="14" xfId="49" applyNumberFormat="1" applyFont="1" applyBorder="1" applyAlignment="1">
      <alignment vertical="center"/>
    </xf>
    <xf numFmtId="194" fontId="76" fillId="8" borderId="33" xfId="49" applyNumberFormat="1" applyFont="1" applyFill="1" applyBorder="1" applyAlignment="1">
      <alignment vertical="center"/>
    </xf>
    <xf numFmtId="194" fontId="75" fillId="0" borderId="15" xfId="49" applyNumberFormat="1" applyFont="1" applyBorder="1" applyAlignment="1">
      <alignment vertical="center"/>
    </xf>
    <xf numFmtId="194" fontId="75" fillId="0" borderId="10" xfId="49" applyNumberFormat="1" applyFont="1" applyBorder="1" applyAlignment="1">
      <alignment vertical="center"/>
    </xf>
    <xf numFmtId="194" fontId="76" fillId="8" borderId="10" xfId="49" applyNumberFormat="1" applyFont="1" applyFill="1" applyBorder="1" applyAlignment="1">
      <alignment vertical="center"/>
    </xf>
    <xf numFmtId="194" fontId="75" fillId="0" borderId="19" xfId="49" applyNumberFormat="1" applyFont="1" applyBorder="1" applyAlignment="1">
      <alignment vertical="center"/>
    </xf>
    <xf numFmtId="194" fontId="76" fillId="8" borderId="34" xfId="49" applyNumberFormat="1" applyFont="1" applyFill="1" applyBorder="1" applyAlignment="1">
      <alignment vertical="center"/>
    </xf>
    <xf numFmtId="196" fontId="75" fillId="0" borderId="35" xfId="49" applyNumberFormat="1" applyFont="1" applyFill="1" applyBorder="1" applyAlignment="1">
      <alignment vertical="center"/>
    </xf>
    <xf numFmtId="197" fontId="76" fillId="8" borderId="13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69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5" fillId="0" borderId="35" xfId="49" applyNumberFormat="1" applyFont="1" applyBorder="1" applyAlignment="1">
      <alignment vertical="center"/>
    </xf>
    <xf numFmtId="196" fontId="76" fillId="8" borderId="32" xfId="49" applyNumberFormat="1" applyFont="1" applyFill="1" applyBorder="1" applyAlignment="1">
      <alignment vertical="center"/>
    </xf>
    <xf numFmtId="196" fontId="75" fillId="0" borderId="22" xfId="49" applyNumberFormat="1" applyFont="1" applyFill="1" applyBorder="1" applyAlignment="1">
      <alignment vertical="center"/>
    </xf>
    <xf numFmtId="197" fontId="76" fillId="8" borderId="13" xfId="49" applyNumberFormat="1" applyFont="1" applyFill="1" applyBorder="1" applyAlignment="1">
      <alignment horizontal="right" vertical="center"/>
    </xf>
    <xf numFmtId="205" fontId="76" fillId="8" borderId="13" xfId="49" applyNumberFormat="1" applyFont="1" applyFill="1" applyBorder="1" applyAlignment="1">
      <alignment horizontal="right" vertical="center"/>
    </xf>
    <xf numFmtId="196" fontId="75" fillId="0" borderId="13" xfId="51" applyNumberFormat="1" applyFont="1" applyFill="1" applyBorder="1" applyAlignment="1">
      <alignment horizontal="right" vertical="center"/>
    </xf>
    <xf numFmtId="196" fontId="75" fillId="0" borderId="16" xfId="5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9" fillId="34" borderId="13" xfId="0" applyFont="1" applyFill="1" applyBorder="1" applyAlignment="1">
      <alignment horizontal="left" vertical="center"/>
    </xf>
    <xf numFmtId="0" fontId="77" fillId="0" borderId="19" xfId="43" applyFont="1" applyFill="1" applyBorder="1" applyAlignment="1" applyProtection="1">
      <alignment horizontal="left" vertical="center" wrapText="1"/>
      <protection/>
    </xf>
    <xf numFmtId="0" fontId="77" fillId="0" borderId="17" xfId="43" applyFont="1" applyFill="1" applyBorder="1" applyAlignment="1" applyProtection="1">
      <alignment horizontal="left" vertical="center" wrapText="1"/>
      <protection/>
    </xf>
    <xf numFmtId="0" fontId="59" fillId="34" borderId="19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 wrapText="1"/>
    </xf>
    <xf numFmtId="0" fontId="59" fillId="34" borderId="28" xfId="0" applyFont="1" applyFill="1" applyBorder="1" applyAlignment="1">
      <alignment horizontal="left" vertical="center" wrapText="1"/>
    </xf>
    <xf numFmtId="0" fontId="77" fillId="36" borderId="19" xfId="43" applyFont="1" applyFill="1" applyBorder="1" applyAlignment="1" applyProtection="1">
      <alignment horizontal="left" vertical="center" wrapText="1"/>
      <protection/>
    </xf>
    <xf numFmtId="0" fontId="77" fillId="36" borderId="17" xfId="43" applyFont="1" applyFill="1" applyBorder="1" applyAlignment="1" applyProtection="1">
      <alignment horizontal="left" vertical="center" wrapText="1"/>
      <protection/>
    </xf>
    <xf numFmtId="0" fontId="77" fillId="36" borderId="17" xfId="43" applyFont="1" applyFill="1" applyBorder="1" applyAlignment="1" applyProtection="1">
      <alignment vertical="center" wrapText="1"/>
      <protection/>
    </xf>
    <xf numFmtId="0" fontId="77" fillId="36" borderId="28" xfId="43" applyFont="1" applyFill="1" applyBorder="1" applyAlignment="1" applyProtection="1">
      <alignment vertical="center" wrapText="1"/>
      <protection/>
    </xf>
    <xf numFmtId="0" fontId="8" fillId="0" borderId="17" xfId="43" applyBorder="1" applyAlignment="1" applyProtection="1">
      <alignment vertical="center" wrapText="1"/>
      <protection/>
    </xf>
    <xf numFmtId="0" fontId="0" fillId="0" borderId="17" xfId="0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75" fillId="0" borderId="21" xfId="0" applyFont="1" applyBorder="1" applyAlignment="1">
      <alignment vertical="center"/>
    </xf>
    <xf numFmtId="0" fontId="59" fillId="34" borderId="13" xfId="0" applyFont="1" applyFill="1" applyBorder="1" applyAlignment="1">
      <alignment vertical="center" wrapText="1"/>
    </xf>
    <xf numFmtId="0" fontId="77" fillId="0" borderId="10" xfId="43" applyFont="1" applyBorder="1" applyAlignment="1" applyProtection="1">
      <alignment horizontal="left" vertical="center" wrapText="1"/>
      <protection/>
    </xf>
    <xf numFmtId="0" fontId="77" fillId="0" borderId="11" xfId="43" applyFont="1" applyBorder="1" applyAlignment="1" applyProtection="1">
      <alignment horizontal="left" vertical="center" wrapText="1"/>
      <protection/>
    </xf>
    <xf numFmtId="0" fontId="77" fillId="0" borderId="12" xfId="43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59" fillId="34" borderId="14" xfId="0" applyFont="1" applyFill="1" applyBorder="1" applyAlignment="1">
      <alignment horizontal="left" vertical="center" wrapText="1"/>
    </xf>
    <xf numFmtId="0" fontId="59" fillId="34" borderId="0" xfId="0" applyFont="1" applyFill="1" applyAlignment="1">
      <alignment horizontal="left" vertical="center" wrapText="1"/>
    </xf>
    <xf numFmtId="0" fontId="59" fillId="34" borderId="29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4" borderId="15" xfId="0" applyFont="1" applyFill="1" applyBorder="1" applyAlignment="1">
      <alignment horizontal="left" vertical="center" wrapText="1"/>
    </xf>
    <xf numFmtId="0" fontId="59" fillId="34" borderId="21" xfId="0" applyFont="1" applyFill="1" applyBorder="1" applyAlignment="1">
      <alignment horizontal="left" vertical="center" wrapText="1"/>
    </xf>
    <xf numFmtId="0" fontId="59" fillId="34" borderId="3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75" fillId="0" borderId="10" xfId="0" applyNumberFormat="1" applyFont="1" applyBorder="1" applyAlignment="1">
      <alignment vertical="center"/>
    </xf>
    <xf numFmtId="176" fontId="75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6" fontId="73" fillId="0" borderId="10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75" fillId="0" borderId="10" xfId="0" applyNumberFormat="1" applyFont="1" applyBorder="1" applyAlignment="1">
      <alignment horizontal="right" vertical="center"/>
    </xf>
    <xf numFmtId="180" fontId="75" fillId="0" borderId="11" xfId="0" applyNumberFormat="1" applyFont="1" applyBorder="1" applyAlignment="1">
      <alignment horizontal="right" vertical="center"/>
    </xf>
    <xf numFmtId="180" fontId="75" fillId="0" borderId="12" xfId="0" applyNumberFormat="1" applyFont="1" applyBorder="1" applyAlignment="1">
      <alignment horizontal="right" vertical="center"/>
    </xf>
    <xf numFmtId="176" fontId="73" fillId="0" borderId="10" xfId="0" applyNumberFormat="1" applyFont="1" applyBorder="1" applyAlignment="1">
      <alignment horizontal="center" vertical="center"/>
    </xf>
    <xf numFmtId="176" fontId="74" fillId="0" borderId="10" xfId="0" applyNumberFormat="1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8" fillId="0" borderId="10" xfId="43" applyBorder="1" applyAlignment="1" applyProtection="1">
      <alignment vertical="center" wrapText="1"/>
      <protection/>
    </xf>
    <xf numFmtId="0" fontId="8" fillId="0" borderId="11" xfId="43" applyBorder="1" applyAlignment="1" applyProtection="1">
      <alignment vertical="center" wrapText="1"/>
      <protection/>
    </xf>
    <xf numFmtId="0" fontId="8" fillId="0" borderId="12" xfId="43" applyBorder="1" applyAlignment="1" applyProtection="1">
      <alignment vertical="center" wrapText="1"/>
      <protection/>
    </xf>
    <xf numFmtId="0" fontId="0" fillId="0" borderId="21" xfId="0" applyBorder="1" applyAlignment="1">
      <alignment vertical="center"/>
    </xf>
    <xf numFmtId="0" fontId="75" fillId="0" borderId="10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66" fillId="0" borderId="21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0" xfId="0" applyNumberFormat="1" applyFont="1" applyFill="1" applyBorder="1" applyAlignment="1">
      <alignment vertical="center"/>
    </xf>
    <xf numFmtId="176" fontId="59" fillId="34" borderId="12" xfId="0" applyNumberFormat="1" applyFont="1" applyFill="1" applyBorder="1" applyAlignment="1">
      <alignment vertical="center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3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28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176" fontId="59" fillId="34" borderId="18" xfId="52" applyNumberFormat="1" applyFont="1" applyFill="1" applyBorder="1" applyAlignment="1">
      <alignment horizontal="center" vertical="center" textRotation="255"/>
    </xf>
    <xf numFmtId="176" fontId="59" fillId="34" borderId="20" xfId="52" applyNumberFormat="1" applyFont="1" applyFill="1" applyBorder="1" applyAlignment="1">
      <alignment horizontal="center" vertical="center" textRotation="255"/>
    </xf>
    <xf numFmtId="176" fontId="59" fillId="34" borderId="15" xfId="52" applyNumberFormat="1" applyFont="1" applyFill="1" applyBorder="1" applyAlignment="1">
      <alignment horizontal="center" vertical="center" textRotation="255"/>
    </xf>
    <xf numFmtId="176" fontId="59" fillId="34" borderId="13" xfId="0" applyNumberFormat="1" applyFont="1" applyFill="1" applyBorder="1" applyAlignment="1">
      <alignment horizontal="center" vertical="center" textRotation="255" wrapTex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3" borderId="36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7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1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1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28" xfId="0" applyNumberFormat="1" applyFont="1" applyFill="1" applyBorder="1" applyAlignment="1">
      <alignment vertical="center" shrinkToFit="1"/>
    </xf>
    <xf numFmtId="176" fontId="59" fillId="33" borderId="37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shrinkToFit="1"/>
    </xf>
    <xf numFmtId="0" fontId="78" fillId="33" borderId="12" xfId="0" applyFont="1" applyFill="1" applyBorder="1" applyAlignment="1">
      <alignment vertical="center" shrinkToFit="1"/>
    </xf>
    <xf numFmtId="0" fontId="78" fillId="33" borderId="19" xfId="0" applyFont="1" applyFill="1" applyBorder="1" applyAlignment="1">
      <alignment vertical="center" shrinkToFit="1"/>
    </xf>
    <xf numFmtId="0" fontId="78" fillId="33" borderId="28" xfId="0" applyFont="1" applyFill="1" applyBorder="1" applyAlignment="1">
      <alignment vertical="center" shrinkToFit="1"/>
    </xf>
    <xf numFmtId="0" fontId="59" fillId="33" borderId="37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29" xfId="0" applyFont="1" applyFill="1" applyBorder="1" applyAlignment="1">
      <alignment horizontal="left" vertical="center" shrinkToFit="1"/>
    </xf>
    <xf numFmtId="0" fontId="59" fillId="33" borderId="37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4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28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vertical="center"/>
    </xf>
    <xf numFmtId="176" fontId="78" fillId="33" borderId="12" xfId="0" applyNumberFormat="1" applyFont="1" applyFill="1" applyBorder="1" applyAlignment="1">
      <alignment vertical="center"/>
    </xf>
    <xf numFmtId="176" fontId="78" fillId="33" borderId="10" xfId="0" applyNumberFormat="1" applyFont="1" applyFill="1" applyBorder="1" applyAlignment="1">
      <alignment vertical="center" shrinkToFit="1"/>
    </xf>
    <xf numFmtId="176" fontId="78" fillId="33" borderId="12" xfId="0" applyNumberFormat="1" applyFont="1" applyFill="1" applyBorder="1" applyAlignment="1">
      <alignment vertical="center" shrinkToFit="1"/>
    </xf>
    <xf numFmtId="176" fontId="78" fillId="33" borderId="19" xfId="0" applyNumberFormat="1" applyFont="1" applyFill="1" applyBorder="1" applyAlignment="1">
      <alignment vertical="center"/>
    </xf>
    <xf numFmtId="176" fontId="78" fillId="33" borderId="28" xfId="0" applyNumberFormat="1" applyFont="1" applyFill="1" applyBorder="1" applyAlignment="1">
      <alignment vertical="center"/>
    </xf>
    <xf numFmtId="176" fontId="78" fillId="33" borderId="10" xfId="0" applyNumberFormat="1" applyFont="1" applyFill="1" applyBorder="1" applyAlignment="1">
      <alignment horizontal="left" vertical="top"/>
    </xf>
    <xf numFmtId="176" fontId="78" fillId="33" borderId="12" xfId="0" applyNumberFormat="1" applyFont="1" applyFill="1" applyBorder="1" applyAlignment="1">
      <alignment horizontal="left" vertical="top"/>
    </xf>
    <xf numFmtId="176" fontId="59" fillId="33" borderId="38" xfId="0" applyNumberFormat="1" applyFont="1" applyFill="1" applyBorder="1" applyAlignment="1">
      <alignment horizontal="left" vertical="center"/>
    </xf>
    <xf numFmtId="176" fontId="59" fillId="33" borderId="39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8" fillId="33" borderId="10" xfId="0" applyNumberFormat="1" applyFont="1" applyFill="1" applyBorder="1" applyAlignment="1">
      <alignment horizontal="left" vertical="center" wrapText="1"/>
    </xf>
    <xf numFmtId="176" fontId="78" fillId="33" borderId="12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horizontal="left" vertical="center" shrinkToFit="1"/>
    </xf>
    <xf numFmtId="176" fontId="78" fillId="33" borderId="12" xfId="0" applyNumberFormat="1" applyFont="1" applyFill="1" applyBorder="1" applyAlignment="1">
      <alignment horizontal="left" vertical="center" shrinkToFit="1"/>
    </xf>
    <xf numFmtId="176" fontId="78" fillId="33" borderId="10" xfId="0" applyNumberFormat="1" applyFont="1" applyFill="1" applyBorder="1" applyAlignment="1">
      <alignment horizontal="left" vertical="center"/>
    </xf>
    <xf numFmtId="176" fontId="78" fillId="33" borderId="12" xfId="0" applyNumberFormat="1" applyFont="1" applyFill="1" applyBorder="1" applyAlignment="1">
      <alignment horizontal="left" vertical="center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29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28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vertical="center" wrapText="1"/>
    </xf>
    <xf numFmtId="176" fontId="78" fillId="33" borderId="12" xfId="0" applyNumberFormat="1" applyFont="1" applyFill="1" applyBorder="1" applyAlignment="1">
      <alignment vertical="center" wrapText="1"/>
    </xf>
    <xf numFmtId="176" fontId="78" fillId="33" borderId="14" xfId="0" applyNumberFormat="1" applyFont="1" applyFill="1" applyBorder="1" applyAlignment="1">
      <alignment vertical="center" wrapText="1"/>
    </xf>
    <xf numFmtId="176" fontId="78" fillId="33" borderId="29" xfId="0" applyNumberFormat="1" applyFont="1" applyFill="1" applyBorder="1" applyAlignment="1">
      <alignment vertical="center" wrapText="1"/>
    </xf>
    <xf numFmtId="176" fontId="59" fillId="33" borderId="37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29" xfId="0" applyNumberFormat="1" applyFont="1" applyFill="1" applyBorder="1" applyAlignment="1">
      <alignment horizontal="left" vertical="center" shrinkToFit="1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1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28" xfId="0" applyNumberFormat="1" applyFont="1" applyFill="1" applyBorder="1" applyAlignment="1">
      <alignment vertical="center"/>
    </xf>
    <xf numFmtId="176" fontId="59" fillId="34" borderId="37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0" fontId="8" fillId="6" borderId="10" xfId="43" applyFill="1" applyBorder="1" applyAlignment="1" applyProtection="1">
      <alignment/>
      <protection/>
    </xf>
    <xf numFmtId="0" fontId="8" fillId="6" borderId="11" xfId="43" applyFill="1" applyBorder="1" applyAlignment="1" applyProtection="1">
      <alignment/>
      <protection/>
    </xf>
    <xf numFmtId="0" fontId="8" fillId="6" borderId="12" xfId="43" applyFill="1" applyBorder="1" applyAlignment="1" applyProtection="1">
      <alignment/>
      <protection/>
    </xf>
    <xf numFmtId="176" fontId="79" fillId="34" borderId="20" xfId="52" applyNumberFormat="1" applyFont="1" applyFill="1" applyBorder="1" applyAlignment="1">
      <alignment horizontal="center" vertical="center" textRotation="255" shrinkToFit="1"/>
    </xf>
    <xf numFmtId="176" fontId="79" fillId="34" borderId="16" xfId="52" applyNumberFormat="1" applyFont="1" applyFill="1" applyBorder="1" applyAlignment="1">
      <alignment horizontal="center" vertical="center" textRotation="255" shrinkToFit="1"/>
    </xf>
    <xf numFmtId="176" fontId="59" fillId="34" borderId="10" xfId="52" applyNumberFormat="1" applyFont="1" applyFill="1" applyBorder="1" applyAlignment="1">
      <alignment vertical="center"/>
    </xf>
    <xf numFmtId="176" fontId="59" fillId="34" borderId="12" xfId="52" applyNumberFormat="1" applyFont="1" applyFill="1" applyBorder="1" applyAlignment="1">
      <alignment vertical="center"/>
    </xf>
    <xf numFmtId="176" fontId="59" fillId="34" borderId="19" xfId="52" applyNumberFormat="1" applyFont="1" applyFill="1" applyBorder="1" applyAlignment="1">
      <alignment vertical="center"/>
    </xf>
    <xf numFmtId="176" fontId="59" fillId="34" borderId="28" xfId="52" applyNumberFormat="1" applyFont="1" applyFill="1" applyBorder="1" applyAlignment="1">
      <alignment vertical="center"/>
    </xf>
    <xf numFmtId="176" fontId="59" fillId="34" borderId="20" xfId="52" applyNumberFormat="1" applyFont="1" applyFill="1" applyBorder="1" applyAlignment="1">
      <alignment horizontal="center" vertical="center" textRotation="255" wrapText="1"/>
    </xf>
    <xf numFmtId="176" fontId="59" fillId="34" borderId="16" xfId="52" applyNumberFormat="1" applyFont="1" applyFill="1" applyBorder="1" applyAlignment="1">
      <alignment horizontal="center" vertical="center" textRotation="255" wrapText="1"/>
    </xf>
    <xf numFmtId="176" fontId="59" fillId="33" borderId="37" xfId="52" applyNumberFormat="1" applyFont="1" applyFill="1" applyBorder="1" applyAlignment="1">
      <alignment horizontal="left" vertical="center" wrapText="1"/>
    </xf>
    <xf numFmtId="176" fontId="59" fillId="33" borderId="22" xfId="52" applyNumberFormat="1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left" vertical="top" wrapText="1"/>
    </xf>
    <xf numFmtId="0" fontId="75" fillId="0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123825</xdr:colOff>
      <xdr:row>0</xdr:row>
      <xdr:rowOff>476250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0" y="0"/>
          <a:ext cx="232410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uritutaiikukaikan.ne.jp/" TargetMode="External" /><Relationship Id="rId2" Type="http://schemas.openxmlformats.org/officeDocument/2006/relationships/hyperlink" Target="http://www.pref.osaka.lg.jp/houbun/reiki/reiki_honbun/k201RG00001017.html" TargetMode="External" /><Relationship Id="rId3" Type="http://schemas.openxmlformats.org/officeDocument/2006/relationships/hyperlink" Target="http://www.pref.osaka.lg.jp/houbun/reiki/reiki_honbun/k201RG00001018.html" TargetMode="External" /><Relationship Id="rId4" Type="http://schemas.openxmlformats.org/officeDocument/2006/relationships/hyperlink" Target="http://www.pref.osaka.lg.jp/hokentaiku/" TargetMode="External" /><Relationship Id="rId5" Type="http://schemas.openxmlformats.org/officeDocument/2006/relationships/hyperlink" Target="https://www.pref.osaka.lg.jp/houbun/reiki/reiki_honbun/k201RG00002174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4/R04_z15-23taiikukaikannkannri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tabSelected="1" view="pageBreakPreview" zoomScaleSheetLayoutView="100" zoomScalePageLayoutView="0" workbookViewId="0" topLeftCell="A1">
      <selection activeCell="L35" sqref="L35:AS35"/>
    </sheetView>
  </sheetViews>
  <sheetFormatPr defaultColWidth="2.421875" defaultRowHeight="15"/>
  <cols>
    <col min="1" max="1" width="3.140625" style="93" customWidth="1"/>
    <col min="2" max="4" width="2.421875" style="93" customWidth="1"/>
    <col min="5" max="5" width="3.140625" style="93" customWidth="1"/>
    <col min="6" max="19" width="2.421875" style="93" customWidth="1"/>
    <col min="20" max="24" width="3.421875" style="93" customWidth="1"/>
    <col min="25" max="16384" width="2.421875" style="93" customWidth="1"/>
  </cols>
  <sheetData>
    <row r="1" spans="1:45" ht="39.75" customHeight="1">
      <c r="A1" s="170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</row>
    <row r="2" spans="1:45" ht="17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</row>
    <row r="3" spans="1:45" ht="46.5" customHeight="1">
      <c r="A3" s="173" t="s">
        <v>91</v>
      </c>
      <c r="B3" s="173"/>
      <c r="C3" s="173"/>
      <c r="D3" s="173"/>
      <c r="E3" s="173"/>
      <c r="F3" s="174" t="s">
        <v>161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 t="s">
        <v>162</v>
      </c>
      <c r="U3" s="177"/>
      <c r="V3" s="177"/>
      <c r="W3" s="177"/>
      <c r="X3" s="178"/>
      <c r="Y3" s="179" t="s">
        <v>163</v>
      </c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1"/>
      <c r="AM3" s="181"/>
      <c r="AN3" s="181"/>
      <c r="AO3" s="181"/>
      <c r="AP3" s="181"/>
      <c r="AQ3" s="181"/>
      <c r="AR3" s="181"/>
      <c r="AS3" s="182"/>
    </row>
    <row r="4" spans="1:45" ht="13.5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</row>
    <row r="5" spans="1:45" ht="18">
      <c r="A5" s="185" t="s">
        <v>214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</row>
    <row r="6" spans="1:45" ht="34.5" customHeight="1">
      <c r="A6" s="187" t="s">
        <v>92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 t="s">
        <v>164</v>
      </c>
      <c r="M6" s="189"/>
      <c r="N6" s="189"/>
      <c r="O6" s="189"/>
      <c r="P6" s="189"/>
      <c r="Q6" s="189"/>
      <c r="R6" s="189"/>
      <c r="S6" s="189"/>
      <c r="T6" s="189"/>
      <c r="U6" s="189"/>
      <c r="V6" s="189" t="s">
        <v>165</v>
      </c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/>
    </row>
    <row r="7" spans="1:45" ht="40.5" customHeight="1">
      <c r="A7" s="187" t="s">
        <v>166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91" t="s">
        <v>167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/>
    </row>
    <row r="8" spans="1:45" ht="37.5" customHeight="1">
      <c r="A8" s="197" t="s">
        <v>193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4" t="s">
        <v>206</v>
      </c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/>
    </row>
    <row r="9" spans="1:45" ht="30" customHeight="1">
      <c r="A9" s="197" t="s">
        <v>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 t="s">
        <v>168</v>
      </c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0"/>
    </row>
    <row r="10" spans="1:45" ht="30" customHeight="1">
      <c r="A10" s="197" t="s">
        <v>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201" t="s">
        <v>169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3"/>
    </row>
    <row r="11" spans="1:45" ht="30" customHeight="1">
      <c r="A11" s="197" t="s">
        <v>95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8" t="s">
        <v>170</v>
      </c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00"/>
    </row>
    <row r="12" spans="1:45" ht="30" customHeight="1">
      <c r="A12" s="197" t="s">
        <v>96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201" t="s">
        <v>171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3"/>
    </row>
    <row r="13" spans="1:45" ht="69.75" customHeight="1">
      <c r="A13" s="197" t="s">
        <v>97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 t="s">
        <v>188</v>
      </c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200"/>
    </row>
    <row r="14" spans="1:45" ht="15" customHeight="1">
      <c r="A14" s="176" t="s">
        <v>98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L14" s="215" t="s">
        <v>99</v>
      </c>
      <c r="M14" s="216"/>
      <c r="N14" s="216"/>
      <c r="O14" s="216"/>
      <c r="P14" s="216"/>
      <c r="Q14" s="216"/>
      <c r="R14" s="217"/>
      <c r="S14" s="204" t="s">
        <v>100</v>
      </c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94"/>
      <c r="AR14" s="94"/>
      <c r="AS14" s="95"/>
    </row>
    <row r="15" spans="1:45" ht="15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6"/>
      <c r="L15" s="218"/>
      <c r="M15" s="219"/>
      <c r="N15" s="219"/>
      <c r="O15" s="219"/>
      <c r="P15" s="219"/>
      <c r="Q15" s="219"/>
      <c r="R15" s="220"/>
      <c r="S15" s="204" t="s">
        <v>101</v>
      </c>
      <c r="T15" s="204"/>
      <c r="U15" s="204"/>
      <c r="V15" s="204"/>
      <c r="W15" s="204"/>
      <c r="X15" s="204"/>
      <c r="Y15" s="204" t="s">
        <v>102</v>
      </c>
      <c r="Z15" s="204"/>
      <c r="AA15" s="204"/>
      <c r="AB15" s="204"/>
      <c r="AC15" s="204"/>
      <c r="AD15" s="204"/>
      <c r="AE15" s="204" t="s">
        <v>13</v>
      </c>
      <c r="AF15" s="204"/>
      <c r="AG15" s="204"/>
      <c r="AH15" s="204"/>
      <c r="AI15" s="204"/>
      <c r="AJ15" s="204"/>
      <c r="AK15" s="204" t="s">
        <v>103</v>
      </c>
      <c r="AL15" s="204"/>
      <c r="AM15" s="204"/>
      <c r="AN15" s="204"/>
      <c r="AO15" s="204"/>
      <c r="AP15" s="204"/>
      <c r="AQ15" s="96"/>
      <c r="AR15" s="96"/>
      <c r="AS15" s="97"/>
    </row>
    <row r="16" spans="1:45" ht="18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6"/>
      <c r="L16" s="222">
        <v>111.24</v>
      </c>
      <c r="M16" s="223"/>
      <c r="N16" s="223"/>
      <c r="O16" s="223"/>
      <c r="P16" s="223"/>
      <c r="Q16" s="211" t="s">
        <v>172</v>
      </c>
      <c r="R16" s="212"/>
      <c r="S16" s="213">
        <v>53.85</v>
      </c>
      <c r="T16" s="214"/>
      <c r="U16" s="214"/>
      <c r="V16" s="214"/>
      <c r="W16" s="211" t="s">
        <v>172</v>
      </c>
      <c r="X16" s="212"/>
      <c r="Y16" s="213">
        <v>1.48</v>
      </c>
      <c r="Z16" s="214"/>
      <c r="AA16" s="214"/>
      <c r="AB16" s="214"/>
      <c r="AC16" s="211" t="s">
        <v>172</v>
      </c>
      <c r="AD16" s="212"/>
      <c r="AE16" s="213">
        <v>0.9</v>
      </c>
      <c r="AF16" s="214"/>
      <c r="AG16" s="214"/>
      <c r="AH16" s="214"/>
      <c r="AI16" s="211" t="s">
        <v>172</v>
      </c>
      <c r="AJ16" s="212"/>
      <c r="AK16" s="213">
        <v>55.01</v>
      </c>
      <c r="AL16" s="214"/>
      <c r="AM16" s="214"/>
      <c r="AN16" s="214"/>
      <c r="AO16" s="211" t="s">
        <v>172</v>
      </c>
      <c r="AP16" s="212"/>
      <c r="AQ16" s="205"/>
      <c r="AR16" s="206"/>
      <c r="AS16" s="207"/>
    </row>
    <row r="17" spans="1:45" ht="15" customHeigh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5"/>
      <c r="L17" s="208"/>
      <c r="M17" s="209"/>
      <c r="N17" s="209"/>
      <c r="O17" s="209"/>
      <c r="P17" s="209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98"/>
      <c r="AR17" s="98"/>
      <c r="AS17" s="99"/>
    </row>
    <row r="18" spans="1:45" ht="19.5" customHeight="1">
      <c r="A18" s="176" t="s">
        <v>104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8"/>
      <c r="L18" s="227" t="s">
        <v>208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9"/>
    </row>
    <row r="19" spans="1:45" ht="19.5" customHeight="1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6"/>
      <c r="L19" s="230" t="s">
        <v>207</v>
      </c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2"/>
    </row>
    <row r="20" spans="1:45" ht="36.75" customHeight="1">
      <c r="A20" s="176" t="s">
        <v>105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8"/>
      <c r="L20" s="198" t="s">
        <v>173</v>
      </c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2"/>
      <c r="AQ20" s="192"/>
      <c r="AR20" s="192"/>
      <c r="AS20" s="193"/>
    </row>
    <row r="21" spans="1:45" ht="38.25" customHeight="1">
      <c r="A21" s="197" t="s">
        <v>106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236" t="s">
        <v>174</v>
      </c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8"/>
      <c r="AQ21" s="238"/>
      <c r="AR21" s="238"/>
      <c r="AS21" s="239"/>
    </row>
    <row r="22" spans="1:45" ht="18">
      <c r="A22" s="240" t="s">
        <v>175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8"/>
      <c r="L22" s="244" t="s">
        <v>107</v>
      </c>
      <c r="M22" s="245"/>
      <c r="N22" s="245"/>
      <c r="O22" s="246"/>
      <c r="P22" s="244" t="s">
        <v>189</v>
      </c>
      <c r="Q22" s="245"/>
      <c r="R22" s="245"/>
      <c r="S22" s="245"/>
      <c r="T22" s="246"/>
      <c r="U22" s="244" t="s">
        <v>176</v>
      </c>
      <c r="V22" s="245"/>
      <c r="W22" s="245"/>
      <c r="X22" s="245"/>
      <c r="Y22" s="246"/>
      <c r="Z22" s="244" t="s">
        <v>191</v>
      </c>
      <c r="AA22" s="245"/>
      <c r="AB22" s="245"/>
      <c r="AC22" s="245"/>
      <c r="AD22" s="246"/>
      <c r="AE22" s="244" t="s">
        <v>192</v>
      </c>
      <c r="AF22" s="245"/>
      <c r="AG22" s="245"/>
      <c r="AH22" s="245"/>
      <c r="AI22" s="246"/>
      <c r="AJ22" s="244" t="s">
        <v>209</v>
      </c>
      <c r="AK22" s="245"/>
      <c r="AL22" s="245"/>
      <c r="AM22" s="245"/>
      <c r="AN22" s="246"/>
      <c r="AO22" s="247"/>
      <c r="AP22" s="248"/>
      <c r="AQ22" s="248"/>
      <c r="AR22" s="248"/>
      <c r="AS22" s="249"/>
    </row>
    <row r="23" spans="1:45" ht="18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6"/>
      <c r="L23" s="253" t="s">
        <v>177</v>
      </c>
      <c r="M23" s="254"/>
      <c r="N23" s="254"/>
      <c r="O23" s="255"/>
      <c r="P23" s="256">
        <v>810640</v>
      </c>
      <c r="Q23" s="257"/>
      <c r="R23" s="257"/>
      <c r="S23" s="257"/>
      <c r="T23" s="100" t="s">
        <v>178</v>
      </c>
      <c r="U23" s="256">
        <v>702168</v>
      </c>
      <c r="V23" s="257"/>
      <c r="W23" s="257"/>
      <c r="X23" s="257"/>
      <c r="Y23" s="100" t="s">
        <v>178</v>
      </c>
      <c r="Z23" s="256">
        <v>108453</v>
      </c>
      <c r="AA23" s="257"/>
      <c r="AB23" s="257"/>
      <c r="AC23" s="257"/>
      <c r="AD23" s="100" t="s">
        <v>178</v>
      </c>
      <c r="AE23" s="258">
        <v>306884</v>
      </c>
      <c r="AF23" s="259"/>
      <c r="AG23" s="259"/>
      <c r="AH23" s="259"/>
      <c r="AI23" s="100" t="s">
        <v>178</v>
      </c>
      <c r="AJ23" s="258">
        <v>556216</v>
      </c>
      <c r="AK23" s="259"/>
      <c r="AL23" s="259"/>
      <c r="AM23" s="259"/>
      <c r="AN23" s="100" t="s">
        <v>179</v>
      </c>
      <c r="AO23" s="250"/>
      <c r="AP23" s="251"/>
      <c r="AQ23" s="251"/>
      <c r="AR23" s="251"/>
      <c r="AS23" s="252"/>
    </row>
    <row r="24" spans="1:45" ht="18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3"/>
      <c r="L24" s="260" t="s">
        <v>190</v>
      </c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2"/>
    </row>
    <row r="25" spans="1:45" ht="18">
      <c r="A25" s="176" t="s">
        <v>108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8"/>
      <c r="L25" s="263" t="s">
        <v>107</v>
      </c>
      <c r="M25" s="264"/>
      <c r="N25" s="264"/>
      <c r="O25" s="265"/>
      <c r="P25" s="244" t="s">
        <v>189</v>
      </c>
      <c r="Q25" s="245"/>
      <c r="R25" s="245"/>
      <c r="S25" s="245"/>
      <c r="T25" s="246"/>
      <c r="U25" s="244" t="s">
        <v>176</v>
      </c>
      <c r="V25" s="245"/>
      <c r="W25" s="245"/>
      <c r="X25" s="245"/>
      <c r="Y25" s="246"/>
      <c r="Z25" s="244" t="s">
        <v>191</v>
      </c>
      <c r="AA25" s="245"/>
      <c r="AB25" s="245"/>
      <c r="AC25" s="245"/>
      <c r="AD25" s="246"/>
      <c r="AE25" s="244" t="s">
        <v>192</v>
      </c>
      <c r="AF25" s="245"/>
      <c r="AG25" s="245"/>
      <c r="AH25" s="245"/>
      <c r="AI25" s="246"/>
      <c r="AJ25" s="244" t="s">
        <v>209</v>
      </c>
      <c r="AK25" s="245"/>
      <c r="AL25" s="245"/>
      <c r="AM25" s="245"/>
      <c r="AN25" s="246"/>
      <c r="AO25" s="266"/>
      <c r="AP25" s="267"/>
      <c r="AQ25" s="267"/>
      <c r="AR25" s="267"/>
      <c r="AS25" s="268"/>
    </row>
    <row r="26" spans="1:45" ht="18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6"/>
      <c r="L26" s="269" t="s">
        <v>180</v>
      </c>
      <c r="M26" s="270"/>
      <c r="N26" s="270"/>
      <c r="O26" s="271"/>
      <c r="P26" s="272">
        <v>0.787</v>
      </c>
      <c r="Q26" s="273"/>
      <c r="R26" s="273"/>
      <c r="S26" s="273"/>
      <c r="T26" s="274"/>
      <c r="U26" s="272">
        <v>0.803</v>
      </c>
      <c r="V26" s="273"/>
      <c r="W26" s="273"/>
      <c r="X26" s="273"/>
      <c r="Y26" s="274"/>
      <c r="Z26" s="272">
        <v>0.22</v>
      </c>
      <c r="AA26" s="273"/>
      <c r="AB26" s="273"/>
      <c r="AC26" s="273"/>
      <c r="AD26" s="274"/>
      <c r="AE26" s="275">
        <v>0.658</v>
      </c>
      <c r="AF26" s="276"/>
      <c r="AG26" s="276"/>
      <c r="AH26" s="276"/>
      <c r="AI26" s="277"/>
      <c r="AJ26" s="275">
        <v>0.787</v>
      </c>
      <c r="AK26" s="276"/>
      <c r="AL26" s="276"/>
      <c r="AM26" s="276"/>
      <c r="AN26" s="277"/>
      <c r="AO26" s="266"/>
      <c r="AP26" s="267"/>
      <c r="AQ26" s="267"/>
      <c r="AR26" s="267"/>
      <c r="AS26" s="268"/>
    </row>
    <row r="27" spans="1:45" ht="18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6"/>
      <c r="L27" s="278" t="s">
        <v>181</v>
      </c>
      <c r="M27" s="270"/>
      <c r="N27" s="270"/>
      <c r="O27" s="271"/>
      <c r="P27" s="272">
        <v>0.864</v>
      </c>
      <c r="Q27" s="273"/>
      <c r="R27" s="273"/>
      <c r="S27" s="273"/>
      <c r="T27" s="274"/>
      <c r="U27" s="275">
        <v>0.822</v>
      </c>
      <c r="V27" s="276"/>
      <c r="W27" s="276"/>
      <c r="X27" s="276"/>
      <c r="Y27" s="277"/>
      <c r="Z27" s="272">
        <v>0.399</v>
      </c>
      <c r="AA27" s="273"/>
      <c r="AB27" s="273"/>
      <c r="AC27" s="273"/>
      <c r="AD27" s="274"/>
      <c r="AE27" s="275">
        <v>0.639</v>
      </c>
      <c r="AF27" s="276"/>
      <c r="AG27" s="276"/>
      <c r="AH27" s="276"/>
      <c r="AI27" s="277"/>
      <c r="AJ27" s="275">
        <v>0.81</v>
      </c>
      <c r="AK27" s="276"/>
      <c r="AL27" s="276"/>
      <c r="AM27" s="276"/>
      <c r="AN27" s="277"/>
      <c r="AO27" s="266"/>
      <c r="AP27" s="267"/>
      <c r="AQ27" s="267"/>
      <c r="AR27" s="267"/>
      <c r="AS27" s="268"/>
    </row>
    <row r="28" spans="1:45" ht="18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6"/>
      <c r="L28" s="278" t="s">
        <v>182</v>
      </c>
      <c r="M28" s="270"/>
      <c r="N28" s="270"/>
      <c r="O28" s="271"/>
      <c r="P28" s="272">
        <v>0.604</v>
      </c>
      <c r="Q28" s="273"/>
      <c r="R28" s="273"/>
      <c r="S28" s="273"/>
      <c r="T28" s="274"/>
      <c r="U28" s="275">
        <v>0.584</v>
      </c>
      <c r="V28" s="276"/>
      <c r="W28" s="276"/>
      <c r="X28" s="276"/>
      <c r="Y28" s="277"/>
      <c r="Z28" s="272">
        <v>0.356</v>
      </c>
      <c r="AA28" s="273"/>
      <c r="AB28" s="273"/>
      <c r="AC28" s="273"/>
      <c r="AD28" s="274"/>
      <c r="AE28" s="275">
        <v>0.508</v>
      </c>
      <c r="AF28" s="276"/>
      <c r="AG28" s="276"/>
      <c r="AH28" s="276"/>
      <c r="AI28" s="277"/>
      <c r="AJ28" s="275">
        <v>0.514</v>
      </c>
      <c r="AK28" s="276"/>
      <c r="AL28" s="276"/>
      <c r="AM28" s="276"/>
      <c r="AN28" s="277"/>
      <c r="AO28" s="266"/>
      <c r="AP28" s="267"/>
      <c r="AQ28" s="267"/>
      <c r="AR28" s="267"/>
      <c r="AS28" s="268"/>
    </row>
    <row r="29" spans="1:45" ht="18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6"/>
      <c r="L29" s="269" t="s">
        <v>183</v>
      </c>
      <c r="M29" s="270"/>
      <c r="N29" s="270"/>
      <c r="O29" s="271"/>
      <c r="P29" s="272">
        <v>0.587</v>
      </c>
      <c r="Q29" s="273"/>
      <c r="R29" s="273"/>
      <c r="S29" s="273"/>
      <c r="T29" s="274"/>
      <c r="U29" s="275">
        <v>0.553</v>
      </c>
      <c r="V29" s="276"/>
      <c r="W29" s="276"/>
      <c r="X29" s="276"/>
      <c r="Y29" s="277"/>
      <c r="Z29" s="272">
        <v>0.251</v>
      </c>
      <c r="AA29" s="273"/>
      <c r="AB29" s="273"/>
      <c r="AC29" s="273"/>
      <c r="AD29" s="274"/>
      <c r="AE29" s="275">
        <v>0.461</v>
      </c>
      <c r="AF29" s="276"/>
      <c r="AG29" s="276"/>
      <c r="AH29" s="276"/>
      <c r="AI29" s="277"/>
      <c r="AJ29" s="275">
        <v>0.483</v>
      </c>
      <c r="AK29" s="276"/>
      <c r="AL29" s="276"/>
      <c r="AM29" s="276"/>
      <c r="AN29" s="277"/>
      <c r="AO29" s="266"/>
      <c r="AP29" s="267"/>
      <c r="AQ29" s="267"/>
      <c r="AR29" s="267"/>
      <c r="AS29" s="268"/>
    </row>
    <row r="30" spans="1:45" ht="18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6"/>
      <c r="L30" s="279" t="s">
        <v>184</v>
      </c>
      <c r="M30" s="280"/>
      <c r="N30" s="280"/>
      <c r="O30" s="281"/>
      <c r="P30" s="272">
        <v>0.44</v>
      </c>
      <c r="Q30" s="273"/>
      <c r="R30" s="273"/>
      <c r="S30" s="273"/>
      <c r="T30" s="274"/>
      <c r="U30" s="275">
        <v>0.474</v>
      </c>
      <c r="V30" s="276"/>
      <c r="W30" s="276"/>
      <c r="X30" s="276"/>
      <c r="Y30" s="277"/>
      <c r="Z30" s="272">
        <v>0.133</v>
      </c>
      <c r="AA30" s="273"/>
      <c r="AB30" s="273"/>
      <c r="AC30" s="273"/>
      <c r="AD30" s="274"/>
      <c r="AE30" s="275">
        <v>0.39</v>
      </c>
      <c r="AF30" s="276"/>
      <c r="AG30" s="276"/>
      <c r="AH30" s="276"/>
      <c r="AI30" s="277"/>
      <c r="AJ30" s="275">
        <v>0.358</v>
      </c>
      <c r="AK30" s="276"/>
      <c r="AL30" s="276"/>
      <c r="AM30" s="276"/>
      <c r="AN30" s="277"/>
      <c r="AO30" s="266"/>
      <c r="AP30" s="267"/>
      <c r="AQ30" s="267"/>
      <c r="AR30" s="267"/>
      <c r="AS30" s="268"/>
    </row>
    <row r="31" spans="1:45" ht="18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6"/>
      <c r="L31" s="269" t="s">
        <v>185</v>
      </c>
      <c r="M31" s="270"/>
      <c r="N31" s="270"/>
      <c r="O31" s="271"/>
      <c r="P31" s="272">
        <v>0.388</v>
      </c>
      <c r="Q31" s="273"/>
      <c r="R31" s="273"/>
      <c r="S31" s="273"/>
      <c r="T31" s="274"/>
      <c r="U31" s="275">
        <v>0.397</v>
      </c>
      <c r="V31" s="276"/>
      <c r="W31" s="276"/>
      <c r="X31" s="276"/>
      <c r="Y31" s="277"/>
      <c r="Z31" s="272">
        <v>0.15</v>
      </c>
      <c r="AA31" s="273"/>
      <c r="AB31" s="273"/>
      <c r="AC31" s="273"/>
      <c r="AD31" s="274"/>
      <c r="AE31" s="275">
        <v>0.302</v>
      </c>
      <c r="AF31" s="276"/>
      <c r="AG31" s="276"/>
      <c r="AH31" s="276"/>
      <c r="AI31" s="277"/>
      <c r="AJ31" s="275">
        <v>0.274</v>
      </c>
      <c r="AK31" s="276"/>
      <c r="AL31" s="276"/>
      <c r="AM31" s="276"/>
      <c r="AN31" s="277"/>
      <c r="AO31" s="266"/>
      <c r="AP31" s="267"/>
      <c r="AQ31" s="267"/>
      <c r="AR31" s="267"/>
      <c r="AS31" s="268"/>
    </row>
    <row r="32" spans="1:45" ht="18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3"/>
      <c r="L32" s="101" t="s">
        <v>186</v>
      </c>
      <c r="M32" s="102"/>
      <c r="N32" s="102"/>
      <c r="O32" s="102"/>
      <c r="P32" s="103"/>
      <c r="Q32" s="103"/>
      <c r="R32" s="103"/>
      <c r="S32" s="103"/>
      <c r="T32" s="104"/>
      <c r="U32" s="103"/>
      <c r="V32" s="103"/>
      <c r="W32" s="103"/>
      <c r="X32" s="103"/>
      <c r="Y32" s="104"/>
      <c r="Z32" s="105"/>
      <c r="AA32" s="103"/>
      <c r="AB32" s="103"/>
      <c r="AC32" s="103"/>
      <c r="AD32" s="104"/>
      <c r="AE32" s="103"/>
      <c r="AF32" s="103"/>
      <c r="AG32" s="103"/>
      <c r="AH32" s="103"/>
      <c r="AI32" s="104"/>
      <c r="AJ32" s="103"/>
      <c r="AK32" s="103"/>
      <c r="AL32" s="103"/>
      <c r="AM32" s="103"/>
      <c r="AN32" s="104"/>
      <c r="AO32" s="106"/>
      <c r="AP32" s="106"/>
      <c r="AQ32" s="106"/>
      <c r="AR32" s="106"/>
      <c r="AS32" s="107"/>
    </row>
    <row r="33" spans="1:45" ht="7.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</row>
    <row r="34" spans="1:45" ht="18">
      <c r="A34" s="185" t="s">
        <v>210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</row>
    <row r="35" spans="1:45" ht="70.5" customHeight="1">
      <c r="A35" s="197" t="s">
        <v>109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286" t="s">
        <v>205</v>
      </c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8"/>
      <c r="AQ35" s="288"/>
      <c r="AR35" s="288"/>
      <c r="AS35" s="289"/>
    </row>
    <row r="36" spans="1:45" ht="37.5" customHeight="1">
      <c r="A36" s="176" t="s">
        <v>110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98" t="s">
        <v>187</v>
      </c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2"/>
      <c r="AQ36" s="192"/>
      <c r="AR36" s="192"/>
      <c r="AS36" s="193"/>
    </row>
    <row r="37" spans="1:45" ht="108" customHeight="1">
      <c r="A37" s="187" t="s">
        <v>111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91" t="s">
        <v>198</v>
      </c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3"/>
    </row>
    <row r="38" spans="1:45" ht="30" customHeight="1">
      <c r="A38" s="187" t="s">
        <v>112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282" t="s">
        <v>218</v>
      </c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4"/>
    </row>
  </sheetData>
  <sheetProtection/>
  <mergeCells count="120">
    <mergeCell ref="A37:K37"/>
    <mergeCell ref="L37:AS37"/>
    <mergeCell ref="A38:K38"/>
    <mergeCell ref="L38:AS38"/>
    <mergeCell ref="A33:AS33"/>
    <mergeCell ref="A34:AS34"/>
    <mergeCell ref="A35:K35"/>
    <mergeCell ref="L35:AS35"/>
    <mergeCell ref="A36:K36"/>
    <mergeCell ref="L36:AS36"/>
    <mergeCell ref="L31:O31"/>
    <mergeCell ref="P31:T31"/>
    <mergeCell ref="U31:Y31"/>
    <mergeCell ref="Z31:AD31"/>
    <mergeCell ref="AE31:AI31"/>
    <mergeCell ref="AJ31:AN31"/>
    <mergeCell ref="L30:O30"/>
    <mergeCell ref="P30:T30"/>
    <mergeCell ref="U30:Y30"/>
    <mergeCell ref="Z30:AD30"/>
    <mergeCell ref="AE30:AI30"/>
    <mergeCell ref="AJ30:AN30"/>
    <mergeCell ref="L29:O29"/>
    <mergeCell ref="P29:T29"/>
    <mergeCell ref="U29:Y29"/>
    <mergeCell ref="Z29:AD29"/>
    <mergeCell ref="AE29:AI29"/>
    <mergeCell ref="AJ29:AN29"/>
    <mergeCell ref="AJ27:AN27"/>
    <mergeCell ref="L28:O28"/>
    <mergeCell ref="P28:T28"/>
    <mergeCell ref="U28:Y28"/>
    <mergeCell ref="Z28:AD28"/>
    <mergeCell ref="AE28:AI28"/>
    <mergeCell ref="AJ28:AN28"/>
    <mergeCell ref="P26:T26"/>
    <mergeCell ref="U26:Y26"/>
    <mergeCell ref="Z26:AD26"/>
    <mergeCell ref="AE26:AI26"/>
    <mergeCell ref="AJ26:AN26"/>
    <mergeCell ref="L27:O27"/>
    <mergeCell ref="P27:T27"/>
    <mergeCell ref="U27:Y27"/>
    <mergeCell ref="Z27:AD27"/>
    <mergeCell ref="AE27:AI27"/>
    <mergeCell ref="L24:AS24"/>
    <mergeCell ref="A25:K32"/>
    <mergeCell ref="L25:O25"/>
    <mergeCell ref="P25:T25"/>
    <mergeCell ref="U25:Y25"/>
    <mergeCell ref="Z25:AD25"/>
    <mergeCell ref="AE25:AI25"/>
    <mergeCell ref="AJ25:AN25"/>
    <mergeCell ref="AO25:AS31"/>
    <mergeCell ref="L26:O26"/>
    <mergeCell ref="AJ22:AN22"/>
    <mergeCell ref="AO22:AS23"/>
    <mergeCell ref="L23:O23"/>
    <mergeCell ref="P23:S23"/>
    <mergeCell ref="U23:X23"/>
    <mergeCell ref="Z23:AC23"/>
    <mergeCell ref="AE23:AH23"/>
    <mergeCell ref="AJ23:AM23"/>
    <mergeCell ref="A20:K20"/>
    <mergeCell ref="L20:AS20"/>
    <mergeCell ref="A21:K21"/>
    <mergeCell ref="L21:AS21"/>
    <mergeCell ref="A22:K24"/>
    <mergeCell ref="L22:O22"/>
    <mergeCell ref="P22:T22"/>
    <mergeCell ref="U22:Y22"/>
    <mergeCell ref="Z22:AD22"/>
    <mergeCell ref="AE22:AI22"/>
    <mergeCell ref="A18:K19"/>
    <mergeCell ref="L18:AS18"/>
    <mergeCell ref="L19:AS19"/>
    <mergeCell ref="W16:X16"/>
    <mergeCell ref="Y16:AB16"/>
    <mergeCell ref="AC16:AD16"/>
    <mergeCell ref="AE16:AH16"/>
    <mergeCell ref="A14:K17"/>
    <mergeCell ref="S15:X15"/>
    <mergeCell ref="Y15:AD15"/>
    <mergeCell ref="AQ16:AS16"/>
    <mergeCell ref="L17:AP17"/>
    <mergeCell ref="Q16:R16"/>
    <mergeCell ref="S16:V16"/>
    <mergeCell ref="L14:R15"/>
    <mergeCell ref="S14:AP14"/>
    <mergeCell ref="AI16:AJ16"/>
    <mergeCell ref="AK16:AN16"/>
    <mergeCell ref="L16:P16"/>
    <mergeCell ref="AO16:AP16"/>
    <mergeCell ref="A12:K12"/>
    <mergeCell ref="L12:AS12"/>
    <mergeCell ref="A13:K13"/>
    <mergeCell ref="L13:AS13"/>
    <mergeCell ref="AE15:AJ15"/>
    <mergeCell ref="AK15:AP15"/>
    <mergeCell ref="L8:AS8"/>
    <mergeCell ref="A9:K9"/>
    <mergeCell ref="L9:AS9"/>
    <mergeCell ref="A10:K10"/>
    <mergeCell ref="L10:AS10"/>
    <mergeCell ref="A11:K11"/>
    <mergeCell ref="L11:AS11"/>
    <mergeCell ref="A8:K8"/>
    <mergeCell ref="A4:AS4"/>
    <mergeCell ref="A5:AS5"/>
    <mergeCell ref="A6:K6"/>
    <mergeCell ref="L6:U6"/>
    <mergeCell ref="V6:AS6"/>
    <mergeCell ref="A7:K7"/>
    <mergeCell ref="L7:AS7"/>
    <mergeCell ref="A1:AS1"/>
    <mergeCell ref="A2:AS2"/>
    <mergeCell ref="A3:E3"/>
    <mergeCell ref="F3:S3"/>
    <mergeCell ref="T3:X3"/>
    <mergeCell ref="Y3:AS3"/>
  </mergeCells>
  <hyperlinks>
    <hyperlink ref="F3:S3" r:id="rId1" display="体育会館(エディオンアリーナ大阪)"/>
    <hyperlink ref="L6:U6" r:id="rId2" display="大阪府立体育会館条例"/>
    <hyperlink ref="V6:AS6" r:id="rId3" display="大阪府立体育会館条例施行規則"/>
    <hyperlink ref="Y3:AS3" r:id="rId4" display="http://www.pref.osaka.lg.jp/hokentaiku/"/>
    <hyperlink ref="L38:AS38" r:id="rId5" display="導入済み：平成12年4月1日より　　（利用料金の詳細はこちら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7"/>
  <headerFooter>
    <oddHeader>&amp;R体育会館</oddHeader>
  </headerFooter>
  <rowBreaks count="1" manualBreakCount="1">
    <brk id="33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I34" sqref="I34:I35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6.140625" style="0" customWidth="1"/>
    <col min="4" max="4" width="16.140625" style="0" customWidth="1"/>
    <col min="5" max="7" width="17.140625" style="15" customWidth="1"/>
    <col min="8" max="9" width="17.140625" style="16" customWidth="1"/>
  </cols>
  <sheetData>
    <row r="1" ht="18.75">
      <c r="A1" s="12" t="s">
        <v>133</v>
      </c>
    </row>
    <row r="2" spans="1:9" ht="11.25" customHeight="1">
      <c r="A2" s="92" t="s">
        <v>158</v>
      </c>
      <c r="B2" s="79"/>
      <c r="C2" s="79"/>
      <c r="D2" s="79"/>
      <c r="E2" s="79"/>
      <c r="F2" s="79"/>
      <c r="G2" s="79"/>
      <c r="H2" s="79"/>
      <c r="I2" s="18"/>
    </row>
    <row r="3" spans="1:9" ht="18" customHeight="1">
      <c r="A3" s="290" t="s">
        <v>126</v>
      </c>
      <c r="B3" s="290"/>
      <c r="C3" s="290"/>
      <c r="D3" s="290"/>
      <c r="E3" s="17"/>
      <c r="F3" s="17"/>
      <c r="G3" s="17"/>
      <c r="H3" s="18"/>
      <c r="I3" s="108" t="s">
        <v>196</v>
      </c>
    </row>
    <row r="4" spans="1:9" ht="16.5" customHeight="1">
      <c r="A4" s="332" t="s">
        <v>0</v>
      </c>
      <c r="B4" s="333"/>
      <c r="C4" s="333"/>
      <c r="D4" s="334"/>
      <c r="E4" s="26" t="s">
        <v>141</v>
      </c>
      <c r="F4" s="26" t="s">
        <v>142</v>
      </c>
      <c r="G4" s="27" t="s">
        <v>143</v>
      </c>
      <c r="H4" s="27" t="s">
        <v>144</v>
      </c>
      <c r="I4" s="27" t="s">
        <v>211</v>
      </c>
    </row>
    <row r="5" spans="1:9" ht="16.5" customHeight="1">
      <c r="A5" s="297" t="s">
        <v>1</v>
      </c>
      <c r="B5" s="335" t="s">
        <v>2</v>
      </c>
      <c r="C5" s="336"/>
      <c r="D5" s="337"/>
      <c r="E5" s="115">
        <v>0</v>
      </c>
      <c r="F5" s="115">
        <v>0</v>
      </c>
      <c r="G5" s="115">
        <v>0</v>
      </c>
      <c r="H5" s="115">
        <v>0</v>
      </c>
      <c r="I5" s="115">
        <v>0</v>
      </c>
    </row>
    <row r="6" spans="1:9" ht="16.5" customHeight="1">
      <c r="A6" s="298"/>
      <c r="B6" s="335" t="s">
        <v>3</v>
      </c>
      <c r="C6" s="336"/>
      <c r="D6" s="337"/>
      <c r="E6" s="115">
        <v>143026</v>
      </c>
      <c r="F6" s="115">
        <v>143026</v>
      </c>
      <c r="G6" s="115">
        <v>150000</v>
      </c>
      <c r="H6" s="115">
        <v>153873</v>
      </c>
      <c r="I6" s="115">
        <v>153873</v>
      </c>
    </row>
    <row r="7" spans="1:9" ht="16.5" customHeight="1">
      <c r="A7" s="298"/>
      <c r="B7" s="335" t="s">
        <v>4</v>
      </c>
      <c r="C7" s="336"/>
      <c r="D7" s="337"/>
      <c r="E7" s="115">
        <v>18220</v>
      </c>
      <c r="F7" s="115">
        <v>18290</v>
      </c>
      <c r="G7" s="115">
        <v>19215</v>
      </c>
      <c r="H7" s="115">
        <v>18979</v>
      </c>
      <c r="I7" s="115">
        <v>18056</v>
      </c>
    </row>
    <row r="8" spans="1:9" ht="16.5" customHeight="1" thickBot="1">
      <c r="A8" s="298"/>
      <c r="B8" s="338" t="s">
        <v>5</v>
      </c>
      <c r="C8" s="339"/>
      <c r="D8" s="340"/>
      <c r="E8" s="116">
        <v>22680</v>
      </c>
      <c r="F8" s="116">
        <f>23100+4000+6000</f>
        <v>33100</v>
      </c>
      <c r="G8" s="116">
        <f>23100+243000-30000</f>
        <v>236100</v>
      </c>
      <c r="H8" s="116">
        <f>23100+7000-2000</f>
        <v>28100</v>
      </c>
      <c r="I8" s="116">
        <f>23100+6000+226000</f>
        <v>255100</v>
      </c>
    </row>
    <row r="9" spans="1:9" ht="16.5" customHeight="1" thickBot="1">
      <c r="A9" s="299"/>
      <c r="B9" s="341" t="s">
        <v>6</v>
      </c>
      <c r="C9" s="342"/>
      <c r="D9" s="342"/>
      <c r="E9" s="145">
        <f>SUM(E5:E8)</f>
        <v>183926</v>
      </c>
      <c r="F9" s="145">
        <f>SUM(F5:F8)</f>
        <v>194416</v>
      </c>
      <c r="G9" s="145">
        <f>SUM(G5:G8)</f>
        <v>405315</v>
      </c>
      <c r="H9" s="151">
        <f>SUM(H5:H8)</f>
        <v>200952</v>
      </c>
      <c r="I9" s="117">
        <f>SUM(I5:I8)</f>
        <v>427029</v>
      </c>
    </row>
    <row r="10" spans="1:9" ht="16.5" customHeight="1">
      <c r="A10" s="300" t="s">
        <v>7</v>
      </c>
      <c r="B10" s="295" t="s">
        <v>79</v>
      </c>
      <c r="C10" s="295"/>
      <c r="D10" s="72" t="s">
        <v>8</v>
      </c>
      <c r="E10" s="118">
        <v>0</v>
      </c>
      <c r="F10" s="118">
        <v>0</v>
      </c>
      <c r="G10" s="118">
        <v>0</v>
      </c>
      <c r="H10" s="152">
        <v>0</v>
      </c>
      <c r="I10" s="118">
        <v>0</v>
      </c>
    </row>
    <row r="11" spans="1:9" ht="16.5" customHeight="1">
      <c r="A11" s="301"/>
      <c r="B11" s="296"/>
      <c r="C11" s="296"/>
      <c r="D11" s="63" t="s">
        <v>9</v>
      </c>
      <c r="E11" s="115">
        <v>0</v>
      </c>
      <c r="F11" s="115">
        <v>0</v>
      </c>
      <c r="G11" s="115">
        <v>0</v>
      </c>
      <c r="H11" s="153">
        <v>0</v>
      </c>
      <c r="I11" s="115">
        <v>0</v>
      </c>
    </row>
    <row r="12" spans="1:9" ht="16.5" customHeight="1">
      <c r="A12" s="301"/>
      <c r="B12" s="296"/>
      <c r="C12" s="296"/>
      <c r="D12" s="63" t="s">
        <v>10</v>
      </c>
      <c r="E12" s="119">
        <f>SUM(E10:E11)</f>
        <v>0</v>
      </c>
      <c r="F12" s="119">
        <f>SUM(F10:F11)</f>
        <v>0</v>
      </c>
      <c r="G12" s="119">
        <f>SUM(G10:G11)</f>
        <v>0</v>
      </c>
      <c r="H12" s="154">
        <f>SUM(H10:H11)</f>
        <v>0</v>
      </c>
      <c r="I12" s="119">
        <f>SUM(I10:I11)</f>
        <v>0</v>
      </c>
    </row>
    <row r="13" spans="1:9" ht="16.5" customHeight="1">
      <c r="A13" s="301"/>
      <c r="B13" s="302" t="s">
        <v>197</v>
      </c>
      <c r="C13" s="302"/>
      <c r="D13" s="63" t="s">
        <v>9</v>
      </c>
      <c r="E13" s="115">
        <v>6928</v>
      </c>
      <c r="F13" s="115">
        <v>8687</v>
      </c>
      <c r="G13" s="115">
        <v>6928</v>
      </c>
      <c r="H13" s="153">
        <v>0</v>
      </c>
      <c r="I13" s="115">
        <v>0</v>
      </c>
    </row>
    <row r="14" spans="1:9" ht="16.5" customHeight="1" thickBot="1">
      <c r="A14" s="301"/>
      <c r="B14" s="303" t="s">
        <v>12</v>
      </c>
      <c r="C14" s="303"/>
      <c r="D14" s="64" t="s">
        <v>13</v>
      </c>
      <c r="E14" s="116">
        <v>7528</v>
      </c>
      <c r="F14" s="116">
        <f>7969+190682</f>
        <v>198651</v>
      </c>
      <c r="G14" s="116">
        <f>7437+91295</f>
        <v>98732</v>
      </c>
      <c r="H14" s="155">
        <f>7017+11213</f>
        <v>18230</v>
      </c>
      <c r="I14" s="116">
        <v>9749</v>
      </c>
    </row>
    <row r="15" spans="1:9" ht="16.5" customHeight="1" thickBot="1">
      <c r="A15" s="298"/>
      <c r="B15" s="322" t="s">
        <v>6</v>
      </c>
      <c r="C15" s="323"/>
      <c r="D15" s="323"/>
      <c r="E15" s="146">
        <f>E12+E13+E14</f>
        <v>14456</v>
      </c>
      <c r="F15" s="146">
        <f>F12+F13+F14</f>
        <v>207338</v>
      </c>
      <c r="G15" s="146">
        <f>G12+G13+G14</f>
        <v>105660</v>
      </c>
      <c r="H15" s="156">
        <f>H12+H13+H14</f>
        <v>18230</v>
      </c>
      <c r="I15" s="120">
        <f>I12+I13+I14</f>
        <v>9749</v>
      </c>
    </row>
    <row r="16" spans="1:9" ht="16.5" customHeight="1" thickBot="1">
      <c r="A16" s="324" t="s">
        <v>14</v>
      </c>
      <c r="B16" s="325"/>
      <c r="C16" s="325"/>
      <c r="D16" s="325"/>
      <c r="E16" s="145">
        <f>E15-E9</f>
        <v>-169470</v>
      </c>
      <c r="F16" s="145">
        <f>F15-F9</f>
        <v>12922</v>
      </c>
      <c r="G16" s="145">
        <f>G15-G9</f>
        <v>-299655</v>
      </c>
      <c r="H16" s="151">
        <f>H15-H9</f>
        <v>-182722</v>
      </c>
      <c r="I16" s="117">
        <f>I15-I9</f>
        <v>-417280</v>
      </c>
    </row>
    <row r="17" spans="1:9" ht="8.25" customHeight="1">
      <c r="A17" s="6"/>
      <c r="B17" s="6"/>
      <c r="C17" s="6"/>
      <c r="D17" s="6"/>
      <c r="E17" s="147"/>
      <c r="F17" s="147"/>
      <c r="G17" s="147"/>
      <c r="H17" s="147"/>
      <c r="I17" s="121"/>
    </row>
    <row r="18" spans="1:9" ht="16.5" customHeight="1">
      <c r="A18" s="326" t="s">
        <v>15</v>
      </c>
      <c r="B18" s="327"/>
      <c r="C18" s="327"/>
      <c r="D18" s="328"/>
      <c r="E18" s="115">
        <v>6807</v>
      </c>
      <c r="F18" s="115">
        <f>8968+5673+8804</f>
        <v>23445</v>
      </c>
      <c r="G18" s="115">
        <f>15236+288496-39410</f>
        <v>264322</v>
      </c>
      <c r="H18" s="115">
        <f>13267+8781-2338</f>
        <v>19710</v>
      </c>
      <c r="I18" s="115">
        <f>8433+244886</f>
        <v>253319</v>
      </c>
    </row>
    <row r="19" spans="1:9" ht="8.25" customHeight="1">
      <c r="A19" s="6"/>
      <c r="B19" s="6"/>
      <c r="C19" s="6"/>
      <c r="D19" s="6"/>
      <c r="I19" s="91"/>
    </row>
    <row r="20" spans="1:9" ht="18" customHeight="1">
      <c r="A20" s="310" t="s">
        <v>16</v>
      </c>
      <c r="B20" s="311"/>
      <c r="C20" s="311"/>
      <c r="D20" s="311"/>
      <c r="E20" s="311"/>
      <c r="F20" s="311"/>
      <c r="G20" s="311"/>
      <c r="H20" s="311"/>
      <c r="I20" s="312"/>
    </row>
    <row r="21" spans="1:9" ht="51" customHeight="1">
      <c r="A21" s="313"/>
      <c r="B21" s="308"/>
      <c r="C21" s="308"/>
      <c r="D21" s="308"/>
      <c r="E21" s="308"/>
      <c r="F21" s="308"/>
      <c r="G21" s="308"/>
      <c r="H21" s="308"/>
      <c r="I21" s="309"/>
    </row>
    <row r="22" ht="6" customHeight="1"/>
    <row r="23" ht="18">
      <c r="A23" s="1" t="s">
        <v>17</v>
      </c>
    </row>
    <row r="24" spans="1:9" ht="18" customHeight="1">
      <c r="A24" s="291" t="s">
        <v>18</v>
      </c>
      <c r="B24" s="291"/>
      <c r="C24" s="291"/>
      <c r="H24" s="70"/>
      <c r="I24" s="71"/>
    </row>
    <row r="25" spans="1:9" ht="18" customHeight="1">
      <c r="A25" s="411" t="s">
        <v>127</v>
      </c>
      <c r="B25" s="412"/>
      <c r="C25" s="412"/>
      <c r="D25" s="413"/>
      <c r="E25" s="17"/>
      <c r="F25" s="17"/>
      <c r="G25" s="17"/>
      <c r="H25" s="69"/>
      <c r="I25" s="108" t="s">
        <v>196</v>
      </c>
    </row>
    <row r="26" spans="1:9" ht="16.5" customHeight="1">
      <c r="A26" s="329" t="s">
        <v>0</v>
      </c>
      <c r="B26" s="330"/>
      <c r="C26" s="330"/>
      <c r="D26" s="331"/>
      <c r="E26" s="26" t="s">
        <v>199</v>
      </c>
      <c r="F26" s="26" t="s">
        <v>200</v>
      </c>
      <c r="G26" s="27" t="s">
        <v>201</v>
      </c>
      <c r="H26" s="27" t="s">
        <v>202</v>
      </c>
      <c r="I26" s="27" t="s">
        <v>212</v>
      </c>
    </row>
    <row r="27" spans="1:9" ht="16.5" customHeight="1">
      <c r="A27" s="343" t="s">
        <v>124</v>
      </c>
      <c r="B27" s="304" t="s">
        <v>19</v>
      </c>
      <c r="C27" s="305"/>
      <c r="D27" s="306"/>
      <c r="E27" s="58">
        <f>SUM(E28:E32)</f>
        <v>0</v>
      </c>
      <c r="F27" s="60">
        <f>SUM(F28:F32)</f>
        <v>0</v>
      </c>
      <c r="G27" s="60">
        <f>SUM(G28:G32)</f>
        <v>0</v>
      </c>
      <c r="H27" s="123">
        <f>SUM(H28:H32)</f>
        <v>0</v>
      </c>
      <c r="I27" s="123">
        <f>SUM(I28:I32)</f>
        <v>0</v>
      </c>
    </row>
    <row r="28" spans="1:9" ht="16.5" customHeight="1">
      <c r="A28" s="344"/>
      <c r="B28" s="29"/>
      <c r="C28" s="346" t="s">
        <v>20</v>
      </c>
      <c r="D28" s="347"/>
      <c r="E28" s="41">
        <v>0</v>
      </c>
      <c r="F28" s="44">
        <v>0</v>
      </c>
      <c r="G28" s="44">
        <v>0</v>
      </c>
      <c r="H28" s="122">
        <v>0</v>
      </c>
      <c r="I28" s="122">
        <v>0</v>
      </c>
    </row>
    <row r="29" spans="1:9" ht="16.5" customHeight="1">
      <c r="A29" s="344"/>
      <c r="B29" s="29"/>
      <c r="C29" s="346" t="s">
        <v>21</v>
      </c>
      <c r="D29" s="347"/>
      <c r="E29" s="41">
        <v>0</v>
      </c>
      <c r="F29" s="44">
        <v>0</v>
      </c>
      <c r="G29" s="44">
        <v>0</v>
      </c>
      <c r="H29" s="122">
        <v>0</v>
      </c>
      <c r="I29" s="122">
        <v>0</v>
      </c>
    </row>
    <row r="30" spans="1:9" ht="16.5" customHeight="1">
      <c r="A30" s="344"/>
      <c r="B30" s="29"/>
      <c r="C30" s="346" t="s">
        <v>22</v>
      </c>
      <c r="D30" s="347"/>
      <c r="E30" s="41">
        <v>0</v>
      </c>
      <c r="F30" s="44">
        <v>0</v>
      </c>
      <c r="G30" s="44">
        <v>0</v>
      </c>
      <c r="H30" s="122">
        <v>0</v>
      </c>
      <c r="I30" s="122">
        <v>0</v>
      </c>
    </row>
    <row r="31" spans="1:9" ht="16.5" customHeight="1">
      <c r="A31" s="344"/>
      <c r="B31" s="29"/>
      <c r="C31" s="346" t="s">
        <v>23</v>
      </c>
      <c r="D31" s="347"/>
      <c r="E31" s="41">
        <v>0</v>
      </c>
      <c r="F31" s="44">
        <v>0</v>
      </c>
      <c r="G31" s="44">
        <v>0</v>
      </c>
      <c r="H31" s="122">
        <v>0</v>
      </c>
      <c r="I31" s="122">
        <v>0</v>
      </c>
    </row>
    <row r="32" spans="1:9" ht="16.5" customHeight="1">
      <c r="A32" s="344"/>
      <c r="B32" s="30"/>
      <c r="C32" s="346" t="s">
        <v>24</v>
      </c>
      <c r="D32" s="347"/>
      <c r="E32" s="41">
        <v>0</v>
      </c>
      <c r="F32" s="44">
        <v>0</v>
      </c>
      <c r="G32" s="44">
        <v>0</v>
      </c>
      <c r="H32" s="122">
        <v>0</v>
      </c>
      <c r="I32" s="122">
        <v>0</v>
      </c>
    </row>
    <row r="33" spans="1:9" ht="16.5" customHeight="1">
      <c r="A33" s="344"/>
      <c r="B33" s="304" t="s">
        <v>25</v>
      </c>
      <c r="C33" s="305"/>
      <c r="D33" s="306"/>
      <c r="E33" s="58">
        <f>SUM(E34:E43)</f>
        <v>5278688.319</v>
      </c>
      <c r="F33" s="60">
        <f>SUM(F34:F43)</f>
        <v>5045238490</v>
      </c>
      <c r="G33" s="60">
        <f>SUM(G34:G43)</f>
        <v>4819146822</v>
      </c>
      <c r="H33" s="123">
        <f>SUM(H34:H43)</f>
        <v>4588104991</v>
      </c>
      <c r="I33" s="123">
        <f>SUM(I34:I43)</f>
        <v>4363315037</v>
      </c>
    </row>
    <row r="34" spans="1:9" ht="16.5" customHeight="1">
      <c r="A34" s="344"/>
      <c r="B34" s="31"/>
      <c r="C34" s="346" t="s">
        <v>27</v>
      </c>
      <c r="D34" s="347"/>
      <c r="E34" s="41">
        <v>1827932</v>
      </c>
      <c r="F34" s="44">
        <v>1827932000</v>
      </c>
      <c r="G34" s="44">
        <v>1827932000</v>
      </c>
      <c r="H34" s="122">
        <v>1827932000</v>
      </c>
      <c r="I34" s="168">
        <v>1827932000</v>
      </c>
    </row>
    <row r="35" spans="1:9" ht="16.5" customHeight="1">
      <c r="A35" s="344"/>
      <c r="B35" s="31"/>
      <c r="C35" s="346" t="s">
        <v>28</v>
      </c>
      <c r="D35" s="347"/>
      <c r="E35" s="41">
        <v>3429263.223</v>
      </c>
      <c r="F35" s="44">
        <v>3200679982</v>
      </c>
      <c r="G35" s="44">
        <v>2970682402</v>
      </c>
      <c r="H35" s="122">
        <v>2742812919</v>
      </c>
      <c r="I35" s="169">
        <v>2512546515</v>
      </c>
    </row>
    <row r="36" spans="1:9" ht="16.5" customHeight="1">
      <c r="A36" s="344"/>
      <c r="B36" s="31"/>
      <c r="C36" s="346" t="s">
        <v>29</v>
      </c>
      <c r="D36" s="347"/>
      <c r="E36" s="41">
        <v>13663.087</v>
      </c>
      <c r="F36" s="44">
        <v>11928499</v>
      </c>
      <c r="G36" s="44">
        <v>10193911</v>
      </c>
      <c r="H36" s="122">
        <v>8587562</v>
      </c>
      <c r="I36" s="142">
        <v>7621322</v>
      </c>
    </row>
    <row r="37" spans="1:9" ht="16.5" customHeight="1">
      <c r="A37" s="344"/>
      <c r="B37" s="31"/>
      <c r="C37" s="346" t="s">
        <v>30</v>
      </c>
      <c r="D37" s="347"/>
      <c r="E37" s="41">
        <v>0</v>
      </c>
      <c r="F37" s="44">
        <v>0</v>
      </c>
      <c r="G37" s="44">
        <v>0</v>
      </c>
      <c r="H37" s="122">
        <v>0</v>
      </c>
      <c r="I37" s="142">
        <v>0</v>
      </c>
    </row>
    <row r="38" spans="1:9" ht="16.5" customHeight="1">
      <c r="A38" s="344"/>
      <c r="B38" s="31"/>
      <c r="C38" s="346" t="s">
        <v>31</v>
      </c>
      <c r="D38" s="347"/>
      <c r="E38" s="41">
        <v>7830.009</v>
      </c>
      <c r="F38" s="44">
        <v>4698009</v>
      </c>
      <c r="G38" s="44">
        <v>1566009</v>
      </c>
      <c r="H38" s="122">
        <v>10</v>
      </c>
      <c r="I38" s="142">
        <v>0</v>
      </c>
    </row>
    <row r="39" spans="1:9" ht="16.5" customHeight="1">
      <c r="A39" s="344"/>
      <c r="B39" s="31"/>
      <c r="C39" s="346" t="s">
        <v>32</v>
      </c>
      <c r="D39" s="347"/>
      <c r="E39" s="41">
        <v>0</v>
      </c>
      <c r="F39" s="44">
        <v>0</v>
      </c>
      <c r="G39" s="44">
        <v>0</v>
      </c>
      <c r="H39" s="122">
        <v>0</v>
      </c>
      <c r="I39" s="142">
        <v>0</v>
      </c>
    </row>
    <row r="40" spans="1:9" ht="16.5" customHeight="1">
      <c r="A40" s="344"/>
      <c r="B40" s="31"/>
      <c r="C40" s="346" t="s">
        <v>33</v>
      </c>
      <c r="D40" s="347"/>
      <c r="E40" s="41">
        <v>0</v>
      </c>
      <c r="F40" s="44">
        <v>0</v>
      </c>
      <c r="G40" s="44">
        <v>8772500</v>
      </c>
      <c r="H40" s="122">
        <v>8772500</v>
      </c>
      <c r="I40" s="142">
        <v>15215200</v>
      </c>
    </row>
    <row r="41" spans="1:9" ht="16.5" customHeight="1">
      <c r="A41" s="344"/>
      <c r="B41" s="31"/>
      <c r="C41" s="346" t="s">
        <v>34</v>
      </c>
      <c r="D41" s="347"/>
      <c r="E41" s="41">
        <v>0</v>
      </c>
      <c r="F41" s="44">
        <v>0</v>
      </c>
      <c r="G41" s="44">
        <v>0</v>
      </c>
      <c r="H41" s="122">
        <v>0</v>
      </c>
      <c r="I41" s="142">
        <v>0</v>
      </c>
    </row>
    <row r="42" spans="1:9" ht="16.5" customHeight="1">
      <c r="A42" s="344"/>
      <c r="B42" s="31"/>
      <c r="C42" s="346" t="s">
        <v>35</v>
      </c>
      <c r="D42" s="347"/>
      <c r="E42" s="41">
        <v>0</v>
      </c>
      <c r="F42" s="44">
        <v>0</v>
      </c>
      <c r="G42" s="44">
        <v>0</v>
      </c>
      <c r="H42" s="122">
        <v>0</v>
      </c>
      <c r="I42" s="142">
        <v>0</v>
      </c>
    </row>
    <row r="43" spans="1:9" ht="16.5" customHeight="1" thickBot="1">
      <c r="A43" s="344"/>
      <c r="B43" s="31"/>
      <c r="C43" s="348" t="s">
        <v>36</v>
      </c>
      <c r="D43" s="349"/>
      <c r="E43" s="42">
        <v>0</v>
      </c>
      <c r="F43" s="45">
        <v>0</v>
      </c>
      <c r="G43" s="45">
        <v>0</v>
      </c>
      <c r="H43" s="127">
        <v>0</v>
      </c>
      <c r="I43" s="157">
        <v>0</v>
      </c>
    </row>
    <row r="44" spans="1:9" ht="16.5" customHeight="1" thickBot="1">
      <c r="A44" s="345"/>
      <c r="B44" s="350" t="s">
        <v>37</v>
      </c>
      <c r="C44" s="351"/>
      <c r="D44" s="351"/>
      <c r="E44" s="80">
        <f>E27+E33</f>
        <v>5278688.319</v>
      </c>
      <c r="F44" s="82">
        <f>F27+F33</f>
        <v>5045238490</v>
      </c>
      <c r="G44" s="82">
        <f>G27+G33</f>
        <v>4819146822</v>
      </c>
      <c r="H44" s="148">
        <f>H27+H33</f>
        <v>4588104991</v>
      </c>
      <c r="I44" s="128">
        <f>I27+I33</f>
        <v>4363315037</v>
      </c>
    </row>
    <row r="45" spans="1:9" ht="16.5" customHeight="1">
      <c r="A45" s="343" t="s">
        <v>125</v>
      </c>
      <c r="B45" s="352" t="s">
        <v>38</v>
      </c>
      <c r="C45" s="353"/>
      <c r="D45" s="354"/>
      <c r="E45" s="59">
        <f>SUM(E46:E49)</f>
        <v>1835</v>
      </c>
      <c r="F45" s="61">
        <f>SUM(F46:F49)</f>
        <v>1835290</v>
      </c>
      <c r="G45" s="61">
        <f>SUM(G46:G49)</f>
        <v>1997602</v>
      </c>
      <c r="H45" s="133">
        <f>SUM(H46:H49)</f>
        <v>5948197</v>
      </c>
      <c r="I45" s="133">
        <f>SUM(I46:I49)</f>
        <v>7814449</v>
      </c>
    </row>
    <row r="46" spans="1:9" ht="16.5" customHeight="1">
      <c r="A46" s="344"/>
      <c r="B46" s="31"/>
      <c r="C46" s="346" t="s">
        <v>39</v>
      </c>
      <c r="D46" s="347"/>
      <c r="E46" s="41">
        <v>1650</v>
      </c>
      <c r="F46" s="44">
        <v>1650000</v>
      </c>
      <c r="G46" s="44">
        <v>1815000</v>
      </c>
      <c r="H46" s="122">
        <v>5775000</v>
      </c>
      <c r="I46" s="142">
        <v>7639500</v>
      </c>
    </row>
    <row r="47" spans="1:9" ht="16.5" customHeight="1">
      <c r="A47" s="344"/>
      <c r="B47" s="31"/>
      <c r="C47" s="346" t="s">
        <v>40</v>
      </c>
      <c r="D47" s="347"/>
      <c r="E47" s="41">
        <v>185</v>
      </c>
      <c r="F47" s="44">
        <v>185290</v>
      </c>
      <c r="G47" s="44">
        <v>182602</v>
      </c>
      <c r="H47" s="122">
        <v>173197</v>
      </c>
      <c r="I47" s="142">
        <v>174949</v>
      </c>
    </row>
    <row r="48" spans="1:9" ht="16.5" customHeight="1">
      <c r="A48" s="344"/>
      <c r="B48" s="31"/>
      <c r="C48" s="346" t="s">
        <v>41</v>
      </c>
      <c r="D48" s="347"/>
      <c r="E48" s="41">
        <v>0</v>
      </c>
      <c r="F48" s="44">
        <v>0</v>
      </c>
      <c r="G48" s="44">
        <v>0</v>
      </c>
      <c r="H48" s="122">
        <v>0</v>
      </c>
      <c r="I48" s="142">
        <v>0</v>
      </c>
    </row>
    <row r="49" spans="1:9" ht="16.5" customHeight="1">
      <c r="A49" s="344"/>
      <c r="B49" s="31"/>
      <c r="C49" s="346" t="s">
        <v>42</v>
      </c>
      <c r="D49" s="347"/>
      <c r="E49" s="41">
        <v>0</v>
      </c>
      <c r="F49" s="44">
        <v>0</v>
      </c>
      <c r="G49" s="44">
        <v>0</v>
      </c>
      <c r="H49" s="122">
        <v>0</v>
      </c>
      <c r="I49" s="142">
        <v>0</v>
      </c>
    </row>
    <row r="50" spans="1:9" ht="16.5" customHeight="1">
      <c r="A50" s="344"/>
      <c r="B50" s="304" t="s">
        <v>43</v>
      </c>
      <c r="C50" s="305"/>
      <c r="D50" s="306"/>
      <c r="E50" s="58">
        <f>SUM(E51:E53)</f>
        <v>29743.813000000002</v>
      </c>
      <c r="F50" s="60">
        <f>SUM(F51:F53)</f>
        <v>28013889</v>
      </c>
      <c r="G50" s="60">
        <f>SUM(G51:G53)</f>
        <v>31124654</v>
      </c>
      <c r="H50" s="123">
        <f>SUM(H51:H53)</f>
        <v>199202205</v>
      </c>
      <c r="I50" s="123">
        <f>SUM(I51:I53)</f>
        <v>196444744</v>
      </c>
    </row>
    <row r="51" spans="1:9" ht="16.5" customHeight="1">
      <c r="A51" s="344"/>
      <c r="B51" s="31"/>
      <c r="C51" s="346" t="s">
        <v>39</v>
      </c>
      <c r="D51" s="347"/>
      <c r="E51" s="41">
        <v>27225</v>
      </c>
      <c r="F51" s="44">
        <v>25575000</v>
      </c>
      <c r="G51" s="44">
        <v>28760000</v>
      </c>
      <c r="H51" s="122">
        <v>196985000</v>
      </c>
      <c r="I51" s="142">
        <v>194345500</v>
      </c>
    </row>
    <row r="52" spans="1:9" ht="16.5" customHeight="1">
      <c r="A52" s="344"/>
      <c r="B52" s="31"/>
      <c r="C52" s="346" t="s">
        <v>44</v>
      </c>
      <c r="D52" s="347"/>
      <c r="E52" s="41">
        <v>2518.813</v>
      </c>
      <c r="F52" s="44">
        <v>2438889</v>
      </c>
      <c r="G52" s="44">
        <v>2364654</v>
      </c>
      <c r="H52" s="122">
        <v>2217205</v>
      </c>
      <c r="I52" s="142">
        <v>2099244</v>
      </c>
    </row>
    <row r="53" spans="1:9" ht="16.5" customHeight="1" thickBot="1">
      <c r="A53" s="344"/>
      <c r="B53" s="31"/>
      <c r="C53" s="348" t="s">
        <v>41</v>
      </c>
      <c r="D53" s="349"/>
      <c r="E53" s="42">
        <v>0</v>
      </c>
      <c r="F53" s="45">
        <v>0</v>
      </c>
      <c r="G53" s="45">
        <v>0</v>
      </c>
      <c r="H53" s="127">
        <v>0</v>
      </c>
      <c r="I53" s="157">
        <v>0</v>
      </c>
    </row>
    <row r="54" spans="1:9" ht="16.5" customHeight="1" thickBot="1">
      <c r="A54" s="357"/>
      <c r="B54" s="350" t="s">
        <v>137</v>
      </c>
      <c r="C54" s="351"/>
      <c r="D54" s="351"/>
      <c r="E54" s="80">
        <f>E45+E50</f>
        <v>31578.813000000002</v>
      </c>
      <c r="F54" s="82">
        <f>F45+F50</f>
        <v>29849179</v>
      </c>
      <c r="G54" s="82">
        <f>G45+G50</f>
        <v>33122256</v>
      </c>
      <c r="H54" s="148">
        <f>H45+H50</f>
        <v>205150402</v>
      </c>
      <c r="I54" s="128">
        <f>I45+I50</f>
        <v>204259193</v>
      </c>
    </row>
    <row r="55" spans="1:9" ht="16.5" customHeight="1" thickBot="1">
      <c r="A55" s="357"/>
      <c r="B55" s="355" t="s">
        <v>45</v>
      </c>
      <c r="C55" s="356"/>
      <c r="D55" s="356"/>
      <c r="E55" s="80">
        <f>E44-E54</f>
        <v>5247109.506</v>
      </c>
      <c r="F55" s="82">
        <f>F44-F54</f>
        <v>5015389311</v>
      </c>
      <c r="G55" s="82">
        <f>G44-G54</f>
        <v>4786024566</v>
      </c>
      <c r="H55" s="148">
        <f>H44-H54</f>
        <v>4382954589</v>
      </c>
      <c r="I55" s="128">
        <f>I44-I54</f>
        <v>4159055844</v>
      </c>
    </row>
    <row r="56" spans="1:9" ht="16.5" customHeight="1" thickBot="1">
      <c r="A56" s="345"/>
      <c r="B56" s="355" t="s">
        <v>46</v>
      </c>
      <c r="C56" s="356"/>
      <c r="D56" s="356"/>
      <c r="E56" s="80">
        <f>SUM(E54:E55)</f>
        <v>5278688.319</v>
      </c>
      <c r="F56" s="82">
        <f>SUM(F54:F55)</f>
        <v>5045238490</v>
      </c>
      <c r="G56" s="82">
        <f>SUM(G54:G55)</f>
        <v>4819146822</v>
      </c>
      <c r="H56" s="148">
        <f>SUM(H54:H55)</f>
        <v>4588104991</v>
      </c>
      <c r="I56" s="128">
        <f>SUM(I54:I55)</f>
        <v>4363315037</v>
      </c>
    </row>
    <row r="57" spans="1:9" ht="8.25" customHeight="1">
      <c r="A57" s="11"/>
      <c r="B57" s="6"/>
      <c r="C57" s="6"/>
      <c r="D57" s="6"/>
      <c r="E57" s="43"/>
      <c r="F57" s="43"/>
      <c r="G57" s="43"/>
      <c r="H57" s="22"/>
      <c r="I57" s="134"/>
    </row>
    <row r="58" spans="1:9" ht="16.5" customHeight="1">
      <c r="A58" s="332" t="s">
        <v>140</v>
      </c>
      <c r="B58" s="333"/>
      <c r="C58" s="333"/>
      <c r="D58" s="334"/>
      <c r="E58" s="109">
        <f>E54*1000/D61</f>
        <v>3.5724785052133794</v>
      </c>
      <c r="F58" s="109">
        <f>F54/D61</f>
        <v>3.376806796878862</v>
      </c>
      <c r="G58" s="109">
        <f>G54/D63</f>
        <v>3.747843015450313</v>
      </c>
      <c r="H58" s="109">
        <f>H54/D63</f>
        <v>23.21313805595017</v>
      </c>
      <c r="I58" s="158">
        <f>I54/D63</f>
        <v>23.112296149953295</v>
      </c>
    </row>
    <row r="59" spans="1:9" s="23" customFormat="1" ht="12" customHeight="1">
      <c r="A59" s="78" t="s">
        <v>47</v>
      </c>
      <c r="B59" s="4"/>
      <c r="C59" s="4"/>
      <c r="D59" s="4"/>
      <c r="E59" s="24"/>
      <c r="F59" s="65"/>
      <c r="G59" s="24"/>
      <c r="H59" s="25"/>
      <c r="I59" s="159"/>
    </row>
    <row r="60" spans="1:9" s="23" customFormat="1" ht="13.5" customHeight="1">
      <c r="A60" s="73" t="s">
        <v>148</v>
      </c>
      <c r="B60" s="73"/>
      <c r="C60" s="73"/>
      <c r="D60" s="73"/>
      <c r="E60" s="74"/>
      <c r="F60" s="75"/>
      <c r="G60" s="74"/>
      <c r="H60" s="76"/>
      <c r="I60" s="160"/>
    </row>
    <row r="61" spans="1:9" s="23" customFormat="1" ht="13.5" customHeight="1">
      <c r="A61" s="77" t="s">
        <v>159</v>
      </c>
      <c r="B61" s="73"/>
      <c r="C61" s="73"/>
      <c r="D61" s="110">
        <v>8839469</v>
      </c>
      <c r="E61" s="74"/>
      <c r="F61" s="75"/>
      <c r="G61" s="74"/>
      <c r="H61" s="76"/>
      <c r="I61" s="160"/>
    </row>
    <row r="62" spans="1:9" s="23" customFormat="1" ht="13.5" customHeight="1">
      <c r="A62" s="73" t="s">
        <v>217</v>
      </c>
      <c r="B62" s="73"/>
      <c r="C62" s="73"/>
      <c r="D62" s="73"/>
      <c r="E62" s="74"/>
      <c r="F62" s="75"/>
      <c r="G62" s="74"/>
      <c r="H62" s="76"/>
      <c r="I62" s="160"/>
    </row>
    <row r="63" spans="1:9" s="23" customFormat="1" ht="13.5" customHeight="1">
      <c r="A63" s="77" t="s">
        <v>160</v>
      </c>
      <c r="B63" s="73"/>
      <c r="C63" s="73"/>
      <c r="D63" s="110">
        <v>8837685</v>
      </c>
      <c r="E63" s="74"/>
      <c r="F63" s="75"/>
      <c r="G63" s="74"/>
      <c r="H63" s="76"/>
      <c r="I63" s="160"/>
    </row>
    <row r="64" spans="1:9" ht="18">
      <c r="A64" s="47" t="s">
        <v>48</v>
      </c>
      <c r="B64" s="6"/>
      <c r="C64" s="6"/>
      <c r="D64" s="6"/>
      <c r="E64" s="17"/>
      <c r="F64" s="17"/>
      <c r="G64" s="17"/>
      <c r="H64" s="18"/>
      <c r="I64" s="161"/>
    </row>
    <row r="65" spans="1:9" ht="18" customHeight="1">
      <c r="A65" s="292" t="s">
        <v>128</v>
      </c>
      <c r="B65" s="292"/>
      <c r="C65" s="292"/>
      <c r="D65" s="292"/>
      <c r="E65" s="17"/>
      <c r="F65" s="17"/>
      <c r="G65" s="17"/>
      <c r="H65" s="18"/>
      <c r="I65" s="162" t="s">
        <v>196</v>
      </c>
    </row>
    <row r="66" spans="1:9" ht="16.5" customHeight="1">
      <c r="A66" s="358" t="s">
        <v>0</v>
      </c>
      <c r="B66" s="359"/>
      <c r="C66" s="359"/>
      <c r="D66" s="360"/>
      <c r="E66" s="26" t="s">
        <v>199</v>
      </c>
      <c r="F66" s="26" t="s">
        <v>200</v>
      </c>
      <c r="G66" s="27" t="s">
        <v>201</v>
      </c>
      <c r="H66" s="27" t="s">
        <v>202</v>
      </c>
      <c r="I66" s="27" t="s">
        <v>212</v>
      </c>
    </row>
    <row r="67" spans="1:9" ht="16.5" customHeight="1">
      <c r="A67" s="321" t="s">
        <v>49</v>
      </c>
      <c r="B67" s="363" t="s">
        <v>50</v>
      </c>
      <c r="C67" s="364"/>
      <c r="D67" s="365"/>
      <c r="E67" s="58">
        <f>SUM(E68:E73)</f>
        <v>188323.359</v>
      </c>
      <c r="F67" s="60">
        <f>SUM(F68:F73)</f>
        <v>186851954</v>
      </c>
      <c r="G67" s="60">
        <f>SUM(G68:G73)</f>
        <v>185467455</v>
      </c>
      <c r="H67" s="123">
        <f>SUM(H68:H73)</f>
        <v>191707920</v>
      </c>
      <c r="I67" s="123">
        <f>SUM(I68:I73)</f>
        <v>191942500</v>
      </c>
    </row>
    <row r="68" spans="1:9" ht="16.5" customHeight="1">
      <c r="A68" s="361"/>
      <c r="B68" s="33"/>
      <c r="C68" s="366" t="s">
        <v>51</v>
      </c>
      <c r="D68" s="367"/>
      <c r="E68" s="41">
        <v>0</v>
      </c>
      <c r="F68" s="44">
        <v>0</v>
      </c>
      <c r="G68" s="44">
        <v>0</v>
      </c>
      <c r="H68" s="122">
        <v>0</v>
      </c>
      <c r="I68" s="142">
        <v>0</v>
      </c>
    </row>
    <row r="69" spans="1:9" ht="16.5" customHeight="1">
      <c r="A69" s="361"/>
      <c r="B69" s="33"/>
      <c r="C69" s="366" t="s">
        <v>52</v>
      </c>
      <c r="D69" s="367"/>
      <c r="E69" s="41">
        <v>18012.49</v>
      </c>
      <c r="F69" s="44">
        <v>17524620</v>
      </c>
      <c r="G69" s="44">
        <v>15592610</v>
      </c>
      <c r="H69" s="122">
        <v>18607820</v>
      </c>
      <c r="I69" s="142">
        <v>18132400</v>
      </c>
    </row>
    <row r="70" spans="1:9" ht="16.5" customHeight="1">
      <c r="A70" s="361"/>
      <c r="B70" s="33"/>
      <c r="C70" s="366" t="s">
        <v>53</v>
      </c>
      <c r="D70" s="367"/>
      <c r="E70" s="41">
        <v>0</v>
      </c>
      <c r="F70" s="44">
        <v>0</v>
      </c>
      <c r="G70" s="44">
        <v>0</v>
      </c>
      <c r="H70" s="122">
        <v>0</v>
      </c>
      <c r="I70" s="122">
        <v>0</v>
      </c>
    </row>
    <row r="71" spans="1:9" ht="16.5" customHeight="1">
      <c r="A71" s="361"/>
      <c r="B71" s="33"/>
      <c r="C71" s="366" t="s">
        <v>54</v>
      </c>
      <c r="D71" s="367"/>
      <c r="E71" s="41">
        <v>0</v>
      </c>
      <c r="F71" s="44">
        <v>0</v>
      </c>
      <c r="G71" s="44">
        <v>0</v>
      </c>
      <c r="H71" s="122">
        <v>0</v>
      </c>
      <c r="I71" s="122">
        <v>0</v>
      </c>
    </row>
    <row r="72" spans="1:9" ht="16.5" customHeight="1">
      <c r="A72" s="361"/>
      <c r="B72" s="33"/>
      <c r="C72" s="366" t="s">
        <v>55</v>
      </c>
      <c r="D72" s="367"/>
      <c r="E72" s="41">
        <v>0</v>
      </c>
      <c r="F72" s="44">
        <v>0</v>
      </c>
      <c r="G72" s="44">
        <v>0</v>
      </c>
      <c r="H72" s="122">
        <v>0</v>
      </c>
      <c r="I72" s="122">
        <v>0</v>
      </c>
    </row>
    <row r="73" spans="1:9" ht="16.5" customHeight="1">
      <c r="A73" s="361"/>
      <c r="B73" s="33"/>
      <c r="C73" s="366" t="s">
        <v>56</v>
      </c>
      <c r="D73" s="367"/>
      <c r="E73" s="41">
        <v>170310.869</v>
      </c>
      <c r="F73" s="44">
        <v>169327334</v>
      </c>
      <c r="G73" s="44">
        <v>169874845</v>
      </c>
      <c r="H73" s="122">
        <v>173100100</v>
      </c>
      <c r="I73" s="142">
        <v>173810100</v>
      </c>
    </row>
    <row r="74" spans="1:9" ht="16.5" customHeight="1">
      <c r="A74" s="361"/>
      <c r="B74" s="33"/>
      <c r="C74" s="368" t="s">
        <v>57</v>
      </c>
      <c r="D74" s="369"/>
      <c r="E74" s="41">
        <v>145377</v>
      </c>
      <c r="F74" s="140">
        <v>146647</v>
      </c>
      <c r="G74" s="140">
        <v>146774</v>
      </c>
      <c r="H74" s="141">
        <v>150000</v>
      </c>
      <c r="I74" s="141">
        <v>150000</v>
      </c>
    </row>
    <row r="75" spans="1:9" ht="16.5" customHeight="1">
      <c r="A75" s="361"/>
      <c r="B75" s="363" t="s">
        <v>58</v>
      </c>
      <c r="C75" s="364"/>
      <c r="D75" s="365"/>
      <c r="E75" s="58">
        <f>E76</f>
        <v>0</v>
      </c>
      <c r="F75" s="60">
        <f>F76</f>
        <v>0</v>
      </c>
      <c r="G75" s="60">
        <f>G76</f>
        <v>0</v>
      </c>
      <c r="H75" s="123">
        <f>H76</f>
        <v>0</v>
      </c>
      <c r="I75" s="123">
        <f>I76</f>
        <v>0</v>
      </c>
    </row>
    <row r="76" spans="1:9" ht="16.5" customHeight="1">
      <c r="A76" s="361"/>
      <c r="B76" s="34"/>
      <c r="C76" s="372" t="s">
        <v>59</v>
      </c>
      <c r="D76" s="373"/>
      <c r="E76" s="41">
        <v>0</v>
      </c>
      <c r="F76" s="44">
        <v>0</v>
      </c>
      <c r="G76" s="44">
        <v>0</v>
      </c>
      <c r="H76" s="122">
        <v>0</v>
      </c>
      <c r="I76" s="122">
        <v>0</v>
      </c>
    </row>
    <row r="77" spans="1:9" ht="16.5" customHeight="1">
      <c r="A77" s="361"/>
      <c r="B77" s="363" t="s">
        <v>60</v>
      </c>
      <c r="C77" s="364"/>
      <c r="D77" s="365"/>
      <c r="E77" s="58">
        <f>SUM(E78:E81)</f>
        <v>0</v>
      </c>
      <c r="F77" s="60">
        <f>SUM(F78:F81)</f>
        <v>1068875</v>
      </c>
      <c r="G77" s="60">
        <f>SUM(G78:G81)</f>
        <v>0</v>
      </c>
      <c r="H77" s="123">
        <f>SUM(H78:H81)</f>
        <v>0</v>
      </c>
      <c r="I77" s="123">
        <f>SUM(I78:I81)</f>
        <v>0</v>
      </c>
    </row>
    <row r="78" spans="1:9" ht="16.5" customHeight="1">
      <c r="A78" s="361"/>
      <c r="B78" s="33"/>
      <c r="C78" s="366" t="s">
        <v>51</v>
      </c>
      <c r="D78" s="367"/>
      <c r="E78" s="41">
        <v>0</v>
      </c>
      <c r="F78" s="44">
        <v>0</v>
      </c>
      <c r="G78" s="44">
        <v>0</v>
      </c>
      <c r="H78" s="122">
        <v>0</v>
      </c>
      <c r="I78" s="122">
        <v>0</v>
      </c>
    </row>
    <row r="79" spans="1:9" ht="16.5" customHeight="1">
      <c r="A79" s="361"/>
      <c r="B79" s="33"/>
      <c r="C79" s="366" t="s">
        <v>53</v>
      </c>
      <c r="D79" s="367"/>
      <c r="E79" s="41">
        <v>0</v>
      </c>
      <c r="F79" s="44">
        <v>0</v>
      </c>
      <c r="G79" s="44">
        <v>0</v>
      </c>
      <c r="H79" s="122">
        <v>0</v>
      </c>
      <c r="I79" s="122">
        <v>0</v>
      </c>
    </row>
    <row r="80" spans="1:9" ht="16.5" customHeight="1">
      <c r="A80" s="361"/>
      <c r="B80" s="33"/>
      <c r="C80" s="366" t="s">
        <v>61</v>
      </c>
      <c r="D80" s="367"/>
      <c r="E80" s="41">
        <v>0</v>
      </c>
      <c r="F80" s="44">
        <v>0</v>
      </c>
      <c r="G80" s="44">
        <v>0</v>
      </c>
      <c r="H80" s="122">
        <v>0</v>
      </c>
      <c r="I80" s="122">
        <v>0</v>
      </c>
    </row>
    <row r="81" spans="1:9" ht="16.5" customHeight="1" thickBot="1">
      <c r="A81" s="361"/>
      <c r="B81" s="33"/>
      <c r="C81" s="370" t="s">
        <v>62</v>
      </c>
      <c r="D81" s="371"/>
      <c r="E81" s="42">
        <v>0</v>
      </c>
      <c r="F81" s="45">
        <v>1068875</v>
      </c>
      <c r="G81" s="45">
        <v>0</v>
      </c>
      <c r="H81" s="122">
        <v>0</v>
      </c>
      <c r="I81" s="122">
        <v>0</v>
      </c>
    </row>
    <row r="82" spans="1:9" ht="16.5" customHeight="1" thickBot="1">
      <c r="A82" s="362"/>
      <c r="B82" s="374" t="s">
        <v>152</v>
      </c>
      <c r="C82" s="375"/>
      <c r="D82" s="376"/>
      <c r="E82" s="83">
        <f>SUM(E67,E75,E77)</f>
        <v>188323.359</v>
      </c>
      <c r="F82" s="84">
        <f>SUM(F67,F75,F77)</f>
        <v>187920829</v>
      </c>
      <c r="G82" s="84">
        <f>SUM(G67,G75,G77)</f>
        <v>185467455</v>
      </c>
      <c r="H82" s="148">
        <f>SUM(H67,H75,H77)</f>
        <v>191707920</v>
      </c>
      <c r="I82" s="128">
        <f>SUM(I67,I75,I77)</f>
        <v>191942500</v>
      </c>
    </row>
    <row r="83" spans="1:9" ht="16.5" customHeight="1">
      <c r="A83" s="377" t="s">
        <v>7</v>
      </c>
      <c r="B83" s="386" t="s">
        <v>139</v>
      </c>
      <c r="C83" s="387"/>
      <c r="D83" s="388"/>
      <c r="E83" s="59">
        <f>SUM(E84:E94)-E86</f>
        <v>247779.317</v>
      </c>
      <c r="F83" s="61">
        <f>SUM(F84:F94)-F86</f>
        <v>258299338</v>
      </c>
      <c r="G83" s="61">
        <f>SUM(G84:G94)-G86</f>
        <v>453366657</v>
      </c>
      <c r="H83" s="133">
        <f>SUM(H84:H94)-H86</f>
        <v>592392665</v>
      </c>
      <c r="I83" s="133">
        <f>SUM(I84:I94)-I86</f>
        <v>251027400</v>
      </c>
    </row>
    <row r="84" spans="1:9" ht="16.5" customHeight="1">
      <c r="A84" s="378"/>
      <c r="B84" s="33"/>
      <c r="C84" s="380" t="s">
        <v>63</v>
      </c>
      <c r="D84" s="381"/>
      <c r="E84" s="41">
        <v>2133.411</v>
      </c>
      <c r="F84" s="44">
        <v>2243711</v>
      </c>
      <c r="G84" s="44">
        <v>2260410</v>
      </c>
      <c r="H84" s="122">
        <v>2191360</v>
      </c>
      <c r="I84" s="142">
        <v>2115005</v>
      </c>
    </row>
    <row r="85" spans="1:9" ht="16.5" customHeight="1">
      <c r="A85" s="378"/>
      <c r="B85" s="33"/>
      <c r="C85" s="380" t="s">
        <v>64</v>
      </c>
      <c r="D85" s="381"/>
      <c r="E85" s="41">
        <v>12211.062</v>
      </c>
      <c r="F85" s="44">
        <v>14453357</v>
      </c>
      <c r="G85" s="44">
        <v>16272130</v>
      </c>
      <c r="H85" s="122">
        <v>16433133</v>
      </c>
      <c r="I85" s="142">
        <v>3065606</v>
      </c>
    </row>
    <row r="86" spans="1:9" ht="16.5" customHeight="1">
      <c r="A86" s="378"/>
      <c r="B86" s="33"/>
      <c r="C86" s="382" t="s">
        <v>65</v>
      </c>
      <c r="D86" s="383"/>
      <c r="E86" s="41">
        <v>0</v>
      </c>
      <c r="F86" s="44">
        <v>0</v>
      </c>
      <c r="G86" s="44">
        <v>0</v>
      </c>
      <c r="H86" s="122">
        <v>0</v>
      </c>
      <c r="I86" s="142">
        <v>0</v>
      </c>
    </row>
    <row r="87" spans="1:9" ht="16.5" customHeight="1">
      <c r="A87" s="378"/>
      <c r="B87" s="33"/>
      <c r="C87" s="380" t="s">
        <v>66</v>
      </c>
      <c r="D87" s="381"/>
      <c r="E87" s="41">
        <v>1614</v>
      </c>
      <c r="F87" s="44">
        <v>6450260</v>
      </c>
      <c r="G87" s="44">
        <v>8968000</v>
      </c>
      <c r="H87" s="122">
        <v>248779411</v>
      </c>
      <c r="I87" s="142">
        <v>7444252</v>
      </c>
    </row>
    <row r="88" spans="1:9" ht="16.5" customHeight="1">
      <c r="A88" s="378"/>
      <c r="B88" s="33"/>
      <c r="C88" s="384" t="s">
        <v>67</v>
      </c>
      <c r="D88" s="385"/>
      <c r="E88" s="41">
        <v>0</v>
      </c>
      <c r="F88" s="44">
        <v>0</v>
      </c>
      <c r="G88" s="44">
        <v>0</v>
      </c>
      <c r="H88" s="122">
        <v>0</v>
      </c>
      <c r="I88" s="142">
        <v>0</v>
      </c>
    </row>
    <row r="89" spans="1:9" ht="16.5" customHeight="1">
      <c r="A89" s="378"/>
      <c r="B89" s="33"/>
      <c r="C89" s="380" t="s">
        <v>68</v>
      </c>
      <c r="D89" s="381"/>
      <c r="E89" s="41">
        <v>0</v>
      </c>
      <c r="F89" s="44">
        <v>0</v>
      </c>
      <c r="G89" s="44">
        <v>190681811</v>
      </c>
      <c r="H89" s="122">
        <v>91545236</v>
      </c>
      <c r="I89" s="142">
        <v>6870355</v>
      </c>
    </row>
    <row r="90" spans="1:9" ht="16.5" customHeight="1">
      <c r="A90" s="378"/>
      <c r="B90" s="33"/>
      <c r="C90" s="384" t="s">
        <v>69</v>
      </c>
      <c r="D90" s="385"/>
      <c r="E90" s="41">
        <v>0</v>
      </c>
      <c r="F90" s="44">
        <v>0</v>
      </c>
      <c r="G90" s="44">
        <v>0</v>
      </c>
      <c r="H90" s="122">
        <v>0</v>
      </c>
      <c r="I90" s="142">
        <v>0</v>
      </c>
    </row>
    <row r="91" spans="1:9" ht="16.5" customHeight="1">
      <c r="A91" s="378"/>
      <c r="B91" s="33"/>
      <c r="C91" s="384" t="s">
        <v>70</v>
      </c>
      <c r="D91" s="385"/>
      <c r="E91" s="41">
        <v>0</v>
      </c>
      <c r="F91" s="44">
        <v>0</v>
      </c>
      <c r="G91" s="44">
        <v>0</v>
      </c>
      <c r="H91" s="122">
        <v>0</v>
      </c>
      <c r="I91" s="142">
        <v>0</v>
      </c>
    </row>
    <row r="92" spans="1:9" ht="16.5" customHeight="1">
      <c r="A92" s="378"/>
      <c r="B92" s="33"/>
      <c r="C92" s="384" t="s">
        <v>71</v>
      </c>
      <c r="D92" s="385"/>
      <c r="E92" s="41">
        <v>233204.844</v>
      </c>
      <c r="F92" s="44">
        <v>234849464</v>
      </c>
      <c r="G92" s="44">
        <v>234864168</v>
      </c>
      <c r="H92" s="122">
        <v>233192330</v>
      </c>
      <c r="I92" s="142">
        <v>231232644</v>
      </c>
    </row>
    <row r="93" spans="1:9" ht="16.5" customHeight="1">
      <c r="A93" s="378"/>
      <c r="B93" s="33"/>
      <c r="C93" s="382" t="s">
        <v>72</v>
      </c>
      <c r="D93" s="383"/>
      <c r="E93" s="41">
        <v>-1384</v>
      </c>
      <c r="F93" s="44">
        <v>302546</v>
      </c>
      <c r="G93" s="44">
        <v>320138</v>
      </c>
      <c r="H93" s="139">
        <v>251195</v>
      </c>
      <c r="I93" s="142">
        <v>299538</v>
      </c>
    </row>
    <row r="94" spans="1:9" ht="16.5" customHeight="1">
      <c r="A94" s="378"/>
      <c r="B94" s="33"/>
      <c r="C94" s="380" t="s">
        <v>73</v>
      </c>
      <c r="D94" s="381"/>
      <c r="E94" s="41">
        <v>0</v>
      </c>
      <c r="F94" s="44">
        <v>0</v>
      </c>
      <c r="G94" s="44">
        <v>0</v>
      </c>
      <c r="H94" s="122">
        <v>0</v>
      </c>
      <c r="I94" s="142">
        <v>0</v>
      </c>
    </row>
    <row r="95" spans="1:9" ht="16.5" customHeight="1">
      <c r="A95" s="378"/>
      <c r="B95" s="389" t="s">
        <v>138</v>
      </c>
      <c r="C95" s="390"/>
      <c r="D95" s="391"/>
      <c r="E95" s="58">
        <f>E96</f>
        <v>57.213</v>
      </c>
      <c r="F95" s="60">
        <f>F96</f>
        <v>54078</v>
      </c>
      <c r="G95" s="60">
        <f>G96</f>
        <v>52308</v>
      </c>
      <c r="H95" s="123">
        <f>H96</f>
        <v>127303</v>
      </c>
      <c r="I95" s="123">
        <f>I96</f>
        <v>358275</v>
      </c>
    </row>
    <row r="96" spans="1:9" ht="16.5" customHeight="1">
      <c r="A96" s="378"/>
      <c r="B96" s="34"/>
      <c r="C96" s="380" t="s">
        <v>74</v>
      </c>
      <c r="D96" s="381"/>
      <c r="E96" s="41">
        <v>57.213</v>
      </c>
      <c r="F96" s="44">
        <v>54078</v>
      </c>
      <c r="G96" s="44">
        <v>52308</v>
      </c>
      <c r="H96" s="122">
        <v>127303</v>
      </c>
      <c r="I96" s="142">
        <v>358275</v>
      </c>
    </row>
    <row r="97" spans="1:9" ht="16.5" customHeight="1">
      <c r="A97" s="378"/>
      <c r="B97" s="389" t="s">
        <v>75</v>
      </c>
      <c r="C97" s="390"/>
      <c r="D97" s="391"/>
      <c r="E97" s="58">
        <f>SUM(E98:E99)</f>
        <v>0</v>
      </c>
      <c r="F97" s="60">
        <f>SUM(F98:F99)</f>
        <v>0</v>
      </c>
      <c r="G97" s="60">
        <f>SUM(G98:G99)</f>
        <v>0</v>
      </c>
      <c r="H97" s="123">
        <f>SUM(H98:H99)</f>
        <v>0</v>
      </c>
      <c r="I97" s="123">
        <f>SUM(I98:I99)</f>
        <v>0</v>
      </c>
    </row>
    <row r="98" spans="1:9" ht="16.5" customHeight="1">
      <c r="A98" s="378"/>
      <c r="B98" s="33"/>
      <c r="C98" s="392" t="s">
        <v>76</v>
      </c>
      <c r="D98" s="393"/>
      <c r="E98" s="41">
        <v>0</v>
      </c>
      <c r="F98" s="44">
        <v>0</v>
      </c>
      <c r="G98" s="44">
        <v>0</v>
      </c>
      <c r="H98" s="122">
        <v>0</v>
      </c>
      <c r="I98" s="122">
        <v>0</v>
      </c>
    </row>
    <row r="99" spans="1:9" ht="16.5" customHeight="1" thickBot="1">
      <c r="A99" s="378"/>
      <c r="B99" s="33"/>
      <c r="C99" s="394" t="s">
        <v>77</v>
      </c>
      <c r="D99" s="395"/>
      <c r="E99" s="42">
        <v>0</v>
      </c>
      <c r="F99" s="45">
        <v>0</v>
      </c>
      <c r="G99" s="45">
        <v>0</v>
      </c>
      <c r="H99" s="127">
        <v>0</v>
      </c>
      <c r="I99" s="163">
        <v>0</v>
      </c>
    </row>
    <row r="100" spans="1:9" ht="16.5" customHeight="1" thickBot="1">
      <c r="A100" s="379"/>
      <c r="B100" s="85" t="s">
        <v>153</v>
      </c>
      <c r="C100" s="86"/>
      <c r="D100" s="87"/>
      <c r="E100" s="81">
        <f>SUM(E83,E95,E97)</f>
        <v>247836.53</v>
      </c>
      <c r="F100" s="88">
        <f>SUM(F83,F95,F97)</f>
        <v>258353416</v>
      </c>
      <c r="G100" s="88">
        <f>SUM(G83,G95,G97)</f>
        <v>453418965</v>
      </c>
      <c r="H100" s="149">
        <f>SUM(H83,H95,H97)</f>
        <v>592519968</v>
      </c>
      <c r="I100" s="164">
        <f>SUM(I83,I95,I97)</f>
        <v>251385675</v>
      </c>
    </row>
    <row r="101" spans="1:9" ht="16.5" customHeight="1" thickBot="1">
      <c r="A101" s="396" t="s">
        <v>149</v>
      </c>
      <c r="B101" s="397"/>
      <c r="C101" s="397"/>
      <c r="D101" s="397"/>
      <c r="E101" s="80">
        <f>E82-E100</f>
        <v>-59513.171</v>
      </c>
      <c r="F101" s="82">
        <f>F82-F100</f>
        <v>-70432587</v>
      </c>
      <c r="G101" s="82">
        <f>G82-G100</f>
        <v>-267951510</v>
      </c>
      <c r="H101" s="148">
        <f>H82-H100</f>
        <v>-400812048</v>
      </c>
      <c r="I101" s="128">
        <f>I82-I100</f>
        <v>-59443175</v>
      </c>
    </row>
    <row r="102" spans="1:9" ht="16.5" customHeight="1" thickBot="1">
      <c r="A102" s="398" t="s">
        <v>154</v>
      </c>
      <c r="B102" s="399"/>
      <c r="C102" s="399"/>
      <c r="D102" s="400"/>
      <c r="E102" s="89">
        <v>-162413.089</v>
      </c>
      <c r="F102" s="90">
        <v>-162937398</v>
      </c>
      <c r="G102" s="90">
        <v>41936765</v>
      </c>
      <c r="H102" s="150">
        <v>169927071</v>
      </c>
      <c r="I102" s="165">
        <v>-165230560</v>
      </c>
    </row>
    <row r="103" spans="1:9" ht="16.5" customHeight="1" thickBot="1">
      <c r="A103" s="396" t="s">
        <v>150</v>
      </c>
      <c r="B103" s="397"/>
      <c r="C103" s="397"/>
      <c r="D103" s="397"/>
      <c r="E103" s="80">
        <f>SUM(E101:E102)</f>
        <v>-221926.26</v>
      </c>
      <c r="F103" s="82">
        <f>SUM(F101:F102)</f>
        <v>-233369985</v>
      </c>
      <c r="G103" s="82">
        <f>SUM(G101:G102)</f>
        <v>-226014745</v>
      </c>
      <c r="H103" s="148">
        <f>SUM(H101:H102)</f>
        <v>-230884977</v>
      </c>
      <c r="I103" s="128">
        <f>SUM(I101:I102)</f>
        <v>-224673735</v>
      </c>
    </row>
    <row r="104" ht="18" customHeight="1">
      <c r="I104" s="135"/>
    </row>
    <row r="105" spans="1:9" ht="16.5" customHeight="1">
      <c r="A105" s="19"/>
      <c r="B105" s="20"/>
      <c r="C105" s="20"/>
      <c r="D105" s="21"/>
      <c r="E105" s="26" t="s">
        <v>131</v>
      </c>
      <c r="F105" s="26" t="s">
        <v>123</v>
      </c>
      <c r="G105" s="27" t="s">
        <v>130</v>
      </c>
      <c r="H105" s="136" t="s">
        <v>132</v>
      </c>
      <c r="I105" s="136" t="s">
        <v>213</v>
      </c>
    </row>
    <row r="106" spans="1:9" ht="40.5" customHeight="1">
      <c r="A106" s="401" t="s">
        <v>146</v>
      </c>
      <c r="B106" s="402"/>
      <c r="C106" s="402"/>
      <c r="D106" s="403"/>
      <c r="E106" s="111">
        <f>(E83+E95)*1000/'基本情報'!$P$23</f>
        <v>305.72946067304844</v>
      </c>
      <c r="F106" s="111">
        <f>(F83+F95)/'基本情報'!$U$23</f>
        <v>367.93675587608664</v>
      </c>
      <c r="G106" s="111">
        <f>(G83+G95)/'基本情報'!$Z$23</f>
        <v>4180.787668390916</v>
      </c>
      <c r="H106" s="111">
        <f>(H83+H95)/'基本情報'!$AE$23</f>
        <v>1930.7620077944762</v>
      </c>
      <c r="I106" s="166">
        <f>(I83+I95)/'基本情報'!$AJ$23</f>
        <v>451.9569286032764</v>
      </c>
    </row>
    <row r="107" spans="1:9" s="68" customFormat="1" ht="18" customHeight="1">
      <c r="A107" s="66"/>
      <c r="B107" s="66"/>
      <c r="C107" s="66"/>
      <c r="D107" s="66"/>
      <c r="E107" s="67"/>
      <c r="F107" s="67"/>
      <c r="G107" s="67"/>
      <c r="H107" s="67"/>
      <c r="I107" s="137"/>
    </row>
    <row r="108" spans="1:9" ht="16.5" customHeight="1">
      <c r="A108" s="36"/>
      <c r="B108" s="35"/>
      <c r="C108" s="35"/>
      <c r="D108" s="37"/>
      <c r="E108" s="26" t="s">
        <v>131</v>
      </c>
      <c r="F108" s="26" t="s">
        <v>123</v>
      </c>
      <c r="G108" s="27" t="s">
        <v>130</v>
      </c>
      <c r="H108" s="136" t="s">
        <v>132</v>
      </c>
      <c r="I108" s="138" t="s">
        <v>213</v>
      </c>
    </row>
    <row r="109" spans="1:9" ht="40.5" customHeight="1">
      <c r="A109" s="401" t="s">
        <v>147</v>
      </c>
      <c r="B109" s="402"/>
      <c r="C109" s="402"/>
      <c r="D109" s="403"/>
      <c r="E109" s="112">
        <f>E102*1000/'基本情報'!$P23</f>
        <v>-200.35168385473207</v>
      </c>
      <c r="F109" s="112">
        <f>F102/'基本情報'!$U$23</f>
        <v>-232.04902245616432</v>
      </c>
      <c r="G109" s="113">
        <f>G102/'基本情報'!Z$23</f>
        <v>386.6814657040377</v>
      </c>
      <c r="H109" s="113">
        <f>H102/'基本情報'!$AE$23</f>
        <v>553.7175968769959</v>
      </c>
      <c r="I109" s="167">
        <f>I102/'基本情報'!$AJ$23</f>
        <v>-297.0618608598099</v>
      </c>
    </row>
    <row r="110" spans="1:4" ht="18">
      <c r="A110" s="6"/>
      <c r="B110" s="6"/>
      <c r="C110" s="6"/>
      <c r="D110" s="6"/>
    </row>
    <row r="111" spans="1:9" ht="18">
      <c r="A111" s="310" t="s">
        <v>16</v>
      </c>
      <c r="B111" s="311"/>
      <c r="C111" s="311"/>
      <c r="D111" s="311"/>
      <c r="E111" s="311"/>
      <c r="F111" s="311"/>
      <c r="G111" s="311"/>
      <c r="H111" s="311"/>
      <c r="I111" s="312"/>
    </row>
    <row r="112" spans="1:9" ht="68.25" customHeight="1">
      <c r="A112" s="307" t="s">
        <v>194</v>
      </c>
      <c r="B112" s="308"/>
      <c r="C112" s="308"/>
      <c r="D112" s="308"/>
      <c r="E112" s="308"/>
      <c r="F112" s="308"/>
      <c r="G112" s="308"/>
      <c r="H112" s="308"/>
      <c r="I112" s="309"/>
    </row>
    <row r="114" spans="1:9" ht="18">
      <c r="A114" s="3" t="s">
        <v>145</v>
      </c>
      <c r="I114" s="108" t="s">
        <v>196</v>
      </c>
    </row>
    <row r="115" spans="1:9" ht="19.5" customHeight="1">
      <c r="A115" s="404" t="s">
        <v>0</v>
      </c>
      <c r="B115" s="405"/>
      <c r="C115" s="405"/>
      <c r="D115" s="406"/>
      <c r="E115" s="26" t="s">
        <v>131</v>
      </c>
      <c r="F115" s="26" t="s">
        <v>123</v>
      </c>
      <c r="G115" s="27" t="s">
        <v>130</v>
      </c>
      <c r="H115" s="27" t="s">
        <v>132</v>
      </c>
      <c r="I115" s="27" t="s">
        <v>213</v>
      </c>
    </row>
    <row r="116" spans="1:9" ht="19.5" customHeight="1">
      <c r="A116" s="317" t="s">
        <v>78</v>
      </c>
      <c r="B116" s="320" t="s">
        <v>79</v>
      </c>
      <c r="C116" s="293" t="s">
        <v>80</v>
      </c>
      <c r="D116" s="294"/>
      <c r="E116" s="41">
        <v>370087</v>
      </c>
      <c r="F116" s="41">
        <v>401089</v>
      </c>
      <c r="G116" s="41">
        <v>185121</v>
      </c>
      <c r="H116" s="122">
        <v>288696560</v>
      </c>
      <c r="I116" s="122">
        <v>360693758</v>
      </c>
    </row>
    <row r="117" spans="1:9" ht="19.5" customHeight="1">
      <c r="A117" s="318"/>
      <c r="B117" s="320"/>
      <c r="C117" s="293" t="s">
        <v>81</v>
      </c>
      <c r="D117" s="294"/>
      <c r="E117" s="41">
        <v>6786</v>
      </c>
      <c r="F117" s="41">
        <v>6302</v>
      </c>
      <c r="G117" s="41">
        <v>4425</v>
      </c>
      <c r="H117" s="122">
        <v>3956736</v>
      </c>
      <c r="I117" s="122">
        <v>6701390</v>
      </c>
    </row>
    <row r="118" spans="1:9" ht="19.5" customHeight="1">
      <c r="A118" s="318"/>
      <c r="B118" s="320"/>
      <c r="C118" s="293" t="s">
        <v>82</v>
      </c>
      <c r="D118" s="294"/>
      <c r="E118" s="41">
        <v>0</v>
      </c>
      <c r="F118" s="41">
        <v>0</v>
      </c>
      <c r="G118" s="41">
        <v>0</v>
      </c>
      <c r="H118" s="122">
        <v>0</v>
      </c>
      <c r="I118" s="122">
        <v>0</v>
      </c>
    </row>
    <row r="119" spans="1:9" ht="19.5" customHeight="1">
      <c r="A119" s="318"/>
      <c r="B119" s="320"/>
      <c r="C119" s="293" t="s">
        <v>83</v>
      </c>
      <c r="D119" s="294"/>
      <c r="E119" s="41">
        <v>0</v>
      </c>
      <c r="F119" s="41">
        <v>0</v>
      </c>
      <c r="G119" s="41">
        <v>0</v>
      </c>
      <c r="H119" s="122">
        <v>0</v>
      </c>
      <c r="I119" s="122">
        <v>0</v>
      </c>
    </row>
    <row r="120" spans="1:9" ht="19.5" customHeight="1">
      <c r="A120" s="318"/>
      <c r="B120" s="320"/>
      <c r="C120" s="293" t="s">
        <v>84</v>
      </c>
      <c r="D120" s="294"/>
      <c r="E120" s="41">
        <v>3705</v>
      </c>
      <c r="F120" s="41">
        <v>3981</v>
      </c>
      <c r="G120" s="41">
        <v>193002</v>
      </c>
      <c r="H120" s="122">
        <v>100285400</v>
      </c>
      <c r="I120" s="122">
        <v>10008233</v>
      </c>
    </row>
    <row r="121" spans="1:9" ht="19.5" customHeight="1">
      <c r="A121" s="318"/>
      <c r="B121" s="320"/>
      <c r="C121" s="293" t="s">
        <v>10</v>
      </c>
      <c r="D121" s="294"/>
      <c r="E121" s="58">
        <f>SUM(E116:E120)</f>
        <v>380578</v>
      </c>
      <c r="F121" s="58">
        <f>SUM(F116:F120)</f>
        <v>411372</v>
      </c>
      <c r="G121" s="58">
        <f>SUM(G116:G120)</f>
        <v>382548</v>
      </c>
      <c r="H121" s="123">
        <f>SUM(H116:H120)</f>
        <v>392938696</v>
      </c>
      <c r="I121" s="123">
        <f>SUM(I116:I120)</f>
        <v>377403381</v>
      </c>
    </row>
    <row r="122" spans="1:9" ht="23.25" customHeight="1">
      <c r="A122" s="318"/>
      <c r="B122" s="320" t="s">
        <v>122</v>
      </c>
      <c r="C122" s="293" t="s">
        <v>83</v>
      </c>
      <c r="D122" s="294"/>
      <c r="E122" s="41">
        <v>0</v>
      </c>
      <c r="F122" s="41">
        <v>0</v>
      </c>
      <c r="G122" s="41">
        <v>0</v>
      </c>
      <c r="H122" s="122">
        <v>0</v>
      </c>
      <c r="I122" s="122">
        <v>0</v>
      </c>
    </row>
    <row r="123" spans="1:9" ht="23.25" customHeight="1">
      <c r="A123" s="318"/>
      <c r="B123" s="320"/>
      <c r="C123" s="293" t="s">
        <v>84</v>
      </c>
      <c r="D123" s="294"/>
      <c r="E123" s="41">
        <v>0</v>
      </c>
      <c r="F123" s="41">
        <v>0</v>
      </c>
      <c r="G123" s="41">
        <v>0</v>
      </c>
      <c r="H123" s="122">
        <v>0</v>
      </c>
      <c r="I123" s="122">
        <v>0</v>
      </c>
    </row>
    <row r="124" spans="1:9" ht="23.25" customHeight="1" thickBot="1">
      <c r="A124" s="318"/>
      <c r="B124" s="321"/>
      <c r="C124" s="407" t="s">
        <v>10</v>
      </c>
      <c r="D124" s="408"/>
      <c r="E124" s="62">
        <f>SUM(E122:E123)</f>
        <v>0</v>
      </c>
      <c r="F124" s="62">
        <f>SUM(F122:F123)</f>
        <v>0</v>
      </c>
      <c r="G124" s="62">
        <f>SUM(G122:G123)</f>
        <v>0</v>
      </c>
      <c r="H124" s="124">
        <f>SUM(H122:H123)</f>
        <v>0</v>
      </c>
      <c r="I124" s="124">
        <f>SUM(I122:I123)</f>
        <v>0</v>
      </c>
    </row>
    <row r="125" spans="1:9" ht="19.5" customHeight="1" thickBot="1">
      <c r="A125" s="319"/>
      <c r="B125" s="409" t="s">
        <v>6</v>
      </c>
      <c r="C125" s="410"/>
      <c r="D125" s="410"/>
      <c r="E125" s="80">
        <f>SUM(E121:E124)</f>
        <v>380578</v>
      </c>
      <c r="F125" s="80">
        <f>SUM(F121:F124)</f>
        <v>411372</v>
      </c>
      <c r="G125" s="80">
        <f>SUM(G121:G124)</f>
        <v>382548</v>
      </c>
      <c r="H125" s="125">
        <f>SUM(H121:H124)</f>
        <v>392938696</v>
      </c>
      <c r="I125" s="128">
        <f>SUM(I121:I124)</f>
        <v>377403381</v>
      </c>
    </row>
    <row r="126" spans="1:9" ht="19.5" customHeight="1">
      <c r="A126" s="317" t="s">
        <v>85</v>
      </c>
      <c r="B126" s="420" t="s">
        <v>79</v>
      </c>
      <c r="C126" s="414" t="s">
        <v>86</v>
      </c>
      <c r="D126" s="38" t="s">
        <v>87</v>
      </c>
      <c r="E126" s="46">
        <v>124533</v>
      </c>
      <c r="F126" s="46">
        <v>131471</v>
      </c>
      <c r="G126" s="46">
        <v>117234</v>
      </c>
      <c r="H126" s="126">
        <v>141192618</v>
      </c>
      <c r="I126" s="143">
        <v>165706689</v>
      </c>
    </row>
    <row r="127" spans="1:9" ht="19.5" customHeight="1">
      <c r="A127" s="318"/>
      <c r="B127" s="420"/>
      <c r="C127" s="414"/>
      <c r="D127" s="39" t="s">
        <v>88</v>
      </c>
      <c r="E127" s="41">
        <v>80370</v>
      </c>
      <c r="F127" s="41">
        <v>79971</v>
      </c>
      <c r="G127" s="41">
        <v>83026</v>
      </c>
      <c r="H127" s="122">
        <v>53873317</v>
      </c>
      <c r="I127" s="142">
        <v>51686303</v>
      </c>
    </row>
    <row r="128" spans="1:9" ht="19.5" customHeight="1">
      <c r="A128" s="318"/>
      <c r="B128" s="420"/>
      <c r="C128" s="414"/>
      <c r="D128" s="39" t="s">
        <v>13</v>
      </c>
      <c r="E128" s="41">
        <v>8468</v>
      </c>
      <c r="F128" s="41">
        <v>10637</v>
      </c>
      <c r="G128" s="41">
        <v>1908</v>
      </c>
      <c r="H128" s="122">
        <v>11867606</v>
      </c>
      <c r="I128" s="142">
        <v>15538062</v>
      </c>
    </row>
    <row r="129" spans="1:9" ht="19.5" customHeight="1">
      <c r="A129" s="318"/>
      <c r="B129" s="420"/>
      <c r="C129" s="415"/>
      <c r="D129" s="39" t="s">
        <v>155</v>
      </c>
      <c r="E129" s="58">
        <f>SUM(E126:E128)</f>
        <v>213371</v>
      </c>
      <c r="F129" s="58">
        <f>SUM(F126:F128)</f>
        <v>222079</v>
      </c>
      <c r="G129" s="58">
        <f>SUM(G126:G128)</f>
        <v>202168</v>
      </c>
      <c r="H129" s="123">
        <f>SUM(H126:H128)</f>
        <v>206933541</v>
      </c>
      <c r="I129" s="123">
        <f>SUM(I126:I128)</f>
        <v>232931054</v>
      </c>
    </row>
    <row r="130" spans="1:9" ht="19.5" customHeight="1">
      <c r="A130" s="318"/>
      <c r="B130" s="420"/>
      <c r="C130" s="416" t="s">
        <v>156</v>
      </c>
      <c r="D130" s="417"/>
      <c r="E130" s="41">
        <v>10173</v>
      </c>
      <c r="F130" s="41">
        <v>10468</v>
      </c>
      <c r="G130" s="41">
        <v>10941</v>
      </c>
      <c r="H130" s="122">
        <v>27103608</v>
      </c>
      <c r="I130" s="142">
        <v>18288891</v>
      </c>
    </row>
    <row r="131" spans="1:9" ht="19.5" customHeight="1">
      <c r="A131" s="318"/>
      <c r="B131" s="420"/>
      <c r="C131" s="416" t="s">
        <v>157</v>
      </c>
      <c r="D131" s="417"/>
      <c r="E131" s="41">
        <v>154557</v>
      </c>
      <c r="F131" s="41">
        <v>155752</v>
      </c>
      <c r="G131" s="41">
        <v>155839</v>
      </c>
      <c r="H131" s="122">
        <v>161867606</v>
      </c>
      <c r="I131" s="142">
        <v>159150000</v>
      </c>
    </row>
    <row r="132" spans="1:9" ht="19.5" customHeight="1">
      <c r="A132" s="318"/>
      <c r="B132" s="421"/>
      <c r="C132" s="335" t="s">
        <v>151</v>
      </c>
      <c r="D132" s="337"/>
      <c r="E132" s="58">
        <f>SUM(E129:E131)</f>
        <v>378101</v>
      </c>
      <c r="F132" s="58">
        <f>SUM(F129:F131)</f>
        <v>388299</v>
      </c>
      <c r="G132" s="58">
        <f>SUM(G129:G131)</f>
        <v>368948</v>
      </c>
      <c r="H132" s="123">
        <f>SUM(H129:H131)</f>
        <v>395904755</v>
      </c>
      <c r="I132" s="123">
        <f>SUM(I129:I131)</f>
        <v>410369945</v>
      </c>
    </row>
    <row r="133" spans="1:9" ht="72.75" customHeight="1" thickBot="1">
      <c r="A133" s="318"/>
      <c r="B133" s="40" t="s">
        <v>11</v>
      </c>
      <c r="C133" s="418" t="s">
        <v>89</v>
      </c>
      <c r="D133" s="419"/>
      <c r="E133" s="42">
        <v>0</v>
      </c>
      <c r="F133" s="42">
        <v>0</v>
      </c>
      <c r="G133" s="116">
        <v>0</v>
      </c>
      <c r="H133" s="127">
        <v>0</v>
      </c>
      <c r="I133" s="127">
        <v>0</v>
      </c>
    </row>
    <row r="134" spans="1:9" ht="19.5" customHeight="1" thickBot="1">
      <c r="A134" s="319"/>
      <c r="B134" s="422" t="s">
        <v>6</v>
      </c>
      <c r="C134" s="423"/>
      <c r="D134" s="423"/>
      <c r="E134" s="80">
        <f>SUM(E132:E133)</f>
        <v>378101</v>
      </c>
      <c r="F134" s="80">
        <f>SUM(F132:F133)</f>
        <v>388299</v>
      </c>
      <c r="G134" s="80">
        <f>SUM(G132:G133)</f>
        <v>368948</v>
      </c>
      <c r="H134" s="148">
        <f>SUM(H132:H133)</f>
        <v>395904755</v>
      </c>
      <c r="I134" s="128">
        <f>SUM(I132:I133)</f>
        <v>410369945</v>
      </c>
    </row>
    <row r="135" spans="1:4" ht="18">
      <c r="A135" s="6"/>
      <c r="B135" s="6"/>
      <c r="C135" s="6"/>
      <c r="D135" s="6"/>
    </row>
    <row r="136" spans="1:9" ht="18.75" customHeight="1">
      <c r="A136" s="314" t="s">
        <v>16</v>
      </c>
      <c r="B136" s="315"/>
      <c r="C136" s="315"/>
      <c r="D136" s="315"/>
      <c r="E136" s="315"/>
      <c r="F136" s="315"/>
      <c r="G136" s="315"/>
      <c r="H136" s="315"/>
      <c r="I136" s="316"/>
    </row>
    <row r="137" spans="1:9" ht="105.75" customHeight="1">
      <c r="A137" s="307" t="s">
        <v>194</v>
      </c>
      <c r="B137" s="308"/>
      <c r="C137" s="308"/>
      <c r="D137" s="308"/>
      <c r="E137" s="308"/>
      <c r="F137" s="308"/>
      <c r="G137" s="308"/>
      <c r="H137" s="308"/>
      <c r="I137" s="309"/>
    </row>
  </sheetData>
  <sheetProtection/>
  <mergeCells count="121"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headerFooter>
    <oddHeader>&amp;R体育会館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48" t="s">
        <v>129</v>
      </c>
      <c r="B2" s="49"/>
      <c r="C2" s="49"/>
      <c r="D2" s="28" t="s">
        <v>204</v>
      </c>
      <c r="E2" s="28" t="s">
        <v>142</v>
      </c>
      <c r="F2" s="28" t="s">
        <v>143</v>
      </c>
      <c r="G2" s="32" t="s">
        <v>144</v>
      </c>
      <c r="H2" s="32" t="s">
        <v>211</v>
      </c>
    </row>
    <row r="3" spans="1:8" ht="19.5">
      <c r="A3" s="50" t="s">
        <v>113</v>
      </c>
      <c r="B3" s="51"/>
      <c r="C3" s="51"/>
      <c r="D3" s="56">
        <f>SUM(D4:D5)</f>
        <v>24</v>
      </c>
      <c r="E3" s="56">
        <f>SUM(E4:E5)</f>
        <v>25</v>
      </c>
      <c r="F3" s="56">
        <f>SUM(F4:F5)</f>
        <v>27</v>
      </c>
      <c r="G3" s="129">
        <f>SUM(G4:G5)</f>
        <v>27</v>
      </c>
      <c r="H3" s="129">
        <f>SUM(H4:H5)</f>
        <v>26</v>
      </c>
    </row>
    <row r="4" spans="1:8" ht="18">
      <c r="A4" s="52" t="s">
        <v>26</v>
      </c>
      <c r="B4" s="53" t="s">
        <v>114</v>
      </c>
      <c r="C4" s="54"/>
      <c r="D4" s="13">
        <v>20</v>
      </c>
      <c r="E4" s="13">
        <v>21</v>
      </c>
      <c r="F4" s="14">
        <v>9</v>
      </c>
      <c r="G4" s="130">
        <v>9</v>
      </c>
      <c r="H4" s="130">
        <v>8</v>
      </c>
    </row>
    <row r="5" spans="1:8" ht="18">
      <c r="A5" s="55"/>
      <c r="B5" s="53" t="s">
        <v>115</v>
      </c>
      <c r="C5" s="54"/>
      <c r="D5" s="13">
        <v>4</v>
      </c>
      <c r="E5" s="14">
        <v>4</v>
      </c>
      <c r="F5" s="14">
        <v>18</v>
      </c>
      <c r="G5" s="130">
        <v>18</v>
      </c>
      <c r="H5" s="130">
        <v>18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95.25" customHeight="1">
      <c r="A9" s="313" t="s">
        <v>203</v>
      </c>
      <c r="B9" s="433"/>
      <c r="C9" s="433"/>
      <c r="D9" s="433"/>
      <c r="E9" s="433"/>
      <c r="F9" s="433"/>
      <c r="G9" s="433"/>
      <c r="H9" s="434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136</v>
      </c>
      <c r="B12" s="9"/>
      <c r="C12" s="9"/>
      <c r="D12" s="10"/>
      <c r="E12" s="10"/>
      <c r="F12" s="10"/>
      <c r="G12" s="10"/>
      <c r="H12" s="10"/>
    </row>
    <row r="13" spans="1:8" ht="19.5" customHeight="1">
      <c r="A13" s="57" t="s">
        <v>116</v>
      </c>
      <c r="B13" s="114" t="s">
        <v>117</v>
      </c>
      <c r="C13" s="131" t="s">
        <v>118</v>
      </c>
      <c r="D13" s="424" t="s">
        <v>215</v>
      </c>
      <c r="E13" s="425"/>
      <c r="F13" s="426"/>
      <c r="G13" s="132" t="s">
        <v>119</v>
      </c>
      <c r="H13" s="144">
        <v>123</v>
      </c>
    </row>
    <row r="14" spans="1:8" ht="19.5" customHeight="1">
      <c r="A14" s="57" t="s">
        <v>120</v>
      </c>
      <c r="B14" s="427" t="s">
        <v>195</v>
      </c>
      <c r="C14" s="428"/>
      <c r="D14" s="428"/>
      <c r="E14" s="428"/>
      <c r="F14" s="428"/>
      <c r="G14" s="428"/>
      <c r="H14" s="429"/>
    </row>
    <row r="15" spans="1:8" ht="46.5" customHeight="1">
      <c r="A15" s="57" t="s">
        <v>121</v>
      </c>
      <c r="B15" s="430" t="s">
        <v>216</v>
      </c>
      <c r="C15" s="431"/>
      <c r="D15" s="431"/>
      <c r="E15" s="431"/>
      <c r="F15" s="431"/>
      <c r="G15" s="431"/>
      <c r="H15" s="432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&amp;R体育会館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2023-11-02T00:59:10Z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