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<sst xmlns="http://schemas.openxmlformats.org/spreadsheetml/2006/main" count="270" uniqueCount="211">
  <si>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</si>
  <si>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</si>
  <si>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</si>
  <si>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</si>
  <si>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</si>
  <si>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</si>
  <si>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</si>
  <si>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</si>
  <si>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</si>
  <si>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</si>
  <si>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</si>
  <si>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</si>
  <si>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</si>
  <si>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</si>
  <si>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</si>
  <si>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</si>
  <si>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</si>
  <si>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</si>
  <si>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</si>
  <si>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</si>
  <si>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</si>
  <si>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</si>
  <si>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</si>
  <si>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</si>
  <si>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</si>
  <si>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</si>
  <si>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</si>
  <si>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</si>
  <si>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</si>
  <si>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</si>
  <si>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</si>
  <si>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</si>
  <si>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</si>
  <si>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</si>
  <si>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</si>
  <si>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</si>
  <si>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</si>
  <si>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</si>
  <si>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</si>
  <si>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</si>
  <si>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</si>
  <si>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</si>
  <si>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</si>
  <si>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</si>
  <si>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</si>
  <si>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</si>
  <si>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</si>
  <si>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</si>
  <si>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</si>
  <si>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</si>
  <si>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</si>
  <si>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</si>
  <si>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</si>
  <si>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</si>
  <si>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</si>
  <si>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</si>
  <si>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</si>
  <si>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</si>
  <si>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</si>
  <si>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</si>
  <si>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</si>
  <si>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</si>
  <si>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</si>
  <si>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</si>
  <si>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</si>
  <si>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</si>
  <si>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</si>
  <si>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</si>
  <si>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</si>
  <si>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</si>
  <si>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</si>
  <si>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</si>
  <si>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</si>
  <si>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</si>
  <si>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</si>
  <si>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</si>
  <si>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</si>
  <si>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</si>
  <si>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</si>
  <si>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</si>
  <si>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</si>
  <si>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</si>
  <si>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</si>
  <si>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</si>
  <si>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</si>
  <si>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</si>
  <si>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</si>
  <si>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</si>
  <si>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</si>
  <si>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</si>
  <si>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</si>
  <si>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</si>
  <si>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</si>
  <si>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</si>
  <si>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</si>
  <si>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</si>
  <si>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</si>
  <si>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</si>
  <si>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</si>
  <si>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</si>
  <si>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</si>
  <si>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</si>
  <si>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</si>
  <si>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</si>
  <si>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</si>
  <si>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</si>
  <si>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</si>
  <si>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</si>
  <si>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</si>
  <si>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</si>
  <si>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</si>
  <si>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</si>
  <si>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</si>
  <si>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</si>
  <si>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</si>
  <si>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</si>
  <si>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</si>
  <si>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</si>
  <si>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</si>
  <si>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</si>
  <si>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</si>
  <si>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</si>
  <si>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</si>
  <si>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</si>
  <si>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</si>
  <si>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</si>
  <si>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</si>
  <si>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</si>
  <si>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</si>
  <si>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</si>
  <si>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</si>
  <si>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</si>
  <si>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</si>
  <si>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</si>
  <si>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</si>
  <si>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</si>
  <si>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</si>
  <si>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</si>
  <si>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</si>
  <si>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</si>
  <si>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</si>
  <si>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</si>
  <si>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</si>
  <si>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</si>
  <si>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</si>
  <si>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</si>
  <si>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</si>
  <si>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</si>
  <si>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</si>
  <si>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</si>
  <si>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</si>
  <si>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</si>
  <si>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</si>
  <si>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</si>
  <si>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</si>
  <si>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</si>
  <si>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</si>
  <si>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</si>
  <si>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</si>
  <si>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</si>
  <si>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</si>
  <si>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長野公園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</si>
  <si>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</si>
  <si>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</si>
  <si>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</si>
  <si>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</si>
  <si>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開設年月日（経過年数）
[改築・大規模改修等の実施年度］</t>
  </si>
  <si>
    <t>〒５８６－００５１　　河内長野市末広町５８１－１　　TEL０７２１－６２－２７７２</t>
  </si>
  <si>
    <t>億円</t>
  </si>
  <si>
    <t>都市公園施設の管理、運営</t>
  </si>
  <si>
    <t>終日</t>
  </si>
  <si>
    <t>令和元年度</t>
  </si>
  <si>
    <t>利用者数
（長野公園分）</t>
  </si>
  <si>
    <t>人</t>
  </si>
  <si>
    <t>人</t>
  </si>
  <si>
    <t>利用者数　①
（府営１９公園分）</t>
  </si>
  <si>
    <t>公園の維持管理費用等を斟酌して算出</t>
  </si>
  <si>
    <t>令和2年度</t>
  </si>
  <si>
    <t>令和3年度</t>
  </si>
  <si>
    <t>平成30年度</t>
  </si>
  <si>
    <t>特になし</t>
  </si>
  <si>
    <t>夏季及び秋季</t>
  </si>
  <si>
    <t>アンケート調査（良い：２．０、やや良い：１．０、やや悪い：－１．０、悪い：－２．０）</t>
  </si>
  <si>
    <t>４６ｈａ（大阪府　一部借地あり）</t>
  </si>
  <si>
    <t>公園管理事務所：地上２階　(１階鉄筋コンクリート造２階鉄骨造)、炊事棟：地上１階　(鉄筋コンクリート造）</t>
  </si>
  <si>
    <t>１２３㎡（大阪府）</t>
  </si>
  <si>
    <t>園路及び広場（長野地区、天野山地区）
修景施設（あじさい園（河合寺地区、長野地区）、展望台（長野地区、河合寺地区、観心寺・丸山地区、天野山地区）、植栽地及び樹林地）
休養施設（キャンプ場、回廊休憩所（長野地区）、休憩所（河合寺地区、延命寺地区、天野山地区））
遊戯施設（児童遊戯場（長野地区、天野山地区））
便益施設（便所（長野地区、河合寺地区、延命寺地区、天野山キャンプ場））
管理施設（公園事務所、車庫、倉庫、照明灯、散水栓）</t>
  </si>
  <si>
    <t>利用目的による区分：あり
目的内利用：キャンプ場利用</t>
  </si>
  <si>
    <t>キャンプ場：１区画１日　３，５００円</t>
  </si>
  <si>
    <t>(千円)</t>
  </si>
  <si>
    <t>その他法人</t>
  </si>
  <si>
    <t>担当部・課・
グループ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</si>
  <si>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</si>
  <si>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■大阪府の予算　　</t>
    </r>
    <r>
      <rPr>
        <b/>
        <sz val="10"/>
        <color indexed="8"/>
        <rFont val="ＭＳ Ｐゴシック"/>
        <family val="3"/>
      </rPr>
      <t>（19公園分の総額を記載）</t>
    </r>
  </si>
  <si>
    <r>
      <t>■大阪府の決算　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</si>
  <si>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</si>
  <si>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t>都市整備部公園課
公園活性化グループ</t>
  </si>
  <si>
    <t>１．施設の概要（令和5年4月1日時点）</t>
  </si>
  <si>
    <t>昭和２６年１０月２０日（R5.4.1現在経過年数71年）</t>
  </si>
  <si>
    <t>令和4年度</t>
  </si>
  <si>
    <t>２．料金体系（令和5年4月1日時点）</t>
  </si>
  <si>
    <t>令和5年度</t>
  </si>
  <si>
    <t>令和4年度</t>
  </si>
  <si>
    <t>令和5年度</t>
  </si>
  <si>
    <t>【R5】指定管理者：都市公園長野公園管理共同体　（指定期間：R4.4.1～R9.3.31）</t>
  </si>
  <si>
    <t>（【R4】 同上）</t>
  </si>
  <si>
    <t>４１０名</t>
  </si>
  <si>
    <t>「樹木管理」は１．４、「草刈り」は１．５、「花壇管理」は１．４、「清掃」は１．５、「便所清掃」は１．５、「遊具管理」は１．３、「高齢者や障がい者などの使いやすさ」はー０．９、「売店などのサービス施設」はー１．１、「イベント」は０．３、「ホームページやイベント案内」は０．９、「職員の対応」は１．３、「全般的な満足度」は１．１６</t>
  </si>
  <si>
    <t>府の決算（財務諸表等）はこちら</t>
  </si>
  <si>
    <t>令和2年度~令和4年度</t>
  </si>
  <si>
    <r>
      <t>（うち、指定管理者への管理運営委託料）の内、都市公園長野公園管理共同体への委託料は以下の通り
平成30年度50,950千円、令和元年度51,422千円、令和2年度51,639千円、令和3年度51,990千円</t>
    </r>
    <r>
      <rPr>
        <sz val="11"/>
        <rFont val="游ゴシック"/>
        <family val="3"/>
      </rPr>
      <t>、令和4年度53,048千円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</si>
</sst>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</numFmts>
  <fonts count="7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sz val="10"/>
      <name val="游ゴシック"/>
      <family val="3"/>
    </font>
    <font>
      <b/>
      <sz val="10"/>
      <color indexed="8"/>
      <name val="游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1"/>
      <color indexed="12"/>
      <name val="Calibri"/>
      <family val="3"/>
    </font>
    <font>
      <sz val="10"/>
      <name val="Calibri"/>
      <family val="3"/>
    </font>
    <font>
      <b/>
      <i/>
      <sz val="10"/>
      <name val="Calibri"/>
      <family val="3"/>
    </font>
    <font>
      <b/>
      <sz val="10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70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4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58" fillId="33" borderId="11" xfId="50" applyNumberFormat="1" applyFont="1" applyFill="1" applyBorder="1" applyAlignment="1">
      <alignment horizontal="center" vertical="center"/>
    </xf>
    <xf numFmtId="196" fontId="58" fillId="33" borderId="11" xfId="5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shrinkToFit="1"/>
    </xf>
    <xf numFmtId="0" fontId="58" fillId="33" borderId="15" xfId="0" applyFont="1" applyFill="1" applyBorder="1" applyAlignment="1">
      <alignment shrinkToFit="1"/>
    </xf>
    <xf numFmtId="0" fontId="58" fillId="33" borderId="0" xfId="0" applyFont="1" applyFill="1" applyAlignment="1">
      <alignment shrinkToFit="1"/>
    </xf>
    <xf numFmtId="0" fontId="58" fillId="33" borderId="11" xfId="0" applyFont="1" applyFill="1" applyBorder="1" applyAlignment="1">
      <alignment horizontal="center" vertical="center" shrinkToFit="1"/>
    </xf>
    <xf numFmtId="0" fontId="58" fillId="33" borderId="0" xfId="0" applyFont="1" applyFill="1" applyAlignment="1">
      <alignment/>
    </xf>
    <xf numFmtId="0" fontId="58" fillId="33" borderId="14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8" fillId="33" borderId="13" xfId="0" applyFont="1" applyFill="1" applyBorder="1" applyAlignment="1">
      <alignment/>
    </xf>
    <xf numFmtId="176" fontId="58" fillId="34" borderId="16" xfId="53" applyNumberFormat="1" applyFont="1" applyFill="1" applyBorder="1" applyAlignment="1">
      <alignment vertical="center"/>
    </xf>
    <xf numFmtId="176" fontId="58" fillId="34" borderId="11" xfId="53" applyNumberFormat="1" applyFont="1" applyFill="1" applyBorder="1" applyAlignment="1">
      <alignment vertical="center"/>
    </xf>
    <xf numFmtId="176" fontId="58" fillId="34" borderId="17" xfId="53" applyNumberFormat="1" applyFont="1" applyFill="1" applyBorder="1" applyAlignment="1">
      <alignment vertical="center" textRotation="255" wrapText="1"/>
    </xf>
    <xf numFmtId="194" fontId="0" fillId="0" borderId="11" xfId="50" applyNumberFormat="1" applyFont="1" applyBorder="1" applyAlignment="1">
      <alignment vertical="center"/>
    </xf>
    <xf numFmtId="194" fontId="0" fillId="0" borderId="18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8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5" fillId="0" borderId="0" xfId="0" applyFont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12" xfId="0" applyFont="1" applyFill="1" applyBorder="1" applyAlignment="1">
      <alignment vertical="center"/>
    </xf>
    <xf numFmtId="0" fontId="58" fillId="33" borderId="19" xfId="0" applyFont="1" applyFill="1" applyBorder="1" applyAlignment="1">
      <alignment vertical="center" shrinkToFit="1"/>
    </xf>
    <xf numFmtId="0" fontId="58" fillId="33" borderId="17" xfId="0" applyFont="1" applyFill="1" applyBorder="1" applyAlignment="1">
      <alignment vertical="center" shrinkToFit="1"/>
    </xf>
    <xf numFmtId="0" fontId="58" fillId="33" borderId="20" xfId="0" applyFont="1" applyFill="1" applyBorder="1" applyAlignment="1">
      <alignment vertical="center" shrinkToFit="1"/>
    </xf>
    <xf numFmtId="0" fontId="58" fillId="33" borderId="10" xfId="0" applyFont="1" applyFill="1" applyBorder="1" applyAlignment="1">
      <alignment vertical="center" shrinkToFit="1"/>
    </xf>
    <xf numFmtId="0" fontId="58" fillId="33" borderId="12" xfId="0" applyFont="1" applyFill="1" applyBorder="1" applyAlignment="1">
      <alignment vertical="center" shrinkToFit="1"/>
    </xf>
    <xf numFmtId="0" fontId="58" fillId="33" borderId="16" xfId="0" applyFont="1" applyFill="1" applyBorder="1" applyAlignment="1">
      <alignment vertical="center" shrinkToFit="1"/>
    </xf>
    <xf numFmtId="181" fontId="66" fillId="35" borderId="10" xfId="0" applyNumberFormat="1" applyFont="1" applyFill="1" applyBorder="1" applyAlignment="1">
      <alignment vertical="center"/>
    </xf>
    <xf numFmtId="181" fontId="66" fillId="35" borderId="11" xfId="0" applyNumberFormat="1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194" fontId="58" fillId="8" borderId="11" xfId="50" applyNumberFormat="1" applyFont="1" applyFill="1" applyBorder="1" applyAlignment="1">
      <alignment vertical="center"/>
    </xf>
    <xf numFmtId="194" fontId="58" fillId="8" borderId="16" xfId="50" applyNumberFormat="1" applyFont="1" applyFill="1" applyBorder="1" applyAlignment="1">
      <alignment vertical="center"/>
    </xf>
    <xf numFmtId="196" fontId="58" fillId="8" borderId="11" xfId="50" applyNumberFormat="1" applyFont="1" applyFill="1" applyBorder="1" applyAlignment="1">
      <alignment vertical="center"/>
    </xf>
    <xf numFmtId="196" fontId="58" fillId="8" borderId="16" xfId="50" applyNumberFormat="1" applyFont="1" applyFill="1" applyBorder="1" applyAlignment="1">
      <alignment vertical="center"/>
    </xf>
    <xf numFmtId="194" fontId="58" fillId="8" borderId="18" xfId="50" applyNumberFormat="1" applyFont="1" applyFill="1" applyBorder="1" applyAlignment="1">
      <alignment vertical="center"/>
    </xf>
    <xf numFmtId="176" fontId="58" fillId="34" borderId="11" xfId="0" applyNumberFormat="1" applyFont="1" applyFill="1" applyBorder="1" applyAlignment="1">
      <alignment horizontal="left" vertical="center" shrinkToFit="1"/>
    </xf>
    <xf numFmtId="176" fontId="58" fillId="34" borderId="18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58" fillId="0" borderId="0" xfId="42" applyFont="1" applyAlignment="1">
      <alignment/>
    </xf>
    <xf numFmtId="9" fontId="0" fillId="0" borderId="0" xfId="42" applyFont="1" applyAlignment="1">
      <alignment/>
    </xf>
    <xf numFmtId="196" fontId="67" fillId="0" borderId="21" xfId="50" applyNumberFormat="1" applyFont="1" applyBorder="1" applyAlignment="1">
      <alignment horizontal="center"/>
    </xf>
    <xf numFmtId="196" fontId="67" fillId="0" borderId="0" xfId="50" applyNumberFormat="1" applyFont="1" applyFill="1" applyBorder="1" applyAlignment="1">
      <alignment/>
    </xf>
    <xf numFmtId="196" fontId="58" fillId="0" borderId="0" xfId="50" applyNumberFormat="1" applyFont="1" applyFill="1" applyBorder="1" applyAlignment="1">
      <alignment/>
    </xf>
    <xf numFmtId="176" fontId="58" fillId="34" borderId="16" xfId="0" applyNumberFormat="1" applyFont="1" applyFill="1" applyBorder="1" applyAlignment="1">
      <alignment horizontal="left" vertical="center" shrinkToFit="1"/>
    </xf>
    <xf numFmtId="0" fontId="68" fillId="0" borderId="0" xfId="0" applyFont="1" applyAlignment="1">
      <alignment vertical="center"/>
    </xf>
    <xf numFmtId="194" fontId="68" fillId="0" borderId="0" xfId="50" applyNumberFormat="1" applyFont="1" applyAlignment="1">
      <alignment horizontal="left" vertical="center"/>
    </xf>
    <xf numFmtId="194" fontId="68" fillId="0" borderId="0" xfId="50" applyNumberFormat="1" applyFont="1" applyAlignment="1">
      <alignment horizontal="right" vertical="center"/>
    </xf>
    <xf numFmtId="196" fontId="68" fillId="0" borderId="0" xfId="50" applyNumberFormat="1" applyFont="1" applyAlignment="1">
      <alignment horizontal="left" vertical="center"/>
    </xf>
    <xf numFmtId="196" fontId="68" fillId="0" borderId="0" xfId="50" applyNumberFormat="1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4" fillId="0" borderId="0" xfId="0" applyFont="1" applyAlignment="1">
      <alignment/>
    </xf>
    <xf numFmtId="194" fontId="58" fillId="8" borderId="22" xfId="50" applyNumberFormat="1" applyFont="1" applyFill="1" applyBorder="1" applyAlignment="1">
      <alignment vertical="center"/>
    </xf>
    <xf numFmtId="194" fontId="58" fillId="8" borderId="23" xfId="50" applyNumberFormat="1" applyFont="1" applyFill="1" applyBorder="1" applyAlignment="1">
      <alignment vertical="center"/>
    </xf>
    <xf numFmtId="196" fontId="58" fillId="8" borderId="22" xfId="50" applyNumberFormat="1" applyFont="1" applyFill="1" applyBorder="1" applyAlignment="1">
      <alignment vertical="center"/>
    </xf>
    <xf numFmtId="194" fontId="58" fillId="8" borderId="24" xfId="50" applyNumberFormat="1" applyFont="1" applyFill="1" applyBorder="1" applyAlignment="1">
      <alignment vertical="center"/>
    </xf>
    <xf numFmtId="196" fontId="58" fillId="8" borderId="24" xfId="50" applyNumberFormat="1" applyFont="1" applyFill="1" applyBorder="1" applyAlignment="1">
      <alignment vertical="center"/>
    </xf>
    <xf numFmtId="176" fontId="58" fillId="33" borderId="25" xfId="0" applyNumberFormat="1" applyFont="1" applyFill="1" applyBorder="1" applyAlignment="1">
      <alignment vertical="center"/>
    </xf>
    <xf numFmtId="0" fontId="58" fillId="33" borderId="26" xfId="0" applyFont="1" applyFill="1" applyBorder="1" applyAlignment="1">
      <alignment/>
    </xf>
    <xf numFmtId="0" fontId="58" fillId="33" borderId="27" xfId="0" applyFont="1" applyFill="1" applyBorder="1" applyAlignment="1">
      <alignment/>
    </xf>
    <xf numFmtId="196" fontId="58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58" fillId="8" borderId="28" xfId="50" applyNumberFormat="1" applyFont="1" applyFill="1" applyBorder="1" applyAlignment="1">
      <alignment vertical="center"/>
    </xf>
    <xf numFmtId="194" fontId="58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0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1" fillId="0" borderId="17" xfId="64" applyFont="1" applyBorder="1" applyAlignment="1">
      <alignment vertical="center" wrapText="1"/>
      <protection/>
    </xf>
    <xf numFmtId="0" fontId="71" fillId="0" borderId="30" xfId="64" applyFont="1" applyBorder="1">
      <alignment/>
      <protection/>
    </xf>
    <xf numFmtId="0" fontId="71" fillId="0" borderId="13" xfId="64" applyFont="1" applyBorder="1" applyAlignment="1">
      <alignment vertical="center"/>
      <protection/>
    </xf>
    <xf numFmtId="0" fontId="71" fillId="0" borderId="0" xfId="64" applyFont="1" applyAlignment="1">
      <alignment vertical="center" wrapText="1"/>
      <protection/>
    </xf>
    <xf numFmtId="0" fontId="71" fillId="0" borderId="31" xfId="64" applyFont="1" applyBorder="1">
      <alignment/>
      <protection/>
    </xf>
    <xf numFmtId="0" fontId="71" fillId="0" borderId="21" xfId="64" applyFont="1" applyBorder="1" applyAlignment="1">
      <alignment vertical="center" wrapText="1"/>
      <protection/>
    </xf>
    <xf numFmtId="0" fontId="71" fillId="0" borderId="32" xfId="64" applyFont="1" applyBorder="1">
      <alignment/>
      <protection/>
    </xf>
    <xf numFmtId="196" fontId="0" fillId="0" borderId="0" xfId="50" applyNumberFormat="1" applyFont="1" applyAlignment="1">
      <alignment horizontal="right"/>
    </xf>
    <xf numFmtId="181" fontId="68" fillId="0" borderId="0" xfId="50" applyNumberFormat="1" applyFont="1" applyAlignment="1">
      <alignment horizontal="left" vertical="center"/>
    </xf>
    <xf numFmtId="197" fontId="58" fillId="8" borderId="11" xfId="50" applyNumberFormat="1" applyFont="1" applyFill="1" applyBorder="1" applyAlignment="1">
      <alignment vertical="center"/>
    </xf>
    <xf numFmtId="0" fontId="65" fillId="0" borderId="21" xfId="0" applyFont="1" applyBorder="1" applyAlignment="1">
      <alignment/>
    </xf>
    <xf numFmtId="197" fontId="58" fillId="8" borderId="11" xfId="50" applyNumberFormat="1" applyFont="1" applyFill="1" applyBorder="1" applyAlignment="1">
      <alignment horizontal="right" vertical="center"/>
    </xf>
    <xf numFmtId="196" fontId="58" fillId="8" borderId="18" xfId="50" applyNumberFormat="1" applyFont="1" applyFill="1" applyBorder="1" applyAlignment="1">
      <alignment vertical="center"/>
    </xf>
    <xf numFmtId="196" fontId="58" fillId="8" borderId="28" xfId="50" applyNumberFormat="1" applyFont="1" applyFill="1" applyBorder="1" applyAlignment="1">
      <alignment vertical="center"/>
    </xf>
    <xf numFmtId="196" fontId="0" fillId="0" borderId="16" xfId="50" applyNumberFormat="1" applyFont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196" fontId="72" fillId="8" borderId="11" xfId="50" applyNumberFormat="1" applyFont="1" applyFill="1" applyBorder="1" applyAlignment="1">
      <alignment vertical="center"/>
    </xf>
    <xf numFmtId="196" fontId="71" fillId="0" borderId="11" xfId="50" applyNumberFormat="1" applyFont="1" applyBorder="1" applyAlignment="1">
      <alignment vertical="center"/>
    </xf>
    <xf numFmtId="196" fontId="71" fillId="0" borderId="18" xfId="50" applyNumberFormat="1" applyFont="1" applyBorder="1" applyAlignment="1">
      <alignment vertical="center"/>
    </xf>
    <xf numFmtId="196" fontId="72" fillId="8" borderId="16" xfId="50" applyNumberFormat="1" applyFont="1" applyFill="1" applyBorder="1" applyAlignment="1">
      <alignment vertical="center"/>
    </xf>
    <xf numFmtId="196" fontId="71" fillId="0" borderId="0" xfId="50" applyNumberFormat="1" applyFont="1" applyBorder="1" applyAlignment="1">
      <alignment vertical="center"/>
    </xf>
    <xf numFmtId="196" fontId="71" fillId="0" borderId="0" xfId="50" applyNumberFormat="1" applyFont="1" applyBorder="1" applyAlignment="1">
      <alignment/>
    </xf>
    <xf numFmtId="196" fontId="72" fillId="33" borderId="11" xfId="50" applyNumberFormat="1" applyFont="1" applyFill="1" applyBorder="1" applyAlignment="1">
      <alignment horizontal="center" vertical="center"/>
    </xf>
    <xf numFmtId="9" fontId="71" fillId="0" borderId="0" xfId="42" applyFont="1" applyBorder="1" applyAlignment="1">
      <alignment/>
    </xf>
    <xf numFmtId="194" fontId="58" fillId="8" borderId="33" xfId="50" applyNumberFormat="1" applyFont="1" applyFill="1" applyBorder="1" applyAlignment="1">
      <alignment vertical="center"/>
    </xf>
    <xf numFmtId="194" fontId="0" fillId="0" borderId="15" xfId="50" applyNumberFormat="1" applyFont="1" applyBorder="1" applyAlignment="1">
      <alignment vertical="center"/>
    </xf>
    <xf numFmtId="194" fontId="0" fillId="0" borderId="10" xfId="50" applyNumberFormat="1" applyFont="1" applyBorder="1" applyAlignment="1">
      <alignment vertical="center"/>
    </xf>
    <xf numFmtId="194" fontId="58" fillId="8" borderId="10" xfId="50" applyNumberFormat="1" applyFont="1" applyFill="1" applyBorder="1" applyAlignment="1">
      <alignment vertical="center"/>
    </xf>
    <xf numFmtId="194" fontId="0" fillId="0" borderId="19" xfId="50" applyNumberFormat="1" applyFont="1" applyBorder="1" applyAlignment="1">
      <alignment vertical="center"/>
    </xf>
    <xf numFmtId="194" fontId="58" fillId="8" borderId="34" xfId="50" applyNumberFormat="1" applyFont="1" applyFill="1" applyBorder="1" applyAlignment="1">
      <alignment vertical="center"/>
    </xf>
    <xf numFmtId="196" fontId="72" fillId="8" borderId="33" xfId="50" applyNumberFormat="1" applyFont="1" applyFill="1" applyBorder="1" applyAlignment="1">
      <alignment vertical="center"/>
    </xf>
    <xf numFmtId="196" fontId="72" fillId="8" borderId="15" xfId="50" applyNumberFormat="1" applyFont="1" applyFill="1" applyBorder="1" applyAlignment="1">
      <alignment vertical="center"/>
    </xf>
    <xf numFmtId="196" fontId="71" fillId="0" borderId="10" xfId="50" applyNumberFormat="1" applyFont="1" applyBorder="1" applyAlignment="1">
      <alignment vertical="center"/>
    </xf>
    <xf numFmtId="196" fontId="72" fillId="8" borderId="10" xfId="50" applyNumberFormat="1" applyFont="1" applyFill="1" applyBorder="1" applyAlignment="1">
      <alignment vertical="center"/>
    </xf>
    <xf numFmtId="196" fontId="71" fillId="0" borderId="19" xfId="50" applyNumberFormat="1" applyFont="1" applyBorder="1" applyAlignment="1">
      <alignment vertical="center"/>
    </xf>
    <xf numFmtId="196" fontId="72" fillId="8" borderId="34" xfId="50" applyNumberFormat="1" applyFont="1" applyFill="1" applyBorder="1" applyAlignment="1">
      <alignment vertical="center"/>
    </xf>
    <xf numFmtId="196" fontId="71" fillId="0" borderId="14" xfId="50" applyNumberFormat="1" applyFont="1" applyBorder="1" applyAlignment="1">
      <alignment vertical="center"/>
    </xf>
    <xf numFmtId="196" fontId="58" fillId="8" borderId="33" xfId="50" applyNumberFormat="1" applyFont="1" applyFill="1" applyBorder="1" applyAlignment="1">
      <alignment vertical="center"/>
    </xf>
    <xf numFmtId="197" fontId="72" fillId="8" borderId="11" xfId="50" applyNumberFormat="1" applyFont="1" applyFill="1" applyBorder="1" applyAlignment="1">
      <alignment vertical="center"/>
    </xf>
    <xf numFmtId="196" fontId="72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68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2" fillId="8" borderId="29" xfId="50" applyNumberFormat="1" applyFont="1" applyFill="1" applyBorder="1" applyAlignment="1">
      <alignment vertical="center"/>
    </xf>
    <xf numFmtId="196" fontId="71" fillId="0" borderId="20" xfId="50" applyNumberFormat="1" applyFont="1" applyBorder="1" applyAlignment="1">
      <alignment vertical="center"/>
    </xf>
    <xf numFmtId="197" fontId="72" fillId="8" borderId="11" xfId="50" applyNumberFormat="1" applyFont="1" applyFill="1" applyBorder="1" applyAlignment="1">
      <alignment horizontal="right" vertical="center"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2" fillId="33" borderId="11" xfId="64" applyFont="1" applyFill="1" applyBorder="1" applyAlignment="1">
      <alignment horizontal="left" vertical="center"/>
      <protection/>
    </xf>
    <xf numFmtId="0" fontId="73" fillId="0" borderId="11" xfId="44" applyFont="1" applyFill="1" applyBorder="1" applyAlignment="1" applyProtection="1">
      <alignment horizontal="left" vertical="center" wrapText="1"/>
      <protection/>
    </xf>
    <xf numFmtId="0" fontId="72" fillId="34" borderId="11" xfId="64" applyFont="1" applyFill="1" applyBorder="1" applyAlignment="1">
      <alignment horizontal="left" vertical="center" wrapText="1"/>
      <protection/>
    </xf>
    <xf numFmtId="0" fontId="73" fillId="36" borderId="11" xfId="44" applyFont="1" applyFill="1" applyBorder="1" applyAlignment="1" applyProtection="1">
      <alignment horizontal="left" vertical="center" wrapText="1"/>
      <protection/>
    </xf>
    <xf numFmtId="0" fontId="73" fillId="36" borderId="11" xfId="44" applyFont="1" applyFill="1" applyBorder="1" applyAlignment="1" applyProtection="1">
      <alignment vertical="center" wrapText="1"/>
      <protection/>
    </xf>
    <xf numFmtId="0" fontId="6" fillId="0" borderId="17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2" fillId="34" borderId="11" xfId="64" applyFont="1" applyFill="1" applyBorder="1" applyAlignment="1">
      <alignment vertical="center" wrapText="1"/>
      <protection/>
    </xf>
    <xf numFmtId="0" fontId="73" fillId="0" borderId="10" xfId="44" applyFont="1" applyBorder="1" applyAlignment="1" applyProtection="1">
      <alignment horizontal="left" vertical="center" wrapText="1"/>
      <protection/>
    </xf>
    <xf numFmtId="0" fontId="73" fillId="0" borderId="12" xfId="44" applyFont="1" applyBorder="1" applyAlignment="1" applyProtection="1">
      <alignment horizontal="left" vertical="center" wrapText="1"/>
      <protection/>
    </xf>
    <xf numFmtId="0" fontId="73" fillId="0" borderId="13" xfId="44" applyFont="1" applyBorder="1" applyAlignment="1" applyProtection="1">
      <alignment horizontal="left" vertical="center" wrapText="1"/>
      <protection/>
    </xf>
    <xf numFmtId="0" fontId="71" fillId="0" borderId="11" xfId="64" applyFont="1" applyBorder="1" applyAlignment="1">
      <alignment vertical="center" wrapText="1"/>
      <protection/>
    </xf>
    <xf numFmtId="49" fontId="71" fillId="36" borderId="11" xfId="64" applyNumberFormat="1" applyFont="1" applyFill="1" applyBorder="1" applyAlignment="1">
      <alignment horizontal="left" vertical="center" wrapText="1"/>
      <protection/>
    </xf>
    <xf numFmtId="0" fontId="71" fillId="0" borderId="11" xfId="64" applyFont="1" applyBorder="1" applyAlignment="1">
      <alignment horizontal="left" vertical="center" wrapText="1"/>
      <protection/>
    </xf>
    <xf numFmtId="0" fontId="71" fillId="36" borderId="11" xfId="64" applyFont="1" applyFill="1" applyBorder="1" applyAlignment="1">
      <alignment horizontal="left" vertical="center" wrapText="1"/>
      <protection/>
    </xf>
    <xf numFmtId="178" fontId="71" fillId="0" borderId="10" xfId="64" applyNumberFormat="1" applyFont="1" applyBorder="1" applyAlignment="1">
      <alignment vertical="center"/>
      <protection/>
    </xf>
    <xf numFmtId="178" fontId="71" fillId="0" borderId="12" xfId="64" applyNumberFormat="1" applyFont="1" applyBorder="1" applyAlignment="1">
      <alignment vertical="center"/>
      <protection/>
    </xf>
    <xf numFmtId="176" fontId="71" fillId="0" borderId="12" xfId="64" applyNumberFormat="1" applyFont="1" applyBorder="1" applyAlignment="1">
      <alignment horizontal="center" vertical="center"/>
      <protection/>
    </xf>
    <xf numFmtId="0" fontId="71" fillId="0" borderId="13" xfId="64" applyFont="1" applyBorder="1" applyAlignment="1">
      <alignment horizontal="center" vertical="center"/>
      <protection/>
    </xf>
    <xf numFmtId="179" fontId="71" fillId="0" borderId="10" xfId="64" applyNumberFormat="1" applyFont="1" applyBorder="1" applyAlignment="1">
      <alignment vertical="center"/>
      <protection/>
    </xf>
    <xf numFmtId="179" fontId="71" fillId="0" borderId="12" xfId="64" applyNumberFormat="1" applyFont="1" applyBorder="1" applyAlignment="1">
      <alignment vertical="center"/>
      <protection/>
    </xf>
    <xf numFmtId="0" fontId="71" fillId="0" borderId="11" xfId="64" applyFont="1" applyBorder="1" applyAlignment="1">
      <alignment horizontal="center" vertical="center"/>
      <protection/>
    </xf>
    <xf numFmtId="0" fontId="71" fillId="0" borderId="11" xfId="64" applyFont="1" applyBorder="1" applyAlignment="1">
      <alignment vertical="center"/>
      <protection/>
    </xf>
    <xf numFmtId="0" fontId="72" fillId="34" borderId="19" xfId="64" applyFont="1" applyFill="1" applyBorder="1" applyAlignment="1">
      <alignment horizontal="left" vertical="center" wrapText="1"/>
      <protection/>
    </xf>
    <xf numFmtId="0" fontId="72" fillId="34" borderId="17" xfId="64" applyFont="1" applyFill="1" applyBorder="1" applyAlignment="1">
      <alignment horizontal="left" vertical="center" wrapText="1"/>
      <protection/>
    </xf>
    <xf numFmtId="0" fontId="72" fillId="34" borderId="30" xfId="64" applyFont="1" applyFill="1" applyBorder="1" applyAlignment="1">
      <alignment horizontal="left" vertical="center" wrapText="1"/>
      <protection/>
    </xf>
    <xf numFmtId="0" fontId="72" fillId="34" borderId="14" xfId="64" applyFont="1" applyFill="1" applyBorder="1" applyAlignment="1">
      <alignment horizontal="left" vertical="center" wrapText="1"/>
      <protection/>
    </xf>
    <xf numFmtId="0" fontId="72" fillId="34" borderId="0" xfId="64" applyFont="1" applyFill="1" applyAlignment="1">
      <alignment horizontal="left" vertical="center" wrapText="1"/>
      <protection/>
    </xf>
    <xf numFmtId="0" fontId="72" fillId="34" borderId="31" xfId="64" applyFont="1" applyFill="1" applyBorder="1" applyAlignment="1">
      <alignment horizontal="left" vertical="center" wrapText="1"/>
      <protection/>
    </xf>
    <xf numFmtId="0" fontId="71" fillId="36" borderId="19" xfId="64" applyFont="1" applyFill="1" applyBorder="1" applyAlignment="1">
      <alignment horizontal="left" vertical="center" wrapText="1"/>
      <protection/>
    </xf>
    <xf numFmtId="0" fontId="71" fillId="36" borderId="17" xfId="64" applyFont="1" applyFill="1" applyBorder="1" applyAlignment="1">
      <alignment horizontal="left" vertical="center" wrapText="1"/>
      <protection/>
    </xf>
    <xf numFmtId="0" fontId="71" fillId="36" borderId="30" xfId="64" applyFont="1" applyFill="1" applyBorder="1" applyAlignment="1">
      <alignment horizontal="left" vertical="center" wrapText="1"/>
      <protection/>
    </xf>
    <xf numFmtId="0" fontId="71" fillId="36" borderId="15" xfId="64" applyFont="1" applyFill="1" applyBorder="1" applyAlignment="1">
      <alignment horizontal="left" vertical="center" wrapText="1"/>
      <protection/>
    </xf>
    <xf numFmtId="0" fontId="71" fillId="36" borderId="21" xfId="64" applyFont="1" applyFill="1" applyBorder="1" applyAlignment="1">
      <alignment horizontal="left" vertical="center" wrapText="1"/>
      <protection/>
    </xf>
    <xf numFmtId="0" fontId="71" fillId="36" borderId="32" xfId="64" applyFont="1" applyFill="1" applyBorder="1" applyAlignment="1">
      <alignment horizontal="left" vertical="center" wrapText="1"/>
      <protection/>
    </xf>
    <xf numFmtId="0" fontId="72" fillId="0" borderId="15" xfId="64" applyFont="1" applyBorder="1" applyAlignment="1">
      <alignment horizontal="left" vertical="center" wrapText="1"/>
      <protection/>
    </xf>
    <xf numFmtId="0" fontId="72" fillId="0" borderId="21" xfId="64" applyFont="1" applyBorder="1" applyAlignment="1">
      <alignment horizontal="left" vertical="center" wrapText="1"/>
      <protection/>
    </xf>
    <xf numFmtId="0" fontId="72" fillId="0" borderId="32" xfId="64" applyFont="1" applyBorder="1" applyAlignment="1">
      <alignment horizontal="left" vertical="center" wrapText="1"/>
      <protection/>
    </xf>
    <xf numFmtId="0" fontId="71" fillId="0" borderId="19" xfId="64" applyFont="1" applyBorder="1" applyAlignment="1">
      <alignment horizontal="center" vertical="center"/>
      <protection/>
    </xf>
    <xf numFmtId="0" fontId="71" fillId="0" borderId="17" xfId="64" applyFont="1" applyBorder="1" applyAlignment="1">
      <alignment horizontal="center" vertical="center"/>
      <protection/>
    </xf>
    <xf numFmtId="0" fontId="71" fillId="0" borderId="30" xfId="64" applyFont="1" applyBorder="1" applyAlignment="1">
      <alignment horizontal="center" vertical="center"/>
      <protection/>
    </xf>
    <xf numFmtId="0" fontId="71" fillId="0" borderId="15" xfId="64" applyFont="1" applyBorder="1" applyAlignment="1">
      <alignment horizontal="center" vertical="center"/>
      <protection/>
    </xf>
    <xf numFmtId="0" fontId="71" fillId="0" borderId="21" xfId="64" applyFont="1" applyBorder="1" applyAlignment="1">
      <alignment horizontal="center" vertical="center"/>
      <protection/>
    </xf>
    <xf numFmtId="0" fontId="71" fillId="0" borderId="32" xfId="64" applyFont="1" applyBorder="1" applyAlignment="1">
      <alignment horizontal="center" vertical="center"/>
      <protection/>
    </xf>
    <xf numFmtId="0" fontId="74" fillId="0" borderId="19" xfId="64" applyFont="1" applyBorder="1" applyAlignment="1">
      <alignment vertical="center" wrapText="1"/>
      <protection/>
    </xf>
    <xf numFmtId="0" fontId="74" fillId="0" borderId="17" xfId="64" applyFont="1" applyBorder="1" applyAlignment="1">
      <alignment vertical="center" wrapText="1"/>
      <protection/>
    </xf>
    <xf numFmtId="0" fontId="74" fillId="0" borderId="30" xfId="64" applyFont="1" applyBorder="1" applyAlignment="1">
      <alignment vertical="center" wrapText="1"/>
      <protection/>
    </xf>
    <xf numFmtId="0" fontId="74" fillId="0" borderId="14" xfId="64" applyFont="1" applyBorder="1" applyAlignment="1">
      <alignment vertical="center" wrapText="1"/>
      <protection/>
    </xf>
    <xf numFmtId="0" fontId="74" fillId="0" borderId="0" xfId="64" applyFont="1" applyAlignment="1">
      <alignment vertical="center" wrapText="1"/>
      <protection/>
    </xf>
    <xf numFmtId="0" fontId="74" fillId="0" borderId="31" xfId="64" applyFont="1" applyBorder="1" applyAlignment="1">
      <alignment vertical="center" wrapText="1"/>
      <protection/>
    </xf>
    <xf numFmtId="0" fontId="74" fillId="0" borderId="15" xfId="64" applyFont="1" applyBorder="1" applyAlignment="1">
      <alignment vertical="center" wrapText="1"/>
      <protection/>
    </xf>
    <xf numFmtId="0" fontId="74" fillId="0" borderId="21" xfId="64" applyFont="1" applyBorder="1" applyAlignment="1">
      <alignment vertical="center" wrapText="1"/>
      <protection/>
    </xf>
    <xf numFmtId="0" fontId="74" fillId="0" borderId="32" xfId="64" applyFont="1" applyBorder="1" applyAlignment="1">
      <alignment vertical="center" wrapText="1"/>
      <protection/>
    </xf>
    <xf numFmtId="0" fontId="71" fillId="0" borderId="19" xfId="64" applyFont="1" applyBorder="1" applyAlignment="1">
      <alignment horizontal="left" vertical="center" wrapText="1"/>
      <protection/>
    </xf>
    <xf numFmtId="0" fontId="71" fillId="0" borderId="17" xfId="64" applyFont="1" applyBorder="1" applyAlignment="1">
      <alignment horizontal="left" vertical="center" wrapText="1"/>
      <protection/>
    </xf>
    <xf numFmtId="0" fontId="71" fillId="0" borderId="30" xfId="64" applyFont="1" applyBorder="1" applyAlignment="1">
      <alignment horizontal="left" vertical="center" wrapText="1"/>
      <protection/>
    </xf>
    <xf numFmtId="0" fontId="72" fillId="34" borderId="15" xfId="64" applyFont="1" applyFill="1" applyBorder="1" applyAlignment="1">
      <alignment horizontal="left" vertical="center" wrapText="1"/>
      <protection/>
    </xf>
    <xf numFmtId="0" fontId="72" fillId="34" borderId="21" xfId="64" applyFont="1" applyFill="1" applyBorder="1" applyAlignment="1">
      <alignment horizontal="left" vertical="center" wrapText="1"/>
      <protection/>
    </xf>
    <xf numFmtId="0" fontId="72" fillId="34" borderId="32" xfId="64" applyFont="1" applyFill="1" applyBorder="1" applyAlignment="1">
      <alignment horizontal="left" vertical="center" wrapText="1"/>
      <protection/>
    </xf>
    <xf numFmtId="0" fontId="71" fillId="37" borderId="10" xfId="64" applyFont="1" applyFill="1" applyBorder="1" applyAlignment="1">
      <alignment horizontal="center" vertical="center"/>
      <protection/>
    </xf>
    <xf numFmtId="0" fontId="71" fillId="37" borderId="12" xfId="64" applyFont="1" applyFill="1" applyBorder="1" applyAlignment="1">
      <alignment horizontal="center" vertical="center"/>
      <protection/>
    </xf>
    <xf numFmtId="0" fontId="71" fillId="37" borderId="13" xfId="64" applyFont="1" applyFill="1" applyBorder="1" applyAlignment="1">
      <alignment horizontal="center" vertical="center"/>
      <protection/>
    </xf>
    <xf numFmtId="176" fontId="71" fillId="0" borderId="10" xfId="64" applyNumberFormat="1" applyFont="1" applyBorder="1" applyAlignment="1">
      <alignment horizontal="center" vertical="center" wrapText="1"/>
      <protection/>
    </xf>
    <xf numFmtId="0" fontId="71" fillId="0" borderId="12" xfId="64" applyFont="1" applyBorder="1" applyAlignment="1">
      <alignment horizontal="center" vertical="center"/>
      <protection/>
    </xf>
    <xf numFmtId="176" fontId="71" fillId="0" borderId="10" xfId="64" applyNumberFormat="1" applyFont="1" applyBorder="1" applyAlignment="1">
      <alignment vertical="center"/>
      <protection/>
    </xf>
    <xf numFmtId="176" fontId="71" fillId="0" borderId="12" xfId="64" applyNumberFormat="1" applyFont="1" applyBorder="1" applyAlignment="1">
      <alignment vertical="center"/>
      <protection/>
    </xf>
    <xf numFmtId="0" fontId="71" fillId="36" borderId="11" xfId="64" applyFont="1" applyFill="1" applyBorder="1" applyAlignment="1">
      <alignment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 wrapText="1"/>
      <protection/>
    </xf>
    <xf numFmtId="0" fontId="71" fillId="36" borderId="10" xfId="64" applyFont="1" applyFill="1" applyBorder="1" applyAlignment="1">
      <alignment horizontal="left" vertical="center" wrapText="1"/>
      <protection/>
    </xf>
    <xf numFmtId="0" fontId="71" fillId="36" borderId="12" xfId="64" applyFont="1" applyFill="1" applyBorder="1" applyAlignment="1">
      <alignment horizontal="left" vertical="center" wrapText="1"/>
      <protection/>
    </xf>
    <xf numFmtId="0" fontId="71" fillId="36" borderId="13" xfId="64" applyFont="1" applyFill="1" applyBorder="1" applyAlignment="1">
      <alignment horizontal="left" vertical="center" wrapText="1"/>
      <protection/>
    </xf>
    <xf numFmtId="0" fontId="58" fillId="0" borderId="0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176" fontId="58" fillId="34" borderId="10" xfId="0" applyNumberFormat="1" applyFont="1" applyFill="1" applyBorder="1" applyAlignment="1">
      <alignment vertical="center"/>
    </xf>
    <xf numFmtId="176" fontId="58" fillId="34" borderId="13" xfId="0" applyNumberFormat="1" applyFont="1" applyFill="1" applyBorder="1" applyAlignment="1">
      <alignment vertical="center"/>
    </xf>
    <xf numFmtId="176" fontId="58" fillId="34" borderId="16" xfId="0" applyNumberFormat="1" applyFont="1" applyFill="1" applyBorder="1" applyAlignment="1">
      <alignment horizontal="left" vertical="center" shrinkToFit="1"/>
    </xf>
    <xf numFmtId="176" fontId="58" fillId="34" borderId="11" xfId="0" applyNumberFormat="1" applyFont="1" applyFill="1" applyBorder="1" applyAlignment="1">
      <alignment horizontal="left" vertical="center" shrinkToFit="1"/>
    </xf>
    <xf numFmtId="176" fontId="58" fillId="34" borderId="19" xfId="0" applyNumberFormat="1" applyFont="1" applyFill="1" applyBorder="1" applyAlignment="1">
      <alignment horizontal="center" vertical="center" textRotation="255" shrinkToFit="1"/>
    </xf>
    <xf numFmtId="176" fontId="58" fillId="34" borderId="14" xfId="0" applyNumberFormat="1" applyFont="1" applyFill="1" applyBorder="1" applyAlignment="1">
      <alignment horizontal="center" vertical="center" textRotation="255" shrinkToFit="1"/>
    </xf>
    <xf numFmtId="176" fontId="58" fillId="34" borderId="15" xfId="0" applyNumberFormat="1" applyFont="1" applyFill="1" applyBorder="1" applyAlignment="1">
      <alignment horizontal="center" vertical="center" textRotation="255" shrinkToFit="1"/>
    </xf>
    <xf numFmtId="176" fontId="58" fillId="34" borderId="18" xfId="0" applyNumberFormat="1" applyFont="1" applyFill="1" applyBorder="1" applyAlignment="1">
      <alignment horizontal="center" vertical="center" textRotation="255" shrinkToFit="1"/>
    </xf>
    <xf numFmtId="176" fontId="58" fillId="34" borderId="20" xfId="0" applyNumberFormat="1" applyFont="1" applyFill="1" applyBorder="1" applyAlignment="1">
      <alignment horizontal="center" vertical="center" textRotation="255" shrinkToFit="1"/>
    </xf>
    <xf numFmtId="176" fontId="58" fillId="34" borderId="11" xfId="0" applyNumberFormat="1" applyFont="1" applyFill="1" applyBorder="1" applyAlignment="1">
      <alignment horizontal="left" vertical="center" wrapText="1" shrinkToFit="1"/>
    </xf>
    <xf numFmtId="176" fontId="58" fillId="34" borderId="18" xfId="0" applyNumberFormat="1" applyFont="1" applyFill="1" applyBorder="1" applyAlignment="1">
      <alignment horizontal="left" vertical="center" shrinkToFit="1"/>
    </xf>
    <xf numFmtId="176" fontId="58" fillId="33" borderId="35" xfId="0" applyNumberFormat="1" applyFont="1" applyFill="1" applyBorder="1" applyAlignment="1">
      <alignment horizontal="left" vertical="center" shrinkToFit="1"/>
    </xf>
    <xf numFmtId="176" fontId="58" fillId="33" borderId="23" xfId="0" applyNumberFormat="1" applyFont="1" applyFill="1" applyBorder="1" applyAlignment="1">
      <alignment horizontal="left" vertical="center" shrinkToFit="1"/>
    </xf>
    <xf numFmtId="176" fontId="58" fillId="34" borderId="36" xfId="0" applyNumberFormat="1" applyFont="1" applyFill="1" applyBorder="1" applyAlignment="1">
      <alignment horizontal="left" vertical="center" shrinkToFit="1"/>
    </xf>
    <xf numFmtId="176" fontId="58" fillId="34" borderId="22" xfId="0" applyNumberFormat="1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8" fillId="33" borderId="10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left"/>
    </xf>
    <xf numFmtId="0" fontId="58" fillId="33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wrapText="1"/>
    </xf>
    <xf numFmtId="0" fontId="58" fillId="33" borderId="12" xfId="0" applyFont="1" applyFill="1" applyBorder="1" applyAlignment="1">
      <alignment horizontal="left" wrapText="1"/>
    </xf>
    <xf numFmtId="0" fontId="58" fillId="33" borderId="13" xfId="0" applyFont="1" applyFill="1" applyBorder="1" applyAlignment="1">
      <alignment horizontal="left" wrapText="1"/>
    </xf>
    <xf numFmtId="176" fontId="58" fillId="34" borderId="18" xfId="53" applyNumberFormat="1" applyFont="1" applyFill="1" applyBorder="1" applyAlignment="1">
      <alignment horizontal="center" vertical="center" textRotation="255"/>
    </xf>
    <xf numFmtId="176" fontId="58" fillId="34" borderId="20" xfId="53" applyNumberFormat="1" applyFont="1" applyFill="1" applyBorder="1" applyAlignment="1">
      <alignment horizontal="center" vertical="center" textRotation="255"/>
    </xf>
    <xf numFmtId="176" fontId="58" fillId="34" borderId="15" xfId="53" applyNumberFormat="1" applyFont="1" applyFill="1" applyBorder="1" applyAlignment="1">
      <alignment horizontal="center" vertical="center" textRotation="255"/>
    </xf>
    <xf numFmtId="176" fontId="58" fillId="34" borderId="11" xfId="0" applyNumberFormat="1" applyFont="1" applyFill="1" applyBorder="1" applyAlignment="1">
      <alignment horizontal="center" vertical="center" textRotation="255" wrapText="1"/>
    </xf>
    <xf numFmtId="176" fontId="58" fillId="34" borderId="18" xfId="0" applyNumberFormat="1" applyFont="1" applyFill="1" applyBorder="1" applyAlignment="1">
      <alignment horizontal="center" vertical="center" textRotation="255" wrapText="1"/>
    </xf>
    <xf numFmtId="0" fontId="58" fillId="33" borderId="19" xfId="0" applyFont="1" applyFill="1" applyBorder="1" applyAlignment="1">
      <alignment horizontal="left" vertical="center" shrinkToFit="1"/>
    </xf>
    <xf numFmtId="0" fontId="58" fillId="33" borderId="17" xfId="0" applyFont="1" applyFill="1" applyBorder="1" applyAlignment="1">
      <alignment horizontal="left" vertical="center" shrinkToFit="1"/>
    </xf>
    <xf numFmtId="0" fontId="58" fillId="33" borderId="30" xfId="0" applyFont="1" applyFill="1" applyBorder="1" applyAlignment="1">
      <alignment horizontal="left" vertical="center" shrinkToFit="1"/>
    </xf>
    <xf numFmtId="176" fontId="58" fillId="34" borderId="10" xfId="0" applyNumberFormat="1" applyFont="1" applyFill="1" applyBorder="1" applyAlignment="1">
      <alignment horizontal="left" vertical="center"/>
    </xf>
    <xf numFmtId="176" fontId="58" fillId="34" borderId="12" xfId="0" applyNumberFormat="1" applyFont="1" applyFill="1" applyBorder="1" applyAlignment="1">
      <alignment horizontal="left" vertical="center"/>
    </xf>
    <xf numFmtId="176" fontId="58" fillId="34" borderId="13" xfId="0" applyNumberFormat="1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left" vertical="center"/>
    </xf>
    <xf numFmtId="0" fontId="58" fillId="33" borderId="12" xfId="0" applyFont="1" applyFill="1" applyBorder="1" applyAlignment="1">
      <alignment horizontal="left" vertical="center"/>
    </xf>
    <xf numFmtId="0" fontId="58" fillId="33" borderId="13" xfId="0" applyFont="1" applyFill="1" applyBorder="1" applyAlignment="1">
      <alignment horizontal="left" vertical="center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shrinkToFit="1"/>
    </xf>
    <xf numFmtId="0" fontId="75" fillId="33" borderId="13" xfId="0" applyFont="1" applyFill="1" applyBorder="1" applyAlignment="1">
      <alignment vertical="center" shrinkToFit="1"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>
      <alignment horizontal="left" vertical="center" shrinkToFit="1"/>
    </xf>
    <xf numFmtId="0" fontId="58" fillId="33" borderId="12" xfId="0" applyFont="1" applyFill="1" applyBorder="1" applyAlignment="1">
      <alignment horizontal="left" vertical="center" shrinkToFit="1"/>
    </xf>
    <xf numFmtId="0" fontId="58" fillId="33" borderId="13" xfId="0" applyFont="1" applyFill="1" applyBorder="1" applyAlignment="1">
      <alignment horizontal="left" vertical="center" shrinkToFit="1"/>
    </xf>
    <xf numFmtId="176" fontId="58" fillId="34" borderId="10" xfId="0" applyNumberFormat="1" applyFont="1" applyFill="1" applyBorder="1" applyAlignment="1">
      <alignment vertical="center" shrinkToFit="1"/>
    </xf>
    <xf numFmtId="176" fontId="58" fillId="34" borderId="12" xfId="0" applyNumberFormat="1" applyFont="1" applyFill="1" applyBorder="1" applyAlignment="1">
      <alignment vertical="center" shrinkToFit="1"/>
    </xf>
    <xf numFmtId="176" fontId="58" fillId="34" borderId="13" xfId="0" applyNumberFormat="1" applyFont="1" applyFill="1" applyBorder="1" applyAlignment="1">
      <alignment vertical="center" shrinkToFit="1"/>
    </xf>
    <xf numFmtId="176" fontId="58" fillId="34" borderId="19" xfId="0" applyNumberFormat="1" applyFont="1" applyFill="1" applyBorder="1" applyAlignment="1">
      <alignment vertical="center" shrinkToFit="1"/>
    </xf>
    <xf numFmtId="176" fontId="58" fillId="34" borderId="17" xfId="0" applyNumberFormat="1" applyFont="1" applyFill="1" applyBorder="1" applyAlignment="1">
      <alignment vertical="center" shrinkToFit="1"/>
    </xf>
    <xf numFmtId="176" fontId="58" fillId="34" borderId="30" xfId="0" applyNumberFormat="1" applyFont="1" applyFill="1" applyBorder="1" applyAlignment="1">
      <alignment vertical="center" shrinkToFit="1"/>
    </xf>
    <xf numFmtId="176" fontId="58" fillId="33" borderId="36" xfId="0" applyNumberFormat="1" applyFont="1" applyFill="1" applyBorder="1" applyAlignment="1">
      <alignment vertical="center" shrinkToFit="1"/>
    </xf>
    <xf numFmtId="176" fontId="58" fillId="33" borderId="22" xfId="0" applyNumberFormat="1" applyFont="1" applyFill="1" applyBorder="1" applyAlignment="1">
      <alignment vertical="center" shrinkToFit="1"/>
    </xf>
    <xf numFmtId="0" fontId="75" fillId="33" borderId="19" xfId="0" applyFont="1" applyFill="1" applyBorder="1" applyAlignment="1">
      <alignment vertical="center" shrinkToFit="1"/>
    </xf>
    <xf numFmtId="0" fontId="75" fillId="33" borderId="30" xfId="0" applyFont="1" applyFill="1" applyBorder="1" applyAlignment="1">
      <alignment vertical="center" shrinkToFit="1"/>
    </xf>
    <xf numFmtId="0" fontId="58" fillId="33" borderId="36" xfId="0" applyFont="1" applyFill="1" applyBorder="1" applyAlignment="1">
      <alignment horizontal="center" vertical="center" shrinkToFit="1"/>
    </xf>
    <xf numFmtId="0" fontId="58" fillId="33" borderId="22" xfId="0" applyFont="1" applyFill="1" applyBorder="1" applyAlignment="1">
      <alignment horizontal="center" vertical="center" shrinkToFit="1"/>
    </xf>
    <xf numFmtId="0" fontId="58" fillId="33" borderId="14" xfId="0" applyFont="1" applyFill="1" applyBorder="1" applyAlignment="1">
      <alignment horizontal="left" vertical="center" shrinkToFit="1"/>
    </xf>
    <xf numFmtId="0" fontId="58" fillId="33" borderId="0" xfId="0" applyFont="1" applyFill="1" applyBorder="1" applyAlignment="1">
      <alignment horizontal="left" vertical="center" shrinkToFit="1"/>
    </xf>
    <xf numFmtId="0" fontId="58" fillId="33" borderId="31" xfId="0" applyFont="1" applyFill="1" applyBorder="1" applyAlignment="1">
      <alignment horizontal="left" vertical="center" shrinkToFit="1"/>
    </xf>
    <xf numFmtId="0" fontId="58" fillId="33" borderId="36" xfId="0" applyFont="1" applyFill="1" applyBorder="1" applyAlignment="1">
      <alignment vertical="center" shrinkToFit="1"/>
    </xf>
    <xf numFmtId="0" fontId="58" fillId="33" borderId="22" xfId="0" applyFont="1" applyFill="1" applyBorder="1" applyAlignment="1">
      <alignment vertical="center" shrinkToFit="1"/>
    </xf>
    <xf numFmtId="0" fontId="58" fillId="33" borderId="14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vertical="center"/>
    </xf>
    <xf numFmtId="0" fontId="58" fillId="34" borderId="12" xfId="0" applyFont="1" applyFill="1" applyBorder="1" applyAlignment="1">
      <alignment horizontal="left" vertical="center"/>
    </xf>
    <xf numFmtId="0" fontId="58" fillId="34" borderId="13" xfId="0" applyFont="1" applyFill="1" applyBorder="1" applyAlignment="1">
      <alignment horizontal="left" vertical="center"/>
    </xf>
    <xf numFmtId="176" fontId="58" fillId="34" borderId="20" xfId="0" applyNumberFormat="1" applyFont="1" applyFill="1" applyBorder="1" applyAlignment="1">
      <alignment horizontal="center" vertical="center" textRotation="255" wrapText="1"/>
    </xf>
    <xf numFmtId="176" fontId="58" fillId="34" borderId="15" xfId="0" applyNumberFormat="1" applyFont="1" applyFill="1" applyBorder="1" applyAlignment="1">
      <alignment horizontal="center" vertical="center" textRotation="255" wrapText="1"/>
    </xf>
    <xf numFmtId="176" fontId="58" fillId="33" borderId="19" xfId="0" applyNumberFormat="1" applyFont="1" applyFill="1" applyBorder="1" applyAlignment="1">
      <alignment horizontal="left" vertical="center"/>
    </xf>
    <xf numFmtId="176" fontId="58" fillId="33" borderId="17" xfId="0" applyNumberFormat="1" applyFont="1" applyFill="1" applyBorder="1" applyAlignment="1">
      <alignment horizontal="left" vertical="center"/>
    </xf>
    <xf numFmtId="176" fontId="58" fillId="33" borderId="30" xfId="0" applyNumberFormat="1" applyFont="1" applyFill="1" applyBorder="1" applyAlignment="1">
      <alignment horizontal="left" vertical="center"/>
    </xf>
    <xf numFmtId="176" fontId="75" fillId="33" borderId="10" xfId="0" applyNumberFormat="1" applyFont="1" applyFill="1" applyBorder="1" applyAlignment="1">
      <alignment vertical="center"/>
    </xf>
    <xf numFmtId="176" fontId="75" fillId="33" borderId="13" xfId="0" applyNumberFormat="1" applyFont="1" applyFill="1" applyBorder="1" applyAlignment="1">
      <alignment vertical="center"/>
    </xf>
    <xf numFmtId="176" fontId="75" fillId="33" borderId="10" xfId="0" applyNumberFormat="1" applyFont="1" applyFill="1" applyBorder="1" applyAlignment="1">
      <alignment vertical="center" shrinkToFit="1"/>
    </xf>
    <xf numFmtId="176" fontId="75" fillId="33" borderId="13" xfId="0" applyNumberFormat="1" applyFont="1" applyFill="1" applyBorder="1" applyAlignment="1">
      <alignment vertical="center" shrinkToFit="1"/>
    </xf>
    <xf numFmtId="176" fontId="75" fillId="33" borderId="10" xfId="0" applyNumberFormat="1" applyFont="1" applyFill="1" applyBorder="1" applyAlignment="1">
      <alignment horizontal="left" vertical="center"/>
    </xf>
    <xf numFmtId="176" fontId="75" fillId="33" borderId="13" xfId="0" applyNumberFormat="1" applyFont="1" applyFill="1" applyBorder="1" applyAlignment="1">
      <alignment horizontal="left" vertical="center"/>
    </xf>
    <xf numFmtId="176" fontId="75" fillId="33" borderId="10" xfId="0" applyNumberFormat="1" applyFont="1" applyFill="1" applyBorder="1" applyAlignment="1">
      <alignment horizontal="left" vertical="center" shrinkToFit="1"/>
    </xf>
    <xf numFmtId="176" fontId="75" fillId="33" borderId="13" xfId="0" applyNumberFormat="1" applyFont="1" applyFill="1" applyBorder="1" applyAlignment="1">
      <alignment horizontal="left" vertical="center" shrinkToFit="1"/>
    </xf>
    <xf numFmtId="176" fontId="75" fillId="33" borderId="19" xfId="0" applyNumberFormat="1" applyFont="1" applyFill="1" applyBorder="1" applyAlignment="1">
      <alignment vertical="center"/>
    </xf>
    <xf numFmtId="176" fontId="75" fillId="33" borderId="30" xfId="0" applyNumberFormat="1" applyFont="1" applyFill="1" applyBorder="1" applyAlignment="1">
      <alignment vertical="center"/>
    </xf>
    <xf numFmtId="176" fontId="75" fillId="33" borderId="10" xfId="0" applyNumberFormat="1" applyFont="1" applyFill="1" applyBorder="1" applyAlignment="1">
      <alignment horizontal="left" vertical="top"/>
    </xf>
    <xf numFmtId="176" fontId="75" fillId="33" borderId="13" xfId="0" applyNumberFormat="1" applyFont="1" applyFill="1" applyBorder="1" applyAlignment="1">
      <alignment horizontal="left" vertical="top"/>
    </xf>
    <xf numFmtId="176" fontId="58" fillId="33" borderId="37" xfId="0" applyNumberFormat="1" applyFont="1" applyFill="1" applyBorder="1" applyAlignment="1">
      <alignment horizontal="left" vertical="center"/>
    </xf>
    <xf numFmtId="176" fontId="58" fillId="33" borderId="38" xfId="0" applyNumberFormat="1" applyFont="1" applyFill="1" applyBorder="1" applyAlignment="1">
      <alignment horizontal="left" vertical="center"/>
    </xf>
    <xf numFmtId="176" fontId="58" fillId="33" borderId="24" xfId="0" applyNumberFormat="1" applyFont="1" applyFill="1" applyBorder="1" applyAlignment="1">
      <alignment horizontal="left" vertical="center"/>
    </xf>
    <xf numFmtId="176" fontId="75" fillId="33" borderId="10" xfId="0" applyNumberFormat="1" applyFont="1" applyFill="1" applyBorder="1" applyAlignment="1">
      <alignment horizontal="left" vertical="center" wrapText="1"/>
    </xf>
    <xf numFmtId="176" fontId="75" fillId="33" borderId="13" xfId="0" applyNumberFormat="1" applyFont="1" applyFill="1" applyBorder="1" applyAlignment="1">
      <alignment horizontal="left" vertical="center" wrapText="1"/>
    </xf>
    <xf numFmtId="176" fontId="58" fillId="33" borderId="14" xfId="0" applyNumberFormat="1" applyFont="1" applyFill="1" applyBorder="1" applyAlignment="1">
      <alignment horizontal="left" vertical="center" wrapText="1"/>
    </xf>
    <xf numFmtId="176" fontId="58" fillId="33" borderId="0" xfId="0" applyNumberFormat="1" applyFont="1" applyFill="1" applyBorder="1" applyAlignment="1">
      <alignment horizontal="left" vertical="center" wrapText="1"/>
    </xf>
    <xf numFmtId="176" fontId="58" fillId="33" borderId="31" xfId="0" applyNumberFormat="1" applyFont="1" applyFill="1" applyBorder="1" applyAlignment="1">
      <alignment horizontal="left" vertical="center" wrapText="1"/>
    </xf>
    <xf numFmtId="176" fontId="58" fillId="33" borderId="19" xfId="0" applyNumberFormat="1" applyFont="1" applyFill="1" applyBorder="1" applyAlignment="1">
      <alignment horizontal="left" vertical="center" wrapText="1"/>
    </xf>
    <xf numFmtId="176" fontId="58" fillId="33" borderId="17" xfId="0" applyNumberFormat="1" applyFont="1" applyFill="1" applyBorder="1" applyAlignment="1">
      <alignment horizontal="left" vertical="center" wrapText="1"/>
    </xf>
    <xf numFmtId="176" fontId="58" fillId="33" borderId="30" xfId="0" applyNumberFormat="1" applyFont="1" applyFill="1" applyBorder="1" applyAlignment="1">
      <alignment horizontal="left" vertical="center" wrapText="1"/>
    </xf>
    <xf numFmtId="176" fontId="75" fillId="33" borderId="10" xfId="0" applyNumberFormat="1" applyFont="1" applyFill="1" applyBorder="1" applyAlignment="1">
      <alignment vertical="center" wrapText="1"/>
    </xf>
    <xf numFmtId="176" fontId="75" fillId="33" borderId="13" xfId="0" applyNumberFormat="1" applyFont="1" applyFill="1" applyBorder="1" applyAlignment="1">
      <alignment vertical="center" wrapText="1"/>
    </xf>
    <xf numFmtId="176" fontId="75" fillId="33" borderId="14" xfId="0" applyNumberFormat="1" applyFont="1" applyFill="1" applyBorder="1" applyAlignment="1">
      <alignment vertical="center" wrapText="1"/>
    </xf>
    <xf numFmtId="176" fontId="75" fillId="33" borderId="31" xfId="0" applyNumberFormat="1" applyFont="1" applyFill="1" applyBorder="1" applyAlignment="1">
      <alignment vertical="center" wrapText="1"/>
    </xf>
    <xf numFmtId="176" fontId="58" fillId="33" borderId="36" xfId="0" applyNumberFormat="1" applyFont="1" applyFill="1" applyBorder="1" applyAlignment="1">
      <alignment horizontal="left" vertical="center" shrinkToFit="1"/>
    </xf>
    <xf numFmtId="176" fontId="58" fillId="33" borderId="22" xfId="0" applyNumberFormat="1" applyFont="1" applyFill="1" applyBorder="1" applyAlignment="1">
      <alignment horizontal="left" vertical="center" shrinkToFit="1"/>
    </xf>
    <xf numFmtId="176" fontId="58" fillId="33" borderId="14" xfId="0" applyNumberFormat="1" applyFont="1" applyFill="1" applyBorder="1" applyAlignment="1">
      <alignment horizontal="left" vertical="center" shrinkToFit="1"/>
    </xf>
    <xf numFmtId="176" fontId="58" fillId="33" borderId="0" xfId="0" applyNumberFormat="1" applyFont="1" applyFill="1" applyBorder="1" applyAlignment="1">
      <alignment horizontal="left" vertical="center" shrinkToFit="1"/>
    </xf>
    <xf numFmtId="176" fontId="58" fillId="33" borderId="31" xfId="0" applyNumberFormat="1" applyFont="1" applyFill="1" applyBorder="1" applyAlignment="1">
      <alignment horizontal="left" vertical="center" shrinkToFit="1"/>
    </xf>
    <xf numFmtId="0" fontId="66" fillId="33" borderId="10" xfId="0" applyFont="1" applyFill="1" applyBorder="1" applyAlignment="1">
      <alignment horizontal="center" vertical="center" wrapText="1" shrinkToFit="1"/>
    </xf>
    <xf numFmtId="0" fontId="66" fillId="33" borderId="12" xfId="0" applyFont="1" applyFill="1" applyBorder="1" applyAlignment="1">
      <alignment horizontal="center" vertical="center" wrapText="1" shrinkToFit="1"/>
    </xf>
    <xf numFmtId="0" fontId="66" fillId="33" borderId="13" xfId="0" applyFont="1" applyFill="1" applyBorder="1" applyAlignment="1">
      <alignment horizontal="center" vertical="center" wrapText="1" shrinkToFit="1"/>
    </xf>
    <xf numFmtId="176" fontId="58" fillId="34" borderId="18" xfId="0" applyNumberFormat="1" applyFont="1" applyFill="1" applyBorder="1" applyAlignment="1">
      <alignment horizontal="center" vertical="center" textRotation="255"/>
    </xf>
    <xf numFmtId="176" fontId="58" fillId="34" borderId="20" xfId="0" applyNumberFormat="1" applyFont="1" applyFill="1" applyBorder="1" applyAlignment="1">
      <alignment horizontal="center" vertical="center" textRotation="255"/>
    </xf>
    <xf numFmtId="176" fontId="58" fillId="34" borderId="14" xfId="0" applyNumberFormat="1" applyFont="1" applyFill="1" applyBorder="1" applyAlignment="1">
      <alignment horizontal="center" vertical="center" textRotation="255"/>
    </xf>
    <xf numFmtId="176" fontId="58" fillId="34" borderId="19" xfId="0" applyNumberFormat="1" applyFont="1" applyFill="1" applyBorder="1" applyAlignment="1">
      <alignment vertical="center"/>
    </xf>
    <xf numFmtId="176" fontId="58" fillId="34" borderId="30" xfId="0" applyNumberFormat="1" applyFont="1" applyFill="1" applyBorder="1" applyAlignment="1">
      <alignment vertical="center"/>
    </xf>
    <xf numFmtId="176" fontId="58" fillId="34" borderId="36" xfId="0" applyNumberFormat="1" applyFont="1" applyFill="1" applyBorder="1" applyAlignment="1">
      <alignment horizontal="left" vertical="center"/>
    </xf>
    <xf numFmtId="176" fontId="58" fillId="34" borderId="22" xfId="0" applyNumberFormat="1" applyFont="1" applyFill="1" applyBorder="1" applyAlignment="1">
      <alignment horizontal="left" vertical="center"/>
    </xf>
    <xf numFmtId="176" fontId="76" fillId="34" borderId="20" xfId="53" applyNumberFormat="1" applyFont="1" applyFill="1" applyBorder="1" applyAlignment="1">
      <alignment horizontal="center" vertical="center" textRotation="255" shrinkToFit="1"/>
    </xf>
    <xf numFmtId="176" fontId="76" fillId="34" borderId="16" xfId="53" applyNumberFormat="1" applyFont="1" applyFill="1" applyBorder="1" applyAlignment="1">
      <alignment horizontal="center" vertical="center" textRotation="255" shrinkToFit="1"/>
    </xf>
    <xf numFmtId="176" fontId="58" fillId="34" borderId="10" xfId="53" applyNumberFormat="1" applyFont="1" applyFill="1" applyBorder="1" applyAlignment="1">
      <alignment vertical="center"/>
    </xf>
    <xf numFmtId="176" fontId="58" fillId="34" borderId="13" xfId="53" applyNumberFormat="1" applyFont="1" applyFill="1" applyBorder="1" applyAlignment="1">
      <alignment vertical="center"/>
    </xf>
    <xf numFmtId="176" fontId="58" fillId="34" borderId="19" xfId="53" applyNumberFormat="1" applyFont="1" applyFill="1" applyBorder="1" applyAlignment="1">
      <alignment vertical="center"/>
    </xf>
    <xf numFmtId="176" fontId="58" fillId="34" borderId="30" xfId="53" applyNumberFormat="1" applyFont="1" applyFill="1" applyBorder="1" applyAlignment="1">
      <alignment vertical="center"/>
    </xf>
    <xf numFmtId="176" fontId="58" fillId="34" borderId="20" xfId="53" applyNumberFormat="1" applyFont="1" applyFill="1" applyBorder="1" applyAlignment="1">
      <alignment horizontal="center" vertical="center" textRotation="255" wrapText="1"/>
    </xf>
    <xf numFmtId="176" fontId="58" fillId="34" borderId="16" xfId="53" applyNumberFormat="1" applyFont="1" applyFill="1" applyBorder="1" applyAlignment="1">
      <alignment horizontal="center" vertical="center" textRotation="255" wrapText="1"/>
    </xf>
    <xf numFmtId="176" fontId="58" fillId="33" borderId="36" xfId="53" applyNumberFormat="1" applyFont="1" applyFill="1" applyBorder="1" applyAlignment="1">
      <alignment horizontal="left" vertical="center" wrapText="1"/>
    </xf>
    <xf numFmtId="176" fontId="58" fillId="33" borderId="22" xfId="53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 wrapText="1"/>
    </xf>
    <xf numFmtId="0" fontId="71" fillId="0" borderId="13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400050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4010025" y="11953875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13</xdr:col>
      <xdr:colOff>0</xdr:colOff>
      <xdr:row>1</xdr:row>
      <xdr:rowOff>9525</xdr:rowOff>
    </xdr:to>
    <xdr:sp>
      <xdr:nvSpPr>
        <xdr:cNvPr id="2" name="テキスト ボックス 70"/>
        <xdr:cNvSpPr txBox="1">
          <a:spLocks noChangeArrowheads="1"/>
        </xdr:cNvSpPr>
      </xdr:nvSpPr>
      <xdr:spPr>
        <a:xfrm>
          <a:off x="38100" y="47625"/>
          <a:ext cx="2724150" cy="46672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www.toshi-kouen.jp/staticpages/index.php/nagano_top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SheetLayoutView="100" zoomScalePageLayoutView="0" workbookViewId="0" topLeftCell="A1">
      <selection activeCell="U6" sqref="U6:AR6"/>
    </sheetView>
  </sheetViews>
  <sheetFormatPr defaultColWidth="2.57421875" defaultRowHeight="15"/>
  <cols>
    <col min="1" max="1" width="5.140625" style="101" customWidth="1"/>
    <col min="2" max="5" width="2.57421875" style="101" customWidth="1"/>
    <col min="6" max="6" width="4.140625" style="101" customWidth="1"/>
    <col min="7" max="9" width="2.57421875" style="101" customWidth="1"/>
    <col min="10" max="10" width="6.421875" style="101" customWidth="1"/>
    <col min="11" max="44" width="2.57421875" style="101" customWidth="1"/>
    <col min="45" max="16384" width="2.57421875" style="101" customWidth="1"/>
  </cols>
  <sheetData>
    <row r="1" spans="1:44" s="100" customFormat="1" ht="39.75" customHeight="1">
      <c r="A1" s="149" t="s">
        <v>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</row>
    <row r="2" spans="1:44" s="100" customFormat="1" ht="20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</row>
    <row r="3" spans="1:44" s="100" customFormat="1" ht="45" customHeight="1">
      <c r="A3" s="152" t="s">
        <v>89</v>
      </c>
      <c r="B3" s="152"/>
      <c r="C3" s="152"/>
      <c r="D3" s="152"/>
      <c r="E3" s="152"/>
      <c r="F3" s="153" t="s">
        <v>161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 t="s">
        <v>191</v>
      </c>
      <c r="T3" s="154"/>
      <c r="U3" s="154"/>
      <c r="V3" s="154"/>
      <c r="W3" s="154"/>
      <c r="X3" s="155" t="s">
        <v>196</v>
      </c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6"/>
      <c r="AL3" s="156"/>
      <c r="AM3" s="156"/>
      <c r="AN3" s="156"/>
      <c r="AO3" s="156"/>
      <c r="AP3" s="156"/>
      <c r="AQ3" s="156"/>
      <c r="AR3" s="156"/>
    </row>
    <row r="4" spans="1:44" s="100" customFormat="1" ht="10.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</row>
    <row r="5" spans="1:44" s="100" customFormat="1" ht="22.5" customHeight="1">
      <c r="A5" s="158" t="s">
        <v>197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</row>
    <row r="6" spans="1:44" s="100" customFormat="1" ht="34.5" customHeight="1">
      <c r="A6" s="160" t="s">
        <v>90</v>
      </c>
      <c r="B6" s="160"/>
      <c r="C6" s="160"/>
      <c r="D6" s="160"/>
      <c r="E6" s="160"/>
      <c r="F6" s="160"/>
      <c r="G6" s="160"/>
      <c r="H6" s="160"/>
      <c r="I6" s="160"/>
      <c r="J6" s="160"/>
      <c r="K6" s="161" t="s">
        <v>162</v>
      </c>
      <c r="L6" s="162"/>
      <c r="M6" s="162"/>
      <c r="N6" s="162"/>
      <c r="O6" s="162"/>
      <c r="P6" s="162"/>
      <c r="Q6" s="162"/>
      <c r="R6" s="162"/>
      <c r="S6" s="162"/>
      <c r="T6" s="162"/>
      <c r="U6" s="162" t="s">
        <v>163</v>
      </c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3"/>
    </row>
    <row r="7" spans="1:44" s="100" customFormat="1" ht="34.5" customHeight="1">
      <c r="A7" s="160" t="s">
        <v>164</v>
      </c>
      <c r="B7" s="160"/>
      <c r="C7" s="160"/>
      <c r="D7" s="160"/>
      <c r="E7" s="160"/>
      <c r="F7" s="160"/>
      <c r="G7" s="160"/>
      <c r="H7" s="160"/>
      <c r="I7" s="160"/>
      <c r="J7" s="160"/>
      <c r="K7" s="164" t="s">
        <v>165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</row>
    <row r="8" spans="1:44" s="100" customFormat="1" ht="45" customHeight="1">
      <c r="A8" s="154" t="s">
        <v>166</v>
      </c>
      <c r="B8" s="154"/>
      <c r="C8" s="154"/>
      <c r="D8" s="154"/>
      <c r="E8" s="154"/>
      <c r="F8" s="154"/>
      <c r="G8" s="154"/>
      <c r="H8" s="154"/>
      <c r="I8" s="154"/>
      <c r="J8" s="154"/>
      <c r="K8" s="165" t="s">
        <v>198</v>
      </c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</row>
    <row r="9" spans="1:44" s="100" customFormat="1" ht="34.5" customHeight="1">
      <c r="A9" s="154" t="s">
        <v>91</v>
      </c>
      <c r="B9" s="154"/>
      <c r="C9" s="154"/>
      <c r="D9" s="154"/>
      <c r="E9" s="154"/>
      <c r="F9" s="154"/>
      <c r="G9" s="154"/>
      <c r="H9" s="154"/>
      <c r="I9" s="154"/>
      <c r="J9" s="154"/>
      <c r="K9" s="166" t="s">
        <v>167</v>
      </c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</row>
    <row r="10" spans="1:44" s="100" customFormat="1" ht="34.5" customHeight="1">
      <c r="A10" s="154" t="s">
        <v>92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67" t="s">
        <v>183</v>
      </c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4" s="100" customFormat="1" ht="42.75" customHeight="1">
      <c r="A11" s="154" t="s">
        <v>93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67" t="s">
        <v>184</v>
      </c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</row>
    <row r="12" spans="1:44" s="100" customFormat="1" ht="34.5" customHeight="1">
      <c r="A12" s="154" t="s">
        <v>94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66" t="s">
        <v>185</v>
      </c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</row>
    <row r="13" spans="1:44" s="100" customFormat="1" ht="146.25" customHeight="1">
      <c r="A13" s="154" t="s">
        <v>95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66" t="s">
        <v>186</v>
      </c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</row>
    <row r="14" spans="1:44" s="100" customFormat="1" ht="15" customHeight="1">
      <c r="A14" s="176" t="s">
        <v>96</v>
      </c>
      <c r="B14" s="177"/>
      <c r="C14" s="177"/>
      <c r="D14" s="177"/>
      <c r="E14" s="177"/>
      <c r="F14" s="177"/>
      <c r="G14" s="177"/>
      <c r="H14" s="177"/>
      <c r="I14" s="177"/>
      <c r="J14" s="178"/>
      <c r="K14" s="191" t="s">
        <v>97</v>
      </c>
      <c r="L14" s="192"/>
      <c r="M14" s="192"/>
      <c r="N14" s="192"/>
      <c r="O14" s="192"/>
      <c r="P14" s="192"/>
      <c r="Q14" s="193"/>
      <c r="R14" s="174" t="s">
        <v>98</v>
      </c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97"/>
      <c r="AQ14" s="198"/>
      <c r="AR14" s="199"/>
    </row>
    <row r="15" spans="1:44" s="100" customFormat="1" ht="15" customHeight="1">
      <c r="A15" s="179"/>
      <c r="B15" s="180"/>
      <c r="C15" s="180"/>
      <c r="D15" s="180"/>
      <c r="E15" s="180"/>
      <c r="F15" s="180"/>
      <c r="G15" s="180"/>
      <c r="H15" s="180"/>
      <c r="I15" s="180"/>
      <c r="J15" s="181"/>
      <c r="K15" s="194"/>
      <c r="L15" s="195"/>
      <c r="M15" s="195"/>
      <c r="N15" s="195"/>
      <c r="O15" s="195"/>
      <c r="P15" s="195"/>
      <c r="Q15" s="196"/>
      <c r="R15" s="174" t="s">
        <v>99</v>
      </c>
      <c r="S15" s="174"/>
      <c r="T15" s="174"/>
      <c r="U15" s="174"/>
      <c r="V15" s="174"/>
      <c r="W15" s="174"/>
      <c r="X15" s="174" t="s">
        <v>100</v>
      </c>
      <c r="Y15" s="174"/>
      <c r="Z15" s="174"/>
      <c r="AA15" s="174"/>
      <c r="AB15" s="174"/>
      <c r="AC15" s="174"/>
      <c r="AD15" s="174" t="s">
        <v>13</v>
      </c>
      <c r="AE15" s="174"/>
      <c r="AF15" s="174"/>
      <c r="AG15" s="174"/>
      <c r="AH15" s="174"/>
      <c r="AI15" s="174"/>
      <c r="AJ15" s="174" t="s">
        <v>101</v>
      </c>
      <c r="AK15" s="174"/>
      <c r="AL15" s="174"/>
      <c r="AM15" s="174"/>
      <c r="AN15" s="174"/>
      <c r="AO15" s="174"/>
      <c r="AP15" s="200"/>
      <c r="AQ15" s="201"/>
      <c r="AR15" s="202"/>
    </row>
    <row r="16" spans="1:44" s="100" customFormat="1" ht="15" customHeight="1">
      <c r="A16" s="188"/>
      <c r="B16" s="189"/>
      <c r="C16" s="189"/>
      <c r="D16" s="189"/>
      <c r="E16" s="189"/>
      <c r="F16" s="189"/>
      <c r="G16" s="189"/>
      <c r="H16" s="189"/>
      <c r="I16" s="189"/>
      <c r="J16" s="190"/>
      <c r="K16" s="168">
        <v>0.2</v>
      </c>
      <c r="L16" s="169"/>
      <c r="M16" s="169"/>
      <c r="N16" s="169"/>
      <c r="O16" s="169"/>
      <c r="P16" s="170" t="s">
        <v>168</v>
      </c>
      <c r="Q16" s="171"/>
      <c r="R16" s="172">
        <v>0.1</v>
      </c>
      <c r="S16" s="173"/>
      <c r="T16" s="173"/>
      <c r="U16" s="173"/>
      <c r="V16" s="170" t="s">
        <v>168</v>
      </c>
      <c r="W16" s="171"/>
      <c r="X16" s="172">
        <v>0</v>
      </c>
      <c r="Y16" s="173"/>
      <c r="Z16" s="173"/>
      <c r="AA16" s="173"/>
      <c r="AB16" s="170" t="s">
        <v>168</v>
      </c>
      <c r="AC16" s="171"/>
      <c r="AD16" s="172">
        <v>0</v>
      </c>
      <c r="AE16" s="173"/>
      <c r="AF16" s="173"/>
      <c r="AG16" s="173"/>
      <c r="AH16" s="170" t="s">
        <v>168</v>
      </c>
      <c r="AI16" s="171"/>
      <c r="AJ16" s="172">
        <v>0.1</v>
      </c>
      <c r="AK16" s="173"/>
      <c r="AL16" s="173"/>
      <c r="AM16" s="173"/>
      <c r="AN16" s="170" t="s">
        <v>168</v>
      </c>
      <c r="AO16" s="171"/>
      <c r="AP16" s="203"/>
      <c r="AQ16" s="204"/>
      <c r="AR16" s="205"/>
    </row>
    <row r="17" spans="1:44" s="100" customFormat="1" ht="19.5" customHeight="1">
      <c r="A17" s="176" t="s">
        <v>102</v>
      </c>
      <c r="B17" s="177"/>
      <c r="C17" s="177"/>
      <c r="D17" s="177"/>
      <c r="E17" s="177"/>
      <c r="F17" s="177"/>
      <c r="G17" s="177"/>
      <c r="H17" s="177"/>
      <c r="I17" s="177"/>
      <c r="J17" s="178"/>
      <c r="K17" s="182" t="s">
        <v>204</v>
      </c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4"/>
    </row>
    <row r="18" spans="1:44" s="100" customFormat="1" ht="19.5" customHeight="1">
      <c r="A18" s="179"/>
      <c r="B18" s="180"/>
      <c r="C18" s="180"/>
      <c r="D18" s="180"/>
      <c r="E18" s="180"/>
      <c r="F18" s="180"/>
      <c r="G18" s="180"/>
      <c r="H18" s="180"/>
      <c r="I18" s="180"/>
      <c r="J18" s="181"/>
      <c r="K18" s="185" t="s">
        <v>205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7"/>
    </row>
    <row r="19" spans="1:44" s="100" customFormat="1" ht="34.5" customHeight="1">
      <c r="A19" s="176" t="s">
        <v>103</v>
      </c>
      <c r="B19" s="177"/>
      <c r="C19" s="177"/>
      <c r="D19" s="177"/>
      <c r="E19" s="177"/>
      <c r="F19" s="177"/>
      <c r="G19" s="177"/>
      <c r="H19" s="177"/>
      <c r="I19" s="177"/>
      <c r="J19" s="178"/>
      <c r="K19" s="206" t="s">
        <v>169</v>
      </c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8"/>
    </row>
    <row r="20" spans="1:44" s="100" customFormat="1" ht="34.5" customHeight="1">
      <c r="A20" s="154" t="s">
        <v>104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66" t="s">
        <v>170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</row>
    <row r="21" spans="1:44" s="100" customFormat="1" ht="24.75" customHeight="1">
      <c r="A21" s="176" t="s">
        <v>105</v>
      </c>
      <c r="B21" s="177"/>
      <c r="C21" s="177"/>
      <c r="D21" s="177"/>
      <c r="E21" s="177"/>
      <c r="F21" s="177"/>
      <c r="G21" s="177"/>
      <c r="H21" s="177"/>
      <c r="I21" s="177"/>
      <c r="J21" s="178"/>
      <c r="K21" s="212" t="s">
        <v>106</v>
      </c>
      <c r="L21" s="213"/>
      <c r="M21" s="213"/>
      <c r="N21" s="213"/>
      <c r="O21" s="213"/>
      <c r="P21" s="213"/>
      <c r="Q21" s="213"/>
      <c r="R21" s="212" t="s">
        <v>179</v>
      </c>
      <c r="S21" s="213"/>
      <c r="T21" s="213"/>
      <c r="U21" s="213"/>
      <c r="V21" s="214"/>
      <c r="W21" s="212" t="s">
        <v>171</v>
      </c>
      <c r="X21" s="213"/>
      <c r="Y21" s="213"/>
      <c r="Z21" s="213"/>
      <c r="AA21" s="214"/>
      <c r="AB21" s="212" t="s">
        <v>177</v>
      </c>
      <c r="AC21" s="213"/>
      <c r="AD21" s="213"/>
      <c r="AE21" s="213"/>
      <c r="AF21" s="214"/>
      <c r="AG21" s="212" t="s">
        <v>178</v>
      </c>
      <c r="AH21" s="213"/>
      <c r="AI21" s="213"/>
      <c r="AJ21" s="213"/>
      <c r="AK21" s="214"/>
      <c r="AL21" s="212" t="s">
        <v>199</v>
      </c>
      <c r="AM21" s="213"/>
      <c r="AN21" s="213"/>
      <c r="AO21" s="213"/>
      <c r="AP21" s="214"/>
      <c r="AQ21" s="102"/>
      <c r="AR21" s="103"/>
    </row>
    <row r="22" spans="1:44" s="100" customFormat="1" ht="33" customHeight="1">
      <c r="A22" s="179"/>
      <c r="B22" s="180"/>
      <c r="C22" s="180"/>
      <c r="D22" s="180"/>
      <c r="E22" s="180"/>
      <c r="F22" s="180"/>
      <c r="G22" s="180"/>
      <c r="H22" s="180"/>
      <c r="I22" s="180"/>
      <c r="J22" s="181"/>
      <c r="K22" s="215" t="s">
        <v>172</v>
      </c>
      <c r="L22" s="216"/>
      <c r="M22" s="216"/>
      <c r="N22" s="216"/>
      <c r="O22" s="216"/>
      <c r="P22" s="216"/>
      <c r="Q22" s="216"/>
      <c r="R22" s="217">
        <v>214600</v>
      </c>
      <c r="S22" s="218"/>
      <c r="T22" s="218"/>
      <c r="U22" s="218"/>
      <c r="V22" s="104" t="s">
        <v>173</v>
      </c>
      <c r="W22" s="217">
        <v>247998</v>
      </c>
      <c r="X22" s="218"/>
      <c r="Y22" s="218"/>
      <c r="Z22" s="218"/>
      <c r="AA22" s="104" t="s">
        <v>173</v>
      </c>
      <c r="AB22" s="217">
        <v>184958</v>
      </c>
      <c r="AC22" s="218"/>
      <c r="AD22" s="218"/>
      <c r="AE22" s="218"/>
      <c r="AF22" s="104" t="s">
        <v>174</v>
      </c>
      <c r="AG22" s="217">
        <v>158606</v>
      </c>
      <c r="AH22" s="218"/>
      <c r="AI22" s="218"/>
      <c r="AJ22" s="218"/>
      <c r="AK22" s="104" t="s">
        <v>174</v>
      </c>
      <c r="AL22" s="217">
        <v>139756</v>
      </c>
      <c r="AM22" s="218"/>
      <c r="AN22" s="218"/>
      <c r="AO22" s="218"/>
      <c r="AP22" s="104" t="s">
        <v>174</v>
      </c>
      <c r="AQ22" s="105"/>
      <c r="AR22" s="106"/>
    </row>
    <row r="23" spans="1:44" s="100" customFormat="1" ht="33" customHeight="1">
      <c r="A23" s="209"/>
      <c r="B23" s="210"/>
      <c r="C23" s="210"/>
      <c r="D23" s="210"/>
      <c r="E23" s="210"/>
      <c r="F23" s="210"/>
      <c r="G23" s="210"/>
      <c r="H23" s="210"/>
      <c r="I23" s="210"/>
      <c r="J23" s="211"/>
      <c r="K23" s="215" t="s">
        <v>175</v>
      </c>
      <c r="L23" s="216"/>
      <c r="M23" s="216"/>
      <c r="N23" s="216"/>
      <c r="O23" s="216"/>
      <c r="P23" s="216"/>
      <c r="Q23" s="216"/>
      <c r="R23" s="217">
        <v>22091703</v>
      </c>
      <c r="S23" s="218"/>
      <c r="T23" s="218"/>
      <c r="U23" s="218"/>
      <c r="V23" s="104" t="s">
        <v>173</v>
      </c>
      <c r="W23" s="217">
        <v>24254283</v>
      </c>
      <c r="X23" s="218"/>
      <c r="Y23" s="218"/>
      <c r="Z23" s="218"/>
      <c r="AA23" s="104" t="s">
        <v>173</v>
      </c>
      <c r="AB23" s="217">
        <v>21762537</v>
      </c>
      <c r="AC23" s="218"/>
      <c r="AD23" s="218"/>
      <c r="AE23" s="218"/>
      <c r="AF23" s="104" t="s">
        <v>174</v>
      </c>
      <c r="AG23" s="217">
        <v>18221813</v>
      </c>
      <c r="AH23" s="218"/>
      <c r="AI23" s="218"/>
      <c r="AJ23" s="218"/>
      <c r="AK23" s="104" t="s">
        <v>174</v>
      </c>
      <c r="AL23" s="217">
        <v>24200253</v>
      </c>
      <c r="AM23" s="218"/>
      <c r="AN23" s="218"/>
      <c r="AO23" s="218"/>
      <c r="AP23" s="104" t="s">
        <v>174</v>
      </c>
      <c r="AQ23" s="107"/>
      <c r="AR23" s="108"/>
    </row>
    <row r="24" spans="1:44" s="100" customFormat="1" ht="7.5" customHeight="1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</row>
    <row r="25" spans="1:44" s="100" customFormat="1" ht="22.5" customHeight="1">
      <c r="A25" s="158" t="s">
        <v>200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</row>
    <row r="26" spans="1:44" s="100" customFormat="1" ht="42" customHeight="1">
      <c r="A26" s="154" t="s">
        <v>107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67" t="s">
        <v>187</v>
      </c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</row>
    <row r="27" spans="1:44" s="100" customFormat="1" ht="34.5" customHeight="1">
      <c r="A27" s="154" t="s">
        <v>108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223" t="s">
        <v>176</v>
      </c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5"/>
    </row>
    <row r="28" spans="1:44" s="100" customFormat="1" ht="34.5" customHeight="1">
      <c r="A28" s="160" t="s">
        <v>109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219" t="s">
        <v>188</v>
      </c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</row>
    <row r="29" spans="1:44" s="100" customFormat="1" ht="34.5" customHeight="1">
      <c r="A29" s="160" t="s">
        <v>110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220" t="s">
        <v>192</v>
      </c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2"/>
    </row>
  </sheetData>
  <sheetProtection/>
  <mergeCells count="79">
    <mergeCell ref="A28:J28"/>
    <mergeCell ref="K28:AR28"/>
    <mergeCell ref="A29:J29"/>
    <mergeCell ref="K29:AR29"/>
    <mergeCell ref="A24:AR24"/>
    <mergeCell ref="A25:AR25"/>
    <mergeCell ref="A26:J26"/>
    <mergeCell ref="K26:AR26"/>
    <mergeCell ref="A27:J27"/>
    <mergeCell ref="K27:AR27"/>
    <mergeCell ref="K23:Q23"/>
    <mergeCell ref="R23:U23"/>
    <mergeCell ref="W23:Z23"/>
    <mergeCell ref="AB23:AE23"/>
    <mergeCell ref="AG23:AJ23"/>
    <mergeCell ref="AL23:AO23"/>
    <mergeCell ref="AL21:AP21"/>
    <mergeCell ref="K22:Q22"/>
    <mergeCell ref="R22:U22"/>
    <mergeCell ref="W22:Z22"/>
    <mergeCell ref="AB22:AE22"/>
    <mergeCell ref="AG22:AJ22"/>
    <mergeCell ref="AL22:AO22"/>
    <mergeCell ref="A19:J19"/>
    <mergeCell ref="K19:AR19"/>
    <mergeCell ref="A20:J20"/>
    <mergeCell ref="K20:AR20"/>
    <mergeCell ref="A21:J23"/>
    <mergeCell ref="K21:Q21"/>
    <mergeCell ref="R21:V21"/>
    <mergeCell ref="W21:AA21"/>
    <mergeCell ref="AB21:AF21"/>
    <mergeCell ref="AG21:AK21"/>
    <mergeCell ref="A17:J18"/>
    <mergeCell ref="K17:AR17"/>
    <mergeCell ref="K18:AR18"/>
    <mergeCell ref="P16:Q16"/>
    <mergeCell ref="R16:U16"/>
    <mergeCell ref="V16:W16"/>
    <mergeCell ref="X16:AA16"/>
    <mergeCell ref="A14:J16"/>
    <mergeCell ref="K14:Q15"/>
    <mergeCell ref="AP14:AR16"/>
    <mergeCell ref="R15:W15"/>
    <mergeCell ref="X15:AC15"/>
    <mergeCell ref="AD15:AI15"/>
    <mergeCell ref="AH16:AI16"/>
    <mergeCell ref="AJ16:AM16"/>
    <mergeCell ref="AJ15:AO15"/>
    <mergeCell ref="AN16:AO16"/>
    <mergeCell ref="K16:O16"/>
    <mergeCell ref="A11:J11"/>
    <mergeCell ref="K11:AR11"/>
    <mergeCell ref="A12:J12"/>
    <mergeCell ref="K12:AR12"/>
    <mergeCell ref="A13:J13"/>
    <mergeCell ref="K13:AR13"/>
    <mergeCell ref="AB16:AC16"/>
    <mergeCell ref="AD16:AG16"/>
    <mergeCell ref="R14:AO14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R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U6:AR6" r:id="rId1" display="大阪府都市公園条例施行規則"/>
    <hyperlink ref="K6:T6" r:id="rId2" display="大阪府都市公園条例"/>
    <hyperlink ref="F3:R3" r:id="rId3" display="【府営公園】　長野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300" verticalDpi="300" orientation="portrait" paperSize="9" scale="67" r:id="rId6"/>
  <headerFooter alignWithMargins="0">
    <oddHeader>&amp;R府営公園　長野公園
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">
      <selection activeCell="A112" sqref="A112:I112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8" customWidth="1"/>
    <col min="7" max="7" width="17.140625" style="19" customWidth="1"/>
    <col min="8" max="8" width="17.140625" style="21" customWidth="1"/>
    <col min="9" max="9" width="17.140625" style="19" customWidth="1"/>
  </cols>
  <sheetData>
    <row r="1" ht="18.75">
      <c r="A1" s="14" t="s">
        <v>133</v>
      </c>
    </row>
    <row r="2" spans="1:9" ht="11.25" customHeight="1">
      <c r="A2" s="99" t="s">
        <v>158</v>
      </c>
      <c r="B2" s="83"/>
      <c r="C2" s="83"/>
      <c r="D2" s="83"/>
      <c r="E2" s="83"/>
      <c r="F2" s="83"/>
      <c r="G2" s="83"/>
      <c r="I2" s="21"/>
    </row>
    <row r="3" spans="1:9" ht="18" customHeight="1">
      <c r="A3" s="112" t="s">
        <v>193</v>
      </c>
      <c r="B3" s="112"/>
      <c r="C3" s="112"/>
      <c r="D3" s="112"/>
      <c r="E3" s="20"/>
      <c r="F3" s="20"/>
      <c r="G3" s="21"/>
      <c r="H3" s="109"/>
      <c r="I3" s="109" t="s">
        <v>189</v>
      </c>
    </row>
    <row r="4" spans="1:9" ht="16.5" customHeight="1">
      <c r="A4" s="277" t="s">
        <v>0</v>
      </c>
      <c r="B4" s="278"/>
      <c r="C4" s="278"/>
      <c r="D4" s="279"/>
      <c r="E4" s="29" t="s">
        <v>141</v>
      </c>
      <c r="F4" s="29" t="s">
        <v>142</v>
      </c>
      <c r="G4" s="30" t="s">
        <v>143</v>
      </c>
      <c r="H4" s="30" t="s">
        <v>144</v>
      </c>
      <c r="I4" s="30" t="s">
        <v>201</v>
      </c>
    </row>
    <row r="5" spans="1:9" ht="16.5" customHeight="1">
      <c r="A5" s="232" t="s">
        <v>1</v>
      </c>
      <c r="B5" s="280" t="s">
        <v>2</v>
      </c>
      <c r="C5" s="281"/>
      <c r="D5" s="282"/>
      <c r="E5" s="44">
        <v>429502</v>
      </c>
      <c r="F5" s="44">
        <v>418087</v>
      </c>
      <c r="G5" s="44">
        <v>381517</v>
      </c>
      <c r="H5" s="44">
        <v>376047</v>
      </c>
      <c r="I5" s="44">
        <v>361835</v>
      </c>
    </row>
    <row r="6" spans="1:9" ht="16.5" customHeight="1">
      <c r="A6" s="233"/>
      <c r="B6" s="280" t="s">
        <v>3</v>
      </c>
      <c r="C6" s="281"/>
      <c r="D6" s="282"/>
      <c r="E6" s="44">
        <v>0</v>
      </c>
      <c r="F6" s="44">
        <v>0</v>
      </c>
      <c r="G6" s="44">
        <v>0</v>
      </c>
      <c r="H6" s="44">
        <v>0</v>
      </c>
      <c r="I6" s="44">
        <v>0</v>
      </c>
    </row>
    <row r="7" spans="1:9" ht="16.5" customHeight="1">
      <c r="A7" s="233"/>
      <c r="B7" s="280" t="s">
        <v>4</v>
      </c>
      <c r="C7" s="281"/>
      <c r="D7" s="282"/>
      <c r="E7" s="44">
        <v>13129</v>
      </c>
      <c r="F7" s="44">
        <v>18623</v>
      </c>
      <c r="G7" s="44">
        <v>21303</v>
      </c>
      <c r="H7" s="44">
        <v>19672</v>
      </c>
      <c r="I7" s="44">
        <v>13816</v>
      </c>
    </row>
    <row r="8" spans="1:9" ht="16.5" customHeight="1" thickBot="1">
      <c r="A8" s="233"/>
      <c r="B8" s="283" t="s">
        <v>5</v>
      </c>
      <c r="C8" s="284"/>
      <c r="D8" s="285"/>
      <c r="E8" s="45">
        <v>17313</v>
      </c>
      <c r="F8" s="45">
        <v>10441</v>
      </c>
      <c r="G8" s="45">
        <v>9978</v>
      </c>
      <c r="H8" s="45">
        <v>13116</v>
      </c>
      <c r="I8" s="45">
        <v>9961</v>
      </c>
    </row>
    <row r="9" spans="1:9" ht="16.5" customHeight="1" thickBot="1">
      <c r="A9" s="234"/>
      <c r="B9" s="286" t="s">
        <v>6</v>
      </c>
      <c r="C9" s="287"/>
      <c r="D9" s="287"/>
      <c r="E9" s="84">
        <f>SUM(E5:E8)</f>
        <v>459944</v>
      </c>
      <c r="F9" s="84">
        <f>SUM(F5:F8)</f>
        <v>447151</v>
      </c>
      <c r="G9" s="84">
        <f>SUM(G5:G8)</f>
        <v>412798</v>
      </c>
      <c r="H9" s="126">
        <f>SUM(H5:H8)</f>
        <v>408835</v>
      </c>
      <c r="I9" s="95">
        <f>SUM(I5:I8)</f>
        <v>385612</v>
      </c>
    </row>
    <row r="10" spans="1:9" ht="16.5" customHeight="1">
      <c r="A10" s="235" t="s">
        <v>7</v>
      </c>
      <c r="B10" s="230" t="s">
        <v>77</v>
      </c>
      <c r="C10" s="230"/>
      <c r="D10" s="75" t="s">
        <v>8</v>
      </c>
      <c r="E10" s="49">
        <v>2305168</v>
      </c>
      <c r="F10" s="49">
        <v>2333254</v>
      </c>
      <c r="G10" s="49">
        <v>2329184</v>
      </c>
      <c r="H10" s="127">
        <v>2304336</v>
      </c>
      <c r="I10" s="49">
        <v>2277975</v>
      </c>
    </row>
    <row r="11" spans="1:9" ht="16.5" customHeight="1">
      <c r="A11" s="236"/>
      <c r="B11" s="231"/>
      <c r="C11" s="231"/>
      <c r="D11" s="67" t="s">
        <v>9</v>
      </c>
      <c r="E11" s="44">
        <v>0</v>
      </c>
      <c r="F11" s="44">
        <v>0</v>
      </c>
      <c r="G11" s="44">
        <v>0</v>
      </c>
      <c r="H11" s="128">
        <v>0</v>
      </c>
      <c r="I11" s="44">
        <v>0</v>
      </c>
    </row>
    <row r="12" spans="1:9" ht="16.5" customHeight="1">
      <c r="A12" s="236"/>
      <c r="B12" s="231"/>
      <c r="C12" s="231"/>
      <c r="D12" s="67" t="s">
        <v>10</v>
      </c>
      <c r="E12" s="62">
        <f>SUM(E10:E11)</f>
        <v>2305168</v>
      </c>
      <c r="F12" s="62">
        <f>SUM(F10:F11)</f>
        <v>2333254</v>
      </c>
      <c r="G12" s="62">
        <f>SUM(G10:G11)</f>
        <v>2329184</v>
      </c>
      <c r="H12" s="129">
        <f>SUM(H10:H11)</f>
        <v>2304336</v>
      </c>
      <c r="I12" s="62">
        <f>SUM(I10:I11)</f>
        <v>2277975</v>
      </c>
    </row>
    <row r="13" spans="1:9" ht="16.5" customHeight="1">
      <c r="A13" s="236"/>
      <c r="B13" s="237" t="s">
        <v>190</v>
      </c>
      <c r="C13" s="237"/>
      <c r="D13" s="67" t="s">
        <v>9</v>
      </c>
      <c r="E13" s="44">
        <v>0</v>
      </c>
      <c r="F13" s="44">
        <v>0</v>
      </c>
      <c r="G13" s="44">
        <v>0</v>
      </c>
      <c r="H13" s="128">
        <v>0</v>
      </c>
      <c r="I13" s="44">
        <v>0</v>
      </c>
    </row>
    <row r="14" spans="1:9" ht="16.5" customHeight="1" thickBot="1">
      <c r="A14" s="236"/>
      <c r="B14" s="238" t="s">
        <v>12</v>
      </c>
      <c r="C14" s="238"/>
      <c r="D14" s="68" t="s">
        <v>13</v>
      </c>
      <c r="E14" s="45">
        <v>135852</v>
      </c>
      <c r="F14" s="45">
        <v>135670</v>
      </c>
      <c r="G14" s="45">
        <v>141315</v>
      </c>
      <c r="H14" s="130">
        <v>133640</v>
      </c>
      <c r="I14" s="45">
        <v>122677</v>
      </c>
    </row>
    <row r="15" spans="1:9" ht="16.5" customHeight="1" thickBot="1">
      <c r="A15" s="233"/>
      <c r="B15" s="239" t="s">
        <v>6</v>
      </c>
      <c r="C15" s="240"/>
      <c r="D15" s="240"/>
      <c r="E15" s="85">
        <f>E12+E13+E14</f>
        <v>2441020</v>
      </c>
      <c r="F15" s="85">
        <f>F12+F13+F14</f>
        <v>2468924</v>
      </c>
      <c r="G15" s="85">
        <f>G12+G13+G14</f>
        <v>2470499</v>
      </c>
      <c r="H15" s="131">
        <f>H12+H13+H14</f>
        <v>2437976</v>
      </c>
      <c r="I15" s="96">
        <f>I12+I13+I14</f>
        <v>2400652</v>
      </c>
    </row>
    <row r="16" spans="1:9" ht="16.5" customHeight="1" thickBot="1">
      <c r="A16" s="241" t="s">
        <v>14</v>
      </c>
      <c r="B16" s="242"/>
      <c r="C16" s="242"/>
      <c r="D16" s="242"/>
      <c r="E16" s="84">
        <f>E15-E9</f>
        <v>1981076</v>
      </c>
      <c r="F16" s="84">
        <f>F15-F9</f>
        <v>2021773</v>
      </c>
      <c r="G16" s="84">
        <f>G15-G9</f>
        <v>2057701</v>
      </c>
      <c r="H16" s="126">
        <f>H15-H9</f>
        <v>2029141</v>
      </c>
      <c r="I16" s="95">
        <f>I15-I9</f>
        <v>2015040</v>
      </c>
    </row>
    <row r="17" spans="1:9" ht="8.25" customHeight="1">
      <c r="A17" s="6"/>
      <c r="B17" s="6"/>
      <c r="C17" s="6"/>
      <c r="D17" s="6"/>
      <c r="E17" s="46"/>
      <c r="F17" s="46"/>
      <c r="G17" s="46"/>
      <c r="H17" s="97"/>
      <c r="I17" s="97"/>
    </row>
    <row r="18" spans="1:9" ht="16.5" customHeight="1">
      <c r="A18" s="263" t="s">
        <v>15</v>
      </c>
      <c r="B18" s="264"/>
      <c r="C18" s="264"/>
      <c r="D18" s="265"/>
      <c r="E18" s="44">
        <v>1305282</v>
      </c>
      <c r="F18" s="44">
        <v>1319406</v>
      </c>
      <c r="G18" s="44">
        <v>1323955</v>
      </c>
      <c r="H18" s="44">
        <v>1479265</v>
      </c>
      <c r="I18" s="44">
        <v>1366897</v>
      </c>
    </row>
    <row r="19" spans="1:9" ht="8.25" customHeight="1">
      <c r="A19" s="6"/>
      <c r="B19" s="6"/>
      <c r="C19" s="6"/>
      <c r="D19" s="6"/>
      <c r="H19" s="98"/>
      <c r="I19" s="98"/>
    </row>
    <row r="20" spans="1:9" ht="18" customHeight="1">
      <c r="A20" s="246" t="s">
        <v>16</v>
      </c>
      <c r="B20" s="247"/>
      <c r="C20" s="247"/>
      <c r="D20" s="247"/>
      <c r="E20" s="247"/>
      <c r="F20" s="247"/>
      <c r="G20" s="247"/>
      <c r="H20" s="247"/>
      <c r="I20" s="248"/>
    </row>
    <row r="21" spans="1:9" ht="51" customHeight="1">
      <c r="A21" s="243" t="s">
        <v>180</v>
      </c>
      <c r="B21" s="244"/>
      <c r="C21" s="244"/>
      <c r="D21" s="244"/>
      <c r="E21" s="244"/>
      <c r="F21" s="244"/>
      <c r="G21" s="244"/>
      <c r="H21" s="244"/>
      <c r="I21" s="245"/>
    </row>
    <row r="22" ht="6" customHeight="1"/>
    <row r="23" ht="18">
      <c r="A23" s="1" t="s">
        <v>194</v>
      </c>
    </row>
    <row r="24" spans="1:9" ht="18" customHeight="1">
      <c r="A24" s="226" t="s">
        <v>17</v>
      </c>
      <c r="B24" s="226"/>
      <c r="C24" s="226"/>
      <c r="G24" s="73"/>
      <c r="H24" s="74"/>
      <c r="I24" s="74"/>
    </row>
    <row r="25" spans="1:9" ht="18" customHeight="1">
      <c r="A25" s="274" t="s">
        <v>208</v>
      </c>
      <c r="B25" s="275"/>
      <c r="C25" s="275"/>
      <c r="D25" s="276"/>
      <c r="E25" s="20"/>
      <c r="F25" s="20"/>
      <c r="G25" s="72"/>
      <c r="H25" s="109"/>
      <c r="I25" s="109" t="s">
        <v>189</v>
      </c>
    </row>
    <row r="26" spans="1:9" ht="16.5" customHeight="1">
      <c r="A26" s="266" t="s">
        <v>0</v>
      </c>
      <c r="B26" s="267"/>
      <c r="C26" s="267"/>
      <c r="D26" s="268"/>
      <c r="E26" s="29" t="s">
        <v>131</v>
      </c>
      <c r="F26" s="29" t="s">
        <v>121</v>
      </c>
      <c r="G26" s="30" t="s">
        <v>130</v>
      </c>
      <c r="H26" s="30" t="s">
        <v>132</v>
      </c>
      <c r="I26" s="30" t="s">
        <v>202</v>
      </c>
    </row>
    <row r="27" spans="1:9" ht="16.5" customHeight="1">
      <c r="A27" s="269" t="s">
        <v>122</v>
      </c>
      <c r="B27" s="260" t="s">
        <v>18</v>
      </c>
      <c r="C27" s="261"/>
      <c r="D27" s="262"/>
      <c r="E27" s="62">
        <f>SUM(E28:E32)</f>
        <v>65</v>
      </c>
      <c r="F27" s="64">
        <f>SUM(F28:F32)</f>
        <v>3481297</v>
      </c>
      <c r="G27" s="64">
        <f>SUM(G28:G32)</f>
        <v>1069812165</v>
      </c>
      <c r="H27" s="118">
        <f>SUM(H28:H32)</f>
        <v>1071101425</v>
      </c>
      <c r="I27" s="118">
        <f>SUM(I28:I32)</f>
        <v>1071084750</v>
      </c>
    </row>
    <row r="28" spans="1:9" ht="16.5" customHeight="1">
      <c r="A28" s="270"/>
      <c r="B28" s="32"/>
      <c r="C28" s="272" t="s">
        <v>19</v>
      </c>
      <c r="D28" s="273"/>
      <c r="E28" s="44">
        <v>0</v>
      </c>
      <c r="F28" s="47">
        <v>0</v>
      </c>
      <c r="G28" s="47">
        <v>1069743000</v>
      </c>
      <c r="H28" s="119">
        <v>1069743000</v>
      </c>
      <c r="I28" s="119">
        <v>1069743000</v>
      </c>
    </row>
    <row r="29" spans="1:9" ht="16.5" customHeight="1">
      <c r="A29" s="270"/>
      <c r="B29" s="32"/>
      <c r="C29" s="272" t="s">
        <v>20</v>
      </c>
      <c r="D29" s="273"/>
      <c r="E29" s="44">
        <v>119</v>
      </c>
      <c r="F29" s="47">
        <v>3518331</v>
      </c>
      <c r="G29" s="47">
        <v>83620</v>
      </c>
      <c r="H29" s="119">
        <v>77931</v>
      </c>
      <c r="I29" s="119">
        <v>51031</v>
      </c>
    </row>
    <row r="30" spans="1:9" ht="16.5" customHeight="1">
      <c r="A30" s="270"/>
      <c r="B30" s="32"/>
      <c r="C30" s="272" t="s">
        <v>21</v>
      </c>
      <c r="D30" s="273"/>
      <c r="E30" s="44">
        <v>-54</v>
      </c>
      <c r="F30" s="47">
        <v>-37034</v>
      </c>
      <c r="G30" s="47">
        <v>-14455</v>
      </c>
      <c r="H30" s="119">
        <v>-17506</v>
      </c>
      <c r="I30" s="119">
        <v>-7281</v>
      </c>
    </row>
    <row r="31" spans="1:9" ht="16.5" customHeight="1">
      <c r="A31" s="270"/>
      <c r="B31" s="32"/>
      <c r="C31" s="272" t="s">
        <v>22</v>
      </c>
      <c r="D31" s="273"/>
      <c r="E31" s="44">
        <v>0</v>
      </c>
      <c r="F31" s="47">
        <v>0</v>
      </c>
      <c r="G31" s="47">
        <v>0</v>
      </c>
      <c r="H31" s="119">
        <v>0</v>
      </c>
      <c r="I31" s="119">
        <v>0</v>
      </c>
    </row>
    <row r="32" spans="1:9" ht="16.5" customHeight="1">
      <c r="A32" s="270"/>
      <c r="B32" s="33"/>
      <c r="C32" s="272" t="s">
        <v>23</v>
      </c>
      <c r="D32" s="273"/>
      <c r="E32" s="44">
        <v>0</v>
      </c>
      <c r="F32" s="47">
        <v>0</v>
      </c>
      <c r="G32" s="47">
        <v>0</v>
      </c>
      <c r="H32" s="119">
        <v>1298000</v>
      </c>
      <c r="I32" s="119">
        <v>1298000</v>
      </c>
    </row>
    <row r="33" spans="1:9" ht="16.5" customHeight="1">
      <c r="A33" s="270"/>
      <c r="B33" s="260" t="s">
        <v>24</v>
      </c>
      <c r="C33" s="261"/>
      <c r="D33" s="262"/>
      <c r="E33" s="62">
        <f>SUM(E34:E43)</f>
        <v>432467230</v>
      </c>
      <c r="F33" s="64">
        <f>SUM(F34:F43)</f>
        <v>437771121713</v>
      </c>
      <c r="G33" s="64">
        <f>SUM(G34:G43)</f>
        <v>439242352224</v>
      </c>
      <c r="H33" s="118">
        <f>SUM(H34:H43)</f>
        <v>440532630546</v>
      </c>
      <c r="I33" s="118">
        <f>SUM(I34:I43)</f>
        <v>433950156531</v>
      </c>
    </row>
    <row r="34" spans="1:9" ht="16.5" customHeight="1">
      <c r="A34" s="270"/>
      <c r="B34" s="34"/>
      <c r="C34" s="272" t="s">
        <v>26</v>
      </c>
      <c r="D34" s="273"/>
      <c r="E34" s="44">
        <v>398420192</v>
      </c>
      <c r="F34" s="47">
        <v>403567225887</v>
      </c>
      <c r="G34" s="47">
        <v>404733811162</v>
      </c>
      <c r="H34" s="119">
        <v>405214753221</v>
      </c>
      <c r="I34" s="119">
        <v>398284077274</v>
      </c>
    </row>
    <row r="35" spans="1:9" ht="16.5" customHeight="1">
      <c r="A35" s="270"/>
      <c r="B35" s="34"/>
      <c r="C35" s="272" t="s">
        <v>27</v>
      </c>
      <c r="D35" s="273"/>
      <c r="E35" s="44">
        <v>8043826</v>
      </c>
      <c r="F35" s="47">
        <v>8223454478</v>
      </c>
      <c r="G35" s="47">
        <v>8241289536</v>
      </c>
      <c r="H35" s="119">
        <v>8186222876</v>
      </c>
      <c r="I35" s="119">
        <v>8379684227</v>
      </c>
    </row>
    <row r="36" spans="1:9" ht="16.5" customHeight="1">
      <c r="A36" s="270"/>
      <c r="B36" s="34"/>
      <c r="C36" s="272" t="s">
        <v>28</v>
      </c>
      <c r="D36" s="273"/>
      <c r="E36" s="44">
        <v>22737450</v>
      </c>
      <c r="F36" s="47">
        <v>22860391830</v>
      </c>
      <c r="G36" s="47">
        <v>23251526158</v>
      </c>
      <c r="H36" s="119">
        <f>23895876431+1816500+345113</f>
        <v>23898038044</v>
      </c>
      <c r="I36" s="119">
        <v>23351336941</v>
      </c>
    </row>
    <row r="37" spans="1:9" ht="16.5" customHeight="1">
      <c r="A37" s="270"/>
      <c r="B37" s="34"/>
      <c r="C37" s="272" t="s">
        <v>29</v>
      </c>
      <c r="D37" s="273"/>
      <c r="E37" s="44">
        <v>0</v>
      </c>
      <c r="F37" s="47">
        <v>0</v>
      </c>
      <c r="G37" s="47">
        <v>0</v>
      </c>
      <c r="H37" s="119">
        <v>0</v>
      </c>
      <c r="I37" s="119">
        <v>0</v>
      </c>
    </row>
    <row r="38" spans="1:9" ht="16.5" customHeight="1">
      <c r="A38" s="270"/>
      <c r="B38" s="34"/>
      <c r="C38" s="272" t="s">
        <v>30</v>
      </c>
      <c r="D38" s="273"/>
      <c r="E38" s="44">
        <v>25156</v>
      </c>
      <c r="F38" s="47">
        <v>19027605</v>
      </c>
      <c r="G38" s="47">
        <v>15034336</v>
      </c>
      <c r="H38" s="119">
        <v>11798465</v>
      </c>
      <c r="I38" s="119">
        <v>11845645</v>
      </c>
    </row>
    <row r="39" spans="1:9" ht="16.5" customHeight="1">
      <c r="A39" s="270"/>
      <c r="B39" s="34"/>
      <c r="C39" s="272" t="s">
        <v>31</v>
      </c>
      <c r="D39" s="273"/>
      <c r="E39" s="44">
        <v>101635</v>
      </c>
      <c r="F39" s="47">
        <v>56420976</v>
      </c>
      <c r="G39" s="47">
        <v>35932040</v>
      </c>
      <c r="H39" s="119">
        <v>33730008</v>
      </c>
      <c r="I39" s="119">
        <v>0</v>
      </c>
    </row>
    <row r="40" spans="1:9" ht="16.5" customHeight="1">
      <c r="A40" s="270"/>
      <c r="B40" s="34"/>
      <c r="C40" s="272" t="s">
        <v>32</v>
      </c>
      <c r="D40" s="273"/>
      <c r="E40" s="44">
        <v>1423471</v>
      </c>
      <c r="F40" s="47">
        <v>1329100937</v>
      </c>
      <c r="G40" s="47">
        <v>1249258992</v>
      </c>
      <c r="H40" s="119">
        <v>1472587932</v>
      </c>
      <c r="I40" s="119">
        <v>2207712444</v>
      </c>
    </row>
    <row r="41" spans="1:9" ht="16.5" customHeight="1">
      <c r="A41" s="270"/>
      <c r="B41" s="34"/>
      <c r="C41" s="272" t="s">
        <v>33</v>
      </c>
      <c r="D41" s="273"/>
      <c r="E41" s="44">
        <v>1715500</v>
      </c>
      <c r="F41" s="47">
        <v>1715500000</v>
      </c>
      <c r="G41" s="47">
        <v>1715500000</v>
      </c>
      <c r="H41" s="119">
        <v>1715500000</v>
      </c>
      <c r="I41" s="119">
        <v>1715500000</v>
      </c>
    </row>
    <row r="42" spans="1:9" ht="16.5" customHeight="1">
      <c r="A42" s="270"/>
      <c r="B42" s="34"/>
      <c r="C42" s="272" t="s">
        <v>34</v>
      </c>
      <c r="D42" s="273"/>
      <c r="E42" s="44">
        <v>0</v>
      </c>
      <c r="F42" s="47">
        <v>0</v>
      </c>
      <c r="G42" s="47">
        <v>0</v>
      </c>
      <c r="H42" s="119">
        <v>0</v>
      </c>
      <c r="I42" s="119">
        <v>0</v>
      </c>
    </row>
    <row r="43" spans="1:9" ht="16.5" customHeight="1" thickBot="1">
      <c r="A43" s="270"/>
      <c r="B43" s="34"/>
      <c r="C43" s="288" t="s">
        <v>35</v>
      </c>
      <c r="D43" s="289"/>
      <c r="E43" s="45">
        <v>0</v>
      </c>
      <c r="F43" s="48">
        <v>0</v>
      </c>
      <c r="G43" s="48">
        <v>0</v>
      </c>
      <c r="H43" s="120">
        <v>0</v>
      </c>
      <c r="I43" s="120">
        <v>0</v>
      </c>
    </row>
    <row r="44" spans="1:9" ht="16.5" customHeight="1" thickBot="1">
      <c r="A44" s="271"/>
      <c r="B44" s="290" t="s">
        <v>36</v>
      </c>
      <c r="C44" s="291"/>
      <c r="D44" s="291"/>
      <c r="E44" s="84">
        <f>E27+E33</f>
        <v>432467295</v>
      </c>
      <c r="F44" s="86">
        <f>F27+F33</f>
        <v>437774603010</v>
      </c>
      <c r="G44" s="86">
        <f>G27+G33</f>
        <v>440312164389</v>
      </c>
      <c r="H44" s="132">
        <f>H27+H33</f>
        <v>441603731971</v>
      </c>
      <c r="I44" s="141">
        <f>I27+I33</f>
        <v>435021241281</v>
      </c>
    </row>
    <row r="45" spans="1:9" ht="16.5" customHeight="1">
      <c r="A45" s="269" t="s">
        <v>123</v>
      </c>
      <c r="B45" s="292" t="s">
        <v>37</v>
      </c>
      <c r="C45" s="293"/>
      <c r="D45" s="294"/>
      <c r="E45" s="63">
        <f>SUM(E46:E49)</f>
        <v>8619931.131000001</v>
      </c>
      <c r="F45" s="65">
        <f>SUM(F46:F49)</f>
        <v>10989031730</v>
      </c>
      <c r="G45" s="65">
        <f>SUM(G46:G49)</f>
        <v>6431635584</v>
      </c>
      <c r="H45" s="133">
        <f>SUM(H46:H49)</f>
        <v>12479367260</v>
      </c>
      <c r="I45" s="121">
        <f>SUM(I46:I49)</f>
        <v>5780695696</v>
      </c>
    </row>
    <row r="46" spans="1:9" ht="16.5" customHeight="1">
      <c r="A46" s="270"/>
      <c r="B46" s="34"/>
      <c r="C46" s="272" t="s">
        <v>38</v>
      </c>
      <c r="D46" s="273"/>
      <c r="E46" s="44">
        <v>8493628.624000002</v>
      </c>
      <c r="F46" s="47">
        <v>10890202941</v>
      </c>
      <c r="G46" s="47">
        <v>6337872466</v>
      </c>
      <c r="H46" s="134">
        <v>12391307475</v>
      </c>
      <c r="I46" s="119">
        <v>5706659308</v>
      </c>
    </row>
    <row r="47" spans="1:9" ht="16.5" customHeight="1">
      <c r="A47" s="270"/>
      <c r="B47" s="34"/>
      <c r="C47" s="272" t="s">
        <v>39</v>
      </c>
      <c r="D47" s="273"/>
      <c r="E47" s="44">
        <v>76994.045</v>
      </c>
      <c r="F47" s="47">
        <v>78339821</v>
      </c>
      <c r="G47" s="47">
        <v>78095726</v>
      </c>
      <c r="H47" s="134">
        <v>75970193</v>
      </c>
      <c r="I47" s="119">
        <v>74036388</v>
      </c>
    </row>
    <row r="48" spans="1:9" ht="16.5" customHeight="1">
      <c r="A48" s="270"/>
      <c r="B48" s="34"/>
      <c r="C48" s="272" t="s">
        <v>40</v>
      </c>
      <c r="D48" s="273"/>
      <c r="E48" s="44">
        <v>49308.462</v>
      </c>
      <c r="F48" s="47">
        <v>20488968</v>
      </c>
      <c r="G48" s="47">
        <v>15667392</v>
      </c>
      <c r="H48" s="134">
        <v>12089592</v>
      </c>
      <c r="I48" s="119">
        <v>0</v>
      </c>
    </row>
    <row r="49" spans="1:9" ht="16.5" customHeight="1">
      <c r="A49" s="270"/>
      <c r="B49" s="34"/>
      <c r="C49" s="272" t="s">
        <v>41</v>
      </c>
      <c r="D49" s="273"/>
      <c r="E49" s="44">
        <v>0</v>
      </c>
      <c r="F49" s="47">
        <v>0</v>
      </c>
      <c r="G49" s="47">
        <v>0</v>
      </c>
      <c r="H49" s="134">
        <v>0</v>
      </c>
      <c r="I49" s="119">
        <v>0</v>
      </c>
    </row>
    <row r="50" spans="1:9" ht="16.5" customHeight="1">
      <c r="A50" s="270"/>
      <c r="B50" s="260" t="s">
        <v>42</v>
      </c>
      <c r="C50" s="261"/>
      <c r="D50" s="262"/>
      <c r="E50" s="62">
        <f>SUM(E51:E53)</f>
        <v>66461522.292</v>
      </c>
      <c r="F50" s="64">
        <f>SUM(F51:F53)</f>
        <v>64233035001</v>
      </c>
      <c r="G50" s="64">
        <f>SUM(G51:G53)</f>
        <v>64985733995</v>
      </c>
      <c r="H50" s="135">
        <f>SUM(H51:H53)</f>
        <v>55859675581</v>
      </c>
      <c r="I50" s="118">
        <f>SUM(I51:I53)</f>
        <v>56598628581</v>
      </c>
    </row>
    <row r="51" spans="1:9" ht="16.5" customHeight="1">
      <c r="A51" s="270"/>
      <c r="B51" s="34"/>
      <c r="C51" s="272" t="s">
        <v>38</v>
      </c>
      <c r="D51" s="273"/>
      <c r="E51" s="44">
        <v>65504687.492</v>
      </c>
      <c r="F51" s="47">
        <v>63318054552</v>
      </c>
      <c r="G51" s="47">
        <v>64109229086</v>
      </c>
      <c r="H51" s="134">
        <v>55022616610</v>
      </c>
      <c r="I51" s="119">
        <v>55859694801</v>
      </c>
    </row>
    <row r="52" spans="1:9" ht="16.5" customHeight="1">
      <c r="A52" s="270"/>
      <c r="B52" s="34"/>
      <c r="C52" s="272" t="s">
        <v>43</v>
      </c>
      <c r="D52" s="273"/>
      <c r="E52" s="44">
        <v>904253.791</v>
      </c>
      <c r="F52" s="47">
        <v>878813005</v>
      </c>
      <c r="G52" s="47">
        <v>856004857</v>
      </c>
      <c r="H52" s="134">
        <v>815192211</v>
      </c>
      <c r="I52" s="119">
        <v>738933780</v>
      </c>
    </row>
    <row r="53" spans="1:9" ht="16.5" customHeight="1" thickBot="1">
      <c r="A53" s="270"/>
      <c r="B53" s="34"/>
      <c r="C53" s="288" t="s">
        <v>40</v>
      </c>
      <c r="D53" s="289"/>
      <c r="E53" s="45">
        <v>52581.009</v>
      </c>
      <c r="F53" s="48">
        <v>36167444</v>
      </c>
      <c r="G53" s="48">
        <v>20500052</v>
      </c>
      <c r="H53" s="136">
        <v>21866760</v>
      </c>
      <c r="I53" s="120">
        <v>0</v>
      </c>
    </row>
    <row r="54" spans="1:9" ht="16.5" customHeight="1" thickBot="1">
      <c r="A54" s="297"/>
      <c r="B54" s="290" t="s">
        <v>137</v>
      </c>
      <c r="C54" s="291"/>
      <c r="D54" s="291"/>
      <c r="E54" s="84">
        <f>E45+E50</f>
        <v>75081453.42300001</v>
      </c>
      <c r="F54" s="86">
        <f>F45+F50</f>
        <v>75222066731</v>
      </c>
      <c r="G54" s="86">
        <f>G45+G50</f>
        <v>71417369579</v>
      </c>
      <c r="H54" s="132">
        <f>H45+H50</f>
        <v>68339042841</v>
      </c>
      <c r="I54" s="141">
        <f>I45+I50</f>
        <v>62379324277</v>
      </c>
    </row>
    <row r="55" spans="1:9" ht="16.5" customHeight="1" thickBot="1">
      <c r="A55" s="297"/>
      <c r="B55" s="295" t="s">
        <v>44</v>
      </c>
      <c r="C55" s="296"/>
      <c r="D55" s="296"/>
      <c r="E55" s="84">
        <f>E44-E54</f>
        <v>357385841.577</v>
      </c>
      <c r="F55" s="86">
        <f>F44-F54</f>
        <v>362552536279</v>
      </c>
      <c r="G55" s="86">
        <f>G44-G54</f>
        <v>368894794810</v>
      </c>
      <c r="H55" s="132">
        <f>H44-H54</f>
        <v>373264689130</v>
      </c>
      <c r="I55" s="141">
        <f>I44-I54</f>
        <v>372641917004</v>
      </c>
    </row>
    <row r="56" spans="1:9" ht="16.5" customHeight="1" thickBot="1">
      <c r="A56" s="271"/>
      <c r="B56" s="295" t="s">
        <v>45</v>
      </c>
      <c r="C56" s="296"/>
      <c r="D56" s="296"/>
      <c r="E56" s="84">
        <f>SUM(E54:E55)</f>
        <v>432467295</v>
      </c>
      <c r="F56" s="86">
        <f>SUM(F54:F55)</f>
        <v>437774603010</v>
      </c>
      <c r="G56" s="86">
        <f>SUM(G54:G55)</f>
        <v>440312164389</v>
      </c>
      <c r="H56" s="132">
        <f>SUM(H54:H55)</f>
        <v>441603731971</v>
      </c>
      <c r="I56" s="141">
        <f>SUM(I54:I55)</f>
        <v>435021241281</v>
      </c>
    </row>
    <row r="57" spans="1:9" ht="8.25" customHeight="1">
      <c r="A57" s="12"/>
      <c r="B57" s="6"/>
      <c r="C57" s="6"/>
      <c r="D57" s="6"/>
      <c r="E57" s="46"/>
      <c r="F57" s="46"/>
      <c r="G57" s="25"/>
      <c r="H57" s="122"/>
      <c r="I57" s="122"/>
    </row>
    <row r="58" spans="1:9" ht="16.5" customHeight="1">
      <c r="A58" s="277" t="s">
        <v>140</v>
      </c>
      <c r="B58" s="278"/>
      <c r="C58" s="278"/>
      <c r="D58" s="279"/>
      <c r="E58" s="111">
        <f>E54*1000/D61</f>
        <v>8493.887293795591</v>
      </c>
      <c r="F58" s="111">
        <f>F54/D61</f>
        <v>8509.79473212701</v>
      </c>
      <c r="G58" s="111">
        <f>G54/D63</f>
        <v>8081.004197253013</v>
      </c>
      <c r="H58" s="140">
        <f>H54/D63</f>
        <v>7732.685973872117</v>
      </c>
      <c r="I58" s="140">
        <f>I54/D63</f>
        <v>7058.333067652898</v>
      </c>
    </row>
    <row r="59" spans="1:9" s="26" customFormat="1" ht="12" customHeight="1">
      <c r="A59" s="82" t="s">
        <v>46</v>
      </c>
      <c r="B59" s="4"/>
      <c r="C59" s="4"/>
      <c r="D59" s="4"/>
      <c r="E59" s="69"/>
      <c r="F59" s="27"/>
      <c r="G59" s="28"/>
      <c r="H59" s="25"/>
      <c r="I59" s="142"/>
    </row>
    <row r="60" spans="1:9" s="26" customFormat="1" ht="13.5" customHeight="1">
      <c r="A60" s="76" t="s">
        <v>148</v>
      </c>
      <c r="B60" s="76"/>
      <c r="C60" s="76"/>
      <c r="D60" s="76"/>
      <c r="E60" s="78"/>
      <c r="F60" s="77"/>
      <c r="G60" s="79"/>
      <c r="H60" s="80"/>
      <c r="I60" s="143"/>
    </row>
    <row r="61" spans="1:9" s="26" customFormat="1" ht="13.5" customHeight="1">
      <c r="A61" s="81" t="s">
        <v>159</v>
      </c>
      <c r="B61" s="76"/>
      <c r="C61" s="76"/>
      <c r="D61" s="110">
        <v>8839469</v>
      </c>
      <c r="E61" s="78"/>
      <c r="F61" s="77"/>
      <c r="G61" s="79"/>
      <c r="H61" s="80"/>
      <c r="I61" s="143"/>
    </row>
    <row r="62" spans="1:9" s="26" customFormat="1" ht="13.5" customHeight="1">
      <c r="A62" s="76" t="s">
        <v>209</v>
      </c>
      <c r="B62" s="76"/>
      <c r="C62" s="76"/>
      <c r="D62" s="76"/>
      <c r="E62" s="78"/>
      <c r="F62" s="77"/>
      <c r="G62" s="79"/>
      <c r="H62" s="80"/>
      <c r="I62" s="143"/>
    </row>
    <row r="63" spans="1:9" s="26" customFormat="1" ht="13.5" customHeight="1">
      <c r="A63" s="81" t="s">
        <v>160</v>
      </c>
      <c r="B63" s="76"/>
      <c r="C63" s="76"/>
      <c r="D63" s="110">
        <v>8837685</v>
      </c>
      <c r="E63" s="78"/>
      <c r="F63" s="77"/>
      <c r="G63" s="79"/>
      <c r="H63" s="80"/>
      <c r="I63" s="143"/>
    </row>
    <row r="64" spans="1:9" ht="18">
      <c r="A64" s="50" t="s">
        <v>195</v>
      </c>
      <c r="B64" s="6"/>
      <c r="C64" s="6"/>
      <c r="D64" s="6"/>
      <c r="E64" s="20"/>
      <c r="F64" s="20"/>
      <c r="G64" s="21"/>
      <c r="I64" s="144"/>
    </row>
    <row r="65" spans="1:9" ht="18" customHeight="1">
      <c r="A65" s="227" t="s">
        <v>124</v>
      </c>
      <c r="B65" s="227"/>
      <c r="C65" s="227"/>
      <c r="D65" s="227"/>
      <c r="E65" s="20"/>
      <c r="F65" s="20"/>
      <c r="G65" s="21"/>
      <c r="H65" s="109"/>
      <c r="I65" s="145" t="s">
        <v>189</v>
      </c>
    </row>
    <row r="66" spans="1:9" ht="16.5" customHeight="1">
      <c r="A66" s="298" t="s">
        <v>0</v>
      </c>
      <c r="B66" s="299"/>
      <c r="C66" s="299"/>
      <c r="D66" s="300"/>
      <c r="E66" s="29" t="s">
        <v>131</v>
      </c>
      <c r="F66" s="29" t="s">
        <v>121</v>
      </c>
      <c r="G66" s="30" t="s">
        <v>130</v>
      </c>
      <c r="H66" s="30" t="s">
        <v>132</v>
      </c>
      <c r="I66" s="30" t="s">
        <v>202</v>
      </c>
    </row>
    <row r="67" spans="1:9" ht="16.5" customHeight="1">
      <c r="A67" s="259" t="s">
        <v>47</v>
      </c>
      <c r="B67" s="303" t="s">
        <v>48</v>
      </c>
      <c r="C67" s="304"/>
      <c r="D67" s="305"/>
      <c r="E67" s="62">
        <f>SUM(E68:E73)</f>
        <v>389038.782</v>
      </c>
      <c r="F67" s="64">
        <f>SUM(F68:F73)</f>
        <v>537559722</v>
      </c>
      <c r="G67" s="64">
        <f>SUM(G68:G73)</f>
        <v>1435874002</v>
      </c>
      <c r="H67" s="118">
        <f>SUM(H68:H73)</f>
        <v>821341490</v>
      </c>
      <c r="I67" s="118">
        <f>SUM(I68:I73)</f>
        <v>762488169</v>
      </c>
    </row>
    <row r="68" spans="1:9" ht="16.5" customHeight="1">
      <c r="A68" s="301"/>
      <c r="B68" s="36"/>
      <c r="C68" s="306" t="s">
        <v>49</v>
      </c>
      <c r="D68" s="307"/>
      <c r="E68" s="44">
        <v>14053.903999999999</v>
      </c>
      <c r="F68" s="47">
        <v>4230281</v>
      </c>
      <c r="G68" s="47">
        <v>2449678</v>
      </c>
      <c r="H68" s="119">
        <v>23574809</v>
      </c>
      <c r="I68" s="119">
        <v>1183333</v>
      </c>
    </row>
    <row r="69" spans="1:9" ht="16.5" customHeight="1">
      <c r="A69" s="301"/>
      <c r="B69" s="36"/>
      <c r="C69" s="306" t="s">
        <v>50</v>
      </c>
      <c r="D69" s="307"/>
      <c r="E69" s="44">
        <v>151558.52</v>
      </c>
      <c r="F69" s="47">
        <v>146981960</v>
      </c>
      <c r="G69" s="47">
        <v>141243734</v>
      </c>
      <c r="H69" s="119">
        <v>140726906</v>
      </c>
      <c r="I69" s="119">
        <v>165184705</v>
      </c>
    </row>
    <row r="70" spans="1:9" ht="16.5" customHeight="1">
      <c r="A70" s="301"/>
      <c r="B70" s="36"/>
      <c r="C70" s="306" t="s">
        <v>51</v>
      </c>
      <c r="D70" s="307"/>
      <c r="E70" s="44">
        <v>0</v>
      </c>
      <c r="F70" s="47">
        <v>0</v>
      </c>
      <c r="G70" s="47">
        <v>0</v>
      </c>
      <c r="H70" s="119">
        <v>8788000</v>
      </c>
      <c r="I70" s="119">
        <v>10577000</v>
      </c>
    </row>
    <row r="71" spans="1:9" ht="16.5" customHeight="1">
      <c r="A71" s="301"/>
      <c r="B71" s="36"/>
      <c r="C71" s="306" t="s">
        <v>52</v>
      </c>
      <c r="D71" s="307"/>
      <c r="E71" s="44">
        <v>43086.83</v>
      </c>
      <c r="F71" s="47">
        <v>44590130</v>
      </c>
      <c r="G71" s="47">
        <v>45452030</v>
      </c>
      <c r="H71" s="119">
        <v>4824630</v>
      </c>
      <c r="I71" s="119">
        <v>4767430</v>
      </c>
    </row>
    <row r="72" spans="1:9" ht="16.5" customHeight="1">
      <c r="A72" s="301"/>
      <c r="B72" s="36"/>
      <c r="C72" s="306" t="s">
        <v>53</v>
      </c>
      <c r="D72" s="307"/>
      <c r="E72" s="44">
        <v>2939.924</v>
      </c>
      <c r="F72" s="47">
        <v>153204422</v>
      </c>
      <c r="G72" s="47">
        <v>1073998918</v>
      </c>
      <c r="H72" s="119">
        <f>2975826+478487759</f>
        <v>481463585</v>
      </c>
      <c r="I72" s="119">
        <v>388472200</v>
      </c>
    </row>
    <row r="73" spans="1:9" ht="16.5" customHeight="1">
      <c r="A73" s="301"/>
      <c r="B73" s="36"/>
      <c r="C73" s="306" t="s">
        <v>54</v>
      </c>
      <c r="D73" s="307"/>
      <c r="E73" s="44">
        <v>177399.60400000002</v>
      </c>
      <c r="F73" s="47">
        <v>188552929</v>
      </c>
      <c r="G73" s="47">
        <v>172729642</v>
      </c>
      <c r="H73" s="119">
        <v>161963560</v>
      </c>
      <c r="I73" s="119">
        <v>192303501</v>
      </c>
    </row>
    <row r="74" spans="1:9" ht="16.5" customHeight="1">
      <c r="A74" s="301"/>
      <c r="B74" s="36"/>
      <c r="C74" s="308" t="s">
        <v>55</v>
      </c>
      <c r="D74" s="309"/>
      <c r="E74" s="44">
        <v>0</v>
      </c>
      <c r="F74" s="47">
        <v>0</v>
      </c>
      <c r="G74" s="47">
        <v>0</v>
      </c>
      <c r="H74" s="119">
        <v>0</v>
      </c>
      <c r="I74" s="119">
        <v>0</v>
      </c>
    </row>
    <row r="75" spans="1:9" ht="16.5" customHeight="1">
      <c r="A75" s="301"/>
      <c r="B75" s="303" t="s">
        <v>56</v>
      </c>
      <c r="C75" s="304"/>
      <c r="D75" s="305"/>
      <c r="E75" s="62">
        <f>E76</f>
        <v>0</v>
      </c>
      <c r="F75" s="64">
        <f>F76</f>
        <v>0</v>
      </c>
      <c r="G75" s="64">
        <f>G76</f>
        <v>0</v>
      </c>
      <c r="H75" s="118">
        <f>H76</f>
        <v>0</v>
      </c>
      <c r="I75" s="118">
        <f>I76</f>
        <v>0</v>
      </c>
    </row>
    <row r="76" spans="1:9" ht="16.5" customHeight="1">
      <c r="A76" s="301"/>
      <c r="B76" s="37"/>
      <c r="C76" s="316" t="s">
        <v>57</v>
      </c>
      <c r="D76" s="317"/>
      <c r="E76" s="44">
        <v>0</v>
      </c>
      <c r="F76" s="47">
        <v>0</v>
      </c>
      <c r="G76" s="47">
        <v>0</v>
      </c>
      <c r="H76" s="119">
        <v>0</v>
      </c>
      <c r="I76" s="119">
        <v>0</v>
      </c>
    </row>
    <row r="77" spans="1:9" ht="16.5" customHeight="1">
      <c r="A77" s="301"/>
      <c r="B77" s="303" t="s">
        <v>58</v>
      </c>
      <c r="C77" s="304"/>
      <c r="D77" s="305"/>
      <c r="E77" s="62">
        <f>SUM(E78:E81)</f>
        <v>679800</v>
      </c>
      <c r="F77" s="64">
        <f>SUM(F78:F81)</f>
        <v>863235117</v>
      </c>
      <c r="G77" s="64">
        <f>SUM(G78:G81)</f>
        <v>1592824340</v>
      </c>
      <c r="H77" s="118">
        <f>SUM(H78:H81)</f>
        <v>1271191000</v>
      </c>
      <c r="I77" s="118">
        <f>SUM(I78:I81)</f>
        <v>1096410000</v>
      </c>
    </row>
    <row r="78" spans="1:9" ht="16.5" customHeight="1">
      <c r="A78" s="301"/>
      <c r="B78" s="36"/>
      <c r="C78" s="306" t="s">
        <v>49</v>
      </c>
      <c r="D78" s="307"/>
      <c r="E78" s="44">
        <v>0</v>
      </c>
      <c r="F78" s="47">
        <v>0</v>
      </c>
      <c r="G78" s="47">
        <v>0</v>
      </c>
      <c r="H78" s="119">
        <v>0</v>
      </c>
      <c r="I78" s="119">
        <v>0</v>
      </c>
    </row>
    <row r="79" spans="1:9" ht="16.5" customHeight="1">
      <c r="A79" s="301"/>
      <c r="B79" s="36"/>
      <c r="C79" s="306" t="s">
        <v>51</v>
      </c>
      <c r="D79" s="307"/>
      <c r="E79" s="44">
        <v>679800</v>
      </c>
      <c r="F79" s="47">
        <v>837250000</v>
      </c>
      <c r="G79" s="47">
        <v>1266741000</v>
      </c>
      <c r="H79" s="119">
        <v>1271191000</v>
      </c>
      <c r="I79" s="119">
        <v>1096410000</v>
      </c>
    </row>
    <row r="80" spans="1:9" ht="16.5" customHeight="1">
      <c r="A80" s="301"/>
      <c r="B80" s="36"/>
      <c r="C80" s="306" t="s">
        <v>59</v>
      </c>
      <c r="D80" s="307"/>
      <c r="E80" s="44">
        <v>0</v>
      </c>
      <c r="F80" s="47">
        <v>0</v>
      </c>
      <c r="G80" s="47">
        <v>212514196</v>
      </c>
      <c r="H80" s="119">
        <v>0</v>
      </c>
      <c r="I80" s="119">
        <v>0</v>
      </c>
    </row>
    <row r="81" spans="1:9" ht="16.5" customHeight="1" thickBot="1">
      <c r="A81" s="301"/>
      <c r="B81" s="36"/>
      <c r="C81" s="314" t="s">
        <v>60</v>
      </c>
      <c r="D81" s="315"/>
      <c r="E81" s="45">
        <v>0</v>
      </c>
      <c r="F81" s="48">
        <v>25985117</v>
      </c>
      <c r="G81" s="48">
        <v>113569144</v>
      </c>
      <c r="H81" s="120">
        <v>0</v>
      </c>
      <c r="I81" s="120">
        <v>0</v>
      </c>
    </row>
    <row r="82" spans="1:9" ht="16.5" customHeight="1" thickBot="1">
      <c r="A82" s="302"/>
      <c r="B82" s="318" t="s">
        <v>152</v>
      </c>
      <c r="C82" s="319"/>
      <c r="D82" s="320"/>
      <c r="E82" s="87">
        <f>SUM(E67,E75,E77)</f>
        <v>1068838.7820000001</v>
      </c>
      <c r="F82" s="88">
        <f>SUM(F67,F75,F77)</f>
        <v>1400794839</v>
      </c>
      <c r="G82" s="88">
        <f>SUM(G67,G75,G77)</f>
        <v>3028698342</v>
      </c>
      <c r="H82" s="132">
        <f>SUM(H67,H75,H77)</f>
        <v>2092532490</v>
      </c>
      <c r="I82" s="141">
        <f>SUM(I67,I75,I77)</f>
        <v>1858898169</v>
      </c>
    </row>
    <row r="83" spans="1:9" ht="16.5" customHeight="1">
      <c r="A83" s="341" t="s">
        <v>7</v>
      </c>
      <c r="B83" s="323" t="s">
        <v>139</v>
      </c>
      <c r="C83" s="324"/>
      <c r="D83" s="325"/>
      <c r="E83" s="63">
        <f>SUM(E84:E94)-E86</f>
        <v>5859090.021</v>
      </c>
      <c r="F83" s="65">
        <f>SUM(F84:F94)-F86</f>
        <v>5946274877</v>
      </c>
      <c r="G83" s="65">
        <f>SUM(G84:G94)-G86</f>
        <v>5780892245</v>
      </c>
      <c r="H83" s="121">
        <f>SUM(H84:H94)-H86</f>
        <v>5899149479</v>
      </c>
      <c r="I83" s="121">
        <f>SUM(I84:I94)-I86</f>
        <v>5696859894</v>
      </c>
    </row>
    <row r="84" spans="1:9" ht="16.5" customHeight="1">
      <c r="A84" s="342"/>
      <c r="B84" s="36"/>
      <c r="C84" s="321" t="s">
        <v>61</v>
      </c>
      <c r="D84" s="322"/>
      <c r="E84" s="44">
        <v>917347.482</v>
      </c>
      <c r="F84" s="47">
        <v>896640652</v>
      </c>
      <c r="G84" s="47">
        <v>908766551</v>
      </c>
      <c r="H84" s="119">
        <v>887731370</v>
      </c>
      <c r="I84" s="119">
        <v>858720226</v>
      </c>
    </row>
    <row r="85" spans="1:9" ht="16.5" customHeight="1">
      <c r="A85" s="342"/>
      <c r="B85" s="36"/>
      <c r="C85" s="321" t="s">
        <v>62</v>
      </c>
      <c r="D85" s="322"/>
      <c r="E85" s="44">
        <v>1666009.76</v>
      </c>
      <c r="F85" s="47">
        <v>2439925778</v>
      </c>
      <c r="G85" s="47">
        <v>2550076009</v>
      </c>
      <c r="H85" s="119">
        <v>2604251424</v>
      </c>
      <c r="I85" s="119">
        <v>2564675313</v>
      </c>
    </row>
    <row r="86" spans="1:9" ht="16.5" customHeight="1">
      <c r="A86" s="342"/>
      <c r="B86" s="36"/>
      <c r="C86" s="312" t="s">
        <v>63</v>
      </c>
      <c r="D86" s="313"/>
      <c r="E86" s="44">
        <v>1581460</v>
      </c>
      <c r="F86" s="117">
        <v>2305168000</v>
      </c>
      <c r="G86" s="117">
        <v>2333254000</v>
      </c>
      <c r="H86" s="119">
        <v>2255659359</v>
      </c>
      <c r="I86" s="119">
        <v>2275845635</v>
      </c>
    </row>
    <row r="87" spans="1:9" ht="16.5" customHeight="1">
      <c r="A87" s="342"/>
      <c r="B87" s="36"/>
      <c r="C87" s="321" t="s">
        <v>64</v>
      </c>
      <c r="D87" s="322"/>
      <c r="E87" s="44">
        <v>1222757.946</v>
      </c>
      <c r="F87" s="47">
        <v>501459464</v>
      </c>
      <c r="G87" s="47">
        <v>285285388</v>
      </c>
      <c r="H87" s="119">
        <v>267029649</v>
      </c>
      <c r="I87" s="119">
        <v>183071111</v>
      </c>
    </row>
    <row r="88" spans="1:9" ht="16.5" customHeight="1">
      <c r="A88" s="342"/>
      <c r="B88" s="36"/>
      <c r="C88" s="310" t="s">
        <v>65</v>
      </c>
      <c r="D88" s="311"/>
      <c r="E88" s="44">
        <v>0</v>
      </c>
      <c r="F88" s="47">
        <v>0</v>
      </c>
      <c r="G88" s="47">
        <v>0</v>
      </c>
      <c r="H88" s="119">
        <v>0</v>
      </c>
      <c r="I88" s="119">
        <v>0</v>
      </c>
    </row>
    <row r="89" spans="1:9" ht="16.5" customHeight="1">
      <c r="A89" s="342"/>
      <c r="B89" s="36"/>
      <c r="C89" s="321" t="s">
        <v>66</v>
      </c>
      <c r="D89" s="322"/>
      <c r="E89" s="44">
        <v>2054.1800000000003</v>
      </c>
      <c r="F89" s="47">
        <v>2588016</v>
      </c>
      <c r="G89" s="47">
        <v>1914368</v>
      </c>
      <c r="H89" s="119">
        <v>3387400</v>
      </c>
      <c r="I89" s="119">
        <v>1752522</v>
      </c>
    </row>
    <row r="90" spans="1:9" ht="16.5" customHeight="1">
      <c r="A90" s="342"/>
      <c r="B90" s="36"/>
      <c r="C90" s="310" t="s">
        <v>67</v>
      </c>
      <c r="D90" s="311"/>
      <c r="E90" s="44">
        <v>78342.561</v>
      </c>
      <c r="F90" s="47">
        <v>99302520</v>
      </c>
      <c r="G90" s="47">
        <v>66927417</v>
      </c>
      <c r="H90" s="119">
        <v>155379270</v>
      </c>
      <c r="I90" s="119">
        <v>85796166</v>
      </c>
    </row>
    <row r="91" spans="1:9" ht="16.5" customHeight="1">
      <c r="A91" s="342"/>
      <c r="B91" s="36"/>
      <c r="C91" s="310" t="s">
        <v>68</v>
      </c>
      <c r="D91" s="311"/>
      <c r="E91" s="44">
        <v>163737.51200000002</v>
      </c>
      <c r="F91" s="47">
        <v>70087152</v>
      </c>
      <c r="G91" s="47">
        <v>0</v>
      </c>
      <c r="H91" s="119">
        <v>0</v>
      </c>
      <c r="I91" s="119">
        <v>0</v>
      </c>
    </row>
    <row r="92" spans="1:9" ht="16.5" customHeight="1">
      <c r="A92" s="342"/>
      <c r="B92" s="36"/>
      <c r="C92" s="310" t="s">
        <v>69</v>
      </c>
      <c r="D92" s="311"/>
      <c r="E92" s="44">
        <v>1733634.419</v>
      </c>
      <c r="F92" s="47">
        <v>1812345364</v>
      </c>
      <c r="G92" s="47">
        <v>1834572446</v>
      </c>
      <c r="H92" s="119">
        <v>1864700388</v>
      </c>
      <c r="I92" s="119">
        <v>1919665718</v>
      </c>
    </row>
    <row r="93" spans="1:9" ht="16.5" customHeight="1">
      <c r="A93" s="342"/>
      <c r="B93" s="36"/>
      <c r="C93" s="312" t="s">
        <v>70</v>
      </c>
      <c r="D93" s="313"/>
      <c r="E93" s="44">
        <v>75206.16100000001</v>
      </c>
      <c r="F93" s="47">
        <v>123925931</v>
      </c>
      <c r="G93" s="47">
        <v>133350066</v>
      </c>
      <c r="H93" s="119">
        <f>7251+75970193+40692534</f>
        <v>116669978</v>
      </c>
      <c r="I93" s="119">
        <v>83169644</v>
      </c>
    </row>
    <row r="94" spans="1:9" ht="16.5" customHeight="1">
      <c r="A94" s="342"/>
      <c r="B94" s="36"/>
      <c r="C94" s="321" t="s">
        <v>71</v>
      </c>
      <c r="D94" s="322"/>
      <c r="E94" s="44">
        <v>0</v>
      </c>
      <c r="F94" s="47">
        <v>0</v>
      </c>
      <c r="G94" s="47">
        <v>0</v>
      </c>
      <c r="H94" s="119">
        <v>0</v>
      </c>
      <c r="I94" s="119">
        <v>9194</v>
      </c>
    </row>
    <row r="95" spans="1:9" ht="16.5" customHeight="1">
      <c r="A95" s="342"/>
      <c r="B95" s="326" t="s">
        <v>138</v>
      </c>
      <c r="C95" s="327"/>
      <c r="D95" s="328"/>
      <c r="E95" s="62">
        <f>E96</f>
        <v>329101.931</v>
      </c>
      <c r="F95" s="64">
        <f>F96</f>
        <v>245866118</v>
      </c>
      <c r="G95" s="64">
        <f>G96</f>
        <v>194673579</v>
      </c>
      <c r="H95" s="118">
        <f>H96</f>
        <v>165403873</v>
      </c>
      <c r="I95" s="118">
        <f>I96</f>
        <v>138914489</v>
      </c>
    </row>
    <row r="96" spans="1:9" ht="16.5" customHeight="1">
      <c r="A96" s="342"/>
      <c r="B96" s="37"/>
      <c r="C96" s="321" t="s">
        <v>72</v>
      </c>
      <c r="D96" s="322"/>
      <c r="E96" s="44">
        <v>329101.931</v>
      </c>
      <c r="F96" s="47">
        <v>245866118</v>
      </c>
      <c r="G96" s="47">
        <v>194673579</v>
      </c>
      <c r="H96" s="119">
        <v>165403873</v>
      </c>
      <c r="I96" s="119">
        <v>138914489</v>
      </c>
    </row>
    <row r="97" spans="1:9" ht="16.5" customHeight="1">
      <c r="A97" s="342"/>
      <c r="B97" s="326" t="s">
        <v>73</v>
      </c>
      <c r="C97" s="327"/>
      <c r="D97" s="328"/>
      <c r="E97" s="62">
        <f>SUM(E98:E99)</f>
        <v>64144.129</v>
      </c>
      <c r="F97" s="64">
        <f>SUM(F98:F99)</f>
        <v>153029431</v>
      </c>
      <c r="G97" s="64">
        <f>SUM(G98:G99)</f>
        <v>133992210</v>
      </c>
      <c r="H97" s="118">
        <f>SUM(H98:H99)</f>
        <v>8845152</v>
      </c>
      <c r="I97" s="118">
        <f>SUM(I98:I99)</f>
        <v>4936402</v>
      </c>
    </row>
    <row r="98" spans="1:9" ht="16.5" customHeight="1">
      <c r="A98" s="342"/>
      <c r="B98" s="36"/>
      <c r="C98" s="329" t="s">
        <v>74</v>
      </c>
      <c r="D98" s="330"/>
      <c r="E98" s="44">
        <v>22790.129</v>
      </c>
      <c r="F98" s="47">
        <v>30353518</v>
      </c>
      <c r="G98" s="47">
        <v>41150450</v>
      </c>
      <c r="H98" s="119">
        <v>8654832</v>
      </c>
      <c r="I98" s="119">
        <v>1291540</v>
      </c>
    </row>
    <row r="99" spans="1:9" ht="16.5" customHeight="1" thickBot="1">
      <c r="A99" s="342"/>
      <c r="B99" s="36"/>
      <c r="C99" s="331" t="s">
        <v>75</v>
      </c>
      <c r="D99" s="332"/>
      <c r="E99" s="45">
        <v>41354</v>
      </c>
      <c r="F99" s="48">
        <v>122675913</v>
      </c>
      <c r="G99" s="48">
        <v>92841760</v>
      </c>
      <c r="H99" s="120">
        <v>190320</v>
      </c>
      <c r="I99" s="120">
        <v>3644862</v>
      </c>
    </row>
    <row r="100" spans="1:9" ht="16.5" customHeight="1" thickBot="1">
      <c r="A100" s="343"/>
      <c r="B100" s="89" t="s">
        <v>153</v>
      </c>
      <c r="C100" s="90"/>
      <c r="D100" s="91"/>
      <c r="E100" s="85">
        <f>SUM(E83,E95,E97)</f>
        <v>6252336.080999999</v>
      </c>
      <c r="F100" s="92">
        <f>SUM(F83,F95,F97)</f>
        <v>6345170426</v>
      </c>
      <c r="G100" s="92">
        <f>SUM(G83,G95,G97)</f>
        <v>6109558034</v>
      </c>
      <c r="H100" s="137">
        <f>SUM(H83,H95,H97)</f>
        <v>6073398504</v>
      </c>
      <c r="I100" s="146">
        <f>SUM(I83,I95,I97)</f>
        <v>5840710785</v>
      </c>
    </row>
    <row r="101" spans="1:9" ht="16.5" customHeight="1" thickBot="1">
      <c r="A101" s="333" t="s">
        <v>149</v>
      </c>
      <c r="B101" s="334"/>
      <c r="C101" s="334"/>
      <c r="D101" s="334"/>
      <c r="E101" s="84">
        <f>E82-E100</f>
        <v>-5183497.298999999</v>
      </c>
      <c r="F101" s="86">
        <f>F82-F100</f>
        <v>-4944375587</v>
      </c>
      <c r="G101" s="86">
        <f>G82-G100</f>
        <v>-3080859692</v>
      </c>
      <c r="H101" s="132">
        <f>H82-H100</f>
        <v>-3980866014</v>
      </c>
      <c r="I101" s="141">
        <f>I82-I100</f>
        <v>-3981812616</v>
      </c>
    </row>
    <row r="102" spans="1:9" ht="16.5" customHeight="1" thickBot="1">
      <c r="A102" s="335" t="s">
        <v>154</v>
      </c>
      <c r="B102" s="336"/>
      <c r="C102" s="336"/>
      <c r="D102" s="337"/>
      <c r="E102" s="93">
        <v>10851799.981</v>
      </c>
      <c r="F102" s="94">
        <v>10316334302</v>
      </c>
      <c r="G102" s="94">
        <v>4591638368</v>
      </c>
      <c r="H102" s="138">
        <v>5314907867</v>
      </c>
      <c r="I102" s="147">
        <v>4941001198</v>
      </c>
    </row>
    <row r="103" spans="1:9" ht="16.5" customHeight="1" thickBot="1">
      <c r="A103" s="333" t="s">
        <v>150</v>
      </c>
      <c r="B103" s="334"/>
      <c r="C103" s="334"/>
      <c r="D103" s="334"/>
      <c r="E103" s="84">
        <f>SUM(E101:E102)</f>
        <v>5668302.682000002</v>
      </c>
      <c r="F103" s="86">
        <f>SUM(F101:F102)</f>
        <v>5371958715</v>
      </c>
      <c r="G103" s="86">
        <f>SUM(G101:G102)</f>
        <v>1510778676</v>
      </c>
      <c r="H103" s="132">
        <f>SUM(H101:H102)</f>
        <v>1334041853</v>
      </c>
      <c r="I103" s="141">
        <f>SUM(I101:I102)</f>
        <v>959188582</v>
      </c>
    </row>
    <row r="104" spans="8:9" ht="18" customHeight="1">
      <c r="H104" s="123"/>
      <c r="I104" s="123"/>
    </row>
    <row r="105" spans="1:9" ht="16.5" customHeight="1">
      <c r="A105" s="22"/>
      <c r="B105" s="23"/>
      <c r="C105" s="23"/>
      <c r="D105" s="24"/>
      <c r="E105" s="29" t="s">
        <v>131</v>
      </c>
      <c r="F105" s="29" t="s">
        <v>121</v>
      </c>
      <c r="G105" s="30" t="s">
        <v>130</v>
      </c>
      <c r="H105" s="124" t="s">
        <v>132</v>
      </c>
      <c r="I105" s="124" t="s">
        <v>202</v>
      </c>
    </row>
    <row r="106" spans="1:9" ht="40.5" customHeight="1">
      <c r="A106" s="338" t="s">
        <v>146</v>
      </c>
      <c r="B106" s="339"/>
      <c r="C106" s="339"/>
      <c r="D106" s="340"/>
      <c r="E106" s="113">
        <f>(E83+E95)*1000/'基本情報'!$R$23</f>
        <v>280.11384871505834</v>
      </c>
      <c r="F106" s="113">
        <f>(F83+F95)/'基本情報'!$W$23</f>
        <v>255.300929530673</v>
      </c>
      <c r="G106" s="113">
        <f>(G83+G95)/'基本情報'!$AB$23</f>
        <v>274.5803866525304</v>
      </c>
      <c r="H106" s="113">
        <f>(H83+H95)/'基本情報'!$AG$23</f>
        <v>332.8183288896665</v>
      </c>
      <c r="I106" s="148">
        <f>(I83+I95)/'基本情報'!$AL$23</f>
        <v>241.14518071360658</v>
      </c>
    </row>
    <row r="107" spans="1:9" s="71" customFormat="1" ht="18" customHeight="1">
      <c r="A107" s="70"/>
      <c r="B107" s="70"/>
      <c r="C107" s="70"/>
      <c r="D107" s="70"/>
      <c r="H107" s="125"/>
      <c r="I107" s="125"/>
    </row>
    <row r="108" spans="1:9" ht="16.5" customHeight="1">
      <c r="A108" s="39"/>
      <c r="B108" s="38"/>
      <c r="C108" s="38"/>
      <c r="D108" s="40"/>
      <c r="E108" s="29" t="s">
        <v>131</v>
      </c>
      <c r="F108" s="29" t="s">
        <v>121</v>
      </c>
      <c r="G108" s="30" t="s">
        <v>130</v>
      </c>
      <c r="H108" s="124" t="s">
        <v>132</v>
      </c>
      <c r="I108" s="124" t="s">
        <v>202</v>
      </c>
    </row>
    <row r="109" spans="1:9" ht="40.5" customHeight="1">
      <c r="A109" s="338" t="s">
        <v>147</v>
      </c>
      <c r="B109" s="339"/>
      <c r="C109" s="339"/>
      <c r="D109" s="340"/>
      <c r="E109" s="113">
        <f>E102*1000/'基本情報'!$R$23</f>
        <v>491.2160905386063</v>
      </c>
      <c r="F109" s="113">
        <f>F102/'基本情報'!$W$23</f>
        <v>425.34072444029783</v>
      </c>
      <c r="G109" s="113">
        <f>G102/'基本情報'!$AB$23</f>
        <v>210.9881935180627</v>
      </c>
      <c r="H109" s="113">
        <f>H102/'基本情報'!$AG$23</f>
        <v>291.67832350161865</v>
      </c>
      <c r="I109" s="148">
        <f>I102/'基本情報'!$AL$23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246" t="s">
        <v>16</v>
      </c>
      <c r="B111" s="247"/>
      <c r="C111" s="247"/>
      <c r="D111" s="247"/>
      <c r="E111" s="247"/>
      <c r="F111" s="247"/>
      <c r="G111" s="247"/>
      <c r="H111" s="247"/>
      <c r="I111" s="248"/>
    </row>
    <row r="112" spans="1:9" ht="68.25" customHeight="1">
      <c r="A112" s="367" t="s">
        <v>210</v>
      </c>
      <c r="B112" s="368"/>
      <c r="C112" s="368"/>
      <c r="D112" s="368"/>
      <c r="E112" s="368"/>
      <c r="F112" s="368"/>
      <c r="G112" s="368"/>
      <c r="H112" s="368"/>
      <c r="I112" s="369"/>
    </row>
    <row r="114" spans="1:9" ht="18">
      <c r="A114" s="3" t="s">
        <v>145</v>
      </c>
      <c r="H114" s="109"/>
      <c r="I114" s="109" t="s">
        <v>189</v>
      </c>
    </row>
    <row r="115" spans="1:9" ht="19.5" customHeight="1">
      <c r="A115" s="298" t="s">
        <v>0</v>
      </c>
      <c r="B115" s="299"/>
      <c r="C115" s="299"/>
      <c r="D115" s="300"/>
      <c r="E115" s="29" t="s">
        <v>131</v>
      </c>
      <c r="F115" s="29" t="s">
        <v>121</v>
      </c>
      <c r="G115" s="30" t="s">
        <v>130</v>
      </c>
      <c r="H115" s="30" t="s">
        <v>132</v>
      </c>
      <c r="I115" s="30" t="s">
        <v>202</v>
      </c>
    </row>
    <row r="116" spans="1:9" ht="19.5" customHeight="1">
      <c r="A116" s="255" t="s">
        <v>76</v>
      </c>
      <c r="B116" s="258" t="s">
        <v>77</v>
      </c>
      <c r="C116" s="228" t="s">
        <v>78</v>
      </c>
      <c r="D116" s="229"/>
      <c r="E116" s="44">
        <v>399</v>
      </c>
      <c r="F116" s="44">
        <v>542</v>
      </c>
      <c r="G116" s="44">
        <v>431</v>
      </c>
      <c r="H116" s="47">
        <v>61240</v>
      </c>
      <c r="I116" s="47">
        <v>472500</v>
      </c>
    </row>
    <row r="117" spans="1:9" ht="19.5" customHeight="1">
      <c r="A117" s="256"/>
      <c r="B117" s="258"/>
      <c r="C117" s="228" t="s">
        <v>79</v>
      </c>
      <c r="D117" s="229"/>
      <c r="E117" s="44">
        <v>29</v>
      </c>
      <c r="F117" s="44">
        <v>36</v>
      </c>
      <c r="G117" s="44">
        <v>0</v>
      </c>
      <c r="H117" s="47">
        <v>0</v>
      </c>
      <c r="I117" s="47">
        <v>182000</v>
      </c>
    </row>
    <row r="118" spans="1:9" ht="19.5" customHeight="1">
      <c r="A118" s="256"/>
      <c r="B118" s="258"/>
      <c r="C118" s="228" t="s">
        <v>80</v>
      </c>
      <c r="D118" s="229"/>
      <c r="E118" s="44">
        <v>50950</v>
      </c>
      <c r="F118" s="44">
        <v>51422</v>
      </c>
      <c r="G118" s="44">
        <v>51639</v>
      </c>
      <c r="H118" s="47">
        <v>51990063</v>
      </c>
      <c r="I118" s="47">
        <v>53048000</v>
      </c>
    </row>
    <row r="119" spans="1:9" ht="19.5" customHeight="1">
      <c r="A119" s="256"/>
      <c r="B119" s="258"/>
      <c r="C119" s="228" t="s">
        <v>81</v>
      </c>
      <c r="D119" s="229"/>
      <c r="E119" s="44">
        <v>0</v>
      </c>
      <c r="F119" s="44">
        <v>0</v>
      </c>
      <c r="G119" s="44">
        <v>0</v>
      </c>
      <c r="H119" s="47">
        <v>0</v>
      </c>
      <c r="I119" s="47">
        <v>0</v>
      </c>
    </row>
    <row r="120" spans="1:9" ht="19.5" customHeight="1">
      <c r="A120" s="256"/>
      <c r="B120" s="258"/>
      <c r="C120" s="228" t="s">
        <v>82</v>
      </c>
      <c r="D120" s="229"/>
      <c r="E120" s="44">
        <v>0</v>
      </c>
      <c r="F120" s="44">
        <v>0</v>
      </c>
      <c r="G120" s="44">
        <v>0</v>
      </c>
      <c r="H120" s="47">
        <v>0</v>
      </c>
      <c r="I120" s="47">
        <v>15500</v>
      </c>
    </row>
    <row r="121" spans="1:9" ht="19.5" customHeight="1">
      <c r="A121" s="256"/>
      <c r="B121" s="258"/>
      <c r="C121" s="228" t="s">
        <v>10</v>
      </c>
      <c r="D121" s="229"/>
      <c r="E121" s="62">
        <f>SUM(E116:E120)</f>
        <v>51378</v>
      </c>
      <c r="F121" s="62">
        <f>SUM(F116:F120)</f>
        <v>52000</v>
      </c>
      <c r="G121" s="62">
        <f>SUM(G116:G120)</f>
        <v>52070</v>
      </c>
      <c r="H121" s="64">
        <f>SUM(H116:H120)</f>
        <v>52051303</v>
      </c>
      <c r="I121" s="64">
        <f>SUM(I116:I120)</f>
        <v>53718000</v>
      </c>
    </row>
    <row r="122" spans="1:9" ht="19.5" customHeight="1">
      <c r="A122" s="256"/>
      <c r="B122" s="258" t="s">
        <v>120</v>
      </c>
      <c r="C122" s="228" t="s">
        <v>81</v>
      </c>
      <c r="D122" s="229"/>
      <c r="E122" s="44">
        <v>0</v>
      </c>
      <c r="F122" s="44">
        <v>0</v>
      </c>
      <c r="G122" s="44">
        <v>0</v>
      </c>
      <c r="H122" s="47">
        <v>0</v>
      </c>
      <c r="I122" s="47">
        <v>0</v>
      </c>
    </row>
    <row r="123" spans="1:9" ht="19.5" customHeight="1">
      <c r="A123" s="256"/>
      <c r="B123" s="258"/>
      <c r="C123" s="228" t="s">
        <v>82</v>
      </c>
      <c r="D123" s="229"/>
      <c r="E123" s="44">
        <v>0</v>
      </c>
      <c r="F123" s="44">
        <v>0</v>
      </c>
      <c r="G123" s="44">
        <v>0</v>
      </c>
      <c r="H123" s="47">
        <v>0</v>
      </c>
      <c r="I123" s="47">
        <v>0</v>
      </c>
    </row>
    <row r="124" spans="1:9" ht="29.25" customHeight="1" thickBot="1">
      <c r="A124" s="256"/>
      <c r="B124" s="259"/>
      <c r="C124" s="344" t="s">
        <v>10</v>
      </c>
      <c r="D124" s="345"/>
      <c r="E124" s="66">
        <f>SUM(E122:E123)</f>
        <v>0</v>
      </c>
      <c r="F124" s="66">
        <f>SUM(F122:F123)</f>
        <v>0</v>
      </c>
      <c r="G124" s="66">
        <f>SUM(G122:G123)</f>
        <v>0</v>
      </c>
      <c r="H124" s="114">
        <f>SUM(H122:H123)</f>
        <v>0</v>
      </c>
      <c r="I124" s="114">
        <f>SUM(I122:I123)</f>
        <v>0</v>
      </c>
    </row>
    <row r="125" spans="1:9" ht="19.5" customHeight="1" thickBot="1">
      <c r="A125" s="257"/>
      <c r="B125" s="346" t="s">
        <v>6</v>
      </c>
      <c r="C125" s="347"/>
      <c r="D125" s="347"/>
      <c r="E125" s="84">
        <f>SUM(E121,E124)</f>
        <v>51378</v>
      </c>
      <c r="F125" s="84">
        <f>SUM(F121,F124)</f>
        <v>52000</v>
      </c>
      <c r="G125" s="84">
        <f>SUM(G121,G124)</f>
        <v>52070</v>
      </c>
      <c r="H125" s="139">
        <f>SUM(H121,H124)</f>
        <v>52051303</v>
      </c>
      <c r="I125" s="115">
        <f>SUM(I121,I124)</f>
        <v>53718000</v>
      </c>
    </row>
    <row r="126" spans="1:9" ht="19.5" customHeight="1">
      <c r="A126" s="255" t="s">
        <v>83</v>
      </c>
      <c r="B126" s="354" t="s">
        <v>77</v>
      </c>
      <c r="C126" s="348" t="s">
        <v>84</v>
      </c>
      <c r="D126" s="41" t="s">
        <v>85</v>
      </c>
      <c r="E126" s="49">
        <v>19366</v>
      </c>
      <c r="F126" s="49">
        <v>20346</v>
      </c>
      <c r="G126" s="49">
        <v>17607</v>
      </c>
      <c r="H126" s="116">
        <v>18226072</v>
      </c>
      <c r="I126" s="116">
        <v>18786112</v>
      </c>
    </row>
    <row r="127" spans="1:9" ht="19.5" customHeight="1">
      <c r="A127" s="256"/>
      <c r="B127" s="354"/>
      <c r="C127" s="348"/>
      <c r="D127" s="42" t="s">
        <v>86</v>
      </c>
      <c r="E127" s="44">
        <v>31677</v>
      </c>
      <c r="F127" s="44">
        <v>31344</v>
      </c>
      <c r="G127" s="44">
        <v>34120</v>
      </c>
      <c r="H127" s="47">
        <v>33513917</v>
      </c>
      <c r="I127" s="47">
        <v>34520473</v>
      </c>
    </row>
    <row r="128" spans="1:9" ht="19.5" customHeight="1">
      <c r="A128" s="256"/>
      <c r="B128" s="354"/>
      <c r="C128" s="348"/>
      <c r="D128" s="42" t="s">
        <v>13</v>
      </c>
      <c r="E128" s="44">
        <v>0</v>
      </c>
      <c r="F128" s="44">
        <v>0</v>
      </c>
      <c r="G128" s="44">
        <v>0</v>
      </c>
      <c r="H128" s="47">
        <v>0</v>
      </c>
      <c r="I128" s="47">
        <v>0</v>
      </c>
    </row>
    <row r="129" spans="1:9" ht="19.5" customHeight="1">
      <c r="A129" s="256"/>
      <c r="B129" s="354"/>
      <c r="C129" s="349"/>
      <c r="D129" s="42" t="s">
        <v>155</v>
      </c>
      <c r="E129" s="62">
        <f>SUM(E126:E128)</f>
        <v>51043</v>
      </c>
      <c r="F129" s="62">
        <f>SUM(F126:F128)</f>
        <v>51690</v>
      </c>
      <c r="G129" s="62">
        <f>SUM(G126:G128)</f>
        <v>51727</v>
      </c>
      <c r="H129" s="64">
        <f>SUM(H126:H128)</f>
        <v>51739989</v>
      </c>
      <c r="I129" s="64">
        <f>SUM(I126:I128)</f>
        <v>53306585</v>
      </c>
    </row>
    <row r="130" spans="1:9" ht="19.5" customHeight="1">
      <c r="A130" s="256"/>
      <c r="B130" s="354"/>
      <c r="C130" s="350" t="s">
        <v>156</v>
      </c>
      <c r="D130" s="351"/>
      <c r="E130" s="44">
        <v>0</v>
      </c>
      <c r="F130" s="44">
        <v>0</v>
      </c>
      <c r="G130" s="44">
        <v>0</v>
      </c>
      <c r="H130" s="47">
        <v>0</v>
      </c>
      <c r="I130" s="47">
        <v>0</v>
      </c>
    </row>
    <row r="131" spans="1:9" ht="19.5" customHeight="1">
      <c r="A131" s="256"/>
      <c r="B131" s="354"/>
      <c r="C131" s="350" t="s">
        <v>157</v>
      </c>
      <c r="D131" s="351"/>
      <c r="E131" s="44">
        <v>296</v>
      </c>
      <c r="F131" s="44">
        <v>318</v>
      </c>
      <c r="G131" s="44">
        <v>320</v>
      </c>
      <c r="H131" s="47">
        <v>311314</v>
      </c>
      <c r="I131" s="47">
        <v>437268</v>
      </c>
    </row>
    <row r="132" spans="1:9" ht="19.5" customHeight="1">
      <c r="A132" s="256"/>
      <c r="B132" s="355"/>
      <c r="C132" s="280" t="s">
        <v>151</v>
      </c>
      <c r="D132" s="282"/>
      <c r="E132" s="62">
        <f>SUM(E129:E131)</f>
        <v>51339</v>
      </c>
      <c r="F132" s="62">
        <f>SUM(F129:F131)</f>
        <v>52008</v>
      </c>
      <c r="G132" s="62">
        <f>SUM(G129:G131)</f>
        <v>52047</v>
      </c>
      <c r="H132" s="64">
        <f>SUM(H129:H131)</f>
        <v>52051303</v>
      </c>
      <c r="I132" s="64">
        <f>SUM(I129:I131)</f>
        <v>53743853</v>
      </c>
    </row>
    <row r="133" spans="1:9" ht="57.75" customHeight="1" thickBot="1">
      <c r="A133" s="256"/>
      <c r="B133" s="43" t="s">
        <v>11</v>
      </c>
      <c r="C133" s="352" t="s">
        <v>87</v>
      </c>
      <c r="D133" s="353"/>
      <c r="E133" s="45">
        <v>0</v>
      </c>
      <c r="F133" s="45">
        <v>0</v>
      </c>
      <c r="G133" s="45">
        <v>0</v>
      </c>
      <c r="H133" s="48">
        <v>0</v>
      </c>
      <c r="I133" s="48">
        <v>0</v>
      </c>
    </row>
    <row r="134" spans="1:9" ht="19.5" customHeight="1" thickBot="1">
      <c r="A134" s="257"/>
      <c r="B134" s="356" t="s">
        <v>6</v>
      </c>
      <c r="C134" s="357"/>
      <c r="D134" s="357"/>
      <c r="E134" s="84">
        <f>SUM(E132:E133)</f>
        <v>51339</v>
      </c>
      <c r="F134" s="84">
        <f>SUM(F132:F133)</f>
        <v>52008</v>
      </c>
      <c r="G134" s="84">
        <f>SUM(G132:G133)</f>
        <v>52047</v>
      </c>
      <c r="H134" s="139">
        <f>SUM(H132:H133)</f>
        <v>52051303</v>
      </c>
      <c r="I134" s="115">
        <f>SUM(I132:I133)</f>
        <v>53743853</v>
      </c>
    </row>
    <row r="135" spans="1:4" ht="18">
      <c r="A135" s="6"/>
      <c r="B135" s="6"/>
      <c r="C135" s="6"/>
      <c r="D135" s="6"/>
    </row>
    <row r="136" spans="1:9" ht="18.75" customHeight="1">
      <c r="A136" s="252" t="s">
        <v>16</v>
      </c>
      <c r="B136" s="253"/>
      <c r="C136" s="253"/>
      <c r="D136" s="253"/>
      <c r="E136" s="253"/>
      <c r="F136" s="253"/>
      <c r="G136" s="253"/>
      <c r="H136" s="253"/>
      <c r="I136" s="254"/>
    </row>
    <row r="137" spans="1:9" ht="105.75" customHeight="1">
      <c r="A137" s="243" t="s">
        <v>180</v>
      </c>
      <c r="B137" s="244"/>
      <c r="C137" s="244"/>
      <c r="D137" s="244"/>
      <c r="E137" s="244"/>
      <c r="F137" s="244"/>
      <c r="G137" s="244"/>
      <c r="H137" s="244"/>
      <c r="I137" s="245"/>
    </row>
  </sheetData>
  <sheetProtection/>
  <mergeCells count="120">
    <mergeCell ref="A126:A134"/>
    <mergeCell ref="C126:C129"/>
    <mergeCell ref="C130:D130"/>
    <mergeCell ref="C131:D131"/>
    <mergeCell ref="C132:D132"/>
    <mergeCell ref="C133:D133"/>
    <mergeCell ref="B126:B132"/>
    <mergeCell ref="B134:D134"/>
    <mergeCell ref="C124:D124"/>
    <mergeCell ref="B125:D125"/>
    <mergeCell ref="C117:D117"/>
    <mergeCell ref="C118:D118"/>
    <mergeCell ref="C119:D119"/>
    <mergeCell ref="C120:D120"/>
    <mergeCell ref="C121:D121"/>
    <mergeCell ref="C122:D122"/>
    <mergeCell ref="C99:D99"/>
    <mergeCell ref="A101:D101"/>
    <mergeCell ref="A102:D102"/>
    <mergeCell ref="A103:D103"/>
    <mergeCell ref="A115:D115"/>
    <mergeCell ref="C123:D123"/>
    <mergeCell ref="A106:D106"/>
    <mergeCell ref="A109:D109"/>
    <mergeCell ref="A83:A100"/>
    <mergeCell ref="C87:D87"/>
    <mergeCell ref="B95:D95"/>
    <mergeCell ref="C96:D96"/>
    <mergeCell ref="B97:D97"/>
    <mergeCell ref="C98:D98"/>
    <mergeCell ref="C88:D88"/>
    <mergeCell ref="C89:D89"/>
    <mergeCell ref="C90:D90"/>
    <mergeCell ref="C91:D91"/>
    <mergeCell ref="B82:D82"/>
    <mergeCell ref="C84:D84"/>
    <mergeCell ref="C85:D85"/>
    <mergeCell ref="C86:D86"/>
    <mergeCell ref="C94:D94"/>
    <mergeCell ref="B83:D83"/>
    <mergeCell ref="C74:D74"/>
    <mergeCell ref="B75:D75"/>
    <mergeCell ref="C78:D78"/>
    <mergeCell ref="C79:D79"/>
    <mergeCell ref="C92:D92"/>
    <mergeCell ref="C93:D93"/>
    <mergeCell ref="C80:D80"/>
    <mergeCell ref="C81:D81"/>
    <mergeCell ref="B77:D77"/>
    <mergeCell ref="C76:D76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B50:D50"/>
    <mergeCell ref="C51:D51"/>
    <mergeCell ref="C40:D40"/>
    <mergeCell ref="C41:D41"/>
    <mergeCell ref="C42:D42"/>
    <mergeCell ref="C43:D43"/>
    <mergeCell ref="B44:D44"/>
    <mergeCell ref="B45:D45"/>
    <mergeCell ref="C34:D34"/>
    <mergeCell ref="C35:D35"/>
    <mergeCell ref="C36:D36"/>
    <mergeCell ref="C37:D37"/>
    <mergeCell ref="C38:D38"/>
    <mergeCell ref="C39:D39"/>
    <mergeCell ref="A4:D4"/>
    <mergeCell ref="B5:D5"/>
    <mergeCell ref="B6:D6"/>
    <mergeCell ref="B7:D7"/>
    <mergeCell ref="B8:D8"/>
    <mergeCell ref="B9:D9"/>
    <mergeCell ref="A18:D18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4:C24"/>
    <mergeCell ref="A65:D65"/>
    <mergeCell ref="C116:D116"/>
    <mergeCell ref="B10:C12"/>
    <mergeCell ref="A5:A9"/>
    <mergeCell ref="A10:A15"/>
    <mergeCell ref="B13:C13"/>
    <mergeCell ref="B14:C14"/>
    <mergeCell ref="B15:D15"/>
    <mergeCell ref="A16:D16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horizontalDpi="600" verticalDpi="600" orientation="portrait" paperSize="9" scale="67" r:id="rId2"/>
  <headerFooter alignWithMargins="0">
    <oddHeader>&amp;R府営公園　長野公園
</oddHead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51" t="s">
        <v>125</v>
      </c>
      <c r="B2" s="52"/>
      <c r="C2" s="52"/>
      <c r="D2" s="31" t="s">
        <v>126</v>
      </c>
      <c r="E2" s="31" t="s">
        <v>127</v>
      </c>
      <c r="F2" s="31" t="s">
        <v>128</v>
      </c>
      <c r="G2" s="35" t="s">
        <v>129</v>
      </c>
      <c r="H2" s="35" t="s">
        <v>203</v>
      </c>
    </row>
    <row r="3" spans="1:8" ht="19.5">
      <c r="A3" s="53" t="s">
        <v>111</v>
      </c>
      <c r="B3" s="54"/>
      <c r="C3" s="54"/>
      <c r="D3" s="59">
        <f>SUM(D4:D5)</f>
        <v>17</v>
      </c>
      <c r="E3" s="59">
        <f>SUM(E4:E5)</f>
        <v>17</v>
      </c>
      <c r="F3" s="59">
        <f>SUM(F4:F5)</f>
        <v>16</v>
      </c>
      <c r="G3" s="60">
        <f>SUM(G4:G5)</f>
        <v>11</v>
      </c>
      <c r="H3" s="60">
        <f>SUM(H4:H5)</f>
        <v>12</v>
      </c>
    </row>
    <row r="4" spans="1:8" ht="18">
      <c r="A4" s="55" t="s">
        <v>25</v>
      </c>
      <c r="B4" s="56" t="s">
        <v>112</v>
      </c>
      <c r="C4" s="57"/>
      <c r="D4" s="15">
        <v>5</v>
      </c>
      <c r="E4" s="15">
        <v>6</v>
      </c>
      <c r="F4" s="16">
        <v>5</v>
      </c>
      <c r="G4" s="17">
        <v>6</v>
      </c>
      <c r="H4" s="17">
        <v>6</v>
      </c>
    </row>
    <row r="5" spans="1:8" ht="18">
      <c r="A5" s="58"/>
      <c r="B5" s="56" t="s">
        <v>113</v>
      </c>
      <c r="C5" s="57"/>
      <c r="D5" s="15">
        <v>12</v>
      </c>
      <c r="E5" s="16">
        <v>11</v>
      </c>
      <c r="F5" s="16">
        <v>11</v>
      </c>
      <c r="G5" s="17">
        <v>5</v>
      </c>
      <c r="H5" s="17">
        <v>6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150" customHeight="1">
      <c r="A9" s="249" t="s">
        <v>180</v>
      </c>
      <c r="B9" s="250"/>
      <c r="C9" s="250"/>
      <c r="D9" s="250"/>
      <c r="E9" s="250"/>
      <c r="F9" s="250"/>
      <c r="G9" s="250"/>
      <c r="H9" s="251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136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61" t="s">
        <v>114</v>
      </c>
      <c r="B13" s="10" t="s">
        <v>115</v>
      </c>
      <c r="C13" s="61" t="s">
        <v>116</v>
      </c>
      <c r="D13" s="358" t="s">
        <v>181</v>
      </c>
      <c r="E13" s="359"/>
      <c r="F13" s="360"/>
      <c r="G13" s="51" t="s">
        <v>117</v>
      </c>
      <c r="H13" s="13" t="s">
        <v>206</v>
      </c>
    </row>
    <row r="14" spans="1:8" ht="19.5" customHeight="1">
      <c r="A14" s="61" t="s">
        <v>118</v>
      </c>
      <c r="B14" s="361" t="s">
        <v>182</v>
      </c>
      <c r="C14" s="362"/>
      <c r="D14" s="362"/>
      <c r="E14" s="362"/>
      <c r="F14" s="362"/>
      <c r="G14" s="362"/>
      <c r="H14" s="363"/>
    </row>
    <row r="15" spans="1:8" ht="90" customHeight="1">
      <c r="A15" s="61" t="s">
        <v>119</v>
      </c>
      <c r="B15" s="364" t="s">
        <v>207</v>
      </c>
      <c r="C15" s="365"/>
      <c r="D15" s="365"/>
      <c r="E15" s="365"/>
      <c r="F15" s="365"/>
      <c r="G15" s="365"/>
      <c r="H15" s="366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7" r:id="rId1"/>
  <headerFooter alignWithMargins="0">
    <oddHeader>&amp;R府営公園　長野公園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2023-10-30T02:42:02Z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