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2_R2年度フォルダ\じ_授業料支援補助金\◆交付要綱（R2.6.11施行）\"/>
    </mc:Choice>
  </mc:AlternateContent>
  <bookViews>
    <workbookView xWindow="6285" yWindow="30" windowWidth="11715" windowHeight="8430" tabRatio="874" activeTab="2"/>
  </bookViews>
  <sheets>
    <sheet name="交付申請書" sheetId="17" r:id="rId1"/>
    <sheet name="2_総括表" sheetId="8" r:id="rId2"/>
    <sheet name="3-1_全日_集計表（旧・旧）" sheetId="19" r:id="rId3"/>
    <sheet name="3-1_全日_集計表（旧・新）" sheetId="20" r:id="rId4"/>
    <sheet name="3-1_全日_集計表_（新・新）" sheetId="21" r:id="rId5"/>
    <sheet name="3-1_全日_集計表_（新々・新）" sheetId="41" r:id="rId6"/>
    <sheet name="3-1_通信_集計表 (旧々・旧制度)" sheetId="44" r:id="rId7"/>
    <sheet name="3-1_通信_集計表 (旧々・新制度)" sheetId="32" r:id="rId8"/>
    <sheet name="3-1_通信_集計表（旧・旧制度）" sheetId="26" r:id="rId9"/>
    <sheet name="3-1_通信_集計表（旧・新制度）" sheetId="38" r:id="rId10"/>
    <sheet name="3-1_通信_集計表（新・新制度）" sheetId="36" r:id="rId11"/>
    <sheet name="3-1_通信_集計表（新々・新制度）" sheetId="42" r:id="rId12"/>
    <sheet name="3-2_算定表" sheetId="30" r:id="rId13"/>
    <sheet name="3-3_調整額内訳（旧々・旧制度）" sheetId="31" r:id="rId14"/>
    <sheet name="3-3_調整額内訳（旧々・新制度）" sheetId="34" r:id="rId15"/>
    <sheet name="3-3_調整額内訳（旧・旧制度）" sheetId="39" r:id="rId16"/>
    <sheet name="3-3_調整額内訳（旧・新制度）" sheetId="25" r:id="rId17"/>
    <sheet name="3-3_調整額内訳（新・新制度）" sheetId="40" r:id="rId18"/>
    <sheet name="3-3_調整額内訳（新々・新制度）" sheetId="43" r:id="rId19"/>
    <sheet name="3-1_通信定額_集計表 (旧々・旧制度)" sheetId="46" r:id="rId20"/>
    <sheet name="3-1_通信定額_集計表 (旧々・新制度)" sheetId="47" r:id="rId21"/>
    <sheet name="3-1_通信定額_集計表（旧・旧）" sheetId="48" r:id="rId22"/>
    <sheet name="3-1_通信定額_集計表（旧・新）" sheetId="49" r:id="rId23"/>
    <sheet name="3-1_通信定額_集計表_（新・新）" sheetId="50" r:id="rId24"/>
    <sheet name="3-1_通信定額_集計表_（新々・新）" sheetId="51" r:id="rId25"/>
  </sheets>
  <definedNames>
    <definedName name="_xlnm.Print_Area" localSheetId="1">'2_総括表'!$A$1:$AF$39</definedName>
    <definedName name="_xlnm.Print_Area" localSheetId="2">'3-1_全日_集計表（旧・旧）'!$A$1:$M$41</definedName>
    <definedName name="_xlnm.Print_Area" localSheetId="3">'3-1_全日_集計表（旧・新）'!$A$1:$M$37</definedName>
    <definedName name="_xlnm.Print_Area" localSheetId="4">'3-1_全日_集計表_（新・新）'!$A$1:$M$41</definedName>
    <definedName name="_xlnm.Print_Area" localSheetId="5">'3-1_全日_集計表_（新々・新）'!$A$1:$M$49</definedName>
    <definedName name="_xlnm.Print_Area" localSheetId="6">'3-1_通信_集計表 (旧々・旧制度)'!$A$1:$N$37</definedName>
    <definedName name="_xlnm.Print_Area" localSheetId="7">'3-1_通信_集計表 (旧々・新制度)'!$A$1:$N$32</definedName>
    <definedName name="_xlnm.Print_Area" localSheetId="8">'3-1_通信_集計表（旧・旧制度）'!$A$1:$N$37</definedName>
    <definedName name="_xlnm.Print_Area" localSheetId="9">'3-1_通信_集計表（旧・新制度）'!$A$1:$N$33</definedName>
    <definedName name="_xlnm.Print_Area" localSheetId="10">'3-1_通信_集計表（新・新制度）'!$A$1:$N$29</definedName>
    <definedName name="_xlnm.Print_Area" localSheetId="11">'3-1_通信_集計表（新々・新制度）'!$A$1:$N$29</definedName>
    <definedName name="_xlnm.Print_Area" localSheetId="19">'3-1_通信定額_集計表 (旧々・旧制度)'!$A$1:$M$37</definedName>
    <definedName name="_xlnm.Print_Area" localSheetId="20">'3-1_通信定額_集計表 (旧々・新制度)'!$A$1:$M$29</definedName>
    <definedName name="_xlnm.Print_Area" localSheetId="21">'3-1_通信定額_集計表（旧・旧）'!$A$1:$M$37</definedName>
    <definedName name="_xlnm.Print_Area" localSheetId="22">'3-1_通信定額_集計表（旧・新）'!$A$1:$M$33</definedName>
    <definedName name="_xlnm.Print_Area" localSheetId="23">'3-1_通信定額_集計表_（新・新）'!$A$1:$M$29</definedName>
    <definedName name="_xlnm.Print_Area" localSheetId="24">'3-1_通信定額_集計表_（新々・新）'!$A$1:$M$29</definedName>
    <definedName name="_xlnm.Print_Area" localSheetId="12">'3-2_算定表'!$A$1:$AB$57</definedName>
    <definedName name="_xlnm.Print_Area" localSheetId="15">'3-3_調整額内訳（旧・旧制度）'!$A$1:$AI$43</definedName>
    <definedName name="_xlnm.Print_Area" localSheetId="16">'3-3_調整額内訳（旧・新制度）'!$A$1:$AG$43</definedName>
    <definedName name="_xlnm.Print_Area" localSheetId="13">'3-3_調整額内訳（旧々・旧制度）'!$A$1:$AG$43</definedName>
    <definedName name="_xlnm.Print_Area" localSheetId="14">'3-3_調整額内訳（旧々・新制度）'!$A$1:$AE$43</definedName>
    <definedName name="_xlnm.Print_Area" localSheetId="17">'3-3_調整額内訳（新・新制度）'!$A$1:$AE$43</definedName>
    <definedName name="_xlnm.Print_Area" localSheetId="18">'3-3_調整額内訳（新々・新制度）'!$A$1:$AE$43</definedName>
    <definedName name="_xlnm.Print_Area" localSheetId="0">交付申請書!$A$1:$N$46</definedName>
    <definedName name="_xlnm.Print_Titles" localSheetId="12">'3-2_算定表'!$1:$6</definedName>
    <definedName name="_xlnm.Print_Titles" localSheetId="15">'3-3_調整額内訳（旧・旧制度）'!$1:$8</definedName>
    <definedName name="_xlnm.Print_Titles" localSheetId="16">'3-3_調整額内訳（旧・新制度）'!$1:$8</definedName>
    <definedName name="_xlnm.Print_Titles" localSheetId="13">'3-3_調整額内訳（旧々・旧制度）'!$1:$8</definedName>
    <definedName name="_xlnm.Print_Titles" localSheetId="14">'3-3_調整額内訳（旧々・新制度）'!$1:$8</definedName>
    <definedName name="_xlnm.Print_Titles" localSheetId="17">'3-3_調整額内訳（新・新制度）'!$1:$8</definedName>
    <definedName name="_xlnm.Print_Titles" localSheetId="18">'3-3_調整額内訳（新々・新制度）'!$1:$8</definedName>
  </definedNames>
  <calcPr calcId="162913"/>
</workbook>
</file>

<file path=xl/calcChain.xml><?xml version="1.0" encoding="utf-8"?>
<calcChain xmlns="http://schemas.openxmlformats.org/spreadsheetml/2006/main">
  <c r="E9" i="31" l="1"/>
  <c r="Y7" i="30"/>
  <c r="S7" i="30"/>
  <c r="R7"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7" i="30"/>
  <c r="H9" i="26" l="1"/>
  <c r="I9" i="26" s="1"/>
  <c r="G9" i="19"/>
  <c r="G10" i="19"/>
  <c r="I17" i="51"/>
  <c r="G17" i="51"/>
  <c r="H17" i="51" s="1"/>
  <c r="G16" i="51"/>
  <c r="I16" i="51" s="1"/>
  <c r="G15" i="51"/>
  <c r="H15" i="51" s="1"/>
  <c r="G14" i="51"/>
  <c r="I14" i="51" s="1"/>
  <c r="G13" i="51"/>
  <c r="H12" i="51"/>
  <c r="G12" i="51"/>
  <c r="I12" i="51" s="1"/>
  <c r="G11" i="51"/>
  <c r="G10" i="51"/>
  <c r="I10" i="51" s="1"/>
  <c r="I9" i="51"/>
  <c r="G9" i="51"/>
  <c r="H9" i="51" s="1"/>
  <c r="G17" i="50"/>
  <c r="G16" i="50"/>
  <c r="I16" i="50"/>
  <c r="G15" i="50"/>
  <c r="H15" i="50"/>
  <c r="G14" i="50"/>
  <c r="I14" i="50" s="1"/>
  <c r="I13" i="50"/>
  <c r="G13" i="50"/>
  <c r="H13" i="50" s="1"/>
  <c r="G12" i="50"/>
  <c r="I12" i="50" s="1"/>
  <c r="G11" i="50"/>
  <c r="H11" i="50" s="1"/>
  <c r="G10" i="50"/>
  <c r="G9" i="50"/>
  <c r="G20" i="49"/>
  <c r="I20" i="49" s="1"/>
  <c r="G19" i="49"/>
  <c r="I19" i="49" s="1"/>
  <c r="I18" i="49"/>
  <c r="G18" i="49"/>
  <c r="H18" i="49" s="1"/>
  <c r="G17" i="49"/>
  <c r="I17" i="49" s="1"/>
  <c r="G16" i="49"/>
  <c r="I16" i="49" s="1"/>
  <c r="G15" i="49"/>
  <c r="G14" i="49"/>
  <c r="G13" i="49"/>
  <c r="I13" i="49" s="1"/>
  <c r="G12" i="49"/>
  <c r="I12" i="49"/>
  <c r="G11" i="49"/>
  <c r="I11" i="49" s="1"/>
  <c r="I10" i="49"/>
  <c r="G10" i="49"/>
  <c r="H10" i="49" s="1"/>
  <c r="G9" i="49"/>
  <c r="H9" i="49" s="1"/>
  <c r="I9" i="49"/>
  <c r="G23" i="48"/>
  <c r="I23" i="48" s="1"/>
  <c r="I22" i="48"/>
  <c r="G22" i="48"/>
  <c r="H22" i="48" s="1"/>
  <c r="G21" i="48"/>
  <c r="I21" i="48"/>
  <c r="G20" i="48"/>
  <c r="I20" i="48" s="1"/>
  <c r="G19" i="48"/>
  <c r="G18" i="48"/>
  <c r="G17" i="48"/>
  <c r="I17" i="48" s="1"/>
  <c r="G16" i="48"/>
  <c r="I16" i="48"/>
  <c r="G15" i="48"/>
  <c r="I15" i="48" s="1"/>
  <c r="I14" i="48"/>
  <c r="G14" i="48"/>
  <c r="H14" i="48" s="1"/>
  <c r="G13" i="48"/>
  <c r="I13" i="48"/>
  <c r="G12" i="48"/>
  <c r="I12" i="48" s="1"/>
  <c r="G11" i="48"/>
  <c r="G10" i="48"/>
  <c r="G9" i="48"/>
  <c r="I9" i="48"/>
  <c r="H17" i="47"/>
  <c r="I17" i="47" s="1"/>
  <c r="H16" i="47"/>
  <c r="I16" i="47" s="1"/>
  <c r="H15" i="47"/>
  <c r="I15" i="47" s="1"/>
  <c r="H14" i="47"/>
  <c r="I14" i="47" s="1"/>
  <c r="H13" i="47"/>
  <c r="I13" i="47" s="1"/>
  <c r="H12" i="47"/>
  <c r="I12" i="47" s="1"/>
  <c r="H11" i="47"/>
  <c r="I11" i="47" s="1"/>
  <c r="H10" i="47"/>
  <c r="I10" i="47" s="1"/>
  <c r="I9" i="47"/>
  <c r="H9" i="47"/>
  <c r="H24" i="46"/>
  <c r="I24" i="46" s="1"/>
  <c r="H23" i="46"/>
  <c r="I23" i="46" s="1"/>
  <c r="H22" i="46"/>
  <c r="I22" i="46" s="1"/>
  <c r="H21" i="46"/>
  <c r="I21" i="46" s="1"/>
  <c r="H20" i="46"/>
  <c r="I20" i="46" s="1"/>
  <c r="H19" i="46"/>
  <c r="I19" i="46" s="1"/>
  <c r="H18" i="46"/>
  <c r="I18" i="46" s="1"/>
  <c r="H17" i="46"/>
  <c r="I17" i="46" s="1"/>
  <c r="H16" i="46"/>
  <c r="I16" i="46" s="1"/>
  <c r="I15" i="46"/>
  <c r="H15" i="46"/>
  <c r="H14" i="46"/>
  <c r="I14" i="46" s="1"/>
  <c r="I13" i="46"/>
  <c r="H13" i="46"/>
  <c r="H12" i="46"/>
  <c r="I12" i="46"/>
  <c r="H11" i="46"/>
  <c r="I11" i="46" s="1"/>
  <c r="I10" i="46"/>
  <c r="H10" i="46"/>
  <c r="H9" i="46"/>
  <c r="I9" i="46" s="1"/>
  <c r="H10" i="51"/>
  <c r="I15" i="51"/>
  <c r="I15" i="50"/>
  <c r="H12" i="50"/>
  <c r="H16" i="50"/>
  <c r="H17" i="49"/>
  <c r="H12" i="49"/>
  <c r="H20" i="49"/>
  <c r="H9" i="48"/>
  <c r="H13" i="48"/>
  <c r="H21" i="48"/>
  <c r="H12" i="48"/>
  <c r="H16" i="48"/>
  <c r="H20" i="48"/>
  <c r="H24" i="44"/>
  <c r="J24" i="44" s="1"/>
  <c r="H23" i="44"/>
  <c r="J23" i="44"/>
  <c r="H22" i="44"/>
  <c r="J22" i="44" s="1"/>
  <c r="H21" i="44"/>
  <c r="J21" i="44" s="1"/>
  <c r="H20" i="44"/>
  <c r="J20" i="44" s="1"/>
  <c r="I20" i="44"/>
  <c r="H19" i="44"/>
  <c r="J19" i="44" s="1"/>
  <c r="H18" i="44"/>
  <c r="J18" i="44" s="1"/>
  <c r="H17" i="44"/>
  <c r="J17" i="44" s="1"/>
  <c r="H16" i="44"/>
  <c r="J16" i="44" s="1"/>
  <c r="H15" i="44"/>
  <c r="J15" i="44" s="1"/>
  <c r="H14" i="44"/>
  <c r="I14" i="44" s="1"/>
  <c r="H13" i="44"/>
  <c r="J13" i="44" s="1"/>
  <c r="H12" i="44"/>
  <c r="J12" i="44" s="1"/>
  <c r="H11" i="44"/>
  <c r="J11" i="44" s="1"/>
  <c r="H10" i="44"/>
  <c r="J10" i="44" s="1"/>
  <c r="H9" i="44"/>
  <c r="J9" i="44" s="1"/>
  <c r="AC38" i="43"/>
  <c r="AB38" i="43"/>
  <c r="J38" i="43"/>
  <c r="I38" i="43"/>
  <c r="H38" i="43"/>
  <c r="F38" i="43"/>
  <c r="D38" i="43"/>
  <c r="C38" i="43"/>
  <c r="E38" i="43" s="1"/>
  <c r="G38" i="43" s="1"/>
  <c r="A38" i="43"/>
  <c r="AC37" i="43"/>
  <c r="AB37" i="43"/>
  <c r="J37" i="43"/>
  <c r="I37" i="43"/>
  <c r="H37" i="43"/>
  <c r="F37" i="43"/>
  <c r="D37" i="43"/>
  <c r="C37" i="43"/>
  <c r="E37" i="43" s="1"/>
  <c r="G37" i="43" s="1"/>
  <c r="A37" i="43"/>
  <c r="AC36" i="43"/>
  <c r="AB36" i="43"/>
  <c r="J36" i="43"/>
  <c r="I36" i="43"/>
  <c r="H36" i="43"/>
  <c r="F36" i="43"/>
  <c r="D36" i="43"/>
  <c r="C36" i="43"/>
  <c r="E36" i="43" s="1"/>
  <c r="G36" i="43" s="1"/>
  <c r="A36" i="43"/>
  <c r="AC35" i="43"/>
  <c r="AB35" i="43"/>
  <c r="J35" i="43"/>
  <c r="I35" i="43"/>
  <c r="H35" i="43"/>
  <c r="F35" i="43"/>
  <c r="D35" i="43"/>
  <c r="C35" i="43"/>
  <c r="E35" i="43" s="1"/>
  <c r="G35" i="43" s="1"/>
  <c r="A35" i="43"/>
  <c r="AC34" i="43"/>
  <c r="AB34" i="43"/>
  <c r="J34" i="43"/>
  <c r="I34" i="43"/>
  <c r="H34" i="43"/>
  <c r="F34" i="43"/>
  <c r="D34" i="43"/>
  <c r="C34" i="43"/>
  <c r="E34" i="43" s="1"/>
  <c r="G34" i="43" s="1"/>
  <c r="A34" i="43"/>
  <c r="AC33" i="43"/>
  <c r="AB33" i="43"/>
  <c r="J33" i="43"/>
  <c r="I33" i="43"/>
  <c r="H33" i="43"/>
  <c r="F33" i="43"/>
  <c r="D33" i="43"/>
  <c r="C33" i="43"/>
  <c r="E33" i="43" s="1"/>
  <c r="G33" i="43" s="1"/>
  <c r="A33" i="43"/>
  <c r="AC32" i="43"/>
  <c r="AB32" i="43"/>
  <c r="J32" i="43"/>
  <c r="I32" i="43"/>
  <c r="H32" i="43"/>
  <c r="F32" i="43"/>
  <c r="D32" i="43"/>
  <c r="C32" i="43"/>
  <c r="E32" i="43" s="1"/>
  <c r="G32" i="43" s="1"/>
  <c r="A32" i="43"/>
  <c r="AC31" i="43"/>
  <c r="AB31" i="43"/>
  <c r="J31" i="43"/>
  <c r="I31" i="43"/>
  <c r="H31" i="43"/>
  <c r="F31" i="43"/>
  <c r="D31" i="43"/>
  <c r="C31" i="43"/>
  <c r="A31" i="43"/>
  <c r="AC30" i="43"/>
  <c r="AB30" i="43"/>
  <c r="J30" i="43"/>
  <c r="I30" i="43"/>
  <c r="H30" i="43"/>
  <c r="F30" i="43"/>
  <c r="D30" i="43"/>
  <c r="C30" i="43"/>
  <c r="E30" i="43" s="1"/>
  <c r="G30" i="43" s="1"/>
  <c r="A30" i="43"/>
  <c r="AC29" i="43"/>
  <c r="AB29" i="43"/>
  <c r="J29" i="43"/>
  <c r="I29" i="43"/>
  <c r="H29" i="43"/>
  <c r="F29" i="43"/>
  <c r="D29" i="43"/>
  <c r="C29" i="43"/>
  <c r="E29" i="43" s="1"/>
  <c r="G29" i="43" s="1"/>
  <c r="A29" i="43"/>
  <c r="AC28" i="43"/>
  <c r="AB28" i="43"/>
  <c r="J28" i="43"/>
  <c r="I28" i="43"/>
  <c r="H28" i="43"/>
  <c r="F28" i="43"/>
  <c r="D28" i="43"/>
  <c r="C28" i="43"/>
  <c r="E28" i="43" s="1"/>
  <c r="G28" i="43" s="1"/>
  <c r="A28" i="43"/>
  <c r="AC27" i="43"/>
  <c r="AB27" i="43"/>
  <c r="J27" i="43"/>
  <c r="I27" i="43"/>
  <c r="H27" i="43"/>
  <c r="F27" i="43"/>
  <c r="D27" i="43"/>
  <c r="C27" i="43"/>
  <c r="E27" i="43" s="1"/>
  <c r="G27" i="43" s="1"/>
  <c r="A27" i="43"/>
  <c r="AC26" i="43"/>
  <c r="AB26" i="43"/>
  <c r="J26" i="43"/>
  <c r="I26" i="43"/>
  <c r="H26" i="43"/>
  <c r="F26" i="43"/>
  <c r="D26" i="43"/>
  <c r="C26" i="43"/>
  <c r="A26" i="43"/>
  <c r="AC25" i="43"/>
  <c r="AB25" i="43"/>
  <c r="J25" i="43"/>
  <c r="I25" i="43"/>
  <c r="H25" i="43"/>
  <c r="F25" i="43"/>
  <c r="D25" i="43"/>
  <c r="C25" i="43"/>
  <c r="E25" i="43" s="1"/>
  <c r="G25" i="43" s="1"/>
  <c r="A25" i="43"/>
  <c r="AC24" i="43"/>
  <c r="AB24" i="43"/>
  <c r="J24" i="43"/>
  <c r="I24" i="43"/>
  <c r="H24" i="43"/>
  <c r="F24" i="43"/>
  <c r="D24" i="43"/>
  <c r="C24" i="43"/>
  <c r="E24" i="43" s="1"/>
  <c r="G24" i="43" s="1"/>
  <c r="A24" i="43"/>
  <c r="AC23" i="43"/>
  <c r="AB23" i="43"/>
  <c r="J23" i="43"/>
  <c r="I23" i="43"/>
  <c r="H23" i="43"/>
  <c r="F23" i="43"/>
  <c r="D23" i="43"/>
  <c r="C23" i="43"/>
  <c r="E23" i="43" s="1"/>
  <c r="G23" i="43" s="1"/>
  <c r="A23" i="43"/>
  <c r="AC22" i="43"/>
  <c r="AB22" i="43"/>
  <c r="J22" i="43"/>
  <c r="I22" i="43"/>
  <c r="H22" i="43"/>
  <c r="F22" i="43"/>
  <c r="D22" i="43"/>
  <c r="C22" i="43"/>
  <c r="A22" i="43"/>
  <c r="AC21" i="43"/>
  <c r="AB21" i="43"/>
  <c r="J21" i="43"/>
  <c r="I21" i="43"/>
  <c r="H21" i="43"/>
  <c r="F21" i="43"/>
  <c r="D21" i="43"/>
  <c r="C21" i="43"/>
  <c r="E21" i="43" s="1"/>
  <c r="G21" i="43" s="1"/>
  <c r="A21" i="43"/>
  <c r="AC20" i="43"/>
  <c r="AB20" i="43"/>
  <c r="J20" i="43"/>
  <c r="I20" i="43"/>
  <c r="H20" i="43"/>
  <c r="F20" i="43"/>
  <c r="D20" i="43"/>
  <c r="C20" i="43"/>
  <c r="E20" i="43" s="1"/>
  <c r="G20" i="43" s="1"/>
  <c r="A20" i="43"/>
  <c r="AC19" i="43"/>
  <c r="AB19" i="43"/>
  <c r="J19" i="43"/>
  <c r="I19" i="43"/>
  <c r="H19" i="43"/>
  <c r="F19" i="43"/>
  <c r="D19" i="43"/>
  <c r="C19" i="43"/>
  <c r="E19" i="43" s="1"/>
  <c r="G19" i="43" s="1"/>
  <c r="A19" i="43"/>
  <c r="AC18" i="43"/>
  <c r="AB18" i="43"/>
  <c r="J18" i="43"/>
  <c r="I18" i="43"/>
  <c r="H18" i="43"/>
  <c r="G18" i="43"/>
  <c r="F18" i="43"/>
  <c r="D18" i="43"/>
  <c r="C18" i="43"/>
  <c r="E18" i="43" s="1"/>
  <c r="A18" i="43"/>
  <c r="AC17" i="43"/>
  <c r="AB17" i="43"/>
  <c r="J17" i="43"/>
  <c r="I17" i="43"/>
  <c r="H17" i="43"/>
  <c r="G17" i="43"/>
  <c r="F17" i="43"/>
  <c r="D17" i="43"/>
  <c r="C17" i="43"/>
  <c r="E17" i="43" s="1"/>
  <c r="A17" i="43"/>
  <c r="AC16" i="43"/>
  <c r="AB16" i="43"/>
  <c r="J16" i="43"/>
  <c r="I16" i="43"/>
  <c r="H16" i="43"/>
  <c r="G16" i="43"/>
  <c r="F16" i="43"/>
  <c r="D16" i="43"/>
  <c r="C16" i="43"/>
  <c r="E16" i="43" s="1"/>
  <c r="A16" i="43"/>
  <c r="AC15" i="43"/>
  <c r="AB15" i="43"/>
  <c r="J15" i="43"/>
  <c r="I15" i="43"/>
  <c r="H15" i="43"/>
  <c r="G15" i="43"/>
  <c r="F15" i="43"/>
  <c r="D15" i="43"/>
  <c r="C15" i="43"/>
  <c r="E15" i="43" s="1"/>
  <c r="A15" i="43"/>
  <c r="AC14" i="43"/>
  <c r="AB14" i="43"/>
  <c r="J14" i="43"/>
  <c r="I14" i="43"/>
  <c r="H14" i="43"/>
  <c r="G14" i="43"/>
  <c r="F14" i="43"/>
  <c r="D14" i="43"/>
  <c r="C14" i="43"/>
  <c r="E14" i="43" s="1"/>
  <c r="A14" i="43"/>
  <c r="AC13" i="43"/>
  <c r="AB13" i="43"/>
  <c r="J13" i="43"/>
  <c r="I13" i="43"/>
  <c r="H13" i="43"/>
  <c r="G13" i="43"/>
  <c r="F13" i="43"/>
  <c r="D13" i="43"/>
  <c r="C13" i="43"/>
  <c r="E13" i="43" s="1"/>
  <c r="A13" i="43"/>
  <c r="AC12" i="43"/>
  <c r="AB12" i="43"/>
  <c r="J12" i="43"/>
  <c r="I12" i="43"/>
  <c r="H12" i="43"/>
  <c r="G12" i="43"/>
  <c r="F12" i="43"/>
  <c r="D12" i="43"/>
  <c r="C12" i="43"/>
  <c r="E12" i="43" s="1"/>
  <c r="A12" i="43"/>
  <c r="AC11" i="43"/>
  <c r="AB11" i="43"/>
  <c r="J11" i="43"/>
  <c r="I11" i="43"/>
  <c r="H11" i="43"/>
  <c r="G11" i="43"/>
  <c r="F11" i="43"/>
  <c r="D11" i="43"/>
  <c r="C11" i="43"/>
  <c r="E11" i="43" s="1"/>
  <c r="A11" i="43"/>
  <c r="AC10" i="43"/>
  <c r="AB10" i="43"/>
  <c r="J10" i="43"/>
  <c r="I10" i="43"/>
  <c r="H10" i="43"/>
  <c r="G10" i="43"/>
  <c r="F10" i="43"/>
  <c r="D10" i="43"/>
  <c r="C10" i="43"/>
  <c r="E10" i="43" s="1"/>
  <c r="A10" i="43"/>
  <c r="AC9" i="43"/>
  <c r="AB9" i="43"/>
  <c r="J9" i="43"/>
  <c r="I9" i="43"/>
  <c r="H9" i="43"/>
  <c r="G9" i="43"/>
  <c r="F9" i="43"/>
  <c r="E9" i="43"/>
  <c r="D9" i="43"/>
  <c r="C9" i="43"/>
  <c r="A9" i="43"/>
  <c r="A9" i="40"/>
  <c r="D9" i="40"/>
  <c r="E9" i="40"/>
  <c r="F9" i="40"/>
  <c r="G9" i="40"/>
  <c r="H9" i="40"/>
  <c r="I9" i="40"/>
  <c r="J9" i="40"/>
  <c r="AB9" i="40"/>
  <c r="AC9" i="40"/>
  <c r="A10" i="40"/>
  <c r="C10" i="40"/>
  <c r="E10" i="40"/>
  <c r="D10" i="40"/>
  <c r="F10" i="40"/>
  <c r="G10" i="40"/>
  <c r="H10" i="40"/>
  <c r="I10" i="40"/>
  <c r="J10" i="40"/>
  <c r="AB10" i="40"/>
  <c r="AC10" i="40"/>
  <c r="A11" i="40"/>
  <c r="C11" i="40"/>
  <c r="E11" i="40" s="1"/>
  <c r="D11" i="40"/>
  <c r="F11" i="40"/>
  <c r="G11" i="40"/>
  <c r="H11" i="40"/>
  <c r="I11" i="40"/>
  <c r="J11" i="40"/>
  <c r="AB11" i="40"/>
  <c r="AC11" i="40"/>
  <c r="A12" i="40"/>
  <c r="C12" i="40"/>
  <c r="E12" i="40" s="1"/>
  <c r="D12" i="40"/>
  <c r="F12" i="40"/>
  <c r="G12" i="40"/>
  <c r="H12" i="40"/>
  <c r="I12" i="40"/>
  <c r="J12" i="40"/>
  <c r="AB12" i="40"/>
  <c r="AC12" i="40"/>
  <c r="A13" i="40"/>
  <c r="C13" i="40"/>
  <c r="E13" i="40"/>
  <c r="D13" i="40"/>
  <c r="F13" i="40"/>
  <c r="G13" i="40"/>
  <c r="H13" i="40"/>
  <c r="I13" i="40"/>
  <c r="J13" i="40"/>
  <c r="AB13" i="40"/>
  <c r="AC13" i="40"/>
  <c r="A14" i="40"/>
  <c r="C14" i="40"/>
  <c r="E14" i="40"/>
  <c r="D14" i="40"/>
  <c r="F14" i="40"/>
  <c r="G14" i="40"/>
  <c r="H14" i="40"/>
  <c r="I14" i="40"/>
  <c r="J14" i="40"/>
  <c r="AB14" i="40"/>
  <c r="AC14" i="40"/>
  <c r="A15" i="40"/>
  <c r="C15" i="40"/>
  <c r="E15" i="40"/>
  <c r="D15" i="40"/>
  <c r="F15" i="40"/>
  <c r="G15" i="40"/>
  <c r="H15" i="40"/>
  <c r="I15" i="40"/>
  <c r="J15" i="40"/>
  <c r="AB15" i="40"/>
  <c r="AC15" i="40"/>
  <c r="A16" i="40"/>
  <c r="C16" i="40"/>
  <c r="E16" i="40" s="1"/>
  <c r="D16" i="40"/>
  <c r="F16" i="40"/>
  <c r="G16" i="40"/>
  <c r="H16" i="40"/>
  <c r="I16" i="40"/>
  <c r="J16" i="40"/>
  <c r="AB16" i="40"/>
  <c r="AC16" i="40"/>
  <c r="A17" i="40"/>
  <c r="C17" i="40"/>
  <c r="E17" i="40"/>
  <c r="D17" i="40"/>
  <c r="F17" i="40"/>
  <c r="G17" i="40"/>
  <c r="H17" i="40"/>
  <c r="I17" i="40"/>
  <c r="J17" i="40"/>
  <c r="AB17" i="40"/>
  <c r="AC17" i="40"/>
  <c r="A18" i="40"/>
  <c r="C18" i="40"/>
  <c r="E18" i="40"/>
  <c r="D18" i="40"/>
  <c r="F18" i="40"/>
  <c r="G18" i="40"/>
  <c r="H18" i="40"/>
  <c r="I18" i="40"/>
  <c r="J18" i="40"/>
  <c r="AB18" i="40"/>
  <c r="AC18" i="40"/>
  <c r="A19" i="40"/>
  <c r="C19" i="40"/>
  <c r="E19" i="40"/>
  <c r="G19" i="40" s="1"/>
  <c r="D19" i="40"/>
  <c r="F19" i="40"/>
  <c r="H19" i="40"/>
  <c r="I19" i="40"/>
  <c r="J19" i="40"/>
  <c r="AB19" i="40"/>
  <c r="AC19" i="40"/>
  <c r="A20" i="40"/>
  <c r="C20" i="40"/>
  <c r="E20" i="40" s="1"/>
  <c r="G20" i="40" s="1"/>
  <c r="D20" i="40"/>
  <c r="F20" i="40"/>
  <c r="H20" i="40"/>
  <c r="I20" i="40"/>
  <c r="J20" i="40"/>
  <c r="AB20" i="40"/>
  <c r="AC20" i="40"/>
  <c r="A21" i="40"/>
  <c r="C21" i="40"/>
  <c r="E21" i="40" s="1"/>
  <c r="G21" i="40" s="1"/>
  <c r="D21" i="40"/>
  <c r="F21" i="40"/>
  <c r="H21" i="40"/>
  <c r="I21" i="40"/>
  <c r="J21" i="40"/>
  <c r="AB21" i="40"/>
  <c r="AC21" i="40"/>
  <c r="A22" i="40"/>
  <c r="C22" i="40"/>
  <c r="E22" i="40" s="1"/>
  <c r="G22" i="40" s="1"/>
  <c r="D22" i="40"/>
  <c r="F22" i="40"/>
  <c r="H22" i="40"/>
  <c r="I22" i="40"/>
  <c r="J22" i="40"/>
  <c r="AB22" i="40"/>
  <c r="AC22" i="40"/>
  <c r="A23" i="40"/>
  <c r="C23" i="40"/>
  <c r="E23" i="40"/>
  <c r="G23" i="40" s="1"/>
  <c r="D23" i="40"/>
  <c r="F23" i="40"/>
  <c r="H23" i="40"/>
  <c r="I23" i="40"/>
  <c r="J23" i="40"/>
  <c r="AB23" i="40"/>
  <c r="AC23" i="40"/>
  <c r="A24" i="40"/>
  <c r="C24" i="40"/>
  <c r="E24" i="40" s="1"/>
  <c r="G24" i="40" s="1"/>
  <c r="D24" i="40"/>
  <c r="F24" i="40"/>
  <c r="H24" i="40"/>
  <c r="I24" i="40"/>
  <c r="J24" i="40"/>
  <c r="AB24" i="40"/>
  <c r="AC24" i="40"/>
  <c r="A25" i="40"/>
  <c r="C25" i="40"/>
  <c r="E25" i="40" s="1"/>
  <c r="G25" i="40" s="1"/>
  <c r="D25" i="40"/>
  <c r="F25" i="40"/>
  <c r="H25" i="40"/>
  <c r="I25" i="40"/>
  <c r="J25" i="40"/>
  <c r="AB25" i="40"/>
  <c r="AC25" i="40"/>
  <c r="A26" i="40"/>
  <c r="C26" i="40"/>
  <c r="E26" i="40"/>
  <c r="G26" i="40" s="1"/>
  <c r="D26" i="40"/>
  <c r="F26" i="40"/>
  <c r="H26" i="40"/>
  <c r="I26" i="40"/>
  <c r="J26" i="40"/>
  <c r="AB26" i="40"/>
  <c r="AC26" i="40"/>
  <c r="A27" i="40"/>
  <c r="C27" i="40"/>
  <c r="E27" i="40" s="1"/>
  <c r="G27" i="40" s="1"/>
  <c r="D27" i="40"/>
  <c r="F27" i="40"/>
  <c r="H27" i="40"/>
  <c r="I27" i="40"/>
  <c r="J27" i="40"/>
  <c r="AB27" i="40"/>
  <c r="AC27" i="40"/>
  <c r="A28" i="40"/>
  <c r="C28" i="40"/>
  <c r="E28" i="40" s="1"/>
  <c r="G28" i="40" s="1"/>
  <c r="D28" i="40"/>
  <c r="F28" i="40"/>
  <c r="H28" i="40"/>
  <c r="I28" i="40"/>
  <c r="J28" i="40"/>
  <c r="AB28" i="40"/>
  <c r="AC28" i="40"/>
  <c r="A29" i="40"/>
  <c r="C29" i="40"/>
  <c r="E29" i="40" s="1"/>
  <c r="G29" i="40" s="1"/>
  <c r="D29" i="40"/>
  <c r="F29" i="40"/>
  <c r="H29" i="40"/>
  <c r="I29" i="40"/>
  <c r="J29" i="40"/>
  <c r="AB29" i="40"/>
  <c r="AC29" i="40"/>
  <c r="A30" i="40"/>
  <c r="C30" i="40"/>
  <c r="E30" i="40" s="1"/>
  <c r="G30" i="40" s="1"/>
  <c r="D30" i="40"/>
  <c r="F30" i="40"/>
  <c r="H30" i="40"/>
  <c r="I30" i="40"/>
  <c r="J30" i="40"/>
  <c r="AB30" i="40"/>
  <c r="AC30" i="40"/>
  <c r="A31" i="40"/>
  <c r="C31" i="40"/>
  <c r="E31" i="40"/>
  <c r="G31" i="40" s="1"/>
  <c r="D31" i="40"/>
  <c r="F31" i="40"/>
  <c r="H31" i="40"/>
  <c r="I31" i="40"/>
  <c r="J31" i="40"/>
  <c r="AB31" i="40"/>
  <c r="AC31" i="40"/>
  <c r="A32" i="40"/>
  <c r="C32" i="40"/>
  <c r="E32" i="40" s="1"/>
  <c r="G32" i="40" s="1"/>
  <c r="D32" i="40"/>
  <c r="F32" i="40"/>
  <c r="H32" i="40"/>
  <c r="I32" i="40"/>
  <c r="J32" i="40"/>
  <c r="AB32" i="40"/>
  <c r="AC32" i="40"/>
  <c r="A33" i="40"/>
  <c r="C33" i="40"/>
  <c r="E33" i="40" s="1"/>
  <c r="G33" i="40" s="1"/>
  <c r="D33" i="40"/>
  <c r="F33" i="40"/>
  <c r="H33" i="40"/>
  <c r="I33" i="40"/>
  <c r="J33" i="40"/>
  <c r="AB33" i="40"/>
  <c r="AC33" i="40"/>
  <c r="A34" i="40"/>
  <c r="C34" i="40"/>
  <c r="E34" i="40" s="1"/>
  <c r="G34" i="40" s="1"/>
  <c r="D34" i="40"/>
  <c r="F34" i="40"/>
  <c r="H34" i="40"/>
  <c r="I34" i="40"/>
  <c r="J34" i="40"/>
  <c r="AB34" i="40"/>
  <c r="AC34" i="40"/>
  <c r="A35" i="40"/>
  <c r="C35" i="40"/>
  <c r="E35" i="40"/>
  <c r="G35" i="40" s="1"/>
  <c r="D35" i="40"/>
  <c r="F35" i="40"/>
  <c r="H35" i="40"/>
  <c r="I35" i="40"/>
  <c r="J35" i="40"/>
  <c r="AB35" i="40"/>
  <c r="AC35" i="40"/>
  <c r="A36" i="40"/>
  <c r="C36" i="40"/>
  <c r="E36" i="40" s="1"/>
  <c r="G36" i="40" s="1"/>
  <c r="D36" i="40"/>
  <c r="F36" i="40"/>
  <c r="H36" i="40"/>
  <c r="I36" i="40"/>
  <c r="J36" i="40"/>
  <c r="AB36" i="40"/>
  <c r="AC36" i="40"/>
  <c r="A37" i="40"/>
  <c r="C37" i="40"/>
  <c r="E37" i="40" s="1"/>
  <c r="G37" i="40" s="1"/>
  <c r="D37" i="40"/>
  <c r="F37" i="40"/>
  <c r="H37" i="40"/>
  <c r="I37" i="40"/>
  <c r="J37" i="40"/>
  <c r="AB37" i="40"/>
  <c r="AC37" i="40"/>
  <c r="A38" i="40"/>
  <c r="C38" i="40"/>
  <c r="E38" i="40" s="1"/>
  <c r="G38" i="40" s="1"/>
  <c r="D38" i="40"/>
  <c r="F38" i="40"/>
  <c r="H38" i="40"/>
  <c r="I38" i="40"/>
  <c r="J38" i="40"/>
  <c r="AB38" i="40"/>
  <c r="AC38" i="40"/>
  <c r="A9" i="25"/>
  <c r="C9" i="25"/>
  <c r="D9" i="25"/>
  <c r="E9" i="25"/>
  <c r="F9" i="25"/>
  <c r="G9" i="25"/>
  <c r="H9" i="25"/>
  <c r="I9" i="25"/>
  <c r="J9" i="25"/>
  <c r="AA9" i="25"/>
  <c r="AB9" i="25"/>
  <c r="AC9" i="25"/>
  <c r="AD9" i="25"/>
  <c r="AE9" i="25"/>
  <c r="A10" i="25"/>
  <c r="C10" i="25"/>
  <c r="E10" i="25" s="1"/>
  <c r="D10" i="25"/>
  <c r="F10" i="25"/>
  <c r="G10" i="25"/>
  <c r="H10" i="25"/>
  <c r="I10" i="25"/>
  <c r="J10" i="25"/>
  <c r="AA10" i="25"/>
  <c r="AB10" i="25"/>
  <c r="AC10" i="25"/>
  <c r="AD10" i="25"/>
  <c r="AE10" i="25"/>
  <c r="A11" i="25"/>
  <c r="C11" i="25"/>
  <c r="D11" i="25"/>
  <c r="F11" i="25"/>
  <c r="G11" i="25"/>
  <c r="H11" i="25"/>
  <c r="I11" i="25"/>
  <c r="J11" i="25"/>
  <c r="AA11" i="25"/>
  <c r="AB11" i="25"/>
  <c r="AC11" i="25"/>
  <c r="AD11" i="25"/>
  <c r="AE11" i="25"/>
  <c r="A12" i="25"/>
  <c r="C12" i="25"/>
  <c r="E12" i="25" s="1"/>
  <c r="D12" i="25"/>
  <c r="F12" i="25"/>
  <c r="G12" i="25"/>
  <c r="H12" i="25"/>
  <c r="I12" i="25"/>
  <c r="J12" i="25"/>
  <c r="AA12" i="25"/>
  <c r="AB12" i="25"/>
  <c r="AC12" i="25"/>
  <c r="AD12" i="25"/>
  <c r="AE12" i="25"/>
  <c r="A13" i="25"/>
  <c r="C13" i="25"/>
  <c r="E13" i="25" s="1"/>
  <c r="D13" i="25"/>
  <c r="F13" i="25"/>
  <c r="G13" i="25"/>
  <c r="H13" i="25"/>
  <c r="I13" i="25"/>
  <c r="J13" i="25"/>
  <c r="AA13" i="25"/>
  <c r="AB13" i="25"/>
  <c r="AC13" i="25"/>
  <c r="AD13" i="25"/>
  <c r="AE13" i="25"/>
  <c r="A14" i="25"/>
  <c r="C14" i="25"/>
  <c r="D14" i="25"/>
  <c r="F14" i="25"/>
  <c r="G14" i="25"/>
  <c r="H14" i="25"/>
  <c r="I14" i="25"/>
  <c r="J14" i="25"/>
  <c r="AA14" i="25"/>
  <c r="AB14" i="25"/>
  <c r="AC14" i="25"/>
  <c r="AD14" i="25"/>
  <c r="AE14" i="25"/>
  <c r="A15" i="25"/>
  <c r="C15" i="25"/>
  <c r="E15" i="25" s="1"/>
  <c r="D15" i="25"/>
  <c r="F15" i="25"/>
  <c r="G15" i="25"/>
  <c r="H15" i="25"/>
  <c r="I15" i="25"/>
  <c r="J15" i="25"/>
  <c r="AA15" i="25"/>
  <c r="AB15" i="25"/>
  <c r="AC15" i="25"/>
  <c r="AD15" i="25"/>
  <c r="AE15" i="25"/>
  <c r="A16" i="25"/>
  <c r="C16" i="25"/>
  <c r="E16" i="25" s="1"/>
  <c r="D16" i="25"/>
  <c r="F16" i="25"/>
  <c r="G16" i="25"/>
  <c r="H16" i="25"/>
  <c r="I16" i="25"/>
  <c r="J16" i="25"/>
  <c r="AA16" i="25"/>
  <c r="AB16" i="25"/>
  <c r="AC16" i="25"/>
  <c r="AD16" i="25"/>
  <c r="AE16" i="25"/>
  <c r="A17" i="25"/>
  <c r="C17" i="25"/>
  <c r="D17" i="25"/>
  <c r="F17" i="25"/>
  <c r="G17" i="25"/>
  <c r="H17" i="25"/>
  <c r="I17" i="25"/>
  <c r="J17" i="25"/>
  <c r="AA17" i="25"/>
  <c r="AB17" i="25"/>
  <c r="AC17" i="25"/>
  <c r="AD17" i="25"/>
  <c r="AE17" i="25"/>
  <c r="A18" i="25"/>
  <c r="C18" i="25"/>
  <c r="D18" i="25"/>
  <c r="F18" i="25"/>
  <c r="G18" i="25"/>
  <c r="H18" i="25"/>
  <c r="I18" i="25"/>
  <c r="J18" i="25"/>
  <c r="AA18" i="25"/>
  <c r="AB18" i="25"/>
  <c r="AC18" i="25"/>
  <c r="AD18" i="25"/>
  <c r="AE18" i="25"/>
  <c r="A19" i="25"/>
  <c r="C19" i="25"/>
  <c r="E19" i="25" s="1"/>
  <c r="G19" i="25" s="1"/>
  <c r="D19" i="25"/>
  <c r="F19" i="25"/>
  <c r="H19" i="25"/>
  <c r="I19" i="25"/>
  <c r="J19" i="25"/>
  <c r="AA19" i="25"/>
  <c r="AB19" i="25"/>
  <c r="AC19" i="25"/>
  <c r="AD19" i="25"/>
  <c r="AE19" i="25"/>
  <c r="A20" i="25"/>
  <c r="C20" i="25"/>
  <c r="D20" i="25"/>
  <c r="F20" i="25"/>
  <c r="H20" i="25"/>
  <c r="I20" i="25"/>
  <c r="J20" i="25"/>
  <c r="AA20" i="25"/>
  <c r="AB20" i="25"/>
  <c r="AC20" i="25"/>
  <c r="AD20" i="25"/>
  <c r="AE20" i="25"/>
  <c r="A21" i="25"/>
  <c r="C21" i="25"/>
  <c r="E21" i="25" s="1"/>
  <c r="G21" i="25" s="1"/>
  <c r="D21" i="25"/>
  <c r="F21" i="25"/>
  <c r="H21" i="25"/>
  <c r="I21" i="25"/>
  <c r="J21" i="25"/>
  <c r="AA21" i="25"/>
  <c r="AB21" i="25"/>
  <c r="AC21" i="25"/>
  <c r="AD21" i="25"/>
  <c r="AE21" i="25"/>
  <c r="A22" i="25"/>
  <c r="C22" i="25"/>
  <c r="E22" i="25" s="1"/>
  <c r="G22" i="25" s="1"/>
  <c r="D22" i="25"/>
  <c r="F22" i="25"/>
  <c r="H22" i="25"/>
  <c r="I22" i="25"/>
  <c r="J22" i="25"/>
  <c r="AA22" i="25"/>
  <c r="AB22" i="25"/>
  <c r="AC22" i="25"/>
  <c r="AD22" i="25"/>
  <c r="AE22" i="25"/>
  <c r="A23" i="25"/>
  <c r="C23" i="25"/>
  <c r="E23" i="25" s="1"/>
  <c r="G23" i="25" s="1"/>
  <c r="D23" i="25"/>
  <c r="F23" i="25"/>
  <c r="H23" i="25"/>
  <c r="I23" i="25"/>
  <c r="J23" i="25"/>
  <c r="AA23" i="25"/>
  <c r="AB23" i="25"/>
  <c r="AC23" i="25"/>
  <c r="AD23" i="25"/>
  <c r="AE23" i="25"/>
  <c r="A24" i="25"/>
  <c r="C24" i="25"/>
  <c r="E24" i="25" s="1"/>
  <c r="G24" i="25" s="1"/>
  <c r="D24" i="25"/>
  <c r="F24" i="25"/>
  <c r="H24" i="25"/>
  <c r="I24" i="25"/>
  <c r="J24" i="25"/>
  <c r="AA24" i="25"/>
  <c r="AB24" i="25"/>
  <c r="AC24" i="25"/>
  <c r="AD24" i="25"/>
  <c r="AE24" i="25"/>
  <c r="A25" i="25"/>
  <c r="C25" i="25"/>
  <c r="E25" i="25" s="1"/>
  <c r="G25" i="25" s="1"/>
  <c r="D25" i="25"/>
  <c r="F25" i="25"/>
  <c r="H25" i="25"/>
  <c r="I25" i="25"/>
  <c r="J25" i="25"/>
  <c r="AA25" i="25"/>
  <c r="AB25" i="25"/>
  <c r="AC25" i="25"/>
  <c r="AD25" i="25"/>
  <c r="AE25" i="25"/>
  <c r="A26" i="25"/>
  <c r="C26" i="25"/>
  <c r="D26" i="25"/>
  <c r="F26" i="25"/>
  <c r="H26" i="25"/>
  <c r="I26" i="25"/>
  <c r="J26" i="25"/>
  <c r="AA26" i="25"/>
  <c r="AB26" i="25"/>
  <c r="AC26" i="25"/>
  <c r="AD26" i="25"/>
  <c r="AE26" i="25"/>
  <c r="A27" i="25"/>
  <c r="C27" i="25"/>
  <c r="E27" i="25" s="1"/>
  <c r="G27" i="25" s="1"/>
  <c r="D27" i="25"/>
  <c r="F27" i="25"/>
  <c r="H27" i="25"/>
  <c r="I27" i="25"/>
  <c r="J27" i="25"/>
  <c r="AA27" i="25"/>
  <c r="AB27" i="25"/>
  <c r="AC27" i="25"/>
  <c r="AD27" i="25"/>
  <c r="AE27" i="25"/>
  <c r="A28" i="25"/>
  <c r="C28" i="25"/>
  <c r="D28" i="25"/>
  <c r="F28" i="25"/>
  <c r="H28" i="25"/>
  <c r="I28" i="25"/>
  <c r="J28" i="25"/>
  <c r="AA28" i="25"/>
  <c r="AB28" i="25"/>
  <c r="AC28" i="25"/>
  <c r="AD28" i="25"/>
  <c r="AE28" i="25"/>
  <c r="A29" i="25"/>
  <c r="C29" i="25"/>
  <c r="D29" i="25"/>
  <c r="F29" i="25"/>
  <c r="H29" i="25"/>
  <c r="I29" i="25"/>
  <c r="J29" i="25"/>
  <c r="AA29" i="25"/>
  <c r="AB29" i="25"/>
  <c r="AC29" i="25"/>
  <c r="AD29" i="25"/>
  <c r="AE29" i="25"/>
  <c r="A30" i="25"/>
  <c r="C30" i="25"/>
  <c r="D30" i="25"/>
  <c r="F30" i="25"/>
  <c r="H30" i="25"/>
  <c r="I30" i="25"/>
  <c r="J30" i="25"/>
  <c r="AA30" i="25"/>
  <c r="AB30" i="25"/>
  <c r="AC30" i="25"/>
  <c r="AD30" i="25"/>
  <c r="AE30" i="25"/>
  <c r="A31" i="25"/>
  <c r="C31" i="25"/>
  <c r="E31" i="25" s="1"/>
  <c r="G31" i="25" s="1"/>
  <c r="D31" i="25"/>
  <c r="F31" i="25"/>
  <c r="H31" i="25"/>
  <c r="I31" i="25"/>
  <c r="J31" i="25"/>
  <c r="AA31" i="25"/>
  <c r="AB31" i="25"/>
  <c r="AC31" i="25"/>
  <c r="AD31" i="25"/>
  <c r="AE31" i="25"/>
  <c r="A32" i="25"/>
  <c r="C32" i="25"/>
  <c r="D32" i="25"/>
  <c r="F32" i="25"/>
  <c r="H32" i="25"/>
  <c r="I32" i="25"/>
  <c r="J32" i="25"/>
  <c r="AA32" i="25"/>
  <c r="AB32" i="25"/>
  <c r="AC32" i="25"/>
  <c r="AD32" i="25"/>
  <c r="AE32" i="25"/>
  <c r="A33" i="25"/>
  <c r="C33" i="25"/>
  <c r="E33" i="25" s="1"/>
  <c r="G33" i="25" s="1"/>
  <c r="D33" i="25"/>
  <c r="F33" i="25"/>
  <c r="H33" i="25"/>
  <c r="I33" i="25"/>
  <c r="J33" i="25"/>
  <c r="AA33" i="25"/>
  <c r="AB33" i="25"/>
  <c r="AC33" i="25"/>
  <c r="AD33" i="25"/>
  <c r="AE33" i="25"/>
  <c r="A34" i="25"/>
  <c r="C34" i="25"/>
  <c r="E34" i="25" s="1"/>
  <c r="G34" i="25" s="1"/>
  <c r="D34" i="25"/>
  <c r="F34" i="25"/>
  <c r="H34" i="25"/>
  <c r="I34" i="25"/>
  <c r="J34" i="25"/>
  <c r="AA34" i="25"/>
  <c r="AB34" i="25"/>
  <c r="AC34" i="25"/>
  <c r="AD34" i="25"/>
  <c r="AE34" i="25"/>
  <c r="A35" i="25"/>
  <c r="C35" i="25"/>
  <c r="D35" i="25"/>
  <c r="F35" i="25"/>
  <c r="H35" i="25"/>
  <c r="I35" i="25"/>
  <c r="J35" i="25"/>
  <c r="AA35" i="25"/>
  <c r="AB35" i="25"/>
  <c r="AC35" i="25"/>
  <c r="AD35" i="25"/>
  <c r="AE35" i="25"/>
  <c r="A36" i="25"/>
  <c r="C36" i="25"/>
  <c r="D36" i="25"/>
  <c r="F36" i="25"/>
  <c r="H36" i="25"/>
  <c r="I36" i="25"/>
  <c r="J36" i="25"/>
  <c r="AA36" i="25"/>
  <c r="AB36" i="25"/>
  <c r="AC36" i="25"/>
  <c r="AD36" i="25"/>
  <c r="AE36" i="25"/>
  <c r="A37" i="25"/>
  <c r="C37" i="25"/>
  <c r="D37" i="25"/>
  <c r="F37" i="25"/>
  <c r="H37" i="25"/>
  <c r="I37" i="25"/>
  <c r="J37" i="25"/>
  <c r="AA37" i="25"/>
  <c r="AB37" i="25"/>
  <c r="AC37" i="25"/>
  <c r="AD37" i="25"/>
  <c r="AE37" i="25"/>
  <c r="A38" i="25"/>
  <c r="C38" i="25"/>
  <c r="D38" i="25"/>
  <c r="F38" i="25"/>
  <c r="H38" i="25"/>
  <c r="I38" i="25"/>
  <c r="J38" i="25"/>
  <c r="AA38" i="25"/>
  <c r="AB38" i="25"/>
  <c r="AC38" i="25"/>
  <c r="AD38" i="25"/>
  <c r="AE38" i="25"/>
  <c r="A9" i="39"/>
  <c r="C9" i="39"/>
  <c r="D9" i="39"/>
  <c r="E9" i="39"/>
  <c r="F9" i="39"/>
  <c r="G9" i="39"/>
  <c r="H9" i="39"/>
  <c r="I9" i="39"/>
  <c r="AA9" i="39"/>
  <c r="AB9" i="39"/>
  <c r="AC9" i="39"/>
  <c r="AD9" i="39"/>
  <c r="AE9" i="39"/>
  <c r="AF9" i="39"/>
  <c r="AG9" i="39"/>
  <c r="A10" i="39"/>
  <c r="C10" i="39"/>
  <c r="D10" i="39"/>
  <c r="E10" i="39"/>
  <c r="F10" i="39"/>
  <c r="G10" i="39"/>
  <c r="H10" i="39"/>
  <c r="I10" i="39"/>
  <c r="AA10" i="39"/>
  <c r="AB10" i="39"/>
  <c r="AC10" i="39"/>
  <c r="AD10" i="39"/>
  <c r="AE10" i="39"/>
  <c r="AF10" i="39"/>
  <c r="AG10" i="39"/>
  <c r="A11" i="39"/>
  <c r="C11" i="39"/>
  <c r="D11" i="39"/>
  <c r="E11" i="39"/>
  <c r="F11" i="39"/>
  <c r="G11" i="39"/>
  <c r="H11" i="39"/>
  <c r="I11" i="39"/>
  <c r="AA11" i="39"/>
  <c r="AB11" i="39"/>
  <c r="AC11" i="39"/>
  <c r="AD11" i="39"/>
  <c r="AE11" i="39"/>
  <c r="AF11" i="39"/>
  <c r="AG11" i="39"/>
  <c r="A12" i="39"/>
  <c r="C12" i="39"/>
  <c r="D12" i="39"/>
  <c r="E12" i="39"/>
  <c r="F12" i="39"/>
  <c r="G12" i="39"/>
  <c r="H12" i="39"/>
  <c r="I12" i="39"/>
  <c r="AA12" i="39"/>
  <c r="AB12" i="39"/>
  <c r="AC12" i="39"/>
  <c r="AD12" i="39"/>
  <c r="AE12" i="39"/>
  <c r="AF12" i="39"/>
  <c r="AG12" i="39"/>
  <c r="A13" i="39"/>
  <c r="C13" i="39"/>
  <c r="D13" i="39"/>
  <c r="E13" i="39"/>
  <c r="F13" i="39"/>
  <c r="G13" i="39"/>
  <c r="H13" i="39"/>
  <c r="I13" i="39"/>
  <c r="AA13" i="39"/>
  <c r="AB13" i="39"/>
  <c r="AC13" i="39"/>
  <c r="AD13" i="39"/>
  <c r="AE13" i="39"/>
  <c r="AF13" i="39"/>
  <c r="AG13" i="39"/>
  <c r="A14" i="39"/>
  <c r="C14" i="39"/>
  <c r="D14" i="39"/>
  <c r="E14" i="39"/>
  <c r="F14" i="39"/>
  <c r="G14" i="39"/>
  <c r="H14" i="39"/>
  <c r="I14" i="39"/>
  <c r="AA14" i="39"/>
  <c r="AB14" i="39"/>
  <c r="AC14" i="39"/>
  <c r="AD14" i="39"/>
  <c r="AE14" i="39"/>
  <c r="AF14" i="39"/>
  <c r="AG14" i="39"/>
  <c r="A15" i="39"/>
  <c r="C15" i="39"/>
  <c r="D15" i="39"/>
  <c r="E15" i="39"/>
  <c r="F15" i="39"/>
  <c r="G15" i="39"/>
  <c r="H15" i="39"/>
  <c r="I15" i="39"/>
  <c r="AA15" i="39"/>
  <c r="AB15" i="39"/>
  <c r="AC15" i="39"/>
  <c r="AD15" i="39"/>
  <c r="AE15" i="39"/>
  <c r="AF15" i="39"/>
  <c r="AG15" i="39"/>
  <c r="A16" i="39"/>
  <c r="C16" i="39"/>
  <c r="D16" i="39"/>
  <c r="E16" i="39"/>
  <c r="F16" i="39"/>
  <c r="G16" i="39"/>
  <c r="H16" i="39"/>
  <c r="I16" i="39"/>
  <c r="AA16" i="39"/>
  <c r="AB16" i="39"/>
  <c r="AC16" i="39"/>
  <c r="AD16" i="39"/>
  <c r="AE16" i="39"/>
  <c r="AF16" i="39"/>
  <c r="AG16" i="39"/>
  <c r="A17" i="39"/>
  <c r="C17" i="39"/>
  <c r="D17" i="39"/>
  <c r="E17" i="39"/>
  <c r="F17" i="39"/>
  <c r="G17" i="39"/>
  <c r="H17" i="39"/>
  <c r="I17" i="39"/>
  <c r="AA17" i="39"/>
  <c r="AB17" i="39"/>
  <c r="AC17" i="39"/>
  <c r="AD17" i="39"/>
  <c r="AE17" i="39"/>
  <c r="AF17" i="39"/>
  <c r="AG17" i="39"/>
  <c r="A18" i="39"/>
  <c r="C18" i="39"/>
  <c r="D18" i="39"/>
  <c r="E18" i="39"/>
  <c r="F18" i="39"/>
  <c r="G18" i="39"/>
  <c r="H18" i="39"/>
  <c r="I18" i="39"/>
  <c r="AA18" i="39"/>
  <c r="AB18" i="39"/>
  <c r="AC18" i="39"/>
  <c r="AD18" i="39"/>
  <c r="AE18" i="39"/>
  <c r="AF18" i="39"/>
  <c r="AG18" i="39"/>
  <c r="A19" i="39"/>
  <c r="C19" i="39"/>
  <c r="D19" i="39"/>
  <c r="E19" i="39"/>
  <c r="G19" i="39" s="1"/>
  <c r="F19" i="39"/>
  <c r="H19" i="39"/>
  <c r="I19" i="39"/>
  <c r="AA19" i="39"/>
  <c r="AB19" i="39"/>
  <c r="AC19" i="39"/>
  <c r="AD19" i="39"/>
  <c r="AE19" i="39"/>
  <c r="AF19" i="39"/>
  <c r="AG19" i="39"/>
  <c r="A20" i="39"/>
  <c r="C20" i="39"/>
  <c r="D20" i="39"/>
  <c r="E20" i="39"/>
  <c r="G20" i="39" s="1"/>
  <c r="F20" i="39"/>
  <c r="H20" i="39"/>
  <c r="I20" i="39"/>
  <c r="AA20" i="39"/>
  <c r="AB20" i="39"/>
  <c r="AC20" i="39"/>
  <c r="AD20" i="39"/>
  <c r="AE20" i="39"/>
  <c r="AF20" i="39"/>
  <c r="AG20" i="39"/>
  <c r="A21" i="39"/>
  <c r="C21" i="39"/>
  <c r="D21" i="39"/>
  <c r="E21" i="39"/>
  <c r="G21" i="39" s="1"/>
  <c r="F21" i="39"/>
  <c r="H21" i="39"/>
  <c r="I21" i="39"/>
  <c r="AA21" i="39"/>
  <c r="AB21" i="39"/>
  <c r="AC21" i="39"/>
  <c r="AD21" i="39"/>
  <c r="AE21" i="39"/>
  <c r="AF21" i="39"/>
  <c r="AG21" i="39"/>
  <c r="A22" i="39"/>
  <c r="C22" i="39"/>
  <c r="D22" i="39"/>
  <c r="E22" i="39"/>
  <c r="G22" i="39" s="1"/>
  <c r="F22" i="39"/>
  <c r="H22" i="39"/>
  <c r="I22" i="39"/>
  <c r="AA22" i="39"/>
  <c r="AB22" i="39"/>
  <c r="AC22" i="39"/>
  <c r="AD22" i="39"/>
  <c r="AE22" i="39"/>
  <c r="AF22" i="39"/>
  <c r="AG22" i="39"/>
  <c r="A23" i="39"/>
  <c r="C23" i="39"/>
  <c r="D23" i="39"/>
  <c r="E23" i="39"/>
  <c r="G23" i="39" s="1"/>
  <c r="F23" i="39"/>
  <c r="H23" i="39"/>
  <c r="I23" i="39"/>
  <c r="AA23" i="39"/>
  <c r="AB23" i="39"/>
  <c r="AC23" i="39"/>
  <c r="AD23" i="39"/>
  <c r="AE23" i="39"/>
  <c r="AF23" i="39"/>
  <c r="AG23" i="39"/>
  <c r="A24" i="39"/>
  <c r="C24" i="39"/>
  <c r="D24" i="39"/>
  <c r="E24" i="39"/>
  <c r="G24" i="39" s="1"/>
  <c r="F24" i="39"/>
  <c r="H24" i="39"/>
  <c r="I24" i="39"/>
  <c r="AA24" i="39"/>
  <c r="AB24" i="39"/>
  <c r="AC24" i="39"/>
  <c r="AD24" i="39"/>
  <c r="AE24" i="39"/>
  <c r="AF24" i="39"/>
  <c r="AG24" i="39"/>
  <c r="A25" i="39"/>
  <c r="C25" i="39"/>
  <c r="D25" i="39"/>
  <c r="E25" i="39"/>
  <c r="G25" i="39" s="1"/>
  <c r="F25" i="39"/>
  <c r="H25" i="39"/>
  <c r="I25" i="39"/>
  <c r="AA25" i="39"/>
  <c r="AB25" i="39"/>
  <c r="AC25" i="39"/>
  <c r="AD25" i="39"/>
  <c r="AE25" i="39"/>
  <c r="AF25" i="39"/>
  <c r="AG25" i="39"/>
  <c r="A26" i="39"/>
  <c r="C26" i="39"/>
  <c r="D26" i="39"/>
  <c r="E26" i="39"/>
  <c r="G26" i="39" s="1"/>
  <c r="F26" i="39"/>
  <c r="H26" i="39"/>
  <c r="I26" i="39"/>
  <c r="AA26" i="39"/>
  <c r="AB26" i="39"/>
  <c r="AC26" i="39"/>
  <c r="AD26" i="39"/>
  <c r="AE26" i="39"/>
  <c r="AF26" i="39"/>
  <c r="AG26" i="39"/>
  <c r="A27" i="39"/>
  <c r="C27" i="39"/>
  <c r="D27" i="39"/>
  <c r="E27" i="39"/>
  <c r="G27" i="39" s="1"/>
  <c r="F27" i="39"/>
  <c r="H27" i="39"/>
  <c r="I27" i="39"/>
  <c r="AA27" i="39"/>
  <c r="AB27" i="39"/>
  <c r="AC27" i="39"/>
  <c r="AD27" i="39"/>
  <c r="AE27" i="39"/>
  <c r="AF27" i="39"/>
  <c r="AG27" i="39"/>
  <c r="A28" i="39"/>
  <c r="C28" i="39"/>
  <c r="D28" i="39"/>
  <c r="E28" i="39"/>
  <c r="G28" i="39" s="1"/>
  <c r="F28" i="39"/>
  <c r="H28" i="39"/>
  <c r="I28" i="39"/>
  <c r="AA28" i="39"/>
  <c r="AB28" i="39"/>
  <c r="AC28" i="39"/>
  <c r="AD28" i="39"/>
  <c r="AE28" i="39"/>
  <c r="AF28" i="39"/>
  <c r="AG28" i="39"/>
  <c r="A29" i="39"/>
  <c r="C29" i="39"/>
  <c r="D29" i="39"/>
  <c r="E29" i="39"/>
  <c r="G29" i="39" s="1"/>
  <c r="F29" i="39"/>
  <c r="H29" i="39"/>
  <c r="I29" i="39"/>
  <c r="AA29" i="39"/>
  <c r="AB29" i="39"/>
  <c r="AC29" i="39"/>
  <c r="AD29" i="39"/>
  <c r="AE29" i="39"/>
  <c r="AF29" i="39"/>
  <c r="AG29" i="39"/>
  <c r="A30" i="39"/>
  <c r="C30" i="39"/>
  <c r="D30" i="39"/>
  <c r="E30" i="39"/>
  <c r="G30" i="39" s="1"/>
  <c r="F30" i="39"/>
  <c r="H30" i="39"/>
  <c r="I30" i="39"/>
  <c r="AA30" i="39"/>
  <c r="AB30" i="39"/>
  <c r="AC30" i="39"/>
  <c r="AD30" i="39"/>
  <c r="AE30" i="39"/>
  <c r="AF30" i="39"/>
  <c r="AG30" i="39"/>
  <c r="A31" i="39"/>
  <c r="C31" i="39"/>
  <c r="D31" i="39"/>
  <c r="E31" i="39"/>
  <c r="G31" i="39" s="1"/>
  <c r="F31" i="39"/>
  <c r="H31" i="39"/>
  <c r="I31" i="39"/>
  <c r="AA31" i="39"/>
  <c r="AB31" i="39"/>
  <c r="AC31" i="39"/>
  <c r="AD31" i="39"/>
  <c r="AE31" i="39"/>
  <c r="AF31" i="39"/>
  <c r="AG31" i="39"/>
  <c r="A32" i="39"/>
  <c r="C32" i="39"/>
  <c r="D32" i="39"/>
  <c r="E32" i="39"/>
  <c r="G32" i="39" s="1"/>
  <c r="F32" i="39"/>
  <c r="H32" i="39"/>
  <c r="I32" i="39"/>
  <c r="AA32" i="39"/>
  <c r="AB32" i="39"/>
  <c r="AC32" i="39"/>
  <c r="AD32" i="39"/>
  <c r="AE32" i="39"/>
  <c r="AF32" i="39"/>
  <c r="AG32" i="39"/>
  <c r="A33" i="39"/>
  <c r="C33" i="39"/>
  <c r="D33" i="39"/>
  <c r="E33" i="39"/>
  <c r="G33" i="39" s="1"/>
  <c r="F33" i="39"/>
  <c r="H33" i="39"/>
  <c r="I33" i="39"/>
  <c r="AA33" i="39"/>
  <c r="AB33" i="39"/>
  <c r="AC33" i="39"/>
  <c r="AD33" i="39"/>
  <c r="AE33" i="39"/>
  <c r="AF33" i="39"/>
  <c r="AG33" i="39"/>
  <c r="A34" i="39"/>
  <c r="C34" i="39"/>
  <c r="D34" i="39"/>
  <c r="E34" i="39"/>
  <c r="G34" i="39" s="1"/>
  <c r="F34" i="39"/>
  <c r="H34" i="39"/>
  <c r="I34" i="39"/>
  <c r="AA34" i="39"/>
  <c r="AB34" i="39"/>
  <c r="AC34" i="39"/>
  <c r="AD34" i="39"/>
  <c r="AE34" i="39"/>
  <c r="AF34" i="39"/>
  <c r="AG34" i="39"/>
  <c r="A35" i="39"/>
  <c r="C35" i="39"/>
  <c r="D35" i="39"/>
  <c r="E35" i="39"/>
  <c r="G35" i="39" s="1"/>
  <c r="F35" i="39"/>
  <c r="H35" i="39"/>
  <c r="I35" i="39"/>
  <c r="AA35" i="39"/>
  <c r="AB35" i="39"/>
  <c r="AC35" i="39"/>
  <c r="AD35" i="39"/>
  <c r="AE35" i="39"/>
  <c r="AF35" i="39"/>
  <c r="AG35" i="39"/>
  <c r="A36" i="39"/>
  <c r="C36" i="39"/>
  <c r="D36" i="39"/>
  <c r="E36" i="39"/>
  <c r="G36" i="39" s="1"/>
  <c r="F36" i="39"/>
  <c r="H36" i="39"/>
  <c r="I36" i="39"/>
  <c r="AA36" i="39"/>
  <c r="AB36" i="39"/>
  <c r="AC36" i="39"/>
  <c r="AD36" i="39"/>
  <c r="AE36" i="39"/>
  <c r="AF36" i="39"/>
  <c r="AG36" i="39"/>
  <c r="A37" i="39"/>
  <c r="C37" i="39"/>
  <c r="D37" i="39"/>
  <c r="E37" i="39"/>
  <c r="G37" i="39" s="1"/>
  <c r="F37" i="39"/>
  <c r="H37" i="39"/>
  <c r="I37" i="39"/>
  <c r="AA37" i="39"/>
  <c r="AB37" i="39"/>
  <c r="AC37" i="39"/>
  <c r="AD37" i="39"/>
  <c r="AE37" i="39"/>
  <c r="AF37" i="39"/>
  <c r="AG37" i="39"/>
  <c r="A38" i="39"/>
  <c r="C38" i="39"/>
  <c r="D38" i="39"/>
  <c r="E38" i="39"/>
  <c r="G38" i="39" s="1"/>
  <c r="F38" i="39"/>
  <c r="H38" i="39"/>
  <c r="I38" i="39"/>
  <c r="AA38" i="39"/>
  <c r="AB38" i="39"/>
  <c r="AC38" i="39"/>
  <c r="AD38" i="39"/>
  <c r="AE38" i="39"/>
  <c r="AF38" i="39"/>
  <c r="AG38" i="39"/>
  <c r="A9" i="34"/>
  <c r="C9" i="34"/>
  <c r="D9" i="34"/>
  <c r="E9" i="34"/>
  <c r="F9" i="34"/>
  <c r="G9" i="34"/>
  <c r="H9" i="34"/>
  <c r="AB9" i="34"/>
  <c r="AD9" i="34" s="1"/>
  <c r="AC9" i="34"/>
  <c r="AE9" i="34" s="1"/>
  <c r="A10" i="34"/>
  <c r="C10" i="34"/>
  <c r="D10" i="34"/>
  <c r="E10" i="34"/>
  <c r="F10" i="34"/>
  <c r="G10" i="34"/>
  <c r="H10" i="34"/>
  <c r="AB10" i="34"/>
  <c r="AD10" i="34" s="1"/>
  <c r="AC10" i="34"/>
  <c r="AE10" i="34" s="1"/>
  <c r="A11" i="34"/>
  <c r="C11" i="34"/>
  <c r="D11" i="34"/>
  <c r="E11" i="34"/>
  <c r="F11" i="34"/>
  <c r="G11" i="34"/>
  <c r="H11" i="34"/>
  <c r="AB11" i="34"/>
  <c r="AD11" i="34" s="1"/>
  <c r="AC11" i="34"/>
  <c r="AE11" i="34" s="1"/>
  <c r="A12" i="34"/>
  <c r="C12" i="34"/>
  <c r="D12" i="34"/>
  <c r="E12" i="34"/>
  <c r="F12" i="34"/>
  <c r="G12" i="34"/>
  <c r="H12" i="34"/>
  <c r="AB12" i="34"/>
  <c r="AD12" i="34" s="1"/>
  <c r="AC12" i="34"/>
  <c r="AE12" i="34" s="1"/>
  <c r="A13" i="34"/>
  <c r="C13" i="34"/>
  <c r="D13" i="34"/>
  <c r="E13" i="34"/>
  <c r="F13" i="34"/>
  <c r="G13" i="34"/>
  <c r="H13" i="34"/>
  <c r="AB13" i="34"/>
  <c r="AD13" i="34" s="1"/>
  <c r="AC13" i="34"/>
  <c r="AE13" i="34" s="1"/>
  <c r="A14" i="34"/>
  <c r="C14" i="34"/>
  <c r="D14" i="34"/>
  <c r="E14" i="34"/>
  <c r="F14" i="34"/>
  <c r="G14" i="34"/>
  <c r="H14" i="34"/>
  <c r="AB14" i="34"/>
  <c r="AD14" i="34" s="1"/>
  <c r="AC14" i="34"/>
  <c r="AE14" i="34" s="1"/>
  <c r="A15" i="34"/>
  <c r="C15" i="34"/>
  <c r="D15" i="34"/>
  <c r="E15" i="34"/>
  <c r="F15" i="34"/>
  <c r="G15" i="34"/>
  <c r="H15" i="34"/>
  <c r="AB15" i="34"/>
  <c r="AD15" i="34" s="1"/>
  <c r="AC15" i="34"/>
  <c r="AE15" i="34" s="1"/>
  <c r="A16" i="34"/>
  <c r="C16" i="34"/>
  <c r="D16" i="34"/>
  <c r="E16" i="34"/>
  <c r="F16" i="34"/>
  <c r="G16" i="34"/>
  <c r="H16" i="34"/>
  <c r="AB16" i="34"/>
  <c r="AD16" i="34" s="1"/>
  <c r="AC16" i="34"/>
  <c r="AE16" i="34" s="1"/>
  <c r="A17" i="34"/>
  <c r="C17" i="34"/>
  <c r="D17" i="34"/>
  <c r="E17" i="34"/>
  <c r="F17" i="34"/>
  <c r="G17" i="34"/>
  <c r="H17" i="34"/>
  <c r="AB17" i="34"/>
  <c r="AD17" i="34" s="1"/>
  <c r="AC17" i="34"/>
  <c r="AE17" i="34" s="1"/>
  <c r="A18" i="34"/>
  <c r="C18" i="34"/>
  <c r="D18" i="34"/>
  <c r="E18" i="34"/>
  <c r="F18" i="34"/>
  <c r="G18" i="34"/>
  <c r="H18" i="34"/>
  <c r="AB18" i="34"/>
  <c r="AD18" i="34" s="1"/>
  <c r="AC18" i="34"/>
  <c r="AE18" i="34" s="1"/>
  <c r="A19" i="34"/>
  <c r="C19" i="34"/>
  <c r="D19" i="34"/>
  <c r="E19" i="34"/>
  <c r="F19" i="34"/>
  <c r="G19" i="34"/>
  <c r="H19" i="34"/>
  <c r="AB19" i="34"/>
  <c r="AD19" i="34" s="1"/>
  <c r="AC19" i="34"/>
  <c r="AE19" i="34" s="1"/>
  <c r="A20" i="34"/>
  <c r="C20" i="34"/>
  <c r="D20" i="34"/>
  <c r="E20" i="34"/>
  <c r="F20" i="34"/>
  <c r="G20" i="34"/>
  <c r="H20" i="34"/>
  <c r="AB20" i="34"/>
  <c r="AD20" i="34" s="1"/>
  <c r="AC20" i="34"/>
  <c r="AE20" i="34" s="1"/>
  <c r="A21" i="34"/>
  <c r="C21" i="34"/>
  <c r="D21" i="34"/>
  <c r="E21" i="34"/>
  <c r="F21" i="34"/>
  <c r="G21" i="34"/>
  <c r="H21" i="34"/>
  <c r="AB21" i="34"/>
  <c r="AD21" i="34" s="1"/>
  <c r="AC21" i="34"/>
  <c r="AE21" i="34" s="1"/>
  <c r="A22" i="34"/>
  <c r="C22" i="34"/>
  <c r="D22" i="34"/>
  <c r="E22" i="34"/>
  <c r="F22" i="34"/>
  <c r="G22" i="34"/>
  <c r="H22" i="34"/>
  <c r="AB22" i="34"/>
  <c r="AD22" i="34" s="1"/>
  <c r="AC22" i="34"/>
  <c r="AE22" i="34" s="1"/>
  <c r="A23" i="34"/>
  <c r="C23" i="34"/>
  <c r="D23" i="34"/>
  <c r="E23" i="34"/>
  <c r="F23" i="34"/>
  <c r="G23" i="34"/>
  <c r="H23" i="34"/>
  <c r="AB23" i="34"/>
  <c r="AD23" i="34" s="1"/>
  <c r="AC23" i="34"/>
  <c r="AE23" i="34" s="1"/>
  <c r="A24" i="34"/>
  <c r="C24" i="34"/>
  <c r="D24" i="34"/>
  <c r="E24" i="34"/>
  <c r="F24" i="34"/>
  <c r="G24" i="34"/>
  <c r="H24" i="34"/>
  <c r="AB24" i="34"/>
  <c r="AD24" i="34" s="1"/>
  <c r="AC24" i="34"/>
  <c r="AE24" i="34" s="1"/>
  <c r="A25" i="34"/>
  <c r="C25" i="34"/>
  <c r="D25" i="34"/>
  <c r="E25" i="34"/>
  <c r="F25" i="34"/>
  <c r="G25" i="34"/>
  <c r="H25" i="34"/>
  <c r="AB25" i="34"/>
  <c r="AD25" i="34" s="1"/>
  <c r="AC25" i="34"/>
  <c r="AE25" i="34" s="1"/>
  <c r="A26" i="34"/>
  <c r="C26" i="34"/>
  <c r="D26" i="34"/>
  <c r="E26" i="34"/>
  <c r="F26" i="34"/>
  <c r="G26" i="34"/>
  <c r="H26" i="34"/>
  <c r="AB26" i="34"/>
  <c r="AD26" i="34" s="1"/>
  <c r="AC26" i="34"/>
  <c r="AE26" i="34" s="1"/>
  <c r="A27" i="34"/>
  <c r="C27" i="34"/>
  <c r="D27" i="34"/>
  <c r="E27" i="34"/>
  <c r="F27" i="34"/>
  <c r="G27" i="34"/>
  <c r="H27" i="34"/>
  <c r="AB27" i="34"/>
  <c r="AD27" i="34" s="1"/>
  <c r="AC27" i="34"/>
  <c r="AE27" i="34" s="1"/>
  <c r="A28" i="34"/>
  <c r="C28" i="34"/>
  <c r="D28" i="34"/>
  <c r="E28" i="34"/>
  <c r="F28" i="34"/>
  <c r="G28" i="34"/>
  <c r="H28" i="34"/>
  <c r="AB28" i="34"/>
  <c r="AD28" i="34"/>
  <c r="AC28" i="34"/>
  <c r="AE28" i="34" s="1"/>
  <c r="A29" i="34"/>
  <c r="C29" i="34"/>
  <c r="D29" i="34"/>
  <c r="E29" i="34"/>
  <c r="F29" i="34"/>
  <c r="G29" i="34"/>
  <c r="H29" i="34"/>
  <c r="AB29" i="34"/>
  <c r="AD29" i="34" s="1"/>
  <c r="AC29" i="34"/>
  <c r="AE29" i="34" s="1"/>
  <c r="A30" i="34"/>
  <c r="C30" i="34"/>
  <c r="D30" i="34"/>
  <c r="E30" i="34"/>
  <c r="F30" i="34"/>
  <c r="G30" i="34"/>
  <c r="H30" i="34"/>
  <c r="AB30" i="34"/>
  <c r="AD30" i="34" s="1"/>
  <c r="AC30" i="34"/>
  <c r="AE30" i="34" s="1"/>
  <c r="A31" i="34"/>
  <c r="C31" i="34"/>
  <c r="D31" i="34"/>
  <c r="E31" i="34"/>
  <c r="F31" i="34"/>
  <c r="G31" i="34"/>
  <c r="H31" i="34"/>
  <c r="AB31" i="34"/>
  <c r="AD31" i="34" s="1"/>
  <c r="AC31" i="34"/>
  <c r="AE31" i="34" s="1"/>
  <c r="A32" i="34"/>
  <c r="C32" i="34"/>
  <c r="D32" i="34"/>
  <c r="E32" i="34"/>
  <c r="F32" i="34"/>
  <c r="G32" i="34"/>
  <c r="H32" i="34"/>
  <c r="AB32" i="34"/>
  <c r="AD32" i="34" s="1"/>
  <c r="AC32" i="34"/>
  <c r="AE32" i="34" s="1"/>
  <c r="A33" i="34"/>
  <c r="C33" i="34"/>
  <c r="D33" i="34"/>
  <c r="E33" i="34"/>
  <c r="F33" i="34"/>
  <c r="G33" i="34"/>
  <c r="H33" i="34"/>
  <c r="AB33" i="34"/>
  <c r="AD33" i="34" s="1"/>
  <c r="AC33" i="34"/>
  <c r="AE33" i="34" s="1"/>
  <c r="A34" i="34"/>
  <c r="C34" i="34"/>
  <c r="D34" i="34"/>
  <c r="E34" i="34"/>
  <c r="F34" i="34"/>
  <c r="G34" i="34"/>
  <c r="H34" i="34"/>
  <c r="AB34" i="34"/>
  <c r="AD34" i="34" s="1"/>
  <c r="AC34" i="34"/>
  <c r="AE34" i="34" s="1"/>
  <c r="A35" i="34"/>
  <c r="C35" i="34"/>
  <c r="D35" i="34"/>
  <c r="E35" i="34"/>
  <c r="F35" i="34"/>
  <c r="G35" i="34"/>
  <c r="H35" i="34"/>
  <c r="AB35" i="34"/>
  <c r="AD35" i="34" s="1"/>
  <c r="AC35" i="34"/>
  <c r="AE35" i="34" s="1"/>
  <c r="A36" i="34"/>
  <c r="C36" i="34"/>
  <c r="D36" i="34"/>
  <c r="E36" i="34"/>
  <c r="F36" i="34"/>
  <c r="G36" i="34"/>
  <c r="H36" i="34"/>
  <c r="AB36" i="34"/>
  <c r="AD36" i="34" s="1"/>
  <c r="AC36" i="34"/>
  <c r="AE36" i="34" s="1"/>
  <c r="A37" i="34"/>
  <c r="C37" i="34"/>
  <c r="D37" i="34"/>
  <c r="E37" i="34"/>
  <c r="F37" i="34"/>
  <c r="G37" i="34"/>
  <c r="H37" i="34"/>
  <c r="AB37" i="34"/>
  <c r="AD37" i="34" s="1"/>
  <c r="AC37" i="34"/>
  <c r="AE37" i="34" s="1"/>
  <c r="A38" i="34"/>
  <c r="C38" i="34"/>
  <c r="D38" i="34"/>
  <c r="E38" i="34"/>
  <c r="F38" i="34"/>
  <c r="G38" i="34"/>
  <c r="H38" i="34"/>
  <c r="I38" i="34"/>
  <c r="AB38" i="34"/>
  <c r="AD38" i="34" s="1"/>
  <c r="AC38" i="34"/>
  <c r="AE38" i="34" s="1"/>
  <c r="A9" i="31"/>
  <c r="C9" i="31"/>
  <c r="D9" i="31"/>
  <c r="F9" i="31"/>
  <c r="G9" i="31"/>
  <c r="H9" i="31"/>
  <c r="I9" i="31"/>
  <c r="J9" i="31"/>
  <c r="AD9" i="31"/>
  <c r="AF9" i="31" s="1"/>
  <c r="AE9" i="31"/>
  <c r="AG9" i="31" s="1"/>
  <c r="A10" i="31"/>
  <c r="C10" i="31"/>
  <c r="D10" i="31"/>
  <c r="E10" i="31"/>
  <c r="F10" i="31"/>
  <c r="G10" i="31"/>
  <c r="H10" i="31"/>
  <c r="I10" i="31"/>
  <c r="J10" i="31"/>
  <c r="AD10" i="31"/>
  <c r="AF10" i="31" s="1"/>
  <c r="AE10" i="31"/>
  <c r="AG10" i="31" s="1"/>
  <c r="A11" i="31"/>
  <c r="C11" i="31"/>
  <c r="D11" i="31"/>
  <c r="E11" i="31"/>
  <c r="F11" i="31"/>
  <c r="G11" i="31"/>
  <c r="H11" i="31"/>
  <c r="I11" i="31"/>
  <c r="J11" i="31"/>
  <c r="AD11" i="31"/>
  <c r="AF11" i="31" s="1"/>
  <c r="AE11" i="31"/>
  <c r="AG11" i="31" s="1"/>
  <c r="A12" i="31"/>
  <c r="C12" i="31"/>
  <c r="D12" i="31"/>
  <c r="E12" i="31"/>
  <c r="F12" i="31"/>
  <c r="G12" i="31"/>
  <c r="H12" i="31"/>
  <c r="I12" i="31"/>
  <c r="J12" i="31"/>
  <c r="AD12" i="31"/>
  <c r="AF12" i="31" s="1"/>
  <c r="AE12" i="31"/>
  <c r="AG12" i="31" s="1"/>
  <c r="A13" i="31"/>
  <c r="C13" i="31"/>
  <c r="D13" i="31"/>
  <c r="E13" i="31"/>
  <c r="F13" i="31"/>
  <c r="G13" i="31"/>
  <c r="H13" i="31"/>
  <c r="I13" i="31"/>
  <c r="J13" i="31"/>
  <c r="AD13" i="31"/>
  <c r="AF13" i="31" s="1"/>
  <c r="AE13" i="31"/>
  <c r="AG13" i="31" s="1"/>
  <c r="A14" i="31"/>
  <c r="C14" i="31"/>
  <c r="D14" i="31"/>
  <c r="E14" i="31"/>
  <c r="F14" i="31"/>
  <c r="G14" i="31"/>
  <c r="H14" i="31"/>
  <c r="I14" i="31"/>
  <c r="J14" i="31"/>
  <c r="AD14" i="31"/>
  <c r="AF14" i="31" s="1"/>
  <c r="AE14" i="31"/>
  <c r="AG14" i="31" s="1"/>
  <c r="A15" i="31"/>
  <c r="C15" i="31"/>
  <c r="D15" i="31"/>
  <c r="E15" i="31"/>
  <c r="F15" i="31"/>
  <c r="G15" i="31"/>
  <c r="H15" i="31"/>
  <c r="I15" i="31"/>
  <c r="J15" i="31"/>
  <c r="AD15" i="31"/>
  <c r="AF15" i="31" s="1"/>
  <c r="AE15" i="31"/>
  <c r="AG15" i="31" s="1"/>
  <c r="A16" i="31"/>
  <c r="C16" i="31"/>
  <c r="D16" i="31"/>
  <c r="E16" i="31"/>
  <c r="F16" i="31"/>
  <c r="G16" i="31"/>
  <c r="H16" i="31"/>
  <c r="I16" i="31"/>
  <c r="J16" i="31"/>
  <c r="AD16" i="31"/>
  <c r="AF16" i="31" s="1"/>
  <c r="AE16" i="31"/>
  <c r="AG16" i="31" s="1"/>
  <c r="A17" i="31"/>
  <c r="C17" i="31"/>
  <c r="D17" i="31"/>
  <c r="E17" i="31"/>
  <c r="F17" i="31"/>
  <c r="G17" i="31"/>
  <c r="H17" i="31"/>
  <c r="I17" i="31"/>
  <c r="J17" i="31"/>
  <c r="AD17" i="31"/>
  <c r="AF17" i="31" s="1"/>
  <c r="AE17" i="31"/>
  <c r="AG17" i="31" s="1"/>
  <c r="A18" i="31"/>
  <c r="C18" i="31"/>
  <c r="D18" i="31"/>
  <c r="E18" i="31"/>
  <c r="F18" i="31"/>
  <c r="G18" i="31"/>
  <c r="H18" i="31"/>
  <c r="I18" i="31"/>
  <c r="J18" i="31"/>
  <c r="AD18" i="31"/>
  <c r="AF18" i="31" s="1"/>
  <c r="AE18" i="31"/>
  <c r="AG18" i="31" s="1"/>
  <c r="A19" i="31"/>
  <c r="C19" i="31"/>
  <c r="D19" i="31"/>
  <c r="E19" i="31"/>
  <c r="F19" i="31"/>
  <c r="G19" i="31"/>
  <c r="H19" i="31"/>
  <c r="I19" i="31"/>
  <c r="J19" i="31"/>
  <c r="AD19" i="31"/>
  <c r="AF19" i="31" s="1"/>
  <c r="AE19" i="31"/>
  <c r="AG19" i="31" s="1"/>
  <c r="A20" i="31"/>
  <c r="C20" i="31"/>
  <c r="D20" i="31"/>
  <c r="E20" i="31"/>
  <c r="F20" i="31"/>
  <c r="G20" i="31"/>
  <c r="H20" i="31"/>
  <c r="I20" i="31"/>
  <c r="J20" i="31"/>
  <c r="AD20" i="31"/>
  <c r="AF20" i="31" s="1"/>
  <c r="AE20" i="31"/>
  <c r="AG20" i="31" s="1"/>
  <c r="A21" i="31"/>
  <c r="C21" i="31"/>
  <c r="D21" i="31"/>
  <c r="E21" i="31"/>
  <c r="F21" i="31"/>
  <c r="G21" i="31"/>
  <c r="H21" i="31"/>
  <c r="I21" i="31"/>
  <c r="J21" i="31"/>
  <c r="AD21" i="31"/>
  <c r="AF21" i="31" s="1"/>
  <c r="AE21" i="31"/>
  <c r="AG21" i="31" s="1"/>
  <c r="A22" i="31"/>
  <c r="C22" i="31"/>
  <c r="D22" i="31"/>
  <c r="E22" i="31"/>
  <c r="F22" i="31"/>
  <c r="G22" i="31"/>
  <c r="H22" i="31"/>
  <c r="I22" i="31"/>
  <c r="J22" i="31"/>
  <c r="AD22" i="31"/>
  <c r="AF22" i="31" s="1"/>
  <c r="AE22" i="31"/>
  <c r="AG22" i="31" s="1"/>
  <c r="A23" i="31"/>
  <c r="C23" i="31"/>
  <c r="D23" i="31"/>
  <c r="E23" i="31"/>
  <c r="F23" i="31"/>
  <c r="G23" i="31"/>
  <c r="H23" i="31"/>
  <c r="I23" i="31"/>
  <c r="J23" i="31"/>
  <c r="AD23" i="31"/>
  <c r="AF23" i="31" s="1"/>
  <c r="AE23" i="31"/>
  <c r="AG23" i="31" s="1"/>
  <c r="A24" i="31"/>
  <c r="C24" i="31"/>
  <c r="D24" i="31"/>
  <c r="E24" i="31"/>
  <c r="F24" i="31"/>
  <c r="G24" i="31"/>
  <c r="H24" i="31"/>
  <c r="I24" i="31"/>
  <c r="J24" i="31"/>
  <c r="AD24" i="31"/>
  <c r="AF24" i="31" s="1"/>
  <c r="AE24" i="31"/>
  <c r="AG24" i="31" s="1"/>
  <c r="A25" i="31"/>
  <c r="C25" i="31"/>
  <c r="D25" i="31"/>
  <c r="E25" i="31"/>
  <c r="F25" i="31"/>
  <c r="G25" i="31"/>
  <c r="H25" i="31"/>
  <c r="I25" i="31"/>
  <c r="J25" i="31"/>
  <c r="AD25" i="31"/>
  <c r="AF25" i="31" s="1"/>
  <c r="AE25" i="31"/>
  <c r="AG25" i="31" s="1"/>
  <c r="A26" i="31"/>
  <c r="C26" i="31"/>
  <c r="D26" i="31"/>
  <c r="E26" i="31"/>
  <c r="F26" i="31"/>
  <c r="G26" i="31"/>
  <c r="H26" i="31"/>
  <c r="I26" i="31"/>
  <c r="J26" i="31"/>
  <c r="AD26" i="31"/>
  <c r="AF26" i="31" s="1"/>
  <c r="AE26" i="31"/>
  <c r="AG26" i="31" s="1"/>
  <c r="A27" i="31"/>
  <c r="C27" i="31"/>
  <c r="D27" i="31"/>
  <c r="E27" i="31"/>
  <c r="F27" i="31"/>
  <c r="G27" i="31"/>
  <c r="H27" i="31"/>
  <c r="I27" i="31"/>
  <c r="J27" i="31"/>
  <c r="AD27" i="31"/>
  <c r="AF27" i="31" s="1"/>
  <c r="AE27" i="31"/>
  <c r="AG27" i="31" s="1"/>
  <c r="A28" i="31"/>
  <c r="C28" i="31"/>
  <c r="D28" i="31"/>
  <c r="E28" i="31"/>
  <c r="F28" i="31"/>
  <c r="G28" i="31"/>
  <c r="H28" i="31"/>
  <c r="I28" i="31"/>
  <c r="J28" i="31"/>
  <c r="AD28" i="31"/>
  <c r="AF28" i="31" s="1"/>
  <c r="AE28" i="31"/>
  <c r="AG28" i="31" s="1"/>
  <c r="A29" i="31"/>
  <c r="C29" i="31"/>
  <c r="D29" i="31"/>
  <c r="E29" i="31"/>
  <c r="F29" i="31"/>
  <c r="G29" i="31"/>
  <c r="H29" i="31"/>
  <c r="I29" i="31"/>
  <c r="J29" i="31"/>
  <c r="AD29" i="31"/>
  <c r="AF29" i="31" s="1"/>
  <c r="AE29" i="31"/>
  <c r="AG29" i="31" s="1"/>
  <c r="A30" i="31"/>
  <c r="C30" i="31"/>
  <c r="D30" i="31"/>
  <c r="E30" i="31"/>
  <c r="F30" i="31"/>
  <c r="G30" i="31"/>
  <c r="H30" i="31"/>
  <c r="I30" i="31"/>
  <c r="J30" i="31"/>
  <c r="AD30" i="31"/>
  <c r="AF30" i="31" s="1"/>
  <c r="AE30" i="31"/>
  <c r="AG30" i="31" s="1"/>
  <c r="A31" i="31"/>
  <c r="C31" i="31"/>
  <c r="D31" i="31"/>
  <c r="E31" i="31"/>
  <c r="F31" i="31"/>
  <c r="G31" i="31"/>
  <c r="H31" i="31"/>
  <c r="I31" i="31"/>
  <c r="J31" i="31"/>
  <c r="AD31" i="31"/>
  <c r="AF31" i="31" s="1"/>
  <c r="AE31" i="31"/>
  <c r="AG31" i="31" s="1"/>
  <c r="A32" i="31"/>
  <c r="C32" i="31"/>
  <c r="D32" i="31"/>
  <c r="E32" i="31"/>
  <c r="F32" i="31"/>
  <c r="G32" i="31"/>
  <c r="H32" i="31"/>
  <c r="I32" i="31"/>
  <c r="J32" i="31"/>
  <c r="AD32" i="31"/>
  <c r="AF32" i="31" s="1"/>
  <c r="AE32" i="31"/>
  <c r="AG32" i="31" s="1"/>
  <c r="A33" i="31"/>
  <c r="C33" i="31"/>
  <c r="D33" i="31"/>
  <c r="E33" i="31"/>
  <c r="F33" i="31"/>
  <c r="G33" i="31"/>
  <c r="H33" i="31"/>
  <c r="I33" i="31"/>
  <c r="J33" i="31"/>
  <c r="AD33" i="31"/>
  <c r="AF33" i="31" s="1"/>
  <c r="AE33" i="31"/>
  <c r="AG33" i="31" s="1"/>
  <c r="A34" i="31"/>
  <c r="C34" i="31"/>
  <c r="D34" i="31"/>
  <c r="E34" i="31"/>
  <c r="F34" i="31"/>
  <c r="G34" i="31"/>
  <c r="H34" i="31"/>
  <c r="I34" i="31"/>
  <c r="J34" i="31"/>
  <c r="AD34" i="31"/>
  <c r="AF34" i="31" s="1"/>
  <c r="AE34" i="31"/>
  <c r="AG34" i="31" s="1"/>
  <c r="A35" i="31"/>
  <c r="C35" i="31"/>
  <c r="D35" i="31"/>
  <c r="E35" i="31"/>
  <c r="F35" i="31"/>
  <c r="G35" i="31"/>
  <c r="H35" i="31"/>
  <c r="AD35" i="31"/>
  <c r="AF35" i="31" s="1"/>
  <c r="AE35" i="31"/>
  <c r="AG35" i="31" s="1"/>
  <c r="A36" i="31"/>
  <c r="C36" i="31"/>
  <c r="D36" i="31"/>
  <c r="E36" i="31"/>
  <c r="F36" i="31"/>
  <c r="G36" i="31"/>
  <c r="H36" i="31"/>
  <c r="AD36" i="31"/>
  <c r="AF36" i="31" s="1"/>
  <c r="AE36" i="31"/>
  <c r="AG36" i="31" s="1"/>
  <c r="A37" i="31"/>
  <c r="C37" i="31"/>
  <c r="D37" i="31"/>
  <c r="E37" i="31"/>
  <c r="F37" i="31"/>
  <c r="G37" i="31"/>
  <c r="H37" i="31"/>
  <c r="AD37" i="31"/>
  <c r="AF37" i="31" s="1"/>
  <c r="AE37" i="31"/>
  <c r="AG37" i="31" s="1"/>
  <c r="A38" i="31"/>
  <c r="C38" i="31"/>
  <c r="D38" i="31"/>
  <c r="E38" i="31"/>
  <c r="F38" i="31"/>
  <c r="G38" i="31"/>
  <c r="H38" i="31"/>
  <c r="AD38" i="31"/>
  <c r="AF38" i="31" s="1"/>
  <c r="AE38" i="31"/>
  <c r="AG38" i="31" s="1"/>
  <c r="A7" i="30"/>
  <c r="V7" i="30" s="1"/>
  <c r="X7" i="30"/>
  <c r="A8" i="30"/>
  <c r="G8" i="30" s="1"/>
  <c r="R8" i="30"/>
  <c r="S8" i="30"/>
  <c r="X8" i="30"/>
  <c r="Y8" i="30"/>
  <c r="A9" i="30"/>
  <c r="G9" i="30" s="1"/>
  <c r="R9" i="30"/>
  <c r="S9" i="30"/>
  <c r="X9" i="30"/>
  <c r="Y9" i="30"/>
  <c r="A10" i="30"/>
  <c r="G10" i="30" s="1"/>
  <c r="R10" i="30"/>
  <c r="S10" i="30"/>
  <c r="X10" i="30"/>
  <c r="Y10" i="30"/>
  <c r="A11" i="30"/>
  <c r="G11" i="30" s="1"/>
  <c r="R11" i="30"/>
  <c r="S11" i="30"/>
  <c r="X11" i="30"/>
  <c r="Y11" i="30"/>
  <c r="A12" i="30"/>
  <c r="R12" i="30"/>
  <c r="S12" i="30"/>
  <c r="X12" i="30"/>
  <c r="Y12" i="30"/>
  <c r="A13" i="30"/>
  <c r="K13" i="30" s="1"/>
  <c r="R13" i="30"/>
  <c r="S13" i="30"/>
  <c r="X13" i="30"/>
  <c r="Y13" i="30"/>
  <c r="A14" i="30"/>
  <c r="R14" i="30"/>
  <c r="S14" i="30"/>
  <c r="X14" i="30"/>
  <c r="Y14" i="30"/>
  <c r="A15" i="30"/>
  <c r="G15" i="30" s="1"/>
  <c r="R15" i="30"/>
  <c r="S15" i="30"/>
  <c r="X15" i="30"/>
  <c r="Y15" i="30"/>
  <c r="A16" i="30"/>
  <c r="G16" i="30" s="1"/>
  <c r="R16" i="30"/>
  <c r="S16" i="30"/>
  <c r="X16" i="30"/>
  <c r="Y16" i="30"/>
  <c r="A17" i="30"/>
  <c r="R17" i="30"/>
  <c r="S17" i="30"/>
  <c r="X17" i="30"/>
  <c r="Y17" i="30"/>
  <c r="A18" i="30"/>
  <c r="G18" i="30" s="1"/>
  <c r="R18" i="30"/>
  <c r="S18" i="30"/>
  <c r="X18" i="30"/>
  <c r="Y18" i="30"/>
  <c r="A19" i="30"/>
  <c r="G19" i="30" s="1"/>
  <c r="R19" i="30"/>
  <c r="S19" i="30"/>
  <c r="X19" i="30"/>
  <c r="Y19" i="30"/>
  <c r="A20" i="30"/>
  <c r="G20" i="30" s="1"/>
  <c r="R20" i="30"/>
  <c r="S20" i="30"/>
  <c r="X20" i="30"/>
  <c r="Y20" i="30"/>
  <c r="A21" i="30"/>
  <c r="K21" i="30" s="1"/>
  <c r="R21" i="30"/>
  <c r="S21" i="30"/>
  <c r="X21" i="30"/>
  <c r="Y21" i="30"/>
  <c r="A22" i="30"/>
  <c r="R22" i="30"/>
  <c r="S22" i="30"/>
  <c r="X22" i="30"/>
  <c r="Y22" i="30"/>
  <c r="A23" i="30"/>
  <c r="R23" i="30"/>
  <c r="S23" i="30"/>
  <c r="X23" i="30"/>
  <c r="Y23" i="30"/>
  <c r="A24" i="30"/>
  <c r="R24" i="30"/>
  <c r="S24" i="30"/>
  <c r="X24" i="30"/>
  <c r="Y24" i="30"/>
  <c r="A25" i="30"/>
  <c r="R25" i="30"/>
  <c r="S25" i="30"/>
  <c r="X25" i="30"/>
  <c r="Y25" i="30"/>
  <c r="A26" i="30"/>
  <c r="R26" i="30"/>
  <c r="S26" i="30"/>
  <c r="X26" i="30"/>
  <c r="Y26" i="30"/>
  <c r="A27" i="30"/>
  <c r="K27" i="30" s="1"/>
  <c r="R27" i="30"/>
  <c r="S27" i="30"/>
  <c r="X27" i="30"/>
  <c r="Y27" i="30"/>
  <c r="A28" i="30"/>
  <c r="R28" i="30"/>
  <c r="S28" i="30"/>
  <c r="X28" i="30"/>
  <c r="Y28" i="30"/>
  <c r="A29" i="30"/>
  <c r="R29" i="30"/>
  <c r="S29" i="30"/>
  <c r="V29" i="30"/>
  <c r="X29" i="30"/>
  <c r="Y29" i="30"/>
  <c r="A30" i="30"/>
  <c r="R30" i="30"/>
  <c r="S30" i="30"/>
  <c r="X30" i="30"/>
  <c r="Y30" i="30"/>
  <c r="A31" i="30"/>
  <c r="V31" i="30" s="1"/>
  <c r="R31" i="30"/>
  <c r="S31" i="30"/>
  <c r="X31" i="30"/>
  <c r="Y31" i="30"/>
  <c r="A32" i="30"/>
  <c r="R32" i="30"/>
  <c r="S32" i="30"/>
  <c r="X32" i="30"/>
  <c r="Y32" i="30"/>
  <c r="A33" i="30"/>
  <c r="K33" i="30" s="1"/>
  <c r="R33" i="30"/>
  <c r="S33" i="30"/>
  <c r="X33" i="30"/>
  <c r="Y33" i="30"/>
  <c r="A34" i="30"/>
  <c r="R34" i="30"/>
  <c r="S34" i="30"/>
  <c r="X34" i="30"/>
  <c r="Y34" i="30"/>
  <c r="A35" i="30"/>
  <c r="K35" i="30" s="1"/>
  <c r="R35" i="30"/>
  <c r="S35" i="30"/>
  <c r="X35" i="30"/>
  <c r="Y35" i="30"/>
  <c r="A36" i="30"/>
  <c r="R36" i="30"/>
  <c r="S36" i="30"/>
  <c r="X36" i="30"/>
  <c r="Y36" i="30"/>
  <c r="A37" i="30"/>
  <c r="K37" i="30" s="1"/>
  <c r="R37" i="30"/>
  <c r="S37" i="30"/>
  <c r="X37" i="30"/>
  <c r="Y37" i="30"/>
  <c r="A38" i="30"/>
  <c r="R38" i="30"/>
  <c r="S38" i="30"/>
  <c r="X38" i="30"/>
  <c r="Y38" i="30"/>
  <c r="A39" i="30"/>
  <c r="R39" i="30"/>
  <c r="S39" i="30"/>
  <c r="X39" i="30"/>
  <c r="Y39" i="30"/>
  <c r="A40" i="30"/>
  <c r="R40" i="30"/>
  <c r="S40" i="30"/>
  <c r="X40" i="30"/>
  <c r="Y40" i="30"/>
  <c r="A41" i="30"/>
  <c r="R41" i="30"/>
  <c r="S41" i="30"/>
  <c r="X41" i="30"/>
  <c r="Y41" i="30"/>
  <c r="A42" i="30"/>
  <c r="G42" i="30" s="1"/>
  <c r="R42" i="30"/>
  <c r="S42" i="30"/>
  <c r="V42" i="30"/>
  <c r="X42" i="30"/>
  <c r="Y42" i="30"/>
  <c r="A43" i="30"/>
  <c r="Q43" i="30"/>
  <c r="R43" i="30"/>
  <c r="S43" i="30"/>
  <c r="X43" i="30"/>
  <c r="Y43" i="30"/>
  <c r="H9" i="42"/>
  <c r="I9" i="42" s="1"/>
  <c r="H11" i="42"/>
  <c r="J11" i="42" s="1"/>
  <c r="H12" i="42"/>
  <c r="I12" i="42" s="1"/>
  <c r="H14" i="42"/>
  <c r="J14" i="42"/>
  <c r="H15" i="42"/>
  <c r="I15" i="42" s="1"/>
  <c r="H17" i="42"/>
  <c r="I17" i="42"/>
  <c r="H9" i="36"/>
  <c r="J9" i="36" s="1"/>
  <c r="H11" i="36"/>
  <c r="I11" i="36" s="1"/>
  <c r="H12" i="36"/>
  <c r="I12" i="36" s="1"/>
  <c r="H14" i="36"/>
  <c r="I14" i="36"/>
  <c r="H15" i="36"/>
  <c r="I15" i="36" s="1"/>
  <c r="H17" i="36"/>
  <c r="I17" i="36"/>
  <c r="H9" i="38"/>
  <c r="I9" i="38" s="1"/>
  <c r="H10" i="38"/>
  <c r="I10" i="38" s="1"/>
  <c r="H12" i="38"/>
  <c r="I12" i="38" s="1"/>
  <c r="H13" i="38"/>
  <c r="J13" i="38" s="1"/>
  <c r="H14" i="38"/>
  <c r="I14" i="38"/>
  <c r="H16" i="38"/>
  <c r="I16" i="38" s="1"/>
  <c r="H17" i="38"/>
  <c r="J17" i="38" s="1"/>
  <c r="H18" i="38"/>
  <c r="J18" i="38" s="1"/>
  <c r="H20" i="38"/>
  <c r="J20" i="38" s="1"/>
  <c r="J9" i="26"/>
  <c r="H10" i="26"/>
  <c r="J10" i="26" s="1"/>
  <c r="I10" i="26"/>
  <c r="H11" i="26"/>
  <c r="I11" i="26" s="1"/>
  <c r="H13" i="26"/>
  <c r="J13" i="26" s="1"/>
  <c r="I13" i="26"/>
  <c r="H14" i="26"/>
  <c r="I14" i="26"/>
  <c r="J14" i="26"/>
  <c r="H15" i="26"/>
  <c r="J15" i="26" s="1"/>
  <c r="H16" i="26"/>
  <c r="H18" i="26"/>
  <c r="J18" i="26" s="1"/>
  <c r="I18" i="26"/>
  <c r="H19" i="26"/>
  <c r="I19" i="26" s="1"/>
  <c r="J19" i="26"/>
  <c r="H20" i="26"/>
  <c r="I20" i="26"/>
  <c r="J20" i="26"/>
  <c r="H21" i="26"/>
  <c r="I21" i="26" s="1"/>
  <c r="H23" i="26"/>
  <c r="H9" i="32"/>
  <c r="I9" i="32" s="1"/>
  <c r="H10" i="32"/>
  <c r="I10" i="32"/>
  <c r="H11" i="32"/>
  <c r="I11" i="32" s="1"/>
  <c r="H12" i="32"/>
  <c r="I12" i="32" s="1"/>
  <c r="H13" i="32"/>
  <c r="I13" i="32" s="1"/>
  <c r="H14" i="32"/>
  <c r="I14" i="32" s="1"/>
  <c r="H15" i="32"/>
  <c r="I15" i="32"/>
  <c r="H16" i="32"/>
  <c r="I16" i="32" s="1"/>
  <c r="H17" i="32"/>
  <c r="I17" i="32" s="1"/>
  <c r="H18" i="32"/>
  <c r="I18" i="32"/>
  <c r="H19" i="32"/>
  <c r="I19" i="32" s="1"/>
  <c r="H20" i="32"/>
  <c r="I20" i="32" s="1"/>
  <c r="G9" i="41"/>
  <c r="H9" i="41" s="1"/>
  <c r="I9" i="41"/>
  <c r="G10" i="41"/>
  <c r="H10" i="41" s="1"/>
  <c r="I10" i="41"/>
  <c r="G11" i="41"/>
  <c r="H11" i="41" s="1"/>
  <c r="I11" i="41"/>
  <c r="G13" i="41"/>
  <c r="H13" i="41" s="1"/>
  <c r="G15" i="41"/>
  <c r="G16" i="41"/>
  <c r="H16" i="41" s="1"/>
  <c r="G17" i="41"/>
  <c r="G19" i="41"/>
  <c r="H19" i="41" s="1"/>
  <c r="G20" i="41"/>
  <c r="H20" i="41" s="1"/>
  <c r="G23" i="41"/>
  <c r="H23" i="41" s="1"/>
  <c r="I23" i="41"/>
  <c r="G24" i="41"/>
  <c r="H24" i="41" s="1"/>
  <c r="G25" i="41"/>
  <c r="H25" i="41" s="1"/>
  <c r="G27" i="41"/>
  <c r="H27" i="41" s="1"/>
  <c r="I27" i="41"/>
  <c r="G30" i="41"/>
  <c r="G31" i="41"/>
  <c r="H31" i="41" s="1"/>
  <c r="G32" i="41"/>
  <c r="H32" i="41" s="1"/>
  <c r="G9" i="21"/>
  <c r="I9" i="21" s="1"/>
  <c r="H9" i="21"/>
  <c r="G10" i="21"/>
  <c r="H10" i="21" s="1"/>
  <c r="G11" i="21"/>
  <c r="H11" i="21" s="1"/>
  <c r="I11" i="21"/>
  <c r="G12" i="21"/>
  <c r="H12" i="21" s="1"/>
  <c r="G13" i="21"/>
  <c r="I13" i="21" s="1"/>
  <c r="G14" i="21"/>
  <c r="H14" i="21" s="1"/>
  <c r="G15" i="21"/>
  <c r="H15" i="21" s="1"/>
  <c r="G17" i="21"/>
  <c r="H17" i="21" s="1"/>
  <c r="I17" i="21"/>
  <c r="G18" i="21"/>
  <c r="H18" i="21" s="1"/>
  <c r="G19" i="21"/>
  <c r="H19" i="21" s="1"/>
  <c r="G20" i="21"/>
  <c r="H20" i="21" s="1"/>
  <c r="G21" i="21"/>
  <c r="I21" i="21" s="1"/>
  <c r="G23" i="21"/>
  <c r="I23" i="21" s="1"/>
  <c r="G24" i="21"/>
  <c r="H24" i="21" s="1"/>
  <c r="G25" i="21"/>
  <c r="I25" i="21" s="1"/>
  <c r="G26" i="21"/>
  <c r="I26" i="21" s="1"/>
  <c r="G9" i="20"/>
  <c r="I9" i="20" s="1"/>
  <c r="G10" i="20"/>
  <c r="H10" i="20" s="1"/>
  <c r="G11" i="20"/>
  <c r="H11" i="20" s="1"/>
  <c r="G12" i="20"/>
  <c r="I12" i="20" s="1"/>
  <c r="G13" i="20"/>
  <c r="H13" i="20" s="1"/>
  <c r="G14" i="20"/>
  <c r="H14" i="20" s="1"/>
  <c r="G15" i="20"/>
  <c r="I15" i="20"/>
  <c r="G16" i="20"/>
  <c r="H16" i="20" s="1"/>
  <c r="G17" i="20"/>
  <c r="I17" i="20" s="1"/>
  <c r="G18" i="20"/>
  <c r="I18" i="20" s="1"/>
  <c r="G19" i="20"/>
  <c r="I19" i="20" s="1"/>
  <c r="G20" i="20"/>
  <c r="I20" i="20" s="1"/>
  <c r="G21" i="20"/>
  <c r="I21" i="20" s="1"/>
  <c r="G22" i="20"/>
  <c r="H22" i="20" s="1"/>
  <c r="G23" i="20"/>
  <c r="I23" i="20"/>
  <c r="H9" i="19"/>
  <c r="I9" i="19"/>
  <c r="H10" i="19"/>
  <c r="I10" i="19"/>
  <c r="G11" i="19"/>
  <c r="H11" i="19" s="1"/>
  <c r="G12" i="19"/>
  <c r="I12" i="19" s="1"/>
  <c r="G13" i="19"/>
  <c r="H13" i="19" s="1"/>
  <c r="G14" i="19"/>
  <c r="H14" i="19"/>
  <c r="I14" i="19"/>
  <c r="G15" i="19"/>
  <c r="H15" i="19" s="1"/>
  <c r="G16" i="19"/>
  <c r="I16" i="19" s="1"/>
  <c r="H16" i="19"/>
  <c r="G17" i="19"/>
  <c r="H17" i="19" s="1"/>
  <c r="G18" i="19"/>
  <c r="H18" i="19" s="1"/>
  <c r="G19" i="19"/>
  <c r="H19" i="19" s="1"/>
  <c r="G20" i="19"/>
  <c r="I20" i="19" s="1"/>
  <c r="G21" i="19"/>
  <c r="H21" i="19" s="1"/>
  <c r="I21" i="19"/>
  <c r="G22" i="19"/>
  <c r="H22" i="19" s="1"/>
  <c r="G23" i="19"/>
  <c r="H23" i="19" s="1"/>
  <c r="G24" i="19"/>
  <c r="I24" i="19" s="1"/>
  <c r="G25" i="19"/>
  <c r="H25" i="19"/>
  <c r="I25" i="19"/>
  <c r="G26" i="19"/>
  <c r="H26" i="19" s="1"/>
  <c r="I26" i="19"/>
  <c r="J13" i="32"/>
  <c r="J18" i="32"/>
  <c r="J15" i="32"/>
  <c r="J10" i="32"/>
  <c r="J9" i="32"/>
  <c r="J17" i="32"/>
  <c r="J14" i="32"/>
  <c r="J16" i="38"/>
  <c r="J12" i="38"/>
  <c r="J10" i="38"/>
  <c r="J17" i="36"/>
  <c r="J14" i="36"/>
  <c r="J11" i="36"/>
  <c r="J15" i="42"/>
  <c r="I11" i="42"/>
  <c r="J9" i="42"/>
  <c r="I14" i="42"/>
  <c r="J17" i="42"/>
  <c r="J12" i="42"/>
  <c r="I25" i="41"/>
  <c r="I19" i="41"/>
  <c r="I13" i="41"/>
  <c r="I19" i="21"/>
  <c r="I14" i="21"/>
  <c r="I14" i="20"/>
  <c r="H23" i="20"/>
  <c r="H19" i="20"/>
  <c r="H15" i="20"/>
  <c r="H12" i="20"/>
  <c r="H9" i="20"/>
  <c r="I11" i="20"/>
  <c r="I16" i="20"/>
  <c r="J14" i="38"/>
  <c r="I20" i="38"/>
  <c r="E35" i="25"/>
  <c r="G35" i="25" s="1"/>
  <c r="E38" i="25"/>
  <c r="G38" i="25" s="1"/>
  <c r="E17" i="25"/>
  <c r="I15" i="44"/>
  <c r="I18" i="44"/>
  <c r="I21" i="44"/>
  <c r="I23" i="44"/>
  <c r="I24" i="44"/>
  <c r="E11" i="25"/>
  <c r="E26" i="25"/>
  <c r="G26" i="25" s="1"/>
  <c r="E14" i="25"/>
  <c r="E18" i="25"/>
  <c r="E36" i="25"/>
  <c r="G36" i="25" s="1"/>
  <c r="E29" i="25"/>
  <c r="G29" i="25" s="1"/>
  <c r="H16" i="51" l="1"/>
  <c r="I11" i="50"/>
  <c r="H13" i="49"/>
  <c r="H16" i="49"/>
  <c r="H17" i="48"/>
  <c r="V19" i="30"/>
  <c r="K10" i="30"/>
  <c r="T10" i="30" s="1"/>
  <c r="I32" i="41"/>
  <c r="I31" i="41"/>
  <c r="H25" i="21"/>
  <c r="I12" i="21"/>
  <c r="H21" i="21"/>
  <c r="I15" i="21"/>
  <c r="I24" i="21"/>
  <c r="H26" i="21"/>
  <c r="H13" i="21"/>
  <c r="H18" i="20"/>
  <c r="H17" i="20"/>
  <c r="H21" i="20"/>
  <c r="I13" i="20"/>
  <c r="I22" i="19"/>
  <c r="I17" i="19"/>
  <c r="H12" i="19"/>
  <c r="H24" i="19"/>
  <c r="I18" i="19"/>
  <c r="I13" i="19"/>
  <c r="H20" i="19"/>
  <c r="V13" i="30"/>
  <c r="V10" i="30"/>
  <c r="V35" i="30"/>
  <c r="G7" i="30"/>
  <c r="K7" i="30"/>
  <c r="T7" i="30" s="1"/>
  <c r="K18" i="30"/>
  <c r="V18" i="30"/>
  <c r="K16" i="30"/>
  <c r="K15" i="30"/>
  <c r="T15" i="30" s="1"/>
  <c r="K14" i="30"/>
  <c r="T14" i="30" s="1"/>
  <c r="V16" i="30"/>
  <c r="V15" i="30"/>
  <c r="V14" i="30"/>
  <c r="G14" i="30"/>
  <c r="T13" i="30"/>
  <c r="V38" i="30"/>
  <c r="V37" i="30"/>
  <c r="V28" i="30"/>
  <c r="K28" i="30"/>
  <c r="G27" i="30"/>
  <c r="V22" i="30"/>
  <c r="K22" i="30"/>
  <c r="T22" i="30" s="1"/>
  <c r="G21" i="30"/>
  <c r="G13" i="30"/>
  <c r="V12" i="30"/>
  <c r="V40" i="30"/>
  <c r="V24" i="30"/>
  <c r="K24" i="30"/>
  <c r="T24" i="30" s="1"/>
  <c r="K12" i="30"/>
  <c r="T12" i="30" s="1"/>
  <c r="T28" i="30"/>
  <c r="G40" i="30"/>
  <c r="K31" i="30"/>
  <c r="T31" i="30" s="1"/>
  <c r="G28" i="30"/>
  <c r="G24" i="30"/>
  <c r="G22" i="30"/>
  <c r="V21" i="30"/>
  <c r="G17" i="30"/>
  <c r="G12" i="30"/>
  <c r="V11" i="30"/>
  <c r="J15" i="36"/>
  <c r="I9" i="36"/>
  <c r="J12" i="36"/>
  <c r="J9" i="38"/>
  <c r="I17" i="38"/>
  <c r="I18" i="38"/>
  <c r="J11" i="26"/>
  <c r="J21" i="26"/>
  <c r="I15" i="26"/>
  <c r="J16" i="32"/>
  <c r="J11" i="32"/>
  <c r="J19" i="32"/>
  <c r="J12" i="32"/>
  <c r="J20" i="32"/>
  <c r="I13" i="44"/>
  <c r="I16" i="44"/>
  <c r="I22" i="44"/>
  <c r="I17" i="44"/>
  <c r="I9" i="44"/>
  <c r="I12" i="44"/>
  <c r="J14" i="44"/>
  <c r="I23" i="19"/>
  <c r="I19" i="19"/>
  <c r="I15" i="19"/>
  <c r="I11" i="19"/>
  <c r="H23" i="21"/>
  <c r="H17" i="41"/>
  <c r="I17" i="41"/>
  <c r="I16" i="26"/>
  <c r="J16" i="26"/>
  <c r="G43" i="30"/>
  <c r="K43" i="30"/>
  <c r="T37" i="30"/>
  <c r="G37" i="30"/>
  <c r="V33" i="30"/>
  <c r="G25" i="30"/>
  <c r="K25" i="30"/>
  <c r="T25" i="30" s="1"/>
  <c r="V25" i="30"/>
  <c r="H20" i="20"/>
  <c r="I22" i="20"/>
  <c r="I10" i="20"/>
  <c r="I10" i="21"/>
  <c r="I20" i="21"/>
  <c r="I18" i="21"/>
  <c r="H30" i="41"/>
  <c r="I30" i="41"/>
  <c r="I24" i="41"/>
  <c r="I20" i="41"/>
  <c r="I16" i="41"/>
  <c r="I13" i="38"/>
  <c r="V43" i="30"/>
  <c r="T35" i="30"/>
  <c r="G35" i="30"/>
  <c r="G29" i="30"/>
  <c r="K29" i="30"/>
  <c r="T29" i="30" s="1"/>
  <c r="I23" i="26"/>
  <c r="J23" i="26"/>
  <c r="G39" i="30"/>
  <c r="K39" i="30"/>
  <c r="V39" i="30"/>
  <c r="T33" i="30"/>
  <c r="G33" i="30"/>
  <c r="H15" i="41"/>
  <c r="I15" i="41"/>
  <c r="G41" i="30"/>
  <c r="K41" i="30"/>
  <c r="V41" i="30"/>
  <c r="G31" i="30"/>
  <c r="G26" i="30"/>
  <c r="K26" i="30"/>
  <c r="T26" i="30" s="1"/>
  <c r="V26" i="30"/>
  <c r="K23" i="30"/>
  <c r="T23" i="30" s="1"/>
  <c r="K42" i="30"/>
  <c r="T42" i="30" s="1"/>
  <c r="K40" i="30"/>
  <c r="T40" i="30" s="1"/>
  <c r="G38" i="30"/>
  <c r="K38" i="30"/>
  <c r="T38" i="30" s="1"/>
  <c r="G36" i="30"/>
  <c r="K36" i="30"/>
  <c r="T36" i="30" s="1"/>
  <c r="V36" i="30"/>
  <c r="G34" i="30"/>
  <c r="K34" i="30"/>
  <c r="T34" i="30" s="1"/>
  <c r="V34" i="30"/>
  <c r="G32" i="30"/>
  <c r="K32" i="30"/>
  <c r="T32" i="30" s="1"/>
  <c r="V32" i="30"/>
  <c r="G30" i="30"/>
  <c r="K30" i="30"/>
  <c r="T30" i="30" s="1"/>
  <c r="V30" i="30"/>
  <c r="T27" i="30"/>
  <c r="V27" i="30"/>
  <c r="V20" i="30"/>
  <c r="T18" i="30"/>
  <c r="V17" i="30"/>
  <c r="K17" i="30"/>
  <c r="T17" i="30" s="1"/>
  <c r="K11" i="30"/>
  <c r="V8" i="30"/>
  <c r="K8" i="30"/>
  <c r="G23" i="30"/>
  <c r="V23" i="30"/>
  <c r="T21" i="30"/>
  <c r="K20" i="30"/>
  <c r="T20" i="30" s="1"/>
  <c r="V9" i="30"/>
  <c r="K9" i="30"/>
  <c r="K19" i="30"/>
  <c r="T19" i="30" s="1"/>
  <c r="T16" i="30"/>
  <c r="E26" i="43"/>
  <c r="G26" i="43" s="1"/>
  <c r="I10" i="44"/>
  <c r="I19" i="44"/>
  <c r="H14" i="51"/>
  <c r="I10" i="48"/>
  <c r="H10" i="48"/>
  <c r="H15" i="49"/>
  <c r="I15" i="49"/>
  <c r="I9" i="50"/>
  <c r="H9" i="50"/>
  <c r="H11" i="48"/>
  <c r="I11" i="48"/>
  <c r="I18" i="48"/>
  <c r="H18" i="48"/>
  <c r="H10" i="50"/>
  <c r="I10" i="50"/>
  <c r="I17" i="50"/>
  <c r="H17" i="50"/>
  <c r="I13" i="51"/>
  <c r="H13" i="51"/>
  <c r="H19" i="48"/>
  <c r="I19" i="48"/>
  <c r="H11" i="51"/>
  <c r="I11" i="51"/>
  <c r="I11" i="44"/>
  <c r="I14" i="49"/>
  <c r="H14" i="49"/>
  <c r="H15" i="48"/>
  <c r="H23" i="48"/>
  <c r="H11" i="49"/>
  <c r="H19" i="49"/>
  <c r="H14" i="50"/>
  <c r="E37" i="25"/>
  <c r="G37" i="25" s="1"/>
  <c r="E28" i="25"/>
  <c r="G28" i="25" s="1"/>
  <c r="E32" i="25"/>
  <c r="G32" i="25" s="1"/>
  <c r="E31" i="43"/>
  <c r="G31" i="43" s="1"/>
  <c r="E30" i="25"/>
  <c r="G30" i="25" s="1"/>
  <c r="E20" i="25"/>
  <c r="G20" i="25" s="1"/>
  <c r="E22" i="43"/>
  <c r="G22" i="43" s="1"/>
  <c r="T41" i="30" l="1"/>
  <c r="T11" i="30"/>
  <c r="T9" i="30"/>
  <c r="T8" i="30"/>
  <c r="T39" i="30"/>
  <c r="T43" i="30"/>
</calcChain>
</file>

<file path=xl/sharedStrings.xml><?xml version="1.0" encoding="utf-8"?>
<sst xmlns="http://schemas.openxmlformats.org/spreadsheetml/2006/main" count="1962" uniqueCount="371">
  <si>
    <t xml:space="preserve">     除く。）を入力すること。</t>
    <rPh sb="5" eb="6">
      <t>ノゾ</t>
    </rPh>
    <rPh sb="10" eb="12">
      <t>ニュウリョク</t>
    </rPh>
    <phoneticPr fontId="2"/>
  </si>
  <si>
    <t xml:space="preserve"> 　　以外の者が管理する費用や、修学旅行積立金等の実費相当分に該当する費用は除く。）の額（年額）を入力すること。</t>
    <rPh sb="49" eb="51">
      <t>ニュウリョク</t>
    </rPh>
    <phoneticPr fontId="2"/>
  </si>
  <si>
    <t>備　考</t>
    <rPh sb="0" eb="1">
      <t>ソナエ</t>
    </rPh>
    <rPh sb="2" eb="3">
      <t>コウ</t>
    </rPh>
    <phoneticPr fontId="2"/>
  </si>
  <si>
    <t>学年</t>
    <rPh sb="0" eb="2">
      <t>ガクネン</t>
    </rPh>
    <phoneticPr fontId="2"/>
  </si>
  <si>
    <t>項目</t>
    <rPh sb="0" eb="2">
      <t>コウモク</t>
    </rPh>
    <phoneticPr fontId="2"/>
  </si>
  <si>
    <t>所得区分</t>
    <rPh sb="0" eb="2">
      <t>ショトク</t>
    </rPh>
    <rPh sb="2" eb="4">
      <t>クブン</t>
    </rPh>
    <phoneticPr fontId="2"/>
  </si>
  <si>
    <t>人</t>
    <rPh sb="0" eb="1">
      <t>ニン</t>
    </rPh>
    <phoneticPr fontId="2"/>
  </si>
  <si>
    <t>円</t>
    <rPh sb="0" eb="1">
      <t>エン</t>
    </rPh>
    <phoneticPr fontId="2"/>
  </si>
  <si>
    <t>所得
区分</t>
    <rPh sb="0" eb="2">
      <t>ショトク</t>
    </rPh>
    <rPh sb="3" eb="5">
      <t>クブン</t>
    </rPh>
    <phoneticPr fontId="2"/>
  </si>
  <si>
    <t>合計</t>
    <rPh sb="0" eb="2">
      <t>ゴウケイ</t>
    </rPh>
    <phoneticPr fontId="2"/>
  </si>
  <si>
    <t>円/人</t>
    <rPh sb="0" eb="1">
      <t>エン</t>
    </rPh>
    <rPh sb="2" eb="3">
      <t>ニン</t>
    </rPh>
    <phoneticPr fontId="2"/>
  </si>
  <si>
    <t>Ｃ</t>
    <phoneticPr fontId="2"/>
  </si>
  <si>
    <t>学校名</t>
    <rPh sb="0" eb="2">
      <t>ガッコウ</t>
    </rPh>
    <rPh sb="2" eb="3">
      <t>メイ</t>
    </rPh>
    <phoneticPr fontId="2"/>
  </si>
  <si>
    <t>学校番号</t>
    <rPh sb="0" eb="2">
      <t>ガッコウ</t>
    </rPh>
    <rPh sb="2" eb="4">
      <t>バンゴウ</t>
    </rPh>
    <phoneticPr fontId="2"/>
  </si>
  <si>
    <t>設置者名</t>
    <rPh sb="0" eb="2">
      <t>セッチ</t>
    </rPh>
    <rPh sb="2" eb="3">
      <t>シャ</t>
    </rPh>
    <rPh sb="3" eb="4">
      <t>メイ</t>
    </rPh>
    <phoneticPr fontId="2"/>
  </si>
  <si>
    <t>法人番号</t>
    <rPh sb="0" eb="2">
      <t>ホウジン</t>
    </rPh>
    <rPh sb="2" eb="4">
      <t>バンゴウ</t>
    </rPh>
    <phoneticPr fontId="2"/>
  </si>
  <si>
    <t>合　計</t>
    <rPh sb="0" eb="1">
      <t>ゴウ</t>
    </rPh>
    <rPh sb="2" eb="3">
      <t>ケイ</t>
    </rPh>
    <phoneticPr fontId="2"/>
  </si>
  <si>
    <t>(ｲ)</t>
    <phoneticPr fontId="2"/>
  </si>
  <si>
    <t>(ｳ)</t>
    <phoneticPr fontId="2"/>
  </si>
  <si>
    <t>(ｴ)</t>
    <phoneticPr fontId="2"/>
  </si>
  <si>
    <t>（単位：円）</t>
    <rPh sb="1" eb="3">
      <t>タンイ</t>
    </rPh>
    <rPh sb="4" eb="5">
      <t>エン</t>
    </rPh>
    <phoneticPr fontId="2"/>
  </si>
  <si>
    <t>【注記】</t>
    <rPh sb="1" eb="3">
      <t>チュウキ</t>
    </rPh>
    <phoneticPr fontId="2"/>
  </si>
  <si>
    <t>授業料支援補助対象</t>
    <rPh sb="0" eb="2">
      <t>ジュギョウ</t>
    </rPh>
    <rPh sb="2" eb="3">
      <t>リョウ</t>
    </rPh>
    <rPh sb="3" eb="5">
      <t>シエン</t>
    </rPh>
    <rPh sb="5" eb="7">
      <t>ホジョ</t>
    </rPh>
    <rPh sb="7" eb="9">
      <t>タイショウ</t>
    </rPh>
    <phoneticPr fontId="2"/>
  </si>
  <si>
    <t>当該年度において受給する就学支援金の額</t>
    <rPh sb="0" eb="2">
      <t>トウガイ</t>
    </rPh>
    <rPh sb="2" eb="4">
      <t>ネンド</t>
    </rPh>
    <rPh sb="8" eb="10">
      <t>ジュキュウ</t>
    </rPh>
    <rPh sb="12" eb="14">
      <t>シュウガク</t>
    </rPh>
    <rPh sb="14" eb="17">
      <t>シエンキン</t>
    </rPh>
    <rPh sb="18" eb="19">
      <t>ガク</t>
    </rPh>
    <phoneticPr fontId="2"/>
  </si>
  <si>
    <t>連番</t>
    <rPh sb="0" eb="2">
      <t>レンバン</t>
    </rPh>
    <phoneticPr fontId="2"/>
  </si>
  <si>
    <t>２　総括表</t>
    <rPh sb="2" eb="4">
      <t>ソウカツ</t>
    </rPh>
    <rPh sb="4" eb="5">
      <t>ヒョウ</t>
    </rPh>
    <phoneticPr fontId="2"/>
  </si>
  <si>
    <t>補助事業の目的及び内容</t>
    <rPh sb="0" eb="2">
      <t>ホジョ</t>
    </rPh>
    <rPh sb="2" eb="4">
      <t>ジギョウ</t>
    </rPh>
    <rPh sb="5" eb="7">
      <t>モクテキ</t>
    </rPh>
    <rPh sb="7" eb="8">
      <t>オヨ</t>
    </rPh>
    <rPh sb="9" eb="11">
      <t>ナイヨウ</t>
    </rPh>
    <phoneticPr fontId="2"/>
  </si>
  <si>
    <t>補助事業の経費の配分</t>
    <rPh sb="0" eb="2">
      <t>ホジョ</t>
    </rPh>
    <rPh sb="2" eb="4">
      <t>ジギョウ</t>
    </rPh>
    <rPh sb="5" eb="7">
      <t>ケイヒ</t>
    </rPh>
    <rPh sb="8" eb="10">
      <t>ハイブン</t>
    </rPh>
    <phoneticPr fontId="2"/>
  </si>
  <si>
    <t>補助事業の経費の使用方法</t>
    <rPh sb="0" eb="2">
      <t>ホジョ</t>
    </rPh>
    <rPh sb="2" eb="4">
      <t>ジギョウ</t>
    </rPh>
    <rPh sb="5" eb="7">
      <t>ケイヒ</t>
    </rPh>
    <rPh sb="8" eb="10">
      <t>シヨウ</t>
    </rPh>
    <rPh sb="10" eb="12">
      <t>ホウホウ</t>
    </rPh>
    <phoneticPr fontId="2"/>
  </si>
  <si>
    <t>補助事業の完了の予定期日</t>
    <rPh sb="0" eb="2">
      <t>ホジョ</t>
    </rPh>
    <rPh sb="2" eb="4">
      <t>ジギョウ</t>
    </rPh>
    <rPh sb="5" eb="7">
      <t>カンリョウ</t>
    </rPh>
    <rPh sb="8" eb="10">
      <t>ヨテイ</t>
    </rPh>
    <rPh sb="10" eb="12">
      <t>キジツ</t>
    </rPh>
    <phoneticPr fontId="2"/>
  </si>
  <si>
    <t>補助事業の効果</t>
    <rPh sb="0" eb="2">
      <t>ホジョ</t>
    </rPh>
    <rPh sb="2" eb="4">
      <t>ジギョウ</t>
    </rPh>
    <rPh sb="5" eb="7">
      <t>コウカ</t>
    </rPh>
    <phoneticPr fontId="2"/>
  </si>
  <si>
    <t>授業料支援の方法</t>
    <rPh sb="0" eb="2">
      <t>ジュギョウ</t>
    </rPh>
    <rPh sb="2" eb="3">
      <t>リョウ</t>
    </rPh>
    <rPh sb="3" eb="5">
      <t>シエン</t>
    </rPh>
    <rPh sb="6" eb="8">
      <t>ホウホウ</t>
    </rPh>
    <phoneticPr fontId="2"/>
  </si>
  <si>
    <t>生徒の教育に係る経済的負担を軽減するため。</t>
    <rPh sb="0" eb="2">
      <t>セイト</t>
    </rPh>
    <rPh sb="3" eb="5">
      <t>キョウイク</t>
    </rPh>
    <rPh sb="6" eb="7">
      <t>カカ</t>
    </rPh>
    <rPh sb="8" eb="11">
      <t>ケイザイテキ</t>
    </rPh>
    <rPh sb="11" eb="13">
      <t>フタン</t>
    </rPh>
    <rPh sb="14" eb="16">
      <t>ケイゲン</t>
    </rPh>
    <phoneticPr fontId="2"/>
  </si>
  <si>
    <t>全額を授業料の支援に要する経費に配分する。</t>
    <rPh sb="0" eb="2">
      <t>ゼンガク</t>
    </rPh>
    <rPh sb="3" eb="5">
      <t>ジュギョウ</t>
    </rPh>
    <rPh sb="5" eb="6">
      <t>リョウ</t>
    </rPh>
    <rPh sb="7" eb="9">
      <t>シエン</t>
    </rPh>
    <rPh sb="10" eb="11">
      <t>ヨウ</t>
    </rPh>
    <rPh sb="13" eb="15">
      <t>ケイヒ</t>
    </rPh>
    <rPh sb="16" eb="18">
      <t>ハイブン</t>
    </rPh>
    <phoneticPr fontId="2"/>
  </si>
  <si>
    <t>直接、授業料の支援に要する経費に充当する。</t>
    <rPh sb="0" eb="2">
      <t>チョクセツ</t>
    </rPh>
    <rPh sb="3" eb="5">
      <t>ジュギョウ</t>
    </rPh>
    <rPh sb="5" eb="6">
      <t>リョウ</t>
    </rPh>
    <rPh sb="7" eb="9">
      <t>シエン</t>
    </rPh>
    <rPh sb="10" eb="11">
      <t>ヨウ</t>
    </rPh>
    <rPh sb="13" eb="15">
      <t>ケイヒ</t>
    </rPh>
    <rPh sb="16" eb="18">
      <t>ジュウトウ</t>
    </rPh>
    <phoneticPr fontId="2"/>
  </si>
  <si>
    <t>生徒の教育に係る経済的負担を軽減し、</t>
    <rPh sb="0" eb="2">
      <t>セイト</t>
    </rPh>
    <rPh sb="3" eb="5">
      <t>キョウイク</t>
    </rPh>
    <rPh sb="6" eb="7">
      <t>カカ</t>
    </rPh>
    <rPh sb="8" eb="11">
      <t>ケイザイテキ</t>
    </rPh>
    <rPh sb="11" eb="13">
      <t>フタン</t>
    </rPh>
    <rPh sb="14" eb="16">
      <t>ケイゲン</t>
    </rPh>
    <phoneticPr fontId="2"/>
  </si>
  <si>
    <t>生徒の就学を支援する。</t>
    <rPh sb="0" eb="2">
      <t>セイト</t>
    </rPh>
    <rPh sb="3" eb="5">
      <t>シュウガク</t>
    </rPh>
    <rPh sb="6" eb="8">
      <t>シエン</t>
    </rPh>
    <phoneticPr fontId="2"/>
  </si>
  <si>
    <t>１　還付</t>
    <rPh sb="2" eb="4">
      <t>カンプ</t>
    </rPh>
    <phoneticPr fontId="2"/>
  </si>
  <si>
    <t>その方法</t>
    <rPh sb="2" eb="4">
      <t>ホウホウ</t>
    </rPh>
    <phoneticPr fontId="2"/>
  </si>
  <si>
    <t>２　授業料と相殺</t>
    <rPh sb="2" eb="4">
      <t>ジュギョウ</t>
    </rPh>
    <rPh sb="4" eb="5">
      <t>リョウ</t>
    </rPh>
    <rPh sb="6" eb="8">
      <t>ソウサツ</t>
    </rPh>
    <phoneticPr fontId="2"/>
  </si>
  <si>
    <t>学期分</t>
    <rPh sb="0" eb="2">
      <t>ガッキ</t>
    </rPh>
    <rPh sb="2" eb="3">
      <t>ブン</t>
    </rPh>
    <phoneticPr fontId="2"/>
  </si>
  <si>
    <t>月分</t>
    <rPh sb="0" eb="1">
      <t>ツキ</t>
    </rPh>
    <rPh sb="1" eb="2">
      <t>ブン</t>
    </rPh>
    <phoneticPr fontId="2"/>
  </si>
  <si>
    <t>　(1)　２以上の高等学校等を設置する設置者にあっては学校別に作成すること。</t>
    <rPh sb="6" eb="8">
      <t>イジョウ</t>
    </rPh>
    <rPh sb="9" eb="11">
      <t>コウトウ</t>
    </rPh>
    <rPh sb="11" eb="14">
      <t>ガッコウトウ</t>
    </rPh>
    <rPh sb="15" eb="17">
      <t>セッチ</t>
    </rPh>
    <rPh sb="19" eb="21">
      <t>セッチ</t>
    </rPh>
    <rPh sb="21" eb="22">
      <t>シャ</t>
    </rPh>
    <rPh sb="27" eb="29">
      <t>ガッコウ</t>
    </rPh>
    <rPh sb="29" eb="30">
      <t>ベツ</t>
    </rPh>
    <rPh sb="31" eb="33">
      <t>サクセイ</t>
    </rPh>
    <phoneticPr fontId="2"/>
  </si>
  <si>
    <t>生徒数</t>
    <rPh sb="0" eb="3">
      <t>セイトスウ</t>
    </rPh>
    <phoneticPr fontId="2"/>
  </si>
  <si>
    <t>補助限度額</t>
    <rPh sb="0" eb="2">
      <t>ホジョ</t>
    </rPh>
    <rPh sb="2" eb="4">
      <t>ゲンド</t>
    </rPh>
    <rPh sb="4" eb="5">
      <t>ガク</t>
    </rPh>
    <phoneticPr fontId="2"/>
  </si>
  <si>
    <t>３－１　授業料支援補助対象経費　集計表</t>
    <rPh sb="4" eb="6">
      <t>ジュギョウ</t>
    </rPh>
    <rPh sb="6" eb="7">
      <t>リョウ</t>
    </rPh>
    <rPh sb="7" eb="9">
      <t>シエン</t>
    </rPh>
    <rPh sb="9" eb="11">
      <t>ホジョ</t>
    </rPh>
    <rPh sb="11" eb="13">
      <t>タイショウ</t>
    </rPh>
    <rPh sb="13" eb="15">
      <t>ケイヒ</t>
    </rPh>
    <rPh sb="16" eb="18">
      <t>シュウケイ</t>
    </rPh>
    <rPh sb="18" eb="19">
      <t>ヒョウ</t>
    </rPh>
    <phoneticPr fontId="2"/>
  </si>
  <si>
    <t>7月</t>
    <rPh sb="1" eb="2">
      <t>ガツ</t>
    </rPh>
    <phoneticPr fontId="2"/>
  </si>
  <si>
    <t>11月</t>
    <rPh sb="2" eb="3">
      <t>ガツ</t>
    </rPh>
    <phoneticPr fontId="2"/>
  </si>
  <si>
    <t>12月</t>
    <rPh sb="2" eb="3">
      <t>ガツ</t>
    </rPh>
    <phoneticPr fontId="2"/>
  </si>
  <si>
    <t>4月</t>
    <rPh sb="1" eb="2">
      <t>ガツ</t>
    </rPh>
    <phoneticPr fontId="2"/>
  </si>
  <si>
    <t>5月</t>
    <rPh sb="1" eb="2">
      <t>ガツ</t>
    </rPh>
    <phoneticPr fontId="2"/>
  </si>
  <si>
    <t>6月</t>
    <rPh sb="1" eb="2">
      <t>ガツ</t>
    </rPh>
    <phoneticPr fontId="2"/>
  </si>
  <si>
    <t>1月</t>
    <rPh sb="1" eb="2">
      <t>ガツ</t>
    </rPh>
    <phoneticPr fontId="2"/>
  </si>
  <si>
    <t>2月</t>
    <rPh sb="1" eb="2">
      <t>ガツ</t>
    </rPh>
    <phoneticPr fontId="2"/>
  </si>
  <si>
    <t>3月</t>
    <rPh sb="1" eb="2">
      <t>ガツ</t>
    </rPh>
    <phoneticPr fontId="2"/>
  </si>
  <si>
    <t>前々年収入</t>
    <rPh sb="0" eb="2">
      <t>ゼンゼン</t>
    </rPh>
    <rPh sb="2" eb="3">
      <t>ネン</t>
    </rPh>
    <rPh sb="3" eb="5">
      <t>シュウニュウ</t>
    </rPh>
    <phoneticPr fontId="2"/>
  </si>
  <si>
    <t>前年収入</t>
    <rPh sb="0" eb="1">
      <t>マエ</t>
    </rPh>
    <rPh sb="1" eb="2">
      <t>ネン</t>
    </rPh>
    <rPh sb="2" eb="4">
      <t>シュウニュウ</t>
    </rPh>
    <phoneticPr fontId="2"/>
  </si>
  <si>
    <t>月別所得区分</t>
    <rPh sb="0" eb="2">
      <t>ツキベツ</t>
    </rPh>
    <rPh sb="2" eb="4">
      <t>ショトク</t>
    </rPh>
    <rPh sb="4" eb="6">
      <t>クブン</t>
    </rPh>
    <phoneticPr fontId="2"/>
  </si>
  <si>
    <t>調整後の
補助限度額</t>
    <rPh sb="0" eb="3">
      <t>チョウセイゴ</t>
    </rPh>
    <rPh sb="5" eb="7">
      <t>ホジョ</t>
    </rPh>
    <rPh sb="7" eb="9">
      <t>ゲンド</t>
    </rPh>
    <rPh sb="9" eb="10">
      <t>ガク</t>
    </rPh>
    <phoneticPr fontId="2"/>
  </si>
  <si>
    <t>３－２　授業料支援補助対象経費算定表</t>
    <rPh sb="4" eb="6">
      <t>ジュギョウ</t>
    </rPh>
    <rPh sb="6" eb="7">
      <t>リョウ</t>
    </rPh>
    <rPh sb="7" eb="9">
      <t>シエン</t>
    </rPh>
    <rPh sb="9" eb="11">
      <t>ホジョ</t>
    </rPh>
    <rPh sb="11" eb="13">
      <t>タイショウ</t>
    </rPh>
    <rPh sb="13" eb="15">
      <t>ケイヒ</t>
    </rPh>
    <rPh sb="15" eb="17">
      <t>サンテイ</t>
    </rPh>
    <rPh sb="17" eb="18">
      <t>ヒョウ</t>
    </rPh>
    <phoneticPr fontId="2"/>
  </si>
  <si>
    <t>３－３　補助限度額調整額内訳</t>
    <rPh sb="4" eb="6">
      <t>ホジョ</t>
    </rPh>
    <rPh sb="6" eb="8">
      <t>ゲンド</t>
    </rPh>
    <rPh sb="8" eb="9">
      <t>ガク</t>
    </rPh>
    <rPh sb="9" eb="11">
      <t>チョウセイ</t>
    </rPh>
    <rPh sb="11" eb="12">
      <t>ガク</t>
    </rPh>
    <rPh sb="12" eb="14">
      <t>ウチワケ</t>
    </rPh>
    <phoneticPr fontId="2"/>
  </si>
  <si>
    <t>補助限度額調整項目</t>
    <rPh sb="0" eb="2">
      <t>ホジョ</t>
    </rPh>
    <rPh sb="2" eb="4">
      <t>ゲンド</t>
    </rPh>
    <rPh sb="4" eb="5">
      <t>ガク</t>
    </rPh>
    <rPh sb="5" eb="7">
      <t>チョウセイ</t>
    </rPh>
    <rPh sb="7" eb="9">
      <t>コウモク</t>
    </rPh>
    <phoneticPr fontId="2"/>
  </si>
  <si>
    <t>調整が必要な理由</t>
    <rPh sb="0" eb="2">
      <t>チョウセイ</t>
    </rPh>
    <rPh sb="3" eb="5">
      <t>ヒツヨウ</t>
    </rPh>
    <rPh sb="6" eb="8">
      <t>リユウ</t>
    </rPh>
    <phoneticPr fontId="2"/>
  </si>
  <si>
    <t>補助金申請額</t>
    <rPh sb="0" eb="3">
      <t>ホジョキン</t>
    </rPh>
    <rPh sb="3" eb="6">
      <t>シンセイガク</t>
    </rPh>
    <phoneticPr fontId="2"/>
  </si>
  <si>
    <t>(ｵ)</t>
    <phoneticPr fontId="2"/>
  </si>
  <si>
    <t>第６条第１項に規定する当該減免額</t>
    <rPh sb="7" eb="9">
      <t>キテイ</t>
    </rPh>
    <rPh sb="11" eb="13">
      <t>トウガイ</t>
    </rPh>
    <rPh sb="13" eb="15">
      <t>ゲンメン</t>
    </rPh>
    <rPh sb="15" eb="16">
      <t>ガク</t>
    </rPh>
    <phoneticPr fontId="2"/>
  </si>
  <si>
    <t>授業料</t>
    <rPh sb="0" eb="2">
      <t>ジュギョウ</t>
    </rPh>
    <rPh sb="2" eb="3">
      <t>リョウ</t>
    </rPh>
    <phoneticPr fontId="2"/>
  </si>
  <si>
    <t>１学年計</t>
    <rPh sb="1" eb="3">
      <t>ガクネン</t>
    </rPh>
    <rPh sb="3" eb="4">
      <t>ケイ</t>
    </rPh>
    <phoneticPr fontId="2"/>
  </si>
  <si>
    <t>２学年計</t>
    <rPh sb="1" eb="3">
      <t>ガクネン</t>
    </rPh>
    <rPh sb="3" eb="4">
      <t>ケイ</t>
    </rPh>
    <phoneticPr fontId="2"/>
  </si>
  <si>
    <t>３学年計</t>
    <rPh sb="1" eb="3">
      <t>ガクネン</t>
    </rPh>
    <rPh sb="3" eb="4">
      <t>ケイ</t>
    </rPh>
    <phoneticPr fontId="2"/>
  </si>
  <si>
    <t>合計</t>
    <rPh sb="0" eb="1">
      <t>ゴウ</t>
    </rPh>
    <rPh sb="1" eb="2">
      <t>ケイ</t>
    </rPh>
    <phoneticPr fontId="2"/>
  </si>
  <si>
    <t>(ｱ)以外の
経常的納付金</t>
    <rPh sb="3" eb="5">
      <t>イガイ</t>
    </rPh>
    <rPh sb="7" eb="10">
      <t>ケイジョウテキ</t>
    </rPh>
    <rPh sb="10" eb="13">
      <t>ノウフキン</t>
    </rPh>
    <phoneticPr fontId="2"/>
  </si>
  <si>
    <t>　(2)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</si>
  <si>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①</t>
    <phoneticPr fontId="2"/>
  </si>
  <si>
    <t>(ｱ)</t>
    <phoneticPr fontId="2"/>
  </si>
  <si>
    <t>Ａ</t>
    <phoneticPr fontId="2"/>
  </si>
  <si>
    <t>Ｂ</t>
    <phoneticPr fontId="2"/>
  </si>
  <si>
    <t>④</t>
    <phoneticPr fontId="2"/>
  </si>
  <si>
    <t>様式第２号</t>
    <rPh sb="0" eb="2">
      <t>ヨウシキ</t>
    </rPh>
    <rPh sb="2" eb="3">
      <t>ダイ</t>
    </rPh>
    <rPh sb="4" eb="5">
      <t>ゴウ</t>
    </rPh>
    <phoneticPr fontId="2"/>
  </si>
  <si>
    <t>年</t>
    <rPh sb="0" eb="1">
      <t>ネン</t>
    </rPh>
    <phoneticPr fontId="2"/>
  </si>
  <si>
    <t>月</t>
    <rPh sb="0" eb="1">
      <t>ガツ</t>
    </rPh>
    <phoneticPr fontId="2"/>
  </si>
  <si>
    <t>日</t>
    <rPh sb="0" eb="1">
      <t>ニチ</t>
    </rPh>
    <phoneticPr fontId="2"/>
  </si>
  <si>
    <t>設置者所在地</t>
    <rPh sb="0" eb="2">
      <t>セッチ</t>
    </rPh>
    <rPh sb="2" eb="3">
      <t>シャ</t>
    </rPh>
    <rPh sb="3" eb="6">
      <t>ショザイチ</t>
    </rPh>
    <phoneticPr fontId="2"/>
  </si>
  <si>
    <t>代表者名</t>
    <rPh sb="0" eb="2">
      <t>ダイヒョウ</t>
    </rPh>
    <rPh sb="2" eb="3">
      <t>シャ</t>
    </rPh>
    <rPh sb="3" eb="4">
      <t>メイ</t>
    </rPh>
    <phoneticPr fontId="2"/>
  </si>
  <si>
    <t>印</t>
    <rPh sb="0" eb="1">
      <t>イン</t>
    </rPh>
    <phoneticPr fontId="2"/>
  </si>
  <si>
    <t>　　標記の補助金を次のとおり受けたいので、大阪府補助金</t>
    <rPh sb="2" eb="4">
      <t>ヒョウキ</t>
    </rPh>
    <rPh sb="5" eb="8">
      <t>ホジョキン</t>
    </rPh>
    <rPh sb="9" eb="10">
      <t>ツギ</t>
    </rPh>
    <rPh sb="14" eb="15">
      <t>ウ</t>
    </rPh>
    <rPh sb="21" eb="24">
      <t>オオサカフ</t>
    </rPh>
    <rPh sb="24" eb="27">
      <t>ホジョキン</t>
    </rPh>
    <phoneticPr fontId="2"/>
  </si>
  <si>
    <t>　交付規則第４条第１項及び大阪府私立高等学校等授業料支援</t>
    <rPh sb="1" eb="3">
      <t>コウフ</t>
    </rPh>
    <rPh sb="3" eb="5">
      <t>キソク</t>
    </rPh>
    <rPh sb="5" eb="6">
      <t>ダイ</t>
    </rPh>
    <rPh sb="7" eb="8">
      <t>ジョウ</t>
    </rPh>
    <rPh sb="8" eb="9">
      <t>ダイ</t>
    </rPh>
    <rPh sb="10" eb="11">
      <t>コウ</t>
    </rPh>
    <rPh sb="11" eb="12">
      <t>オヨ</t>
    </rPh>
    <rPh sb="13" eb="16">
      <t>オオサカフ</t>
    </rPh>
    <rPh sb="16" eb="18">
      <t>シリツ</t>
    </rPh>
    <rPh sb="18" eb="20">
      <t>コウトウ</t>
    </rPh>
    <rPh sb="20" eb="22">
      <t>ガッコウ</t>
    </rPh>
    <rPh sb="22" eb="23">
      <t>ナド</t>
    </rPh>
    <rPh sb="23" eb="25">
      <t>ジュギョウ</t>
    </rPh>
    <rPh sb="25" eb="26">
      <t>リョウ</t>
    </rPh>
    <rPh sb="26" eb="28">
      <t>シエン</t>
    </rPh>
    <phoneticPr fontId="2"/>
  </si>
  <si>
    <t>　補助金交付要綱第８条第１項の規定により申請します。</t>
    <rPh sb="1" eb="4">
      <t>ホジョキン</t>
    </rPh>
    <rPh sb="4" eb="6">
      <t>コウフ</t>
    </rPh>
    <rPh sb="6" eb="8">
      <t>ヨウコウ</t>
    </rPh>
    <rPh sb="8" eb="9">
      <t>ダイ</t>
    </rPh>
    <rPh sb="10" eb="11">
      <t>ジョウ</t>
    </rPh>
    <rPh sb="11" eb="12">
      <t>ダイ</t>
    </rPh>
    <rPh sb="13" eb="14">
      <t>コウ</t>
    </rPh>
    <rPh sb="15" eb="17">
      <t>キテイ</t>
    </rPh>
    <rPh sb="20" eb="22">
      <t>シンセイ</t>
    </rPh>
    <phoneticPr fontId="2"/>
  </si>
  <si>
    <t>記</t>
    <rPh sb="0" eb="1">
      <t>キ</t>
    </rPh>
    <phoneticPr fontId="2"/>
  </si>
  <si>
    <t>年間授業料
[3-1(ｳ)]</t>
    <rPh sb="0" eb="2">
      <t>ネンカン</t>
    </rPh>
    <rPh sb="2" eb="5">
      <t>ジュギョウリョウ</t>
    </rPh>
    <phoneticPr fontId="2"/>
  </si>
  <si>
    <r>
      <t xml:space="preserve">授業料
</t>
    </r>
    <r>
      <rPr>
        <sz val="8"/>
        <rFont val="ＭＳ Ｐゴシック"/>
        <family val="3"/>
        <charset val="128"/>
      </rPr>
      <t>[第３条第１項]</t>
    </r>
    <r>
      <rPr>
        <sz val="10"/>
        <rFont val="ＭＳ Ｐゴシック"/>
        <family val="3"/>
        <charset val="128"/>
      </rPr>
      <t xml:space="preserve">
(ｱ)＋(ｲ)</t>
    </r>
    <rPh sb="0" eb="3">
      <t>ジュギョウリョウ</t>
    </rPh>
    <rPh sb="5" eb="6">
      <t>ダイ</t>
    </rPh>
    <rPh sb="7" eb="8">
      <t>ジョウ</t>
    </rPh>
    <rPh sb="8" eb="9">
      <t>ダイ</t>
    </rPh>
    <rPh sb="10" eb="11">
      <t>コウ</t>
    </rPh>
    <phoneticPr fontId="2"/>
  </si>
  <si>
    <r>
      <t xml:space="preserve">授業料の額
</t>
    </r>
    <r>
      <rPr>
        <sz val="8"/>
        <rFont val="ＭＳ Ｐゴシック"/>
        <family val="3"/>
        <charset val="128"/>
      </rPr>
      <t xml:space="preserve">[第３条第２項]
</t>
    </r>
    <r>
      <rPr>
        <sz val="10"/>
        <rFont val="ＭＳ Ｐゴシック"/>
        <family val="3"/>
        <charset val="128"/>
      </rPr>
      <t>(ｳ)≧(ｴ)＝(ｴ)
(ｳ)＜(ｴ)＝(ｳ)</t>
    </r>
    <rPh sb="0" eb="2">
      <t>ジュギョウ</t>
    </rPh>
    <rPh sb="2" eb="3">
      <t>リョウ</t>
    </rPh>
    <rPh sb="4" eb="5">
      <t>ガク</t>
    </rPh>
    <phoneticPr fontId="2"/>
  </si>
  <si>
    <t>　大阪府教育長　様</t>
    <rPh sb="1" eb="4">
      <t>オオサカフ</t>
    </rPh>
    <rPh sb="4" eb="7">
      <t>キョウイクチョウ</t>
    </rPh>
    <rPh sb="8" eb="9">
      <t>サマ</t>
    </rPh>
    <phoneticPr fontId="2"/>
  </si>
  <si>
    <t>①</t>
    <phoneticPr fontId="2"/>
  </si>
  <si>
    <t>②</t>
    <phoneticPr fontId="2"/>
  </si>
  <si>
    <t>③</t>
    <phoneticPr fontId="2"/>
  </si>
  <si>
    <t>(ｱ)</t>
    <phoneticPr fontId="2"/>
  </si>
  <si>
    <t>Ａ</t>
    <phoneticPr fontId="2"/>
  </si>
  <si>
    <t>Ｂ</t>
    <phoneticPr fontId="2"/>
  </si>
  <si>
    <t>C</t>
    <phoneticPr fontId="2"/>
  </si>
  <si>
    <t>D</t>
    <phoneticPr fontId="2"/>
  </si>
  <si>
    <t>-</t>
  </si>
  <si>
    <t>Ａ</t>
    <phoneticPr fontId="2"/>
  </si>
  <si>
    <t>Ｂ</t>
    <phoneticPr fontId="2"/>
  </si>
  <si>
    <t>Ｃ</t>
    <phoneticPr fontId="2"/>
  </si>
  <si>
    <t>Ｄ</t>
    <phoneticPr fontId="2"/>
  </si>
  <si>
    <t>Ａ</t>
    <phoneticPr fontId="2"/>
  </si>
  <si>
    <t>Ｂ</t>
    <phoneticPr fontId="2"/>
  </si>
  <si>
    <t>C</t>
    <phoneticPr fontId="2"/>
  </si>
  <si>
    <t xml:space="preserve"> 　　（ＰＴＡ会費等の設置者以外の者が管理する費用や、修学旅行積立金等の実費相当分に該当する費用は除く。）の額（年額）を入力すること。</t>
    <rPh sb="60" eb="62">
      <t>ニュウリョク</t>
    </rPh>
    <phoneticPr fontId="2"/>
  </si>
  <si>
    <t>(ｲ)</t>
    <phoneticPr fontId="2"/>
  </si>
  <si>
    <t>-</t>
    <phoneticPr fontId="2"/>
  </si>
  <si>
    <t>-</t>
    <phoneticPr fontId="2"/>
  </si>
  <si>
    <t>(ｳ)</t>
    <phoneticPr fontId="2"/>
  </si>
  <si>
    <t>府外</t>
    <rPh sb="0" eb="1">
      <t>フ</t>
    </rPh>
    <rPh sb="1" eb="2">
      <t>ガイ</t>
    </rPh>
    <phoneticPr fontId="2"/>
  </si>
  <si>
    <t>③の生徒の
登録単位数</t>
    <rPh sb="2" eb="4">
      <t>セイト</t>
    </rPh>
    <rPh sb="6" eb="7">
      <t>ノボル</t>
    </rPh>
    <rPh sb="7" eb="8">
      <t>ロク</t>
    </rPh>
    <rPh sb="8" eb="10">
      <t>タンイ</t>
    </rPh>
    <rPh sb="10" eb="11">
      <t>スウ</t>
    </rPh>
    <phoneticPr fontId="2"/>
  </si>
  <si>
    <r>
      <t xml:space="preserve">授業料
</t>
    </r>
    <r>
      <rPr>
        <sz val="8"/>
        <rFont val="ＭＳ ゴシック"/>
        <family val="3"/>
        <charset val="128"/>
      </rPr>
      <t>[第3条第1項]</t>
    </r>
    <r>
      <rPr>
        <sz val="10"/>
        <rFont val="ＭＳ ゴシック"/>
        <family val="3"/>
        <charset val="128"/>
      </rPr>
      <t xml:space="preserve">
ｱ＋(ｲx3/74)</t>
    </r>
    <rPh sb="0" eb="3">
      <t>ジュギョウリョウ</t>
    </rPh>
    <rPh sb="5" eb="6">
      <t>ダイ</t>
    </rPh>
    <rPh sb="7" eb="8">
      <t>ジョウ</t>
    </rPh>
    <rPh sb="8" eb="9">
      <t>ダイ</t>
    </rPh>
    <rPh sb="10" eb="11">
      <t>コウ</t>
    </rPh>
    <phoneticPr fontId="2"/>
  </si>
  <si>
    <r>
      <t xml:space="preserve">授業料の額
</t>
    </r>
    <r>
      <rPr>
        <sz val="8"/>
        <rFont val="ＭＳ ゴシック"/>
        <family val="3"/>
        <charset val="128"/>
      </rPr>
      <t xml:space="preserve">[第3条第2項]
</t>
    </r>
    <r>
      <rPr>
        <sz val="10"/>
        <rFont val="ＭＳ ゴシック"/>
        <family val="3"/>
        <charset val="128"/>
      </rPr>
      <t>ｳ≧ｴ＝ｴ
ｳ＜ｴ＝ｳ</t>
    </r>
    <rPh sb="0" eb="2">
      <t>ジュギョウ</t>
    </rPh>
    <rPh sb="2" eb="3">
      <t>リョウ</t>
    </rPh>
    <rPh sb="4" eb="5">
      <t>ガク</t>
    </rPh>
    <phoneticPr fontId="2"/>
  </si>
  <si>
    <t>年次</t>
    <rPh sb="0" eb="2">
      <t>ネンジ</t>
    </rPh>
    <phoneticPr fontId="2"/>
  </si>
  <si>
    <r>
      <t xml:space="preserve">授 業 料
</t>
    </r>
    <r>
      <rPr>
        <sz val="9"/>
        <rFont val="ＭＳ ゴシック"/>
        <family val="3"/>
        <charset val="128"/>
      </rPr>
      <t>（１単位あたり）</t>
    </r>
    <rPh sb="0" eb="1">
      <t>ジュ</t>
    </rPh>
    <rPh sb="2" eb="3">
      <t>ギョウ</t>
    </rPh>
    <rPh sb="4" eb="5">
      <t>リョウ</t>
    </rPh>
    <rPh sb="8" eb="10">
      <t>タンイ</t>
    </rPh>
    <phoneticPr fontId="2"/>
  </si>
  <si>
    <t>ｱ以外の
経常的納付金</t>
    <rPh sb="1" eb="3">
      <t>イガイ</t>
    </rPh>
    <rPh sb="5" eb="8">
      <t>ケイジョウテキ</t>
    </rPh>
    <rPh sb="8" eb="11">
      <t>ノウフキン</t>
    </rPh>
    <phoneticPr fontId="2"/>
  </si>
  <si>
    <t>④</t>
    <phoneticPr fontId="2"/>
  </si>
  <si>
    <t>(ｱ)</t>
    <phoneticPr fontId="2"/>
  </si>
  <si>
    <t>(ｲ)</t>
    <phoneticPr fontId="2"/>
  </si>
  <si>
    <t>(ｳ)</t>
    <phoneticPr fontId="2"/>
  </si>
  <si>
    <t>(ｴ)</t>
    <phoneticPr fontId="2"/>
  </si>
  <si>
    <t>(ｵ)</t>
    <phoneticPr fontId="2"/>
  </si>
  <si>
    <t>単位</t>
    <rPh sb="0" eb="2">
      <t>タンイ</t>
    </rPh>
    <phoneticPr fontId="2"/>
  </si>
  <si>
    <t>円/１単位</t>
    <rPh sb="0" eb="1">
      <t>エン</t>
    </rPh>
    <rPh sb="3" eb="5">
      <t>タンイ</t>
    </rPh>
    <phoneticPr fontId="2"/>
  </si>
  <si>
    <t>円/年間</t>
    <rPh sb="0" eb="1">
      <t>エン</t>
    </rPh>
    <rPh sb="2" eb="4">
      <t>ネンカン</t>
    </rPh>
    <phoneticPr fontId="2"/>
  </si>
  <si>
    <t>Ａ</t>
    <phoneticPr fontId="2"/>
  </si>
  <si>
    <t>-</t>
    <phoneticPr fontId="2"/>
  </si>
  <si>
    <t>１年次計</t>
    <rPh sb="1" eb="3">
      <t>ネンジ</t>
    </rPh>
    <rPh sb="3" eb="4">
      <t>ケイ</t>
    </rPh>
    <phoneticPr fontId="2"/>
  </si>
  <si>
    <t>２年次計</t>
    <rPh sb="1" eb="3">
      <t>ネンジ</t>
    </rPh>
    <rPh sb="3" eb="4">
      <t>ケイ</t>
    </rPh>
    <phoneticPr fontId="2"/>
  </si>
  <si>
    <t>３年次計</t>
    <rPh sb="1" eb="3">
      <t>ネンジ</t>
    </rPh>
    <rPh sb="3" eb="4">
      <t>ケイ</t>
    </rPh>
    <phoneticPr fontId="2"/>
  </si>
  <si>
    <t>合　　計</t>
    <rPh sb="0" eb="1">
      <t>ゴウ</t>
    </rPh>
    <rPh sb="3" eb="4">
      <t>ケイ</t>
    </rPh>
    <phoneticPr fontId="2"/>
  </si>
  <si>
    <t>　(1)　「在学生徒数①」の欄には、基準日（毎年10月1日。ただし、卒業時期が9月30日である生徒については、卒業年度に限り9月30日）時点に在籍する生徒の数（休学中の生徒を含む。）を入力すること。</t>
    <rPh sb="14" eb="15">
      <t>ラン</t>
    </rPh>
    <rPh sb="92" eb="94">
      <t>ニュウリョク</t>
    </rPh>
    <phoneticPr fontId="2"/>
  </si>
  <si>
    <t>　(4)　「授業料(ｱ)」の欄には、学則等で"授業料"として表示する費用の額（年額）を入力すること。</t>
    <rPh sb="6" eb="8">
      <t>ジュギョウ</t>
    </rPh>
    <rPh sb="8" eb="9">
      <t>リョウ</t>
    </rPh>
    <rPh sb="14" eb="15">
      <t>ラン</t>
    </rPh>
    <rPh sb="18" eb="20">
      <t>ガクソク</t>
    </rPh>
    <rPh sb="20" eb="21">
      <t>トウ</t>
    </rPh>
    <rPh sb="23" eb="26">
      <t>ジュギョウリョウ</t>
    </rPh>
    <rPh sb="30" eb="32">
      <t>ヒョウジ</t>
    </rPh>
    <rPh sb="34" eb="36">
      <t>ヒヨウ</t>
    </rPh>
    <rPh sb="37" eb="38">
      <t>ガク</t>
    </rPh>
    <rPh sb="39" eb="41">
      <t>ネンガク</t>
    </rPh>
    <rPh sb="43" eb="45">
      <t>ニュウリョク</t>
    </rPh>
    <phoneticPr fontId="2"/>
  </si>
  <si>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rPh sb="7" eb="9">
      <t>イガイ</t>
    </rPh>
    <rPh sb="10" eb="13">
      <t>ケイジョウテキ</t>
    </rPh>
    <rPh sb="13" eb="16">
      <t>ノウフキン</t>
    </rPh>
    <rPh sb="21" eb="22">
      <t>ラン</t>
    </rPh>
    <rPh sb="25" eb="27">
      <t>ガクソク</t>
    </rPh>
    <rPh sb="27" eb="28">
      <t>トウ</t>
    </rPh>
    <rPh sb="30" eb="33">
      <t>ジュギョウリョウ</t>
    </rPh>
    <rPh sb="37" eb="39">
      <t>ヒョウジ</t>
    </rPh>
    <rPh sb="47" eb="49">
      <t>シセツ</t>
    </rPh>
    <rPh sb="53" eb="55">
      <t>キョウイク</t>
    </rPh>
    <rPh sb="55" eb="58">
      <t>ジュウジツヒ</t>
    </rPh>
    <rPh sb="60" eb="61">
      <t>ホカ</t>
    </rPh>
    <rPh sb="61" eb="63">
      <t>メイモク</t>
    </rPh>
    <rPh sb="64" eb="66">
      <t>イカン</t>
    </rPh>
    <rPh sb="73" eb="75">
      <t>ゲンソク</t>
    </rPh>
    <rPh sb="76" eb="78">
      <t>ザイセキ</t>
    </rPh>
    <rPh sb="80" eb="81">
      <t>スベ</t>
    </rPh>
    <rPh sb="83" eb="85">
      <t>セイト</t>
    </rPh>
    <rPh sb="86" eb="88">
      <t>イチリツ</t>
    </rPh>
    <rPh sb="89" eb="91">
      <t>ノウフ</t>
    </rPh>
    <rPh sb="94" eb="96">
      <t>ヒヨウ</t>
    </rPh>
    <rPh sb="100" eb="102">
      <t>カイヒ</t>
    </rPh>
    <rPh sb="102" eb="103">
      <t>トウ</t>
    </rPh>
    <rPh sb="104" eb="106">
      <t>セッチ</t>
    </rPh>
    <rPh sb="106" eb="107">
      <t>シャ</t>
    </rPh>
    <phoneticPr fontId="2"/>
  </si>
  <si>
    <t>　(6)　学科・コース等によって「授業料（１単位あたり）(ｱ)」又は「ｱ以外の経常的納付金(ｲ)」の額が異なる場合は、額ごとに入力すること。</t>
    <rPh sb="17" eb="19">
      <t>ジュギョウ</t>
    </rPh>
    <rPh sb="19" eb="20">
      <t>リョウ</t>
    </rPh>
    <rPh sb="22" eb="24">
      <t>タンイ</t>
    </rPh>
    <rPh sb="32" eb="33">
      <t>マタ</t>
    </rPh>
    <rPh sb="36" eb="38">
      <t>イガイ</t>
    </rPh>
    <rPh sb="39" eb="42">
      <t>ケイジョウテキ</t>
    </rPh>
    <rPh sb="42" eb="45">
      <t>ノウフキン</t>
    </rPh>
    <rPh sb="50" eb="51">
      <t>ガク</t>
    </rPh>
    <rPh sb="52" eb="53">
      <t>コト</t>
    </rPh>
    <rPh sb="55" eb="57">
      <t>バアイ</t>
    </rPh>
    <rPh sb="59" eb="60">
      <t>ガク</t>
    </rPh>
    <rPh sb="63" eb="65">
      <t>ニュウリョク</t>
    </rPh>
    <phoneticPr fontId="2"/>
  </si>
  <si>
    <r>
      <t xml:space="preserve">授 業 料
</t>
    </r>
    <r>
      <rPr>
        <sz val="10"/>
        <rFont val="ＭＳ ゴシック"/>
        <family val="3"/>
        <charset val="128"/>
      </rPr>
      <t>（1単位</t>
    </r>
    <r>
      <rPr>
        <sz val="9"/>
        <rFont val="ＭＳ ゴシック"/>
        <family val="3"/>
        <charset val="128"/>
      </rPr>
      <t>あたり</t>
    </r>
    <r>
      <rPr>
        <sz val="10"/>
        <rFont val="ＭＳ ゴシック"/>
        <family val="3"/>
        <charset val="128"/>
      </rPr>
      <t>）</t>
    </r>
    <rPh sb="0" eb="1">
      <t>ジュ</t>
    </rPh>
    <rPh sb="2" eb="3">
      <t>ギョウ</t>
    </rPh>
    <rPh sb="4" eb="5">
      <t>リョウ</t>
    </rPh>
    <rPh sb="9" eb="11">
      <t>タンイ</t>
    </rPh>
    <phoneticPr fontId="2"/>
  </si>
  <si>
    <t>単 位 数</t>
    <rPh sb="0" eb="1">
      <t>タン</t>
    </rPh>
    <rPh sb="2" eb="3">
      <t>クライ</t>
    </rPh>
    <rPh sb="4" eb="5">
      <t>スウ</t>
    </rPh>
    <phoneticPr fontId="2"/>
  </si>
  <si>
    <t xml:space="preserve">授  業  料  等 </t>
    <rPh sb="0" eb="1">
      <t>ジュ</t>
    </rPh>
    <rPh sb="3" eb="4">
      <t>ギョウ</t>
    </rPh>
    <rPh sb="6" eb="7">
      <t>リョウ</t>
    </rPh>
    <rPh sb="9" eb="10">
      <t>トウ</t>
    </rPh>
    <phoneticPr fontId="2"/>
  </si>
  <si>
    <t>１単位あたりの補助限度額</t>
    <rPh sb="1" eb="3">
      <t>タンイ</t>
    </rPh>
    <rPh sb="7" eb="8">
      <t>タスク</t>
    </rPh>
    <rPh sb="8" eb="9">
      <t>スケ</t>
    </rPh>
    <rPh sb="9" eb="10">
      <t>キリ</t>
    </rPh>
    <rPh sb="10" eb="11">
      <t>ド</t>
    </rPh>
    <rPh sb="11" eb="12">
      <t>ガク</t>
    </rPh>
    <phoneticPr fontId="2"/>
  </si>
  <si>
    <t>支援補助金
限  度  額
（年　間）
L×B'</t>
    <rPh sb="0" eb="2">
      <t>シエン</t>
    </rPh>
    <rPh sb="2" eb="3">
      <t>ホ</t>
    </rPh>
    <rPh sb="3" eb="4">
      <t>スケ</t>
    </rPh>
    <rPh sb="4" eb="5">
      <t>キン</t>
    </rPh>
    <rPh sb="6" eb="7">
      <t>キリ</t>
    </rPh>
    <rPh sb="9" eb="10">
      <t>ド</t>
    </rPh>
    <rPh sb="12" eb="13">
      <t>ガク</t>
    </rPh>
    <rPh sb="15" eb="16">
      <t>トシ</t>
    </rPh>
    <rPh sb="17" eb="18">
      <t>アイダ</t>
    </rPh>
    <phoneticPr fontId="2"/>
  </si>
  <si>
    <r>
      <t xml:space="preserve">授業料の額
</t>
    </r>
    <r>
      <rPr>
        <sz val="8"/>
        <rFont val="ＭＳ ゴシック"/>
        <family val="3"/>
        <charset val="128"/>
      </rPr>
      <t>[第３条第２項]</t>
    </r>
    <r>
      <rPr>
        <sz val="10"/>
        <rFont val="ＭＳ ゴシック"/>
        <family val="3"/>
        <charset val="128"/>
      </rPr>
      <t xml:space="preserve">
F≧G＝G
F＜G＝F</t>
    </r>
    <rPh sb="0" eb="3">
      <t>ジュギョウリョウ</t>
    </rPh>
    <rPh sb="4" eb="5">
      <t>ガク</t>
    </rPh>
    <rPh sb="7" eb="8">
      <t>ダイ</t>
    </rPh>
    <rPh sb="9" eb="10">
      <t>ジョウ</t>
    </rPh>
    <rPh sb="10" eb="11">
      <t>ダイ</t>
    </rPh>
    <rPh sb="12" eb="13">
      <t>コウ</t>
    </rPh>
    <phoneticPr fontId="2"/>
  </si>
  <si>
    <t>補助対象
（30単位）</t>
    <rPh sb="0" eb="2">
      <t>ホジョ</t>
    </rPh>
    <rPh sb="2" eb="4">
      <t>タイショウ</t>
    </rPh>
    <rPh sb="8" eb="10">
      <t>タンイ</t>
    </rPh>
    <phoneticPr fontId="2"/>
  </si>
  <si>
    <t>年間授業料
[3-1(ｳ)]
A×B'</t>
    <phoneticPr fontId="2"/>
  </si>
  <si>
    <t>施設整備費等</t>
  </si>
  <si>
    <t>転退学等
調 整 額</t>
    <rPh sb="0" eb="1">
      <t>テン</t>
    </rPh>
    <rPh sb="1" eb="4">
      <t>タイガクナド</t>
    </rPh>
    <rPh sb="5" eb="6">
      <t>チョウ</t>
    </rPh>
    <rPh sb="7" eb="8">
      <t>タダシ</t>
    </rPh>
    <rPh sb="9" eb="10">
      <t>ガク</t>
    </rPh>
    <phoneticPr fontId="2"/>
  </si>
  <si>
    <t>計
J+K</t>
    <rPh sb="0" eb="1">
      <t>ケイ</t>
    </rPh>
    <phoneticPr fontId="2"/>
  </si>
  <si>
    <t>登　録
単位数</t>
    <rPh sb="0" eb="1">
      <t>ノボル</t>
    </rPh>
    <rPh sb="2" eb="3">
      <t>ロク</t>
    </rPh>
    <rPh sb="4" eb="6">
      <t>タンイ</t>
    </rPh>
    <rPh sb="6" eb="7">
      <t>スウ</t>
    </rPh>
    <phoneticPr fontId="2"/>
  </si>
  <si>
    <t>授業料支援補助金</t>
    <rPh sb="0" eb="3">
      <t>ジュギョウリョウ</t>
    </rPh>
    <rPh sb="3" eb="5">
      <t>シエン</t>
    </rPh>
    <rPh sb="5" eb="7">
      <t>ホジョ</t>
    </rPh>
    <rPh sb="7" eb="8">
      <t>キン</t>
    </rPh>
    <phoneticPr fontId="2"/>
  </si>
  <si>
    <t>(A)</t>
    <phoneticPr fontId="2"/>
  </si>
  <si>
    <t>(B）</t>
    <phoneticPr fontId="2"/>
  </si>
  <si>
    <t>(B')</t>
    <phoneticPr fontId="2"/>
  </si>
  <si>
    <t>(C)</t>
    <phoneticPr fontId="2"/>
  </si>
  <si>
    <t>(H)</t>
    <phoneticPr fontId="2"/>
  </si>
  <si>
    <t>(I)</t>
    <phoneticPr fontId="2"/>
  </si>
  <si>
    <t>合　                   計</t>
    <rPh sb="0" eb="1">
      <t>ゴウ</t>
    </rPh>
    <rPh sb="21" eb="22">
      <t>ケイ</t>
    </rPh>
    <phoneticPr fontId="2"/>
  </si>
  <si>
    <t>　(1)　行が不足する場合は、空白行を【コピー】の上、【コピーしたセルの挿入】により行を追加すること。</t>
    <rPh sb="5" eb="6">
      <t>ギョウ</t>
    </rPh>
    <rPh sb="7" eb="9">
      <t>フソク</t>
    </rPh>
    <rPh sb="11" eb="13">
      <t>バアイ</t>
    </rPh>
    <rPh sb="15" eb="17">
      <t>クウハク</t>
    </rPh>
    <rPh sb="17" eb="18">
      <t>ギョウ</t>
    </rPh>
    <rPh sb="25" eb="26">
      <t>ウエ</t>
    </rPh>
    <rPh sb="36" eb="38">
      <t>ソウニュウ</t>
    </rPh>
    <rPh sb="42" eb="43">
      <t>ギョウ</t>
    </rPh>
    <rPh sb="44" eb="46">
      <t>ツイカ</t>
    </rPh>
    <phoneticPr fontId="2"/>
  </si>
  <si>
    <t>　(2)　「就学支援金認定番号」の欄には、「高等学校等就学支援金受給資格認定番号」を入力すること。</t>
    <rPh sb="6" eb="8">
      <t>シュウガク</t>
    </rPh>
    <rPh sb="8" eb="10">
      <t>シエン</t>
    </rPh>
    <rPh sb="10" eb="11">
      <t>キン</t>
    </rPh>
    <rPh sb="11" eb="13">
      <t>ニンテイ</t>
    </rPh>
    <rPh sb="13" eb="15">
      <t>バンゴウ</t>
    </rPh>
    <rPh sb="17" eb="18">
      <t>ラン</t>
    </rPh>
    <rPh sb="22" eb="24">
      <t>コウトウ</t>
    </rPh>
    <rPh sb="24" eb="27">
      <t>ガッコウトウ</t>
    </rPh>
    <rPh sb="27" eb="29">
      <t>シュウガク</t>
    </rPh>
    <rPh sb="29" eb="31">
      <t>シエン</t>
    </rPh>
    <rPh sb="31" eb="32">
      <t>キン</t>
    </rPh>
    <rPh sb="32" eb="34">
      <t>ジュキュウ</t>
    </rPh>
    <rPh sb="34" eb="36">
      <t>シカク</t>
    </rPh>
    <rPh sb="36" eb="38">
      <t>ニンテイ</t>
    </rPh>
    <rPh sb="38" eb="40">
      <t>バンゴウ</t>
    </rPh>
    <rPh sb="42" eb="44">
      <t>ニュウリョク</t>
    </rPh>
    <phoneticPr fontId="2"/>
  </si>
  <si>
    <t>　(4)　授業料等における「施設整備費等(D)」の欄には、「３－１　授業料支援補助対象経費　集計表」の「ア以外の経常的納付金（ｲ）」の額（年間）を入力すること。</t>
    <rPh sb="5" eb="7">
      <t>ジュギョウ</t>
    </rPh>
    <rPh sb="7" eb="8">
      <t>リョウ</t>
    </rPh>
    <rPh sb="8" eb="9">
      <t>トウ</t>
    </rPh>
    <rPh sb="14" eb="19">
      <t>シセツセイビヒ</t>
    </rPh>
    <rPh sb="19" eb="20">
      <t>ナド</t>
    </rPh>
    <rPh sb="25" eb="26">
      <t>ラン</t>
    </rPh>
    <rPh sb="34" eb="37">
      <t>ジュギョウリョウ</t>
    </rPh>
    <rPh sb="37" eb="39">
      <t>シエン</t>
    </rPh>
    <rPh sb="39" eb="41">
      <t>ホジョ</t>
    </rPh>
    <rPh sb="41" eb="43">
      <t>タイショウ</t>
    </rPh>
    <rPh sb="43" eb="45">
      <t>ケイヒ</t>
    </rPh>
    <rPh sb="46" eb="49">
      <t>シュウケイヒョウ</t>
    </rPh>
    <rPh sb="53" eb="55">
      <t>イガイ</t>
    </rPh>
    <rPh sb="56" eb="58">
      <t>ケイジョウ</t>
    </rPh>
    <rPh sb="58" eb="59">
      <t>テキ</t>
    </rPh>
    <rPh sb="59" eb="62">
      <t>ノウフキン</t>
    </rPh>
    <rPh sb="67" eb="68">
      <t>ガク</t>
    </rPh>
    <rPh sb="69" eb="71">
      <t>ネンカン</t>
    </rPh>
    <rPh sb="73" eb="75">
      <t>ニュウリョク</t>
    </rPh>
    <phoneticPr fontId="2"/>
  </si>
  <si>
    <t>就学支援金
認定番号</t>
    <rPh sb="0" eb="5">
      <t>シュウガクシエンキン</t>
    </rPh>
    <rPh sb="6" eb="8">
      <t>ニンテイ</t>
    </rPh>
    <rPh sb="8" eb="10">
      <t>バンゴウ</t>
    </rPh>
    <phoneticPr fontId="2"/>
  </si>
  <si>
    <t>補助対象
単 位 数
（30単位）</t>
    <rPh sb="0" eb="2">
      <t>ホジョ</t>
    </rPh>
    <rPh sb="2" eb="4">
      <t>タイショウ</t>
    </rPh>
    <rPh sb="5" eb="6">
      <t>タン</t>
    </rPh>
    <rPh sb="7" eb="8">
      <t>クライ</t>
    </rPh>
    <rPh sb="9" eb="10">
      <t>スウ</t>
    </rPh>
    <rPh sb="14" eb="16">
      <t>タンイ</t>
    </rPh>
    <phoneticPr fontId="2"/>
  </si>
  <si>
    <t>３－２　授業料支援補助対象経費算定表</t>
    <phoneticPr fontId="2"/>
  </si>
  <si>
    <t>１単位あたり補助限度額</t>
    <rPh sb="1" eb="3">
      <t>タンイ</t>
    </rPh>
    <rPh sb="6" eb="8">
      <t>ホジョ</t>
    </rPh>
    <rPh sb="8" eb="10">
      <t>ゲンド</t>
    </rPh>
    <rPh sb="10" eb="11">
      <t>ガク</t>
    </rPh>
    <phoneticPr fontId="2"/>
  </si>
  <si>
    <t>所得区分別在籍月数</t>
    <rPh sb="0" eb="2">
      <t>ショトク</t>
    </rPh>
    <rPh sb="2" eb="4">
      <t>クブン</t>
    </rPh>
    <rPh sb="4" eb="5">
      <t>ベツ</t>
    </rPh>
    <rPh sb="5" eb="7">
      <t>ザイセキ</t>
    </rPh>
    <rPh sb="7" eb="9">
      <t>ツキスウ</t>
    </rPh>
    <phoneticPr fontId="2"/>
  </si>
  <si>
    <t>Ａ</t>
    <phoneticPr fontId="2"/>
  </si>
  <si>
    <t>Ｂ</t>
    <phoneticPr fontId="2"/>
  </si>
  <si>
    <t>8月</t>
    <phoneticPr fontId="2"/>
  </si>
  <si>
    <t>9月</t>
    <phoneticPr fontId="2"/>
  </si>
  <si>
    <t>10月</t>
    <phoneticPr fontId="2"/>
  </si>
  <si>
    <t>(H)</t>
    <phoneticPr fontId="2"/>
  </si>
  <si>
    <t>(I)</t>
    <phoneticPr fontId="2"/>
  </si>
  <si>
    <t/>
  </si>
  <si>
    <t>-</t>
    <phoneticPr fontId="2"/>
  </si>
  <si>
    <t>　(1)　「就学支援金認定番号」の欄には、「３－２　授業料支援補助対象経費算定表」の認定番号を入力すること。</t>
    <rPh sb="6" eb="8">
      <t>シュウガク</t>
    </rPh>
    <rPh sb="8" eb="10">
      <t>シエン</t>
    </rPh>
    <rPh sb="10" eb="11">
      <t>キン</t>
    </rPh>
    <rPh sb="11" eb="13">
      <t>ニンテイ</t>
    </rPh>
    <rPh sb="13" eb="15">
      <t>バンゴウ</t>
    </rPh>
    <rPh sb="17" eb="18">
      <t>ラン</t>
    </rPh>
    <rPh sb="42" eb="44">
      <t>ニンテイ</t>
    </rPh>
    <rPh sb="44" eb="46">
      <t>バンゴウ</t>
    </rPh>
    <rPh sb="47" eb="49">
      <t>ニュウリョク</t>
    </rPh>
    <phoneticPr fontId="2"/>
  </si>
  <si>
    <t>(F)</t>
    <phoneticPr fontId="2"/>
  </si>
  <si>
    <t>Ｃ</t>
    <phoneticPr fontId="2"/>
  </si>
  <si>
    <t>(D)</t>
    <phoneticPr fontId="2"/>
  </si>
  <si>
    <t>(E)</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</si>
  <si>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</si>
  <si>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</si>
  <si>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</si>
  <si>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</si>
  <si>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</si>
  <si>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</si>
  <si>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</si>
  <si>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</si>
  <si>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</si>
  <si>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</si>
  <si>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</si>
  <si>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</si>
  <si>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</si>
  <si>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４年次計</t>
    <rPh sb="1" eb="3">
      <t>ネンジ</t>
    </rPh>
    <rPh sb="3" eb="4">
      <t>ケイ</t>
    </rPh>
    <phoneticPr fontId="2"/>
  </si>
  <si>
    <t>就学支援金
認定番号</t>
    <rPh sb="0" eb="2">
      <t>シュウガク</t>
    </rPh>
    <rPh sb="2" eb="5">
      <t>シエンキン</t>
    </rPh>
    <rPh sb="6" eb="8">
      <t>ニンテイ</t>
    </rPh>
    <rPh sb="8" eb="10">
      <t>バンゴウ</t>
    </rPh>
    <phoneticPr fontId="2"/>
  </si>
  <si>
    <t>［通信制課程]</t>
    <rPh sb="1" eb="3">
      <t>ツウシン</t>
    </rPh>
    <rPh sb="3" eb="4">
      <t>セイ</t>
    </rPh>
    <rPh sb="4" eb="6">
      <t>カテイ</t>
    </rPh>
    <phoneticPr fontId="2"/>
  </si>
  <si>
    <t>　(2)　「大阪府内に住所を有する者②」の欄には、「在学生徒数①」のうち、生徒及びその保護者等が大阪府内に住所を有する生徒の数を入力すること。</t>
    <rPh sb="6" eb="8">
      <t>オオサカ</t>
    </rPh>
    <rPh sb="8" eb="10">
      <t>フナイ</t>
    </rPh>
    <rPh sb="11" eb="13">
      <t>ジュウショ</t>
    </rPh>
    <rPh sb="14" eb="15">
      <t>ユウ</t>
    </rPh>
    <rPh sb="17" eb="18">
      <t>モノ</t>
    </rPh>
    <rPh sb="21" eb="22">
      <t>ラン</t>
    </rPh>
    <rPh sb="26" eb="28">
      <t>ザイガク</t>
    </rPh>
    <rPh sb="28" eb="31">
      <t>セイトスウ</t>
    </rPh>
    <rPh sb="37" eb="39">
      <t>セイト</t>
    </rPh>
    <rPh sb="39" eb="40">
      <t>オヨ</t>
    </rPh>
    <rPh sb="43" eb="46">
      <t>ホゴシャ</t>
    </rPh>
    <rPh sb="46" eb="47">
      <t>トウ</t>
    </rPh>
    <rPh sb="48" eb="50">
      <t>オオサカ</t>
    </rPh>
    <rPh sb="50" eb="52">
      <t>フナイ</t>
    </rPh>
    <rPh sb="53" eb="55">
      <t>ジュウショ</t>
    </rPh>
    <rPh sb="56" eb="57">
      <t>ユウ</t>
    </rPh>
    <rPh sb="59" eb="61">
      <t>セイト</t>
    </rPh>
    <rPh sb="62" eb="63">
      <t>スウ</t>
    </rPh>
    <rPh sb="64" eb="66">
      <t>ニュウリョク</t>
    </rPh>
    <phoneticPr fontId="2"/>
  </si>
  <si>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rPh sb="22" eb="23">
      <t>ラン</t>
    </rPh>
    <rPh sb="27" eb="29">
      <t>ザイガク</t>
    </rPh>
    <rPh sb="29" eb="32">
      <t>セイトスウ</t>
    </rPh>
    <rPh sb="94" eb="96">
      <t>シキュウ</t>
    </rPh>
    <rPh sb="97" eb="99">
      <t>テイシ</t>
    </rPh>
    <rPh sb="103" eb="104">
      <t>モノ</t>
    </rPh>
    <phoneticPr fontId="2"/>
  </si>
  <si>
    <t>　１　補助金交付申請額　　　　　　　　　　　　　　　</t>
    <rPh sb="3" eb="6">
      <t>ホジョキン</t>
    </rPh>
    <rPh sb="6" eb="8">
      <t>コウフ</t>
    </rPh>
    <rPh sb="8" eb="10">
      <t>シンセイ</t>
    </rPh>
    <rPh sb="10" eb="11">
      <t>ガク</t>
    </rPh>
    <phoneticPr fontId="2"/>
  </si>
  <si>
    <t>担当部課名</t>
    <rPh sb="0" eb="3">
      <t>タントウブ</t>
    </rPh>
    <rPh sb="3" eb="5">
      <t>カメイ</t>
    </rPh>
    <phoneticPr fontId="2"/>
  </si>
  <si>
    <t>担当者</t>
    <rPh sb="0" eb="3">
      <t>タントウシャ</t>
    </rPh>
    <phoneticPr fontId="2"/>
  </si>
  <si>
    <t>電話番号</t>
    <rPh sb="0" eb="2">
      <t>デンワ</t>
    </rPh>
    <rPh sb="2" eb="4">
      <t>バンゴウ</t>
    </rPh>
    <phoneticPr fontId="2"/>
  </si>
  <si>
    <t xml:space="preserve">     している者は除く。）を入力すること。</t>
    <rPh sb="11" eb="12">
      <t>ノゾ</t>
    </rPh>
    <rPh sb="16" eb="18">
      <t>ニュウリョク</t>
    </rPh>
    <phoneticPr fontId="2"/>
  </si>
  <si>
    <t>　　　　補助金交付申請書</t>
    <rPh sb="4" eb="6">
      <t>ホジョ</t>
    </rPh>
    <rPh sb="6" eb="7">
      <t>キン</t>
    </rPh>
    <rPh sb="7" eb="9">
      <t>コウフ</t>
    </rPh>
    <rPh sb="9" eb="12">
      <t>シンセイショ</t>
    </rPh>
    <phoneticPr fontId="2"/>
  </si>
  <si>
    <t>①のうち、大阪府内に住所を有する者</t>
    <phoneticPr fontId="2"/>
  </si>
  <si>
    <t>①のうち、就学支援金の支給を受ける者</t>
    <phoneticPr fontId="2"/>
  </si>
  <si>
    <r>
      <t xml:space="preserve">在学生徒数
</t>
    </r>
    <r>
      <rPr>
        <sz val="8"/>
        <rFont val="ＭＳ Ｐゴシック"/>
        <family val="3"/>
        <charset val="128"/>
      </rPr>
      <t>（基準日時点）</t>
    </r>
    <rPh sb="0" eb="2">
      <t>ザイガク</t>
    </rPh>
    <rPh sb="2" eb="5">
      <t>セイトスウ</t>
    </rPh>
    <rPh sb="8" eb="10">
      <t>キジュン</t>
    </rPh>
    <rPh sb="10" eb="11">
      <t>ニチ</t>
    </rPh>
    <rPh sb="11" eb="13">
      <t>ジテン</t>
    </rPh>
    <phoneticPr fontId="2"/>
  </si>
  <si>
    <r>
      <t xml:space="preserve">在学生徒数
</t>
    </r>
    <r>
      <rPr>
        <sz val="8"/>
        <rFont val="ＭＳ Ｐゴシック"/>
        <family val="3"/>
        <charset val="128"/>
      </rPr>
      <t>（４月１日時点）</t>
    </r>
    <rPh sb="0" eb="2">
      <t>ザイガク</t>
    </rPh>
    <rPh sb="2" eb="5">
      <t>セイトスウ</t>
    </rPh>
    <rPh sb="9" eb="10">
      <t>ガツ</t>
    </rPh>
    <rPh sb="11" eb="12">
      <t>ニチ</t>
    </rPh>
    <rPh sb="12" eb="14">
      <t>ジテン</t>
    </rPh>
    <phoneticPr fontId="2"/>
  </si>
  <si>
    <t>　　　　　　　　年度大阪府私立高等学校等授業料支援</t>
    <rPh sb="8" eb="10">
      <t>ネンド</t>
    </rPh>
    <rPh sb="10" eb="13">
      <t>オオサカフ</t>
    </rPh>
    <rPh sb="13" eb="15">
      <t>シリツ</t>
    </rPh>
    <rPh sb="15" eb="17">
      <t>コウトウ</t>
    </rPh>
    <rPh sb="17" eb="19">
      <t>ガッコウ</t>
    </rPh>
    <rPh sb="19" eb="20">
      <t>トウ</t>
    </rPh>
    <rPh sb="20" eb="23">
      <t>ジュギョウリョウ</t>
    </rPh>
    <rPh sb="23" eb="25">
      <t>シエン</t>
    </rPh>
    <phoneticPr fontId="2"/>
  </si>
  <si>
    <t>補助限度額</t>
    <phoneticPr fontId="2"/>
  </si>
  <si>
    <t>補助金申請額
(R)≧(M)→(M)
(R)＜(M)→(R)</t>
    <rPh sb="0" eb="3">
      <t>ホジョキン</t>
    </rPh>
    <rPh sb="3" eb="6">
      <t>シンセイガク</t>
    </rPh>
    <phoneticPr fontId="2"/>
  </si>
  <si>
    <t>授  業  料
[要綱第３条①]</t>
    <phoneticPr fontId="2"/>
  </si>
  <si>
    <r>
      <t xml:space="preserve">標準授業料の額
</t>
    </r>
    <r>
      <rPr>
        <sz val="8"/>
        <rFont val="ＭＳ Ｐゴシック"/>
        <family val="3"/>
        <charset val="128"/>
      </rPr>
      <t>[指定要綱
第２条第４号]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</si>
  <si>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r>
      <t xml:space="preserve">標準授業料の額
</t>
    </r>
    <r>
      <rPr>
        <sz val="8"/>
        <rFont val="ＭＳ ゴシック"/>
        <family val="3"/>
        <charset val="128"/>
      </rPr>
      <t>[指定要綱
第2条第4号]</t>
    </r>
    <rPh sb="0" eb="2">
      <t>ヒョウジュン</t>
    </rPh>
    <rPh sb="2" eb="4">
      <t>ジュギョウ</t>
    </rPh>
    <rPh sb="4" eb="5">
      <t>リョウ</t>
    </rPh>
    <rPh sb="6" eb="7">
      <t>ガク</t>
    </rPh>
    <rPh sb="9" eb="11">
      <t>シテイ</t>
    </rPh>
    <rPh sb="11" eb="13">
      <t>ヨウコウ</t>
    </rPh>
    <rPh sb="14" eb="15">
      <t>ダイ</t>
    </rPh>
    <rPh sb="16" eb="17">
      <t>ジョウ</t>
    </rPh>
    <rPh sb="17" eb="18">
      <t>ダイ</t>
    </rPh>
    <rPh sb="19" eb="20">
      <t>ゴウ</t>
    </rPh>
    <phoneticPr fontId="2"/>
  </si>
  <si>
    <r>
      <t>標準授業料</t>
    </r>
    <r>
      <rPr>
        <sz val="10"/>
        <rFont val="ＭＳ ゴシック"/>
        <family val="3"/>
        <charset val="128"/>
      </rPr>
      <t xml:space="preserve">
</t>
    </r>
    <r>
      <rPr>
        <sz val="9"/>
        <rFont val="ＭＳ ゴシック"/>
        <family val="3"/>
        <charset val="128"/>
      </rPr>
      <t>[指定要綱第２条④]</t>
    </r>
    <r>
      <rPr>
        <sz val="10"/>
        <rFont val="ＭＳ ゴシック"/>
        <family val="3"/>
        <charset val="128"/>
      </rPr>
      <t xml:space="preserve">
@10,032円×B'</t>
    </r>
    <rPh sb="24" eb="25">
      <t>エン</t>
    </rPh>
    <phoneticPr fontId="2"/>
  </si>
  <si>
    <t>　(5)　授業料等における「生徒在籍期間(E)」の欄には、　　　　年度（　　　.4.1-　　　.3.31）の生徒の在籍期間（見込み）を入力すること。</t>
    <rPh sb="5" eb="7">
      <t>ジュギョウ</t>
    </rPh>
    <rPh sb="7" eb="8">
      <t>リョウ</t>
    </rPh>
    <rPh sb="8" eb="9">
      <t>トウ</t>
    </rPh>
    <rPh sb="14" eb="16">
      <t>セイト</t>
    </rPh>
    <rPh sb="16" eb="18">
      <t>ザイセキ</t>
    </rPh>
    <rPh sb="18" eb="20">
      <t>キカン</t>
    </rPh>
    <rPh sb="25" eb="26">
      <t>ラン</t>
    </rPh>
    <rPh sb="33" eb="35">
      <t>ネンド</t>
    </rPh>
    <rPh sb="54" eb="56">
      <t>セイト</t>
    </rPh>
    <rPh sb="57" eb="59">
      <t>ザイセキ</t>
    </rPh>
    <rPh sb="59" eb="61">
      <t>キカン</t>
    </rPh>
    <rPh sb="62" eb="64">
      <t>ミコ</t>
    </rPh>
    <rPh sb="67" eb="69">
      <t>ニュウリョク</t>
    </rPh>
    <phoneticPr fontId="2"/>
  </si>
  <si>
    <t>補助限度額</t>
    <phoneticPr fontId="2"/>
  </si>
  <si>
    <t>補助限度額</t>
    <phoneticPr fontId="2"/>
  </si>
  <si>
    <t>補助限度額</t>
    <phoneticPr fontId="2"/>
  </si>
  <si>
    <t>補助限度額</t>
    <phoneticPr fontId="2"/>
  </si>
  <si>
    <t>(J)</t>
    <phoneticPr fontId="2"/>
  </si>
  <si>
    <t>(J)</t>
    <phoneticPr fontId="2"/>
  </si>
  <si>
    <t>(T)</t>
    <phoneticPr fontId="2"/>
  </si>
  <si>
    <t>(T)</t>
    <phoneticPr fontId="2"/>
  </si>
  <si>
    <t>(K)</t>
    <phoneticPr fontId="2"/>
  </si>
  <si>
    <t>補助限度額
調整額
(T)-(J)</t>
    <rPh sb="0" eb="2">
      <t>ホジョ</t>
    </rPh>
    <rPh sb="2" eb="4">
      <t>ゲンド</t>
    </rPh>
    <rPh sb="4" eb="5">
      <t>ガク</t>
    </rPh>
    <rPh sb="6" eb="8">
      <t>チョウセイ</t>
    </rPh>
    <rPh sb="8" eb="9">
      <t>ガク</t>
    </rPh>
    <phoneticPr fontId="2"/>
  </si>
  <si>
    <t>(T)</t>
    <phoneticPr fontId="2"/>
  </si>
  <si>
    <t>(K)</t>
    <phoneticPr fontId="2"/>
  </si>
  <si>
    <t>F に係る給付型奨学金</t>
    <rPh sb="3" eb="4">
      <t>カカ</t>
    </rPh>
    <rPh sb="5" eb="8">
      <t>キュウフガタ</t>
    </rPh>
    <rPh sb="8" eb="11">
      <t>ショウガクキン</t>
    </rPh>
    <phoneticPr fontId="2"/>
  </si>
  <si>
    <t>授業料の
実質負担額
(N)-(O)-(P)-(Q)</t>
    <rPh sb="0" eb="2">
      <t>ジュギョウ</t>
    </rPh>
    <rPh sb="2" eb="3">
      <t>リョウ</t>
    </rPh>
    <rPh sb="5" eb="7">
      <t>ジッシツ</t>
    </rPh>
    <rPh sb="7" eb="9">
      <t>フタン</t>
    </rPh>
    <rPh sb="9" eb="10">
      <t>ガク</t>
    </rPh>
    <phoneticPr fontId="2"/>
  </si>
  <si>
    <t>(H)</t>
    <phoneticPr fontId="2"/>
  </si>
  <si>
    <t>Ａ</t>
  </si>
  <si>
    <t>Ｃ</t>
  </si>
  <si>
    <t>Ｃ</t>
    <phoneticPr fontId="2"/>
  </si>
  <si>
    <t>Ｂ1</t>
  </si>
  <si>
    <t>Ｂ1</t>
    <phoneticPr fontId="2"/>
  </si>
  <si>
    <t>Ｃ2</t>
  </si>
  <si>
    <t>Ｃ2</t>
    <phoneticPr fontId="2"/>
  </si>
  <si>
    <t>①のうち、大阪府内に住所を有する者</t>
    <phoneticPr fontId="2"/>
  </si>
  <si>
    <t>①のうち、就学支援金の支給を受ける者</t>
    <phoneticPr fontId="2"/>
  </si>
  <si>
    <t>①</t>
    <phoneticPr fontId="2"/>
  </si>
  <si>
    <t>②</t>
    <phoneticPr fontId="2"/>
  </si>
  <si>
    <t>③</t>
    <phoneticPr fontId="2"/>
  </si>
  <si>
    <t>④</t>
    <phoneticPr fontId="2"/>
  </si>
  <si>
    <t>(ｱ)</t>
    <phoneticPr fontId="2"/>
  </si>
  <si>
    <t>(ｲ)</t>
    <phoneticPr fontId="2"/>
  </si>
  <si>
    <t>(ｳ)</t>
    <phoneticPr fontId="2"/>
  </si>
  <si>
    <t>Ａ</t>
    <phoneticPr fontId="2"/>
  </si>
  <si>
    <t>-</t>
    <phoneticPr fontId="2"/>
  </si>
  <si>
    <t>Ａ</t>
    <phoneticPr fontId="2"/>
  </si>
  <si>
    <t>Ｂ</t>
    <phoneticPr fontId="2"/>
  </si>
  <si>
    <t>-</t>
    <phoneticPr fontId="2"/>
  </si>
  <si>
    <t>Ｂ</t>
    <phoneticPr fontId="2"/>
  </si>
  <si>
    <t>Ｂ</t>
    <phoneticPr fontId="2"/>
  </si>
  <si>
    <t>-</t>
    <phoneticPr fontId="2"/>
  </si>
  <si>
    <t>-</t>
    <phoneticPr fontId="2"/>
  </si>
  <si>
    <t>Ｂ</t>
    <phoneticPr fontId="2"/>
  </si>
  <si>
    <t>B</t>
    <phoneticPr fontId="2"/>
  </si>
  <si>
    <t>B</t>
    <phoneticPr fontId="2"/>
  </si>
  <si>
    <t>B1</t>
    <phoneticPr fontId="2"/>
  </si>
  <si>
    <t>B2</t>
    <phoneticPr fontId="2"/>
  </si>
  <si>
    <t>①のうち、大阪府内に住所を有する者</t>
    <phoneticPr fontId="2"/>
  </si>
  <si>
    <t>①のうち、就学支援金の支給を受ける者</t>
    <phoneticPr fontId="2"/>
  </si>
  <si>
    <t>①</t>
    <phoneticPr fontId="2"/>
  </si>
  <si>
    <t>②</t>
    <phoneticPr fontId="2"/>
  </si>
  <si>
    <t>③</t>
    <phoneticPr fontId="2"/>
  </si>
  <si>
    <t>(ｱ)</t>
    <phoneticPr fontId="2"/>
  </si>
  <si>
    <t>(ｲ)</t>
    <phoneticPr fontId="2"/>
  </si>
  <si>
    <t>(ｳ)</t>
    <phoneticPr fontId="2"/>
  </si>
  <si>
    <t>(ｴ)</t>
    <phoneticPr fontId="2"/>
  </si>
  <si>
    <t>(ｵ)</t>
    <phoneticPr fontId="2"/>
  </si>
  <si>
    <t>Ａ</t>
    <phoneticPr fontId="2"/>
  </si>
  <si>
    <t>Ｂ</t>
    <phoneticPr fontId="2"/>
  </si>
  <si>
    <t>-</t>
    <phoneticPr fontId="2"/>
  </si>
  <si>
    <t>Ａ</t>
    <phoneticPr fontId="2"/>
  </si>
  <si>
    <t>Ｂ</t>
    <phoneticPr fontId="2"/>
  </si>
  <si>
    <t>-</t>
    <phoneticPr fontId="2"/>
  </si>
  <si>
    <t>Ａ</t>
    <phoneticPr fontId="2"/>
  </si>
  <si>
    <t>Ａ</t>
    <phoneticPr fontId="2"/>
  </si>
  <si>
    <t>　(3)　「就学支援金の支給を受ける者③」の欄には、「在学生徒数①」のうち、当該年度において就学支援金の支給を受ける、又は、就学支援金を受けた生徒の数（当該年度１年間、継続して就学支援金の支給を停止</t>
    <rPh sb="22" eb="23">
      <t>ラン</t>
    </rPh>
    <rPh sb="27" eb="29">
      <t>ザイガク</t>
    </rPh>
    <rPh sb="29" eb="32">
      <t>セイトスウ</t>
    </rPh>
    <rPh sb="94" eb="96">
      <t>シキュウ</t>
    </rPh>
    <rPh sb="97" eb="99">
      <t>テイシ</t>
    </rPh>
    <phoneticPr fontId="2"/>
  </si>
  <si>
    <t>　(5)　「ｱ以外の経常的納付金(ｲ)」の欄には、学則等で"授業料"として表示するもののほか、施設整備費、教育充実費その他名目の如何にかかわらず、原則、在籍する全ての生徒が一律に納付すべき費用</t>
    <rPh sb="7" eb="9">
      <t>イガイ</t>
    </rPh>
    <rPh sb="10" eb="13">
      <t>ケイジョウテキ</t>
    </rPh>
    <rPh sb="13" eb="16">
      <t>ノウフキン</t>
    </rPh>
    <rPh sb="21" eb="22">
      <t>ラン</t>
    </rPh>
    <rPh sb="25" eb="27">
      <t>ガクソク</t>
    </rPh>
    <rPh sb="27" eb="28">
      <t>トウ</t>
    </rPh>
    <rPh sb="30" eb="33">
      <t>ジュギョウリョウ</t>
    </rPh>
    <rPh sb="37" eb="39">
      <t>ヒョウジ</t>
    </rPh>
    <rPh sb="47" eb="49">
      <t>シセツ</t>
    </rPh>
    <rPh sb="53" eb="55">
      <t>キョウイク</t>
    </rPh>
    <rPh sb="55" eb="58">
      <t>ジュウジツヒ</t>
    </rPh>
    <rPh sb="60" eb="61">
      <t>ホカ</t>
    </rPh>
    <rPh sb="61" eb="63">
      <t>メイモク</t>
    </rPh>
    <rPh sb="64" eb="66">
      <t>イカン</t>
    </rPh>
    <rPh sb="73" eb="75">
      <t>ゲンソク</t>
    </rPh>
    <rPh sb="76" eb="78">
      <t>ザイセキ</t>
    </rPh>
    <rPh sb="80" eb="81">
      <t>スベ</t>
    </rPh>
    <rPh sb="83" eb="85">
      <t>セイト</t>
    </rPh>
    <rPh sb="86" eb="88">
      <t>イチリツ</t>
    </rPh>
    <rPh sb="89" eb="91">
      <t>ノウフ</t>
    </rPh>
    <rPh sb="94" eb="96">
      <t>ヒヨウ</t>
    </rPh>
    <phoneticPr fontId="2"/>
  </si>
  <si>
    <t>①のうち、大阪府内に住所を有する者</t>
    <phoneticPr fontId="2"/>
  </si>
  <si>
    <t>③</t>
    <phoneticPr fontId="2"/>
  </si>
  <si>
    <t>(ｱ)</t>
    <phoneticPr fontId="2"/>
  </si>
  <si>
    <t>(ｲ)</t>
    <phoneticPr fontId="2"/>
  </si>
  <si>
    <t>(ｳ)</t>
    <phoneticPr fontId="2"/>
  </si>
  <si>
    <t>(ｴ)</t>
    <phoneticPr fontId="2"/>
  </si>
  <si>
    <t>Ａ</t>
    <phoneticPr fontId="2"/>
  </si>
  <si>
    <t>-</t>
    <phoneticPr fontId="2"/>
  </si>
  <si>
    <t>-</t>
    <phoneticPr fontId="2"/>
  </si>
  <si>
    <t>①のうち、大阪府内に住所を有する者</t>
    <phoneticPr fontId="2"/>
  </si>
  <si>
    <t>③</t>
    <phoneticPr fontId="2"/>
  </si>
  <si>
    <t>(ｳ)</t>
    <phoneticPr fontId="2"/>
  </si>
  <si>
    <t>(ｵ)</t>
    <phoneticPr fontId="2"/>
  </si>
  <si>
    <t>Ｂ</t>
    <phoneticPr fontId="2"/>
  </si>
  <si>
    <t>C</t>
    <phoneticPr fontId="2"/>
  </si>
  <si>
    <t>Ｂ</t>
    <phoneticPr fontId="2"/>
  </si>
  <si>
    <t>Ａ</t>
    <phoneticPr fontId="2"/>
  </si>
  <si>
    <t>３年次計</t>
    <rPh sb="1" eb="2">
      <t>ネン</t>
    </rPh>
    <rPh sb="2" eb="3">
      <t>ジ</t>
    </rPh>
    <rPh sb="3" eb="4">
      <t>ケイ</t>
    </rPh>
    <phoneticPr fontId="2"/>
  </si>
  <si>
    <t>Ａ</t>
    <phoneticPr fontId="2"/>
  </si>
  <si>
    <t>Ｃ</t>
    <phoneticPr fontId="2"/>
  </si>
  <si>
    <t>　(1)　「在学生徒数①」の欄には、4月1日時点に在籍する生徒の数（休学中の生徒を含む。）を入力すること。</t>
    <rPh sb="14" eb="15">
      <t>ラン</t>
    </rPh>
    <rPh sb="19" eb="20">
      <t>ガツ</t>
    </rPh>
    <rPh sb="21" eb="22">
      <t>ニチ</t>
    </rPh>
    <rPh sb="46" eb="48">
      <t>ニュウリョク</t>
    </rPh>
    <phoneticPr fontId="2"/>
  </si>
  <si>
    <t>　(2)　「大阪府内に住所を有する者②」の欄には、「在学生徒数①」のうち、生徒及び保護者等が大阪府内に住所を有する生徒の数を入力すること。</t>
    <rPh sb="6" eb="8">
      <t>オオサカ</t>
    </rPh>
    <rPh sb="8" eb="10">
      <t>フナイ</t>
    </rPh>
    <rPh sb="11" eb="13">
      <t>ジュウショ</t>
    </rPh>
    <rPh sb="14" eb="15">
      <t>ユウ</t>
    </rPh>
    <rPh sb="17" eb="18">
      <t>モノ</t>
    </rPh>
    <rPh sb="21" eb="22">
      <t>ラン</t>
    </rPh>
    <rPh sb="37" eb="39">
      <t>セイト</t>
    </rPh>
    <rPh sb="39" eb="40">
      <t>オヨ</t>
    </rPh>
    <rPh sb="41" eb="44">
      <t>ホゴシャ</t>
    </rPh>
    <rPh sb="44" eb="45">
      <t>トウ</t>
    </rPh>
    <rPh sb="46" eb="48">
      <t>オオサカ</t>
    </rPh>
    <rPh sb="48" eb="50">
      <t>フナイ</t>
    </rPh>
    <rPh sb="51" eb="53">
      <t>ジュウショ</t>
    </rPh>
    <rPh sb="54" eb="55">
      <t>ユウ</t>
    </rPh>
    <rPh sb="57" eb="59">
      <t>セイト</t>
    </rPh>
    <rPh sb="60" eb="61">
      <t>スウ</t>
    </rPh>
    <rPh sb="62" eb="64">
      <t>ニュウリョク</t>
    </rPh>
    <phoneticPr fontId="2"/>
  </si>
  <si>
    <t>　(5)　「(ｱ)以外の経常的納付金(ｲ)」の欄には、学則等で"授業料"として表示するもののほか、施設整備費、教育充実費その他名目の如何にかかわらず、原則、在籍する全ての生徒が一律に納付すべき費用</t>
    <rPh sb="9" eb="11">
      <t>イガイ</t>
    </rPh>
    <rPh sb="12" eb="15">
      <t>ケイジョウテキ</t>
    </rPh>
    <rPh sb="15" eb="18">
      <t>ノウフキン</t>
    </rPh>
    <rPh sb="23" eb="24">
      <t>ラン</t>
    </rPh>
    <rPh sb="27" eb="29">
      <t>ガクソク</t>
    </rPh>
    <rPh sb="29" eb="30">
      <t>トウ</t>
    </rPh>
    <rPh sb="32" eb="35">
      <t>ジュギョウリョウ</t>
    </rPh>
    <rPh sb="39" eb="41">
      <t>ヒョウジ</t>
    </rPh>
    <rPh sb="49" eb="51">
      <t>シセツ</t>
    </rPh>
    <rPh sb="55" eb="57">
      <t>キョウイク</t>
    </rPh>
    <rPh sb="57" eb="60">
      <t>ジュウジツヒ</t>
    </rPh>
    <rPh sb="62" eb="63">
      <t>ホカ</t>
    </rPh>
    <rPh sb="63" eb="65">
      <t>メイモク</t>
    </rPh>
    <rPh sb="66" eb="68">
      <t>イカン</t>
    </rPh>
    <rPh sb="75" eb="77">
      <t>ゲンソク</t>
    </rPh>
    <rPh sb="78" eb="80">
      <t>ザイセキ</t>
    </rPh>
    <rPh sb="82" eb="83">
      <t>スベ</t>
    </rPh>
    <rPh sb="85" eb="87">
      <t>セイト</t>
    </rPh>
    <rPh sb="88" eb="90">
      <t>イチリツ</t>
    </rPh>
    <rPh sb="91" eb="93">
      <t>ノウフ</t>
    </rPh>
    <rPh sb="96" eb="98">
      <t>ヒヨウ</t>
    </rPh>
    <phoneticPr fontId="2"/>
  </si>
  <si>
    <t>　(6)　学科・コース等によって「授業料(ｱ)」又は「(ｱ)以外の経常的納付金(ｲ)」の額が異なる場合は、額ごとに入力すること。</t>
    <rPh sb="17" eb="19">
      <t>ジュギョウ</t>
    </rPh>
    <rPh sb="19" eb="20">
      <t>リョウ</t>
    </rPh>
    <rPh sb="24" eb="25">
      <t>マタ</t>
    </rPh>
    <rPh sb="30" eb="32">
      <t>イガイ</t>
    </rPh>
    <rPh sb="33" eb="36">
      <t>ケイジョウテキ</t>
    </rPh>
    <rPh sb="36" eb="39">
      <t>ノウフキン</t>
    </rPh>
    <rPh sb="44" eb="45">
      <t>ガク</t>
    </rPh>
    <rPh sb="46" eb="47">
      <t>コト</t>
    </rPh>
    <rPh sb="49" eb="51">
      <t>バアイ</t>
    </rPh>
    <rPh sb="53" eb="54">
      <t>ガク</t>
    </rPh>
    <rPh sb="57" eb="59">
      <t>ニュウリョク</t>
    </rPh>
    <phoneticPr fontId="2"/>
  </si>
  <si>
    <t>①のうち、大阪府内に住所を有する者</t>
    <phoneticPr fontId="2"/>
  </si>
  <si>
    <t>①のうち、就学支援金の支給を受ける者</t>
    <phoneticPr fontId="2"/>
  </si>
  <si>
    <t>①</t>
    <phoneticPr fontId="2"/>
  </si>
  <si>
    <t>③</t>
    <phoneticPr fontId="2"/>
  </si>
  <si>
    <t>(ｱ)</t>
    <phoneticPr fontId="2"/>
  </si>
  <si>
    <t>(ｲ)</t>
    <phoneticPr fontId="2"/>
  </si>
  <si>
    <t>-</t>
    <phoneticPr fontId="2"/>
  </si>
  <si>
    <t>府外</t>
    <rPh sb="0" eb="1">
      <t>フ</t>
    </rPh>
    <rPh sb="1" eb="2">
      <t>ガイ</t>
    </rPh>
    <phoneticPr fontId="42"/>
  </si>
  <si>
    <t>３年次計</t>
    <rPh sb="1" eb="2">
      <t>ネン</t>
    </rPh>
    <rPh sb="2" eb="3">
      <t>ツギ</t>
    </rPh>
    <rPh sb="3" eb="4">
      <t>ケイ</t>
    </rPh>
    <phoneticPr fontId="2"/>
  </si>
  <si>
    <t>②</t>
    <phoneticPr fontId="2"/>
  </si>
  <si>
    <t>(ｱ)</t>
    <phoneticPr fontId="2"/>
  </si>
  <si>
    <t>(ｲ)</t>
    <phoneticPr fontId="2"/>
  </si>
  <si>
    <t>(ｴ)</t>
    <phoneticPr fontId="2"/>
  </si>
  <si>
    <t>①のうち、就学支援金の支給を受ける者</t>
    <phoneticPr fontId="2"/>
  </si>
  <si>
    <t>(ｲ)</t>
    <phoneticPr fontId="2"/>
  </si>
  <si>
    <t>(ｳ)</t>
    <phoneticPr fontId="2"/>
  </si>
  <si>
    <t>(ｴ)</t>
    <phoneticPr fontId="2"/>
  </si>
  <si>
    <t>Ａ</t>
    <phoneticPr fontId="2"/>
  </si>
  <si>
    <t>Ｃ</t>
    <phoneticPr fontId="2"/>
  </si>
  <si>
    <t>Ｂ</t>
    <phoneticPr fontId="2"/>
  </si>
  <si>
    <t>B1</t>
    <phoneticPr fontId="2"/>
  </si>
  <si>
    <t>Ａ</t>
    <phoneticPr fontId="2"/>
  </si>
  <si>
    <t>A</t>
  </si>
  <si>
    <t>A</t>
    <phoneticPr fontId="2"/>
  </si>
  <si>
    <t>B2</t>
  </si>
  <si>
    <t>B2</t>
    <phoneticPr fontId="2"/>
  </si>
  <si>
    <t>B3</t>
  </si>
  <si>
    <t>B3</t>
    <phoneticPr fontId="2"/>
  </si>
  <si>
    <t>C1</t>
  </si>
  <si>
    <t>C1</t>
    <phoneticPr fontId="2"/>
  </si>
  <si>
    <t>履修期間</t>
    <rPh sb="0" eb="2">
      <t>リシュウ</t>
    </rPh>
    <rPh sb="2" eb="4">
      <t>キカン</t>
    </rPh>
    <phoneticPr fontId="2"/>
  </si>
  <si>
    <t>　(3)　「単位数」の「登録単位数(B)」欄には、生徒の年間登録単位数を入力すること。なお、このとき、「補助対象（30単位)(B')」欄は、年間の補助対象単位数である30単位を上限に自動計算。</t>
    <rPh sb="6" eb="9">
      <t>タンイスウ</t>
    </rPh>
    <rPh sb="12" eb="14">
      <t>トウロク</t>
    </rPh>
    <rPh sb="14" eb="17">
      <t>タンイスウ</t>
    </rPh>
    <rPh sb="21" eb="22">
      <t>ラン</t>
    </rPh>
    <rPh sb="25" eb="27">
      <t>セイト</t>
    </rPh>
    <rPh sb="28" eb="30">
      <t>ネンカン</t>
    </rPh>
    <rPh sb="30" eb="32">
      <t>トウロク</t>
    </rPh>
    <rPh sb="32" eb="35">
      <t>タンイスウ</t>
    </rPh>
    <rPh sb="36" eb="38">
      <t>ニュウリョク</t>
    </rPh>
    <rPh sb="52" eb="54">
      <t>ホジョ</t>
    </rPh>
    <rPh sb="54" eb="56">
      <t>タイショウ</t>
    </rPh>
    <rPh sb="59" eb="61">
      <t>タンイ</t>
    </rPh>
    <rPh sb="67" eb="68">
      <t>ラン</t>
    </rPh>
    <rPh sb="70" eb="72">
      <t>ネンカン</t>
    </rPh>
    <rPh sb="73" eb="75">
      <t>ホジョ</t>
    </rPh>
    <rPh sb="75" eb="77">
      <t>タイショウ</t>
    </rPh>
    <rPh sb="77" eb="80">
      <t>タンイスウ</t>
    </rPh>
    <rPh sb="85" eb="87">
      <t>タンイ</t>
    </rPh>
    <rPh sb="88" eb="90">
      <t>ジョウゲン</t>
    </rPh>
    <phoneticPr fontId="2"/>
  </si>
  <si>
    <t>　(6)　転退学や休学等による就学支援金の受給状況の変化や、保護者等の離婚等による所得区分の変更に伴い、補助限度額の調整が必要な生徒は、「３－３　補助限度額調整額内訳」を作成すること。</t>
    <rPh sb="5" eb="6">
      <t>テン</t>
    </rPh>
    <rPh sb="6" eb="8">
      <t>タイガク</t>
    </rPh>
    <rPh sb="9" eb="10">
      <t>キュウ</t>
    </rPh>
    <rPh sb="10" eb="11">
      <t>ガク</t>
    </rPh>
    <rPh sb="11" eb="12">
      <t>トウ</t>
    </rPh>
    <rPh sb="15" eb="17">
      <t>シュウガク</t>
    </rPh>
    <rPh sb="17" eb="20">
      <t>シエンキン</t>
    </rPh>
    <rPh sb="21" eb="23">
      <t>ジュキュウ</t>
    </rPh>
    <rPh sb="23" eb="25">
      <t>ジョウキョウ</t>
    </rPh>
    <rPh sb="26" eb="28">
      <t>ヘンカ</t>
    </rPh>
    <rPh sb="30" eb="34">
      <t>ホゴシャナド</t>
    </rPh>
    <rPh sb="35" eb="37">
      <t>リコン</t>
    </rPh>
    <rPh sb="37" eb="38">
      <t>トウ</t>
    </rPh>
    <rPh sb="41" eb="43">
      <t>ショトク</t>
    </rPh>
    <rPh sb="43" eb="45">
      <t>クブン</t>
    </rPh>
    <rPh sb="46" eb="48">
      <t>ヘンコウ</t>
    </rPh>
    <rPh sb="49" eb="50">
      <t>トモナ</t>
    </rPh>
    <rPh sb="52" eb="54">
      <t>ホジョ</t>
    </rPh>
    <rPh sb="54" eb="56">
      <t>ゲンド</t>
    </rPh>
    <rPh sb="56" eb="57">
      <t>ガク</t>
    </rPh>
    <rPh sb="58" eb="60">
      <t>チョウセイ</t>
    </rPh>
    <rPh sb="61" eb="63">
      <t>ヒツヨウ</t>
    </rPh>
    <rPh sb="64" eb="66">
      <t>セイト</t>
    </rPh>
    <rPh sb="85" eb="87">
      <t>サクセイ</t>
    </rPh>
    <phoneticPr fontId="2"/>
  </si>
  <si>
    <t>　(10) 「第６条１項に規定する当該減免額（P）」の欄には、授業料減免等を実施している場合はその額を入力すること。</t>
    <rPh sb="7" eb="8">
      <t>ダイ</t>
    </rPh>
    <rPh sb="9" eb="10">
      <t>ジョウ</t>
    </rPh>
    <rPh sb="11" eb="12">
      <t>コウ</t>
    </rPh>
    <rPh sb="13" eb="15">
      <t>キテイ</t>
    </rPh>
    <rPh sb="17" eb="19">
      <t>トウガイ</t>
    </rPh>
    <rPh sb="19" eb="21">
      <t>ゲンメン</t>
    </rPh>
    <rPh sb="21" eb="22">
      <t>ガク</t>
    </rPh>
    <rPh sb="27" eb="28">
      <t>ラン</t>
    </rPh>
    <rPh sb="31" eb="36">
      <t>ジュギョウリョウゲンメン</t>
    </rPh>
    <rPh sb="36" eb="37">
      <t>トウ</t>
    </rPh>
    <rPh sb="38" eb="40">
      <t>ジッシ</t>
    </rPh>
    <rPh sb="44" eb="46">
      <t>バアイ</t>
    </rPh>
    <rPh sb="49" eb="50">
      <t>ガク</t>
    </rPh>
    <rPh sb="51" eb="53">
      <t>ニュウリョク</t>
    </rPh>
    <phoneticPr fontId="2"/>
  </si>
  <si>
    <t>　(12) 「備考」の欄には、転退学や休学等による就学支援金の受給状況の変化や、保護者等の離婚等による所得区分の変位がある場合には、その内容（理由及び日付など）を簡潔に入力すること。</t>
    <rPh sb="7" eb="9">
      <t>ビコウ</t>
    </rPh>
    <rPh sb="11" eb="12">
      <t>ラン</t>
    </rPh>
    <rPh sb="61" eb="63">
      <t>バアイ</t>
    </rPh>
    <rPh sb="68" eb="70">
      <t>ナイヨウ</t>
    </rPh>
    <rPh sb="71" eb="73">
      <t>リユウ</t>
    </rPh>
    <rPh sb="73" eb="74">
      <t>オヨ</t>
    </rPh>
    <rPh sb="75" eb="77">
      <t>ヒヅケ</t>
    </rPh>
    <rPh sb="81" eb="83">
      <t>カンケツ</t>
    </rPh>
    <rPh sb="84" eb="86">
      <t>ニュウリョク</t>
    </rPh>
    <phoneticPr fontId="2"/>
  </si>
  <si>
    <t>　(11) 「当該年度において受給する就学支援金の額(Q)」の欄には、授業料支援補助金を受給する期間の「就学支援金」の額を入力すること。</t>
    <rPh sb="31" eb="32">
      <t>ラン</t>
    </rPh>
    <rPh sb="35" eb="43">
      <t>ジュシ</t>
    </rPh>
    <rPh sb="44" eb="46">
      <t>ジュキュウ</t>
    </rPh>
    <rPh sb="48" eb="50">
      <t>キカン</t>
    </rPh>
    <rPh sb="52" eb="54">
      <t>シュウガク</t>
    </rPh>
    <rPh sb="54" eb="56">
      <t>シエン</t>
    </rPh>
    <rPh sb="56" eb="57">
      <t>キン</t>
    </rPh>
    <rPh sb="59" eb="60">
      <t>ガク</t>
    </rPh>
    <rPh sb="61" eb="63">
      <t>ニュウリョク</t>
    </rPh>
    <phoneticPr fontId="2"/>
  </si>
  <si>
    <t>　(9)　「Fに係る給付型奨学金又は授業料減免等の額(0)」の欄には、生徒が納めるべき「授業料(F)」に対し、給付型奨学金を実施している場合はその額を入力すること。なお、月割計算等により円未満に端数が生じる場合は、円未満を切り上げること。</t>
    <rPh sb="31" eb="32">
      <t>ラン</t>
    </rPh>
    <rPh sb="35" eb="37">
      <t>セイト</t>
    </rPh>
    <rPh sb="38" eb="39">
      <t>オサ</t>
    </rPh>
    <rPh sb="44" eb="46">
      <t>ジュギョウ</t>
    </rPh>
    <rPh sb="46" eb="47">
      <t>リョウ</t>
    </rPh>
    <rPh sb="52" eb="53">
      <t>タイ</t>
    </rPh>
    <rPh sb="55" eb="58">
      <t>キュウフガタ</t>
    </rPh>
    <rPh sb="58" eb="61">
      <t>ショウガクキン</t>
    </rPh>
    <rPh sb="62" eb="64">
      <t>ジッシ</t>
    </rPh>
    <rPh sb="68" eb="70">
      <t>バアイ</t>
    </rPh>
    <rPh sb="73" eb="74">
      <t>ガク</t>
    </rPh>
    <rPh sb="75" eb="77">
      <t>ニュウリョク</t>
    </rPh>
    <phoneticPr fontId="2"/>
  </si>
  <si>
    <t>　(7)　「授業料(F)」の欄には、当該生徒に係る第３条第１項に規定する授業料の額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ジュギョウ</t>
    </rPh>
    <rPh sb="8" eb="9">
      <t>リョウ</t>
    </rPh>
    <rPh sb="14" eb="15">
      <t>ラン</t>
    </rPh>
    <rPh sb="18" eb="20">
      <t>トウガイ</t>
    </rPh>
    <rPh sb="20" eb="22">
      <t>セイト</t>
    </rPh>
    <rPh sb="23" eb="24">
      <t>カカ</t>
    </rPh>
    <rPh sb="25" eb="26">
      <t>ダイ</t>
    </rPh>
    <rPh sb="27" eb="28">
      <t>ジョウ</t>
    </rPh>
    <rPh sb="28" eb="29">
      <t>ダイ</t>
    </rPh>
    <rPh sb="30" eb="31">
      <t>コウ</t>
    </rPh>
    <rPh sb="32" eb="34">
      <t>キテイ</t>
    </rPh>
    <rPh sb="36" eb="38">
      <t>ジュギョウ</t>
    </rPh>
    <rPh sb="38" eb="39">
      <t>リョウ</t>
    </rPh>
    <rPh sb="40" eb="41">
      <t>ガク</t>
    </rPh>
    <rPh sb="42" eb="44">
      <t>ニュウリョク</t>
    </rPh>
    <rPh sb="52" eb="54">
      <t>トウガイ</t>
    </rPh>
    <rPh sb="54" eb="56">
      <t>セイト</t>
    </rPh>
    <rPh sb="57" eb="58">
      <t>テン</t>
    </rPh>
    <rPh sb="63" eb="64">
      <t>トウ</t>
    </rPh>
    <rPh sb="67" eb="69">
      <t>バアイ</t>
    </rPh>
    <rPh sb="70" eb="78">
      <t>ジュシ</t>
    </rPh>
    <rPh sb="79" eb="81">
      <t>シキュウ</t>
    </rPh>
    <rPh sb="81" eb="83">
      <t>タイショウ</t>
    </rPh>
    <rPh sb="83" eb="84">
      <t>ガイ</t>
    </rPh>
    <rPh sb="85" eb="87">
      <t>ショトク</t>
    </rPh>
    <rPh sb="87" eb="89">
      <t>クブン</t>
    </rPh>
    <rPh sb="90" eb="92">
      <t>ガイトウ</t>
    </rPh>
    <rPh sb="94" eb="96">
      <t>バアイ</t>
    </rPh>
    <rPh sb="98" eb="100">
      <t>トウガイ</t>
    </rPh>
    <rPh sb="100" eb="102">
      <t>ツキスウ</t>
    </rPh>
    <rPh sb="102" eb="103">
      <t>ブン</t>
    </rPh>
    <rPh sb="107" eb="109">
      <t>ツキワリ</t>
    </rPh>
    <rPh sb="109" eb="111">
      <t>ケイサン</t>
    </rPh>
    <rPh sb="112" eb="113">
      <t>エン</t>
    </rPh>
    <rPh sb="113" eb="115">
      <t>ミマン</t>
    </rPh>
    <rPh sb="116" eb="118">
      <t>ハスウ</t>
    </rPh>
    <rPh sb="119" eb="120">
      <t>ショウ</t>
    </rPh>
    <rPh sb="122" eb="124">
      <t>バアイ</t>
    </rPh>
    <rPh sb="126" eb="127">
      <t>エン</t>
    </rPh>
    <rPh sb="127" eb="129">
      <t>ミマン</t>
    </rPh>
    <rPh sb="129" eb="130">
      <t>キ</t>
    </rPh>
    <rPh sb="131" eb="132">
      <t>ス</t>
    </rPh>
    <rPh sb="137" eb="139">
      <t>ゲンガク</t>
    </rPh>
    <rPh sb="139" eb="141">
      <t>チョウセイ</t>
    </rPh>
    <rPh sb="148" eb="150">
      <t>ジドウ</t>
    </rPh>
    <rPh sb="150" eb="152">
      <t>ケイサン</t>
    </rPh>
    <phoneticPr fontId="2"/>
  </si>
  <si>
    <t>　(8)　「標準授業料の額(G)」の欄には、指定要綱第２条第４項に規定する標準授業料の年額（30単位を上限）を入力すること。なお、当該生徒が転退学や休学等をする場合や授業料支援補助金の支給対象外の所得区分に該当する場合は、当該月数分について月割計算（円未満に端数が生じる場合は、円未満切り捨て）により減額調整すること。（※自動計算）</t>
    <rPh sb="6" eb="8">
      <t>ヒョウジュン</t>
    </rPh>
    <rPh sb="8" eb="10">
      <t>ジュギョウ</t>
    </rPh>
    <rPh sb="10" eb="11">
      <t>リョウ</t>
    </rPh>
    <rPh sb="12" eb="13">
      <t>ガク</t>
    </rPh>
    <rPh sb="18" eb="19">
      <t>ラン</t>
    </rPh>
    <rPh sb="22" eb="24">
      <t>シテイ</t>
    </rPh>
    <rPh sb="24" eb="26">
      <t>ヨウコウ</t>
    </rPh>
    <rPh sb="26" eb="27">
      <t>ダイ</t>
    </rPh>
    <rPh sb="28" eb="29">
      <t>ジョウ</t>
    </rPh>
    <rPh sb="29" eb="30">
      <t>ダイ</t>
    </rPh>
    <rPh sb="31" eb="32">
      <t>コウ</t>
    </rPh>
    <rPh sb="33" eb="35">
      <t>キテイ</t>
    </rPh>
    <rPh sb="37" eb="39">
      <t>ヒョウジュン</t>
    </rPh>
    <rPh sb="39" eb="41">
      <t>ジュギョウ</t>
    </rPh>
    <rPh sb="41" eb="42">
      <t>リョウ</t>
    </rPh>
    <rPh sb="43" eb="45">
      <t>ネンガク</t>
    </rPh>
    <rPh sb="48" eb="50">
      <t>タンイ</t>
    </rPh>
    <rPh sb="51" eb="53">
      <t>ジョウゲン</t>
    </rPh>
    <rPh sb="55" eb="57">
      <t>ニュウリョク</t>
    </rPh>
    <rPh sb="161" eb="163">
      <t>ジドウ</t>
    </rPh>
    <rPh sb="163" eb="165">
      <t>ケイサン</t>
    </rPh>
    <phoneticPr fontId="2"/>
  </si>
  <si>
    <t>　(6)　学科・コース等によって「授業料(ｱ)」又は「ｱ以外の経常的納付金(ｲ)」の額が異なる場合は、額ごとに入力すること。</t>
    <rPh sb="17" eb="19">
      <t>ジュギョウ</t>
    </rPh>
    <rPh sb="19" eb="20">
      <t>リョウ</t>
    </rPh>
    <rPh sb="24" eb="25">
      <t>マタ</t>
    </rPh>
    <rPh sb="28" eb="30">
      <t>イガイ</t>
    </rPh>
    <rPh sb="31" eb="34">
      <t>ケイジョウテキ</t>
    </rPh>
    <rPh sb="34" eb="37">
      <t>ノウフキン</t>
    </rPh>
    <rPh sb="42" eb="43">
      <t>ガク</t>
    </rPh>
    <rPh sb="44" eb="45">
      <t>コト</t>
    </rPh>
    <rPh sb="47" eb="49">
      <t>バアイ</t>
    </rPh>
    <rPh sb="51" eb="52">
      <t>ガク</t>
    </rPh>
    <rPh sb="55" eb="57">
      <t>ニュウリョク</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</si>
  <si>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18" eb="120">
      <t>ショトク</t>
    </rPh>
    <rPh sb="120" eb="122">
      <t>クブン</t>
    </rPh>
    <rPh sb="126" eb="128">
      <t>サクジョ</t>
    </rPh>
    <phoneticPr fontId="2"/>
  </si>
  <si>
    <t>　(3)　「月別所得区分」については、保護者等の前々年又は前年収入に基づくランク（Ａ～府外）が自動的に表示されるので、転退学や休学、学科の修了（卒業）、受給期間の満了により、就学支援金の受給をしない月がある場合は、該当の月に表示される「所得区分」セルを削除すること。</t>
    <rPh sb="6" eb="8">
      <t>ツキベツ</t>
    </rPh>
    <rPh sb="8" eb="10">
      <t>ショトク</t>
    </rPh>
    <rPh sb="10" eb="12">
      <t>クブン</t>
    </rPh>
    <rPh sb="19" eb="22">
      <t>ホゴシャ</t>
    </rPh>
    <rPh sb="22" eb="23">
      <t>トウ</t>
    </rPh>
    <rPh sb="24" eb="26">
      <t>ゼンゼン</t>
    </rPh>
    <rPh sb="26" eb="27">
      <t>ネン</t>
    </rPh>
    <rPh sb="27" eb="28">
      <t>マタ</t>
    </rPh>
    <rPh sb="29" eb="31">
      <t>ゼンネン</t>
    </rPh>
    <rPh sb="31" eb="33">
      <t>シュウニュウ</t>
    </rPh>
    <rPh sb="43" eb="44">
      <t>フ</t>
    </rPh>
    <rPh sb="44" eb="45">
      <t>ガイ</t>
    </rPh>
    <rPh sb="47" eb="49">
      <t>ジドウ</t>
    </rPh>
    <rPh sb="49" eb="50">
      <t>テキ</t>
    </rPh>
    <rPh sb="51" eb="53">
      <t>ヒョウジ</t>
    </rPh>
    <rPh sb="59" eb="60">
      <t>テン</t>
    </rPh>
    <rPh sb="60" eb="62">
      <t>タイガク</t>
    </rPh>
    <rPh sb="63" eb="64">
      <t>キュウ</t>
    </rPh>
    <rPh sb="64" eb="65">
      <t>ガク</t>
    </rPh>
    <rPh sb="66" eb="68">
      <t>ガッカ</t>
    </rPh>
    <rPh sb="69" eb="71">
      <t>シュウリョウ</t>
    </rPh>
    <rPh sb="72" eb="74">
      <t>ソツギョウ</t>
    </rPh>
    <rPh sb="76" eb="78">
      <t>ジュキュウ</t>
    </rPh>
    <rPh sb="78" eb="80">
      <t>キカン</t>
    </rPh>
    <rPh sb="81" eb="83">
      <t>マンリョウ</t>
    </rPh>
    <rPh sb="87" eb="89">
      <t>シュウガク</t>
    </rPh>
    <rPh sb="89" eb="92">
      <t>シエンキン</t>
    </rPh>
    <rPh sb="93" eb="95">
      <t>ジュキュウ</t>
    </rPh>
    <rPh sb="99" eb="100">
      <t>ツキ</t>
    </rPh>
    <rPh sb="103" eb="105">
      <t>バアイ</t>
    </rPh>
    <rPh sb="107" eb="109">
      <t>ガイトウ</t>
    </rPh>
    <rPh sb="110" eb="111">
      <t>ツキ</t>
    </rPh>
    <rPh sb="112" eb="114">
      <t>ヒョウジ</t>
    </rPh>
    <rPh sb="126" eb="128">
      <t>サクジョ</t>
    </rPh>
    <phoneticPr fontId="2"/>
  </si>
  <si>
    <t>［全日制課程]（就学支援金旧制度）　※平成２３年度～平成２５年度入学の者について入力すること</t>
    <rPh sb="1" eb="2">
      <t>ゼン</t>
    </rPh>
    <rPh sb="2" eb="3">
      <t>ニチ</t>
    </rPh>
    <rPh sb="3" eb="4">
      <t>セイ</t>
    </rPh>
    <rPh sb="4" eb="6">
      <t>カテイ</t>
    </rPh>
    <rPh sb="8" eb="10">
      <t>シュウガク</t>
    </rPh>
    <rPh sb="10" eb="12">
      <t>シエン</t>
    </rPh>
    <rPh sb="12" eb="13">
      <t>キン</t>
    </rPh>
    <rPh sb="13" eb="14">
      <t>キュウ</t>
    </rPh>
    <rPh sb="14" eb="16">
      <t>セイド</t>
    </rPh>
    <rPh sb="19" eb="21">
      <t>ヘイセイ</t>
    </rPh>
    <rPh sb="23" eb="25">
      <t>ネンド</t>
    </rPh>
    <rPh sb="26" eb="28">
      <t>ヘイセイ</t>
    </rPh>
    <rPh sb="30" eb="32">
      <t>ネンド</t>
    </rPh>
    <rPh sb="32" eb="34">
      <t>ニュウガク</t>
    </rPh>
    <rPh sb="35" eb="36">
      <t>モノ</t>
    </rPh>
    <rPh sb="40" eb="42">
      <t>ニュウリョク</t>
    </rPh>
    <phoneticPr fontId="2"/>
  </si>
  <si>
    <t>［全日制課程]（就学支援金新制度）　※平成２６年度～平成２７年度入学の者について入力すること</t>
    <rPh sb="1" eb="2">
      <t>ゼン</t>
    </rPh>
    <rPh sb="2" eb="3">
      <t>ニチ</t>
    </rPh>
    <rPh sb="3" eb="4">
      <t>セイ</t>
    </rPh>
    <rPh sb="4" eb="6">
      <t>カテイ</t>
    </rPh>
    <rPh sb="13" eb="14">
      <t>シン</t>
    </rPh>
    <phoneticPr fontId="2"/>
  </si>
  <si>
    <t>［全日制課程]（就学支援金新制度）　※平成２８年度～平成３０年度入学の者について入力すること</t>
    <rPh sb="1" eb="2">
      <t>ゼン</t>
    </rPh>
    <rPh sb="2" eb="3">
      <t>ニチ</t>
    </rPh>
    <rPh sb="3" eb="4">
      <t>セイ</t>
    </rPh>
    <rPh sb="4" eb="6">
      <t>カテイ</t>
    </rPh>
    <rPh sb="13" eb="14">
      <t>シン</t>
    </rPh>
    <rPh sb="26" eb="28">
      <t>ヘイセイ</t>
    </rPh>
    <rPh sb="30" eb="32">
      <t>ネンド</t>
    </rPh>
    <rPh sb="32" eb="34">
      <t>ニュウガク</t>
    </rPh>
    <phoneticPr fontId="2"/>
  </si>
  <si>
    <t>［全日制課程]（就学支援金新制度）　※令和元年度以降入学の者について入力すること</t>
    <rPh sb="1" eb="2">
      <t>ゼン</t>
    </rPh>
    <rPh sb="2" eb="3">
      <t>ニチ</t>
    </rPh>
    <rPh sb="3" eb="4">
      <t>セイ</t>
    </rPh>
    <rPh sb="4" eb="6">
      <t>カテイ</t>
    </rPh>
    <rPh sb="13" eb="14">
      <t>シン</t>
    </rPh>
    <rPh sb="19" eb="21">
      <t>レイワ</t>
    </rPh>
    <rPh sb="21" eb="23">
      <t>ガンネン</t>
    </rPh>
    <rPh sb="24" eb="26">
      <t>イコウ</t>
    </rPh>
    <phoneticPr fontId="2"/>
  </si>
  <si>
    <t>［通信制課程（単位制授業料）]（旧々制度）（就学支援金旧制度）　※平成２２年度以前入学の者について入力すること</t>
    <rPh sb="0" eb="2">
      <t>ツウシン</t>
    </rPh>
    <rPh sb="2" eb="3">
      <t>セイ</t>
    </rPh>
    <rPh sb="3" eb="5">
      <t>カテイ</t>
    </rPh>
    <rPh sb="7" eb="9">
      <t>タンイ</t>
    </rPh>
    <rPh sb="9" eb="10">
      <t>セイ</t>
    </rPh>
    <rPh sb="10" eb="13">
      <t>ジュギョウリョウ</t>
    </rPh>
    <rPh sb="15" eb="16">
      <t>キュウ</t>
    </rPh>
    <rPh sb="16" eb="17">
      <t>キュウ</t>
    </rPh>
    <rPh sb="18" eb="20">
      <t>セイド</t>
    </rPh>
    <rPh sb="32" eb="33">
      <t>キュウ</t>
    </rPh>
    <rPh sb="33" eb="35">
      <t>ヘイセイ</t>
    </rPh>
    <rPh sb="36" eb="38">
      <t>ネンド</t>
    </rPh>
    <rPh sb="38" eb="40">
      <t>イゼン</t>
    </rPh>
    <rPh sb="40" eb="42">
      <t>ニュウガク</t>
    </rPh>
    <rPh sb="43" eb="44">
      <t>モノ</t>
    </rPh>
    <phoneticPr fontId="2"/>
  </si>
  <si>
    <t>［通信制課程（単位制授業料）]（旧々制度）（就学支援金新制度）　※平成２２年度以前入学の者について入力すること</t>
    <rPh sb="0" eb="2">
      <t>ツウシン</t>
    </rPh>
    <rPh sb="2" eb="3">
      <t>セイ</t>
    </rPh>
    <rPh sb="3" eb="5">
      <t>カテイ</t>
    </rPh>
    <rPh sb="7" eb="9">
      <t>タンイ</t>
    </rPh>
    <rPh sb="9" eb="10">
      <t>セイ</t>
    </rPh>
    <rPh sb="10" eb="13">
      <t>ジュギョウリョウ</t>
    </rPh>
    <rPh sb="32" eb="33">
      <t>キュウ</t>
    </rPh>
    <rPh sb="33" eb="35">
      <t>ヘイセイ</t>
    </rPh>
    <rPh sb="36" eb="38">
      <t>ネンド</t>
    </rPh>
    <rPh sb="38" eb="40">
      <t>イゼン</t>
    </rPh>
    <rPh sb="40" eb="42">
      <t>ニュウガク</t>
    </rPh>
    <rPh sb="43" eb="44">
      <t>モノ</t>
    </rPh>
    <phoneticPr fontId="2"/>
  </si>
  <si>
    <t>［通信制課程（単位制授業料）]（旧制度）（就学支援金旧制度）　※平成２３年度～平成２５年度入学の者について入力すること</t>
    <rPh sb="0" eb="1">
      <t>ツウシン</t>
    </rPh>
    <rPh sb="1" eb="2">
      <t>セイ</t>
    </rPh>
    <rPh sb="2" eb="4">
      <t>カテイ</t>
    </rPh>
    <rPh sb="4" eb="5">
      <t>トウ</t>
    </rPh>
    <rPh sb="16" eb="17">
      <t>キュウ</t>
    </rPh>
    <rPh sb="17" eb="19">
      <t>セイド</t>
    </rPh>
    <rPh sb="26" eb="27">
      <t>キュウ</t>
    </rPh>
    <rPh sb="32" eb="34">
      <t>ヘイセイ</t>
    </rPh>
    <rPh sb="35" eb="37">
      <t>ネンド</t>
    </rPh>
    <rPh sb="39" eb="41">
      <t>ヘイセイ</t>
    </rPh>
    <rPh sb="43" eb="45">
      <t>ネンド</t>
    </rPh>
    <rPh sb="45" eb="47">
      <t>ニュウガク</t>
    </rPh>
    <rPh sb="47" eb="48">
      <t>モノ</t>
    </rPh>
    <phoneticPr fontId="2"/>
  </si>
  <si>
    <t>［通信制課程（単位制授業料）]（旧制度）（就学支援金新制度）　※平成２６年度～平成２７年度入学の者について入力すること</t>
    <rPh sb="0" eb="1">
      <t>ツウシン</t>
    </rPh>
    <rPh sb="1" eb="2">
      <t>セイ</t>
    </rPh>
    <rPh sb="2" eb="4">
      <t>カテイ</t>
    </rPh>
    <rPh sb="4" eb="5">
      <t>トウ</t>
    </rPh>
    <rPh sb="15" eb="16">
      <t>フ</t>
    </rPh>
    <rPh sb="16" eb="18">
      <t>セイド</t>
    </rPh>
    <rPh sb="20" eb="22">
      <t>シュウガク</t>
    </rPh>
    <rPh sb="22" eb="24">
      <t>シエン</t>
    </rPh>
    <rPh sb="24" eb="25">
      <t>キン</t>
    </rPh>
    <rPh sb="25" eb="28">
      <t>シンセイド</t>
    </rPh>
    <rPh sb="32" eb="34">
      <t>ヘイセイ</t>
    </rPh>
    <rPh sb="35" eb="37">
      <t>ネンド</t>
    </rPh>
    <rPh sb="39" eb="41">
      <t>ヘイセイ</t>
    </rPh>
    <rPh sb="43" eb="45">
      <t>ネンド</t>
    </rPh>
    <rPh sb="45" eb="47">
      <t>ニュウガク</t>
    </rPh>
    <rPh sb="47" eb="48">
      <t>モノ</t>
    </rPh>
    <phoneticPr fontId="2"/>
  </si>
  <si>
    <t>［通信制課程（単位制授業料）]（新制度）（就学支援金新制度）　※平成２８年度～平成３０年度入学の者について入力すること</t>
    <rPh sb="0" eb="1">
      <t>ツウシン</t>
    </rPh>
    <rPh sb="1" eb="2">
      <t>セイ</t>
    </rPh>
    <rPh sb="2" eb="4">
      <t>カテイ</t>
    </rPh>
    <rPh sb="4" eb="5">
      <t>トウ</t>
    </rPh>
    <rPh sb="15" eb="16">
      <t>フ</t>
    </rPh>
    <rPh sb="16" eb="17">
      <t>シン</t>
    </rPh>
    <rPh sb="17" eb="19">
      <t>セイド</t>
    </rPh>
    <rPh sb="20" eb="22">
      <t>シュウガク</t>
    </rPh>
    <rPh sb="22" eb="24">
      <t>シエン</t>
    </rPh>
    <rPh sb="24" eb="25">
      <t>キン</t>
    </rPh>
    <rPh sb="25" eb="28">
      <t>シンセイド</t>
    </rPh>
    <phoneticPr fontId="2"/>
  </si>
  <si>
    <t>［通信制課程（単位制授業料）]（新々制度）（就学支援金新制度）　※令和元年度以降入学の者について入力すること</t>
    <rPh sb="0" eb="1">
      <t>ツウシン</t>
    </rPh>
    <rPh sb="1" eb="2">
      <t>セイ</t>
    </rPh>
    <rPh sb="2" eb="4">
      <t>カテイ</t>
    </rPh>
    <rPh sb="4" eb="5">
      <t>トウ</t>
    </rPh>
    <rPh sb="15" eb="16">
      <t>フ</t>
    </rPh>
    <rPh sb="16" eb="17">
      <t>シン</t>
    </rPh>
    <rPh sb="18" eb="20">
      <t>セイド</t>
    </rPh>
    <rPh sb="21" eb="23">
      <t>シュウガク</t>
    </rPh>
    <rPh sb="23" eb="25">
      <t>シエン</t>
    </rPh>
    <rPh sb="25" eb="26">
      <t>キン</t>
    </rPh>
    <rPh sb="26" eb="29">
      <t>シンセイド</t>
    </rPh>
    <rPh sb="33" eb="35">
      <t>レイワ</t>
    </rPh>
    <rPh sb="35" eb="36">
      <t>ガン</t>
    </rPh>
    <rPh sb="36" eb="38">
      <t>ネンド</t>
    </rPh>
    <rPh sb="38" eb="40">
      <t>イコウ</t>
    </rPh>
    <rPh sb="39" eb="41">
      <t>ニュウガク</t>
    </rPh>
    <rPh sb="42" eb="43">
      <t>モノ</t>
    </rPh>
    <phoneticPr fontId="2"/>
  </si>
  <si>
    <t>［通信制課程（単位制授業料）]（旧々制度）（就学支援金旧制度）　※平成２２年度以前入学の者について入力すること</t>
    <phoneticPr fontId="2"/>
  </si>
  <si>
    <t>［通信制課程（単位制授業料）]（旧々制度）（就学支援金新制度）　※平成２２年度以前入学の者について入力すること</t>
    <rPh sb="27" eb="28">
      <t>シン</t>
    </rPh>
    <phoneticPr fontId="2"/>
  </si>
  <si>
    <t>［通信制課程（単位制授業料）]（旧制度）（就学支援金旧制度）　※平成２３年度～平成２５年度入学の者について入力すること</t>
    <rPh sb="26" eb="27">
      <t>キュウ</t>
    </rPh>
    <phoneticPr fontId="2"/>
  </si>
  <si>
    <t>［通信制課程（単位制授業料）]（旧制度）（就学支援金新制度）　※平成２６年度～平成２７年度入学の者について入力すること</t>
    <rPh sb="1" eb="3">
      <t>ツウシン</t>
    </rPh>
    <rPh sb="3" eb="4">
      <t>セイ</t>
    </rPh>
    <rPh sb="4" eb="6">
      <t>カテイ</t>
    </rPh>
    <rPh sb="16" eb="17">
      <t>キュウ</t>
    </rPh>
    <rPh sb="17" eb="19">
      <t>セイド</t>
    </rPh>
    <rPh sb="21" eb="23">
      <t>シュウガク</t>
    </rPh>
    <rPh sb="23" eb="25">
      <t>シエン</t>
    </rPh>
    <rPh sb="25" eb="26">
      <t>キン</t>
    </rPh>
    <rPh sb="26" eb="29">
      <t>シンセイド</t>
    </rPh>
    <phoneticPr fontId="2"/>
  </si>
  <si>
    <t>［通信制課程（単位制授業料）]（新制度）（就学支援金新制度）　※平成２８年度～平成３０年度入学の者について入力すること</t>
    <rPh sb="1" eb="3">
      <t>ツウシン</t>
    </rPh>
    <rPh sb="3" eb="4">
      <t>セイ</t>
    </rPh>
    <rPh sb="4" eb="6">
      <t>カテイ</t>
    </rPh>
    <rPh sb="16" eb="17">
      <t>シン</t>
    </rPh>
    <rPh sb="17" eb="19">
      <t>セイド</t>
    </rPh>
    <rPh sb="21" eb="23">
      <t>シュウガク</t>
    </rPh>
    <rPh sb="23" eb="25">
      <t>シエン</t>
    </rPh>
    <rPh sb="25" eb="26">
      <t>キン</t>
    </rPh>
    <rPh sb="26" eb="29">
      <t>シンセイド</t>
    </rPh>
    <phoneticPr fontId="2"/>
  </si>
  <si>
    <t>［通信制課程（単位制授業料）]（新々制度）（就学支援金新制度）　※令和元年度以降入学の者について入力すること</t>
    <rPh sb="1" eb="3">
      <t>ツウシン</t>
    </rPh>
    <rPh sb="3" eb="4">
      <t>セイ</t>
    </rPh>
    <rPh sb="4" eb="6">
      <t>カテイ</t>
    </rPh>
    <rPh sb="16" eb="17">
      <t>シン</t>
    </rPh>
    <rPh sb="18" eb="20">
      <t>セイド</t>
    </rPh>
    <rPh sb="22" eb="24">
      <t>シュウガク</t>
    </rPh>
    <rPh sb="24" eb="26">
      <t>シエン</t>
    </rPh>
    <rPh sb="26" eb="27">
      <t>キン</t>
    </rPh>
    <rPh sb="27" eb="30">
      <t>シンセイド</t>
    </rPh>
    <rPh sb="33" eb="35">
      <t>レイワ</t>
    </rPh>
    <rPh sb="35" eb="36">
      <t>ガン</t>
    </rPh>
    <rPh sb="38" eb="40">
      <t>イコウ</t>
    </rPh>
    <phoneticPr fontId="2"/>
  </si>
  <si>
    <t>［通信制課程（定額授業料）]（旧々制度）（就学支援金旧制度）　※平成２２年度以前入学の者について入力すること</t>
    <rPh sb="14" eb="15">
      <t>キュウ</t>
    </rPh>
    <rPh sb="15" eb="16">
      <t>キュウ</t>
    </rPh>
    <rPh sb="17" eb="19">
      <t>セイド</t>
    </rPh>
    <rPh sb="31" eb="32">
      <t>キュウ</t>
    </rPh>
    <rPh sb="32" eb="34">
      <t>ヘイセイ</t>
    </rPh>
    <rPh sb="35" eb="37">
      <t>ネンド</t>
    </rPh>
    <rPh sb="37" eb="39">
      <t>イゼン</t>
    </rPh>
    <rPh sb="39" eb="41">
      <t>ニュウガク</t>
    </rPh>
    <rPh sb="42" eb="43">
      <t>モノ</t>
    </rPh>
    <phoneticPr fontId="2"/>
  </si>
  <si>
    <t>［通信制課程（定額授業料）]（旧々制度）（就学支援金新制度）　※平成２２年度以前入学の者について入力すること</t>
    <rPh sb="31" eb="32">
      <t>キュウ</t>
    </rPh>
    <rPh sb="32" eb="34">
      <t>ヘイセイ</t>
    </rPh>
    <rPh sb="35" eb="37">
      <t>ネンド</t>
    </rPh>
    <rPh sb="37" eb="39">
      <t>イゼン</t>
    </rPh>
    <rPh sb="39" eb="41">
      <t>ニュウガク</t>
    </rPh>
    <rPh sb="42" eb="43">
      <t>モノ</t>
    </rPh>
    <phoneticPr fontId="2"/>
  </si>
  <si>
    <t>［通信制課程（定額授業料）]（就学支援金旧制度）　※平成２３年度～平成２５年度入学の者について入力すること</t>
    <rPh sb="1" eb="4">
      <t>ツウシンセイ</t>
    </rPh>
    <rPh sb="4" eb="6">
      <t>カテイ</t>
    </rPh>
    <rPh sb="7" eb="9">
      <t>テイガク</t>
    </rPh>
    <rPh sb="9" eb="12">
      <t>ジュギョウリョウ</t>
    </rPh>
    <rPh sb="15" eb="17">
      <t>シュウガク</t>
    </rPh>
    <rPh sb="17" eb="19">
      <t>シエン</t>
    </rPh>
    <rPh sb="19" eb="20">
      <t>キン</t>
    </rPh>
    <rPh sb="20" eb="21">
      <t>キュウ</t>
    </rPh>
    <rPh sb="21" eb="23">
      <t>セイド</t>
    </rPh>
    <rPh sb="26" eb="28">
      <t>ヘイセイ</t>
    </rPh>
    <rPh sb="30" eb="32">
      <t>ネンド</t>
    </rPh>
    <rPh sb="33" eb="35">
      <t>ヘイセイ</t>
    </rPh>
    <rPh sb="37" eb="39">
      <t>ネンド</t>
    </rPh>
    <rPh sb="39" eb="41">
      <t>ニュウガク</t>
    </rPh>
    <rPh sb="42" eb="43">
      <t>モノ</t>
    </rPh>
    <phoneticPr fontId="2"/>
  </si>
  <si>
    <t>［通信制課程（定額授業料）]（就学支援金新制度）　※平成２６年度～平成２７年度入学の者について入力すること</t>
    <rPh sb="1" eb="4">
      <t>ツウシンセイ</t>
    </rPh>
    <rPh sb="4" eb="6">
      <t>カテイ</t>
    </rPh>
    <rPh sb="7" eb="9">
      <t>テイガク</t>
    </rPh>
    <rPh sb="9" eb="12">
      <t>ジュギョウリョウ</t>
    </rPh>
    <rPh sb="20" eb="21">
      <t>シン</t>
    </rPh>
    <phoneticPr fontId="2"/>
  </si>
  <si>
    <t>［通信制課程（定額授業料）]（就学支援金新制度）　※平成２８年度～平成３０年度入学の者について入力すること</t>
    <rPh sb="1" eb="4">
      <t>ツウシンセイ</t>
    </rPh>
    <rPh sb="4" eb="6">
      <t>カテイ</t>
    </rPh>
    <rPh sb="7" eb="9">
      <t>テイガク</t>
    </rPh>
    <rPh sb="9" eb="12">
      <t>ジュギョウリョウ</t>
    </rPh>
    <rPh sb="20" eb="21">
      <t>シン</t>
    </rPh>
    <rPh sb="33" eb="35">
      <t>ヘイセイ</t>
    </rPh>
    <rPh sb="37" eb="39">
      <t>ネンド</t>
    </rPh>
    <rPh sb="39" eb="41">
      <t>ニュウガク</t>
    </rPh>
    <phoneticPr fontId="2"/>
  </si>
  <si>
    <t>［通信制課程（定額授業料）]（就学支援金新制度）　※令和元年度以降入学の者について入力すること</t>
    <rPh sb="1" eb="4">
      <t>ツウシンセイ</t>
    </rPh>
    <rPh sb="4" eb="6">
      <t>カテイ</t>
    </rPh>
    <rPh sb="7" eb="9">
      <t>テイガク</t>
    </rPh>
    <rPh sb="9" eb="12">
      <t>ジュギョウリョウ</t>
    </rPh>
    <rPh sb="20" eb="21">
      <t>シン</t>
    </rPh>
    <rPh sb="26" eb="28">
      <t>レイワ</t>
    </rPh>
    <rPh sb="28" eb="30">
      <t>ガンネン</t>
    </rPh>
    <rPh sb="31" eb="33">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</si>
</sst>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 "/>
    <numFmt numFmtId="178" formatCode="0_ "/>
    <numFmt numFmtId="179" formatCode="#,##0_ ;[Red]\-#,##0\ "/>
    <numFmt numFmtId="180" formatCode="##&quot;年&quot;"/>
    <numFmt numFmtId="181" formatCode="##&quot;年次&quot;"/>
    <numFmt numFmtId="182" formatCode="#,##0_);[Red]\(#,##0\)"/>
    <numFmt numFmtId="183" formatCode="#,##0&quot;月&quot;"/>
    <numFmt numFmtId="184" formatCode="#,##0.00_ "/>
    <numFmt numFmtId="185" formatCode="&quot;金&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2"/>
      <color indexed="12"/>
      <name val="ＭＳ ゴシック"/>
      <family val="3"/>
      <charset val="128"/>
    </font>
    <font>
      <sz val="10"/>
      <name val="ＭＳ Ｐゴシック"/>
      <family val="3"/>
      <charset val="128"/>
    </font>
    <font>
      <sz val="16"/>
      <name val="ＭＳ ゴシック"/>
      <family val="3"/>
      <charset val="128"/>
    </font>
    <font>
      <sz val="16"/>
      <color indexed="12"/>
      <name val="ＭＳ 明朝"/>
      <family val="1"/>
      <charset val="128"/>
    </font>
    <font>
      <sz val="12"/>
      <name val="ＭＳ ゴシック"/>
      <family val="3"/>
      <charset val="128"/>
    </font>
    <font>
      <sz val="10"/>
      <name val="HGS創英ﾌﾟﾚｾﾞﾝｽEB"/>
      <family val="1"/>
      <charset val="128"/>
    </font>
    <font>
      <sz val="14"/>
      <name val="HGS創英ﾌﾟﾚｾﾞﾝｽEB"/>
      <family val="1"/>
      <charset val="128"/>
    </font>
    <font>
      <sz val="12"/>
      <name val="HGS創英ﾌﾟﾚｾﾞﾝｽEB"/>
      <family val="1"/>
      <charset val="128"/>
    </font>
    <font>
      <b/>
      <sz val="14"/>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1"/>
      <color indexed="12"/>
      <name val="ＭＳ Ｐゴシック"/>
      <family val="3"/>
      <charset val="128"/>
    </font>
    <font>
      <sz val="12"/>
      <color indexed="12"/>
      <name val="ＭＳ Ｐゴシック"/>
      <family val="3"/>
      <charset val="128"/>
    </font>
    <font>
      <sz val="8"/>
      <color indexed="12"/>
      <name val="ＭＳ Ｐゴシック"/>
      <family val="3"/>
      <charset val="128"/>
    </font>
    <font>
      <b/>
      <sz val="12"/>
      <color indexed="18"/>
      <name val="ＭＳ Ｐゴシック"/>
      <family val="3"/>
      <charset val="128"/>
    </font>
    <font>
      <b/>
      <sz val="12"/>
      <color indexed="10"/>
      <name val="ＭＳ Ｐゴシック"/>
      <family val="3"/>
      <charset val="128"/>
    </font>
    <font>
      <sz val="10"/>
      <color indexed="9"/>
      <name val="ＭＳ Ｐゴシック"/>
      <family val="3"/>
      <charset val="128"/>
    </font>
    <font>
      <b/>
      <sz val="12"/>
      <name val="ＭＳ ゴシック"/>
      <family val="3"/>
      <charset val="128"/>
    </font>
    <font>
      <sz val="11"/>
      <name val="ＭＳ ゴシック"/>
      <family val="3"/>
      <charset val="128"/>
    </font>
    <font>
      <sz val="11"/>
      <color indexed="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12"/>
      <color indexed="10"/>
      <name val="ＭＳ ゴシック"/>
      <family val="3"/>
      <charset val="128"/>
    </font>
    <font>
      <sz val="8"/>
      <color indexed="12"/>
      <name val="ＭＳ ゴシック"/>
      <family val="3"/>
      <charset val="128"/>
    </font>
    <font>
      <b/>
      <sz val="20"/>
      <name val="ＭＳ ゴシック"/>
      <family val="3"/>
      <charset val="128"/>
    </font>
    <font>
      <b/>
      <sz val="14"/>
      <name val="ＭＳ ゴシック"/>
      <family val="3"/>
      <charset val="128"/>
    </font>
    <font>
      <b/>
      <sz val="18"/>
      <name val="ＭＳ ゴシック"/>
      <family val="3"/>
      <charset val="128"/>
    </font>
    <font>
      <sz val="10"/>
      <color indexed="12"/>
      <name val="ＭＳ ゴシック"/>
      <family val="3"/>
      <charset val="128"/>
    </font>
    <font>
      <b/>
      <sz val="16"/>
      <name val="ＭＳ ゴシック"/>
      <family val="3"/>
      <charset val="128"/>
    </font>
    <font>
      <sz val="9"/>
      <color indexed="12"/>
      <name val="ＭＳ ゴシック"/>
      <family val="3"/>
      <charset val="128"/>
    </font>
    <font>
      <sz val="11"/>
      <name val="ＭＳ 明朝"/>
      <family val="1"/>
      <charset val="128"/>
    </font>
    <font>
      <sz val="14"/>
      <name val="ＭＳ ゴシック"/>
      <family val="3"/>
      <charset val="128"/>
    </font>
    <font>
      <sz val="10"/>
      <color indexed="8"/>
      <name val="ＭＳ Ｐゴシック"/>
      <family val="3"/>
      <charset val="128"/>
    </font>
    <font>
      <sz val="6"/>
      <name val="ＭＳ Ｐゴシック"/>
      <family val="3"/>
      <charset val="128"/>
    </font>
    <font>
      <sz val="12"/>
      <color rgb="FF0000FF"/>
      <name val="ＭＳ Ｐゴシック"/>
      <family val="3"/>
      <charset val="128"/>
    </font>
    <font>
      <sz val="12"/>
      <color theme="1"/>
      <name val="ＭＳ Ｐゴシック"/>
      <family val="3"/>
      <charset val="128"/>
    </font>
    <font>
      <sz val="12"/>
      <color rgb="FF0000FF"/>
      <name val="ＭＳ ゴシック"/>
      <family val="3"/>
      <charset val="128"/>
    </font>
    <font>
      <sz val="10"/>
      <color theme="1"/>
      <name val="ＭＳ ゴシック"/>
      <family val="3"/>
      <charset val="128"/>
    </font>
    <font>
      <sz val="8"/>
      <name val="ＭＳ Ｐゴシック"/>
      <family val="3"/>
      <charset val="128"/>
      <scheme val="minor"/>
    </font>
    <font>
      <sz val="8"/>
      <color indexed="12"/>
      <name val="ＭＳ Ｐゴシック"/>
      <family val="3"/>
      <charset val="128"/>
      <scheme val="minor"/>
    </font>
  </fonts>
  <fills count="2">
    <fill>
      <patternFill patternType="none"/>
    </fill>
    <fill>
      <patternFill patternType="gray125"/>
    </fill>
  </fills>
  <borders count="9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1" fillId="0" borderId="0"/>
    <xf numFmtId="0" fontId="7" fillId="0" borderId="0"/>
  </cellStyleXfs>
  <cellXfs count="987">
    <xf numFmtId="0" fontId="0" fillId="0" borderId="0" xfId="0">
      <alignment vertical="center"/>
    </xf>
    <xf numFmtId="3" fontId="6" fillId="0" borderId="1" xfId="5" applyNumberFormat="1" applyFont="1" applyFill="1" applyBorder="1" applyAlignment="1">
      <alignment horizontal="right" vertical="center"/>
    </xf>
    <xf numFmtId="3" fontId="6" fillId="0" borderId="2" xfId="5" applyNumberFormat="1" applyFont="1" applyFill="1" applyBorder="1" applyAlignment="1">
      <alignment horizontal="right" vertical="center"/>
    </xf>
    <xf numFmtId="3" fontId="6" fillId="0" borderId="3" xfId="5" applyNumberFormat="1" applyFont="1" applyFill="1" applyBorder="1" applyAlignment="1">
      <alignment horizontal="right" vertical="center"/>
    </xf>
    <xf numFmtId="0" fontId="3" fillId="0" borderId="0" xfId="6" applyFont="1"/>
    <xf numFmtId="0" fontId="4" fillId="0" borderId="0" xfId="6" applyFont="1"/>
    <xf numFmtId="0" fontId="4" fillId="0" borderId="4" xfId="6" applyFont="1" applyBorder="1"/>
    <xf numFmtId="0" fontId="4" fillId="0" borderId="5" xfId="6" applyFont="1" applyBorder="1"/>
    <xf numFmtId="0" fontId="4" fillId="0" borderId="6" xfId="6" applyFont="1" applyBorder="1"/>
    <xf numFmtId="0" fontId="4" fillId="0" borderId="7" xfId="6" applyFont="1" applyBorder="1"/>
    <xf numFmtId="0" fontId="3" fillId="0" borderId="0" xfId="6" applyFont="1" applyAlignment="1">
      <alignment horizontal="center"/>
    </xf>
    <xf numFmtId="0" fontId="5" fillId="0" borderId="0" xfId="6" applyFont="1"/>
    <xf numFmtId="0" fontId="4" fillId="0" borderId="0" xfId="6" applyFont="1" applyAlignment="1">
      <alignment horizontal="distributed" vertical="center"/>
    </xf>
    <xf numFmtId="0" fontId="8" fillId="0" borderId="0" xfId="6" applyFont="1" applyAlignment="1"/>
    <xf numFmtId="0" fontId="4" fillId="0" borderId="0" xfId="6" applyFont="1" applyAlignment="1">
      <alignment horizontal="right"/>
    </xf>
    <xf numFmtId="0" fontId="4" fillId="0" borderId="0" xfId="6" applyFont="1" applyAlignment="1">
      <alignment horizontal="distributed"/>
    </xf>
    <xf numFmtId="0" fontId="5" fillId="0" borderId="0" xfId="6" applyFont="1" applyAlignment="1">
      <alignment horizontal="center"/>
    </xf>
    <xf numFmtId="0" fontId="10" fillId="0" borderId="0" xfId="6" applyFont="1" applyAlignment="1">
      <alignment horizontal="center"/>
    </xf>
    <xf numFmtId="0" fontId="11" fillId="0" borderId="0" xfId="6" applyFont="1" applyAlignment="1">
      <alignment vertical="center"/>
    </xf>
    <xf numFmtId="0" fontId="15" fillId="0" borderId="0" xfId="0" applyFont="1" applyFill="1" applyBorder="1">
      <alignment vertical="center"/>
    </xf>
    <xf numFmtId="0" fontId="16" fillId="0" borderId="0" xfId="0" applyFont="1">
      <alignment vertical="center"/>
    </xf>
    <xf numFmtId="0" fontId="17" fillId="0" borderId="8" xfId="0" applyFont="1" applyFill="1" applyBorder="1" applyAlignment="1">
      <alignment horizontal="center" vertical="center"/>
    </xf>
    <xf numFmtId="0" fontId="17" fillId="0" borderId="8"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protection locked="0"/>
    </xf>
    <xf numFmtId="0" fontId="17" fillId="0" borderId="0" xfId="0" applyFont="1" applyBorder="1">
      <alignment vertical="center"/>
    </xf>
    <xf numFmtId="0" fontId="17" fillId="0" borderId="0" xfId="0" applyFont="1">
      <alignment vertical="center"/>
    </xf>
    <xf numFmtId="0" fontId="18" fillId="0" borderId="0" xfId="0" applyFont="1">
      <alignment vertical="center"/>
    </xf>
    <xf numFmtId="0" fontId="0" fillId="0" borderId="9" xfId="0" applyFont="1" applyBorder="1" applyAlignment="1">
      <alignment horizontal="distributed" vertical="center"/>
    </xf>
    <xf numFmtId="0" fontId="19" fillId="0" borderId="10" xfId="0" applyFont="1" applyFill="1" applyBorder="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9"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16" fillId="0" borderId="0" xfId="0" applyFont="1" applyProtection="1">
      <alignment vertical="center"/>
      <protection locked="0"/>
    </xf>
    <xf numFmtId="179" fontId="21" fillId="0" borderId="0" xfId="1" applyNumberFormat="1" applyFont="1" applyBorder="1" applyAlignment="1">
      <alignment vertical="center"/>
    </xf>
    <xf numFmtId="179" fontId="16" fillId="0" borderId="0" xfId="1" applyNumberFormat="1" applyFont="1" applyBorder="1" applyAlignment="1">
      <alignment vertical="center"/>
    </xf>
    <xf numFmtId="0" fontId="16" fillId="0" borderId="0" xfId="0" applyFont="1" applyBorder="1" applyAlignment="1">
      <alignment horizontal="center" vertical="center"/>
    </xf>
    <xf numFmtId="38" fontId="21" fillId="0" borderId="0" xfId="1" applyFont="1" applyBorder="1" applyAlignment="1">
      <alignment vertical="center"/>
    </xf>
    <xf numFmtId="0" fontId="16" fillId="0" borderId="0" xfId="0" applyFont="1" applyAlignment="1" applyProtection="1">
      <alignment vertical="center"/>
      <protection locked="0"/>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right" vertical="center"/>
    </xf>
    <xf numFmtId="0" fontId="22" fillId="0" borderId="0" xfId="0" applyFont="1">
      <alignment vertical="center"/>
    </xf>
    <xf numFmtId="0" fontId="17" fillId="0" borderId="0" xfId="0" applyFont="1" applyBorder="1" applyAlignment="1">
      <alignment horizontal="center" vertical="center"/>
    </xf>
    <xf numFmtId="0" fontId="7" fillId="0" borderId="0" xfId="0" applyFont="1">
      <alignment vertical="center"/>
    </xf>
    <xf numFmtId="0" fontId="7" fillId="0" borderId="28" xfId="0" applyFont="1" applyFill="1" applyBorder="1" applyAlignment="1">
      <alignment horizontal="center" vertical="center" wrapText="1"/>
    </xf>
    <xf numFmtId="0" fontId="18" fillId="0" borderId="0" xfId="0" applyFont="1" applyBorder="1">
      <alignment vertical="center"/>
    </xf>
    <xf numFmtId="0" fontId="22" fillId="0" borderId="0" xfId="0" applyFont="1" applyBorder="1">
      <alignment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0" xfId="0" applyFont="1" applyFill="1" applyBorder="1">
      <alignment vertical="center"/>
    </xf>
    <xf numFmtId="0" fontId="7" fillId="0" borderId="21" xfId="0" applyFont="1" applyFill="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179" fontId="17" fillId="0" borderId="16" xfId="1" applyNumberFormat="1" applyFont="1" applyFill="1" applyBorder="1" applyAlignment="1" applyProtection="1">
      <alignment vertical="center"/>
    </xf>
    <xf numFmtId="179" fontId="43" fillId="0" borderId="21" xfId="1" applyNumberFormat="1" applyFont="1" applyFill="1" applyBorder="1" applyAlignment="1" applyProtection="1">
      <alignment vertical="center"/>
      <protection locked="0"/>
    </xf>
    <xf numFmtId="179" fontId="17" fillId="0" borderId="21" xfId="1" applyNumberFormat="1" applyFont="1" applyFill="1" applyBorder="1" applyAlignment="1" applyProtection="1">
      <alignment vertical="center"/>
    </xf>
    <xf numFmtId="0" fontId="7" fillId="0" borderId="22" xfId="0" applyFont="1" applyBorder="1" applyAlignment="1" applyProtection="1">
      <alignment horizontal="center" vertical="center"/>
    </xf>
    <xf numFmtId="179" fontId="7" fillId="0" borderId="0" xfId="1" applyNumberFormat="1" applyFont="1" applyFill="1" applyBorder="1" applyAlignment="1" applyProtection="1">
      <alignment vertical="center"/>
    </xf>
    <xf numFmtId="179" fontId="1" fillId="0" borderId="24" xfId="1" applyNumberFormat="1" applyFont="1" applyFill="1" applyBorder="1" applyAlignment="1" applyProtection="1">
      <alignment vertical="center"/>
    </xf>
    <xf numFmtId="38" fontId="1" fillId="0" borderId="29" xfId="1" applyFont="1" applyFill="1" applyBorder="1" applyAlignment="1" applyProtection="1">
      <alignment vertical="center"/>
    </xf>
    <xf numFmtId="0" fontId="20" fillId="0" borderId="0" xfId="0" applyFont="1" applyBorder="1" applyAlignment="1">
      <alignment horizontal="center" vertical="center"/>
    </xf>
    <xf numFmtId="0" fontId="7" fillId="0" borderId="2" xfId="0" applyFont="1" applyBorder="1" applyAlignment="1" applyProtection="1">
      <alignment horizontal="center" vertical="center"/>
    </xf>
    <xf numFmtId="179" fontId="7" fillId="0" borderId="30" xfId="1" applyNumberFormat="1" applyFont="1" applyFill="1" applyBorder="1" applyAlignment="1" applyProtection="1">
      <alignment vertical="center"/>
    </xf>
    <xf numFmtId="179" fontId="1" fillId="0" borderId="31" xfId="1" applyNumberFormat="1" applyFont="1" applyFill="1" applyBorder="1" applyAlignment="1" applyProtection="1">
      <alignment vertical="center"/>
    </xf>
    <xf numFmtId="0" fontId="7" fillId="0" borderId="14" xfId="0" applyFont="1" applyBorder="1" applyAlignment="1" applyProtection="1">
      <alignment horizontal="center" vertical="center"/>
    </xf>
    <xf numFmtId="179" fontId="7" fillId="0" borderId="32" xfId="1" applyNumberFormat="1" applyFont="1" applyFill="1" applyBorder="1" applyAlignment="1" applyProtection="1">
      <alignment vertical="center"/>
    </xf>
    <xf numFmtId="179" fontId="7" fillId="0" borderId="32" xfId="1" applyNumberFormat="1" applyFont="1" applyFill="1" applyBorder="1" applyAlignment="1" applyProtection="1">
      <alignment horizontal="center" vertical="center"/>
    </xf>
    <xf numFmtId="179" fontId="1" fillId="0" borderId="15" xfId="1" applyNumberFormat="1" applyFont="1" applyFill="1" applyBorder="1" applyAlignment="1" applyProtection="1">
      <alignment vertical="center"/>
    </xf>
    <xf numFmtId="179" fontId="43" fillId="0" borderId="16" xfId="1" applyNumberFormat="1" applyFont="1" applyFill="1" applyBorder="1" applyAlignment="1" applyProtection="1">
      <alignment vertical="center"/>
      <protection locked="0"/>
    </xf>
    <xf numFmtId="179" fontId="1" fillId="0" borderId="33" xfId="1" applyNumberFormat="1" applyFont="1" applyFill="1" applyBorder="1" applyAlignment="1" applyProtection="1">
      <alignment vertical="center"/>
    </xf>
    <xf numFmtId="38" fontId="1" fillId="0" borderId="34" xfId="1" applyFont="1" applyFill="1" applyBorder="1" applyAlignment="1" applyProtection="1">
      <alignment vertical="center"/>
    </xf>
    <xf numFmtId="0" fontId="7" fillId="0" borderId="0" xfId="0" applyFont="1" applyBorder="1">
      <alignment vertical="center"/>
    </xf>
    <xf numFmtId="0" fontId="7" fillId="0" borderId="20" xfId="0" applyFont="1" applyBorder="1" applyAlignment="1" applyProtection="1">
      <alignment horizontal="center" vertical="center"/>
    </xf>
    <xf numFmtId="179" fontId="7" fillId="0" borderId="35" xfId="1" applyNumberFormat="1" applyFont="1" applyFill="1" applyBorder="1" applyAlignment="1" applyProtection="1">
      <alignment vertical="center"/>
    </xf>
    <xf numFmtId="0" fontId="7" fillId="0" borderId="36" xfId="0" applyFont="1" applyBorder="1" applyAlignment="1" applyProtection="1">
      <alignment horizontal="center" vertical="center"/>
    </xf>
    <xf numFmtId="179" fontId="7" fillId="0" borderId="31" xfId="1" applyNumberFormat="1" applyFont="1" applyFill="1" applyBorder="1" applyAlignment="1" applyProtection="1">
      <alignment vertical="center"/>
    </xf>
    <xf numFmtId="0" fontId="7" fillId="0" borderId="37" xfId="0" applyFont="1" applyBorder="1" applyAlignment="1" applyProtection="1">
      <alignment horizontal="center" vertical="center"/>
    </xf>
    <xf numFmtId="179" fontId="7" fillId="0" borderId="38" xfId="1" applyNumberFormat="1" applyFont="1" applyFill="1" applyBorder="1" applyAlignment="1" applyProtection="1">
      <alignment horizontal="center" vertical="center"/>
    </xf>
    <xf numFmtId="179" fontId="43" fillId="0" borderId="21" xfId="1" applyNumberFormat="1" applyFont="1" applyFill="1" applyBorder="1" applyAlignment="1" applyProtection="1">
      <alignment vertical="center" shrinkToFit="1"/>
    </xf>
    <xf numFmtId="179" fontId="43" fillId="0" borderId="21" xfId="1" applyNumberFormat="1" applyFont="1" applyFill="1" applyBorder="1" applyAlignment="1" applyProtection="1">
      <alignment vertical="center"/>
    </xf>
    <xf numFmtId="179" fontId="44" fillId="0" borderId="21" xfId="1" applyNumberFormat="1" applyFont="1" applyFill="1" applyBorder="1" applyAlignment="1" applyProtection="1">
      <alignment vertical="center"/>
    </xf>
    <xf numFmtId="0" fontId="7" fillId="0" borderId="13" xfId="0" applyFont="1" applyBorder="1" applyAlignment="1" applyProtection="1">
      <alignment horizontal="center" vertical="center"/>
    </xf>
    <xf numFmtId="179" fontId="43" fillId="0" borderId="16" xfId="1" applyNumberFormat="1" applyFont="1" applyFill="1" applyBorder="1" applyAlignment="1" applyProtection="1">
      <alignment vertical="center"/>
    </xf>
    <xf numFmtId="179" fontId="44" fillId="0" borderId="16" xfId="1" applyNumberFormat="1" applyFont="1" applyFill="1" applyBorder="1" applyAlignment="1" applyProtection="1">
      <alignment vertical="center"/>
    </xf>
    <xf numFmtId="179" fontId="7" fillId="0" borderId="39" xfId="1" applyNumberFormat="1" applyFont="1" applyFill="1" applyBorder="1" applyAlignment="1" applyProtection="1">
      <alignment vertical="center"/>
    </xf>
    <xf numFmtId="179" fontId="1" fillId="0" borderId="24" xfId="1" applyNumberFormat="1" applyFont="1" applyBorder="1" applyAlignment="1" applyProtection="1">
      <alignment vertical="center"/>
    </xf>
    <xf numFmtId="179" fontId="7" fillId="0" borderId="40" xfId="1" applyNumberFormat="1" applyFont="1" applyFill="1" applyBorder="1" applyAlignment="1" applyProtection="1">
      <alignment vertical="center"/>
    </xf>
    <xf numFmtId="179" fontId="1" fillId="0" borderId="31" xfId="1" applyNumberFormat="1" applyFont="1" applyBorder="1" applyAlignment="1" applyProtection="1">
      <alignment vertical="center"/>
    </xf>
    <xf numFmtId="38" fontId="1" fillId="0" borderId="41" xfId="1" applyFont="1" applyFill="1" applyBorder="1" applyAlignment="1" applyProtection="1">
      <alignment vertical="center"/>
    </xf>
    <xf numFmtId="179" fontId="7" fillId="0" borderId="4" xfId="1" applyNumberFormat="1" applyFont="1" applyFill="1" applyBorder="1" applyAlignment="1" applyProtection="1">
      <alignment vertical="center"/>
    </xf>
    <xf numFmtId="179" fontId="1" fillId="0" borderId="15" xfId="1" applyNumberFormat="1" applyFont="1" applyBorder="1" applyAlignment="1" applyProtection="1">
      <alignment vertical="center"/>
    </xf>
    <xf numFmtId="38" fontId="1" fillId="0" borderId="25" xfId="1" applyFont="1" applyFill="1" applyBorder="1" applyAlignment="1" applyProtection="1">
      <alignment vertical="center"/>
    </xf>
    <xf numFmtId="179" fontId="1" fillId="0" borderId="33" xfId="1" applyNumberFormat="1" applyFont="1" applyBorder="1" applyAlignment="1" applyProtection="1">
      <alignment vertical="center"/>
    </xf>
    <xf numFmtId="0" fontId="23" fillId="0" borderId="0" xfId="0" applyFont="1" applyAlignment="1">
      <alignment horizontal="center" vertical="center"/>
    </xf>
    <xf numFmtId="0" fontId="16" fillId="0" borderId="0" xfId="3" applyFont="1" applyFill="1" applyAlignment="1" applyProtection="1">
      <alignment vertical="center"/>
      <protection locked="0"/>
    </xf>
    <xf numFmtId="179" fontId="7" fillId="0" borderId="24" xfId="1" applyNumberFormat="1" applyFont="1" applyFill="1" applyBorder="1" applyAlignment="1" applyProtection="1">
      <alignment vertical="center"/>
    </xf>
    <xf numFmtId="0" fontId="7" fillId="0" borderId="42" xfId="0" applyFont="1" applyBorder="1" applyAlignment="1" applyProtection="1">
      <alignment horizontal="center" vertical="center"/>
    </xf>
    <xf numFmtId="179" fontId="7" fillId="0" borderId="43" xfId="1" applyNumberFormat="1" applyFont="1" applyFill="1" applyBorder="1" applyAlignment="1" applyProtection="1">
      <alignment horizontal="center" vertical="center"/>
    </xf>
    <xf numFmtId="0" fontId="27" fillId="0" borderId="10" xfId="0" applyFont="1" applyFill="1" applyBorder="1" applyAlignment="1">
      <alignment horizontal="right" vertical="center"/>
    </xf>
    <xf numFmtId="179" fontId="27" fillId="0" borderId="27" xfId="1" applyNumberFormat="1" applyFont="1" applyFill="1" applyBorder="1" applyAlignment="1" applyProtection="1">
      <alignment vertical="center"/>
    </xf>
    <xf numFmtId="179" fontId="27" fillId="0" borderId="21" xfId="1" applyNumberFormat="1" applyFont="1" applyFill="1" applyBorder="1" applyAlignment="1">
      <alignment vertical="center"/>
    </xf>
    <xf numFmtId="179" fontId="27" fillId="0" borderId="21" xfId="1" applyNumberFormat="1" applyFont="1" applyFill="1" applyBorder="1" applyAlignment="1" applyProtection="1">
      <alignment vertical="center"/>
    </xf>
    <xf numFmtId="179" fontId="26" fillId="0" borderId="0" xfId="1" applyNumberFormat="1" applyFont="1" applyFill="1" applyBorder="1" applyAlignment="1">
      <alignment vertical="center"/>
    </xf>
    <xf numFmtId="179" fontId="27" fillId="0" borderId="24" xfId="1" applyNumberFormat="1" applyFont="1" applyFill="1" applyBorder="1" applyAlignment="1">
      <alignment vertical="center"/>
    </xf>
    <xf numFmtId="179" fontId="26" fillId="0" borderId="31" xfId="1" applyNumberFormat="1" applyFont="1" applyFill="1" applyBorder="1" applyAlignment="1">
      <alignment vertical="center"/>
    </xf>
    <xf numFmtId="179" fontId="27" fillId="0" borderId="31" xfId="1" applyNumberFormat="1" applyFont="1" applyFill="1" applyBorder="1" applyAlignment="1">
      <alignment vertical="center"/>
    </xf>
    <xf numFmtId="179" fontId="26" fillId="0" borderId="31" xfId="1" applyNumberFormat="1" applyFont="1" applyFill="1" applyBorder="1" applyAlignment="1">
      <alignment horizontal="right" vertical="center"/>
    </xf>
    <xf numFmtId="179" fontId="26" fillId="0" borderId="19" xfId="1" applyNumberFormat="1" applyFont="1" applyFill="1" applyBorder="1" applyAlignment="1">
      <alignment horizontal="center" vertical="center"/>
    </xf>
    <xf numFmtId="179" fontId="27" fillId="0" borderId="26" xfId="1" applyNumberFormat="1" applyFont="1" applyFill="1" applyBorder="1" applyAlignment="1" applyProtection="1">
      <alignment vertical="center"/>
    </xf>
    <xf numFmtId="179" fontId="27" fillId="0" borderId="16" xfId="1" applyNumberFormat="1" applyFont="1" applyFill="1" applyBorder="1" applyAlignment="1">
      <alignment vertical="center"/>
    </xf>
    <xf numFmtId="179" fontId="27" fillId="0" borderId="16" xfId="1" applyNumberFormat="1" applyFont="1" applyFill="1" applyBorder="1" applyAlignment="1" applyProtection="1">
      <alignment vertical="center"/>
    </xf>
    <xf numFmtId="179" fontId="26" fillId="0" borderId="30" xfId="1" applyNumberFormat="1" applyFont="1" applyFill="1" applyBorder="1" applyAlignment="1">
      <alignment vertical="center"/>
    </xf>
    <xf numFmtId="179" fontId="26" fillId="0" borderId="30" xfId="1" applyNumberFormat="1" applyFont="1" applyFill="1" applyBorder="1" applyAlignment="1">
      <alignment horizontal="right" vertical="center"/>
    </xf>
    <xf numFmtId="0" fontId="27" fillId="0" borderId="28" xfId="0" applyFont="1" applyFill="1" applyBorder="1" applyAlignment="1">
      <alignment horizontal="right" vertical="center"/>
    </xf>
    <xf numFmtId="0" fontId="27" fillId="0" borderId="44" xfId="0" applyFont="1" applyFill="1" applyBorder="1" applyAlignment="1">
      <alignment horizontal="right" vertical="center"/>
    </xf>
    <xf numFmtId="0" fontId="28" fillId="0" borderId="35" xfId="0" quotePrefix="1" applyFont="1" applyFill="1" applyBorder="1" applyAlignment="1">
      <alignment horizontal="center" vertical="center" wrapText="1"/>
    </xf>
    <xf numFmtId="0" fontId="17" fillId="0" borderId="45"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shrinkToFit="1"/>
      <protection locked="0"/>
    </xf>
    <xf numFmtId="0" fontId="28" fillId="0" borderId="19" xfId="0" quotePrefix="1" applyFont="1" applyFill="1" applyBorder="1" applyAlignment="1">
      <alignment horizontal="center" vertical="center"/>
    </xf>
    <xf numFmtId="182" fontId="45" fillId="0" borderId="46" xfId="0" applyNumberFormat="1" applyFont="1" applyFill="1" applyBorder="1" applyAlignment="1" applyProtection="1">
      <alignment horizontal="right" vertical="center"/>
      <protection locked="0"/>
    </xf>
    <xf numFmtId="177" fontId="6" fillId="0" borderId="47" xfId="0" applyNumberFormat="1" applyFont="1" applyFill="1" applyBorder="1" applyAlignment="1">
      <alignment horizontal="right" vertical="center"/>
    </xf>
    <xf numFmtId="3" fontId="6" fillId="0" borderId="14" xfId="5" applyNumberFormat="1" applyFont="1" applyFill="1" applyBorder="1" applyAlignment="1">
      <alignment horizontal="right" vertical="center"/>
    </xf>
    <xf numFmtId="182" fontId="45" fillId="0" borderId="48" xfId="0" applyNumberFormat="1" applyFont="1" applyFill="1" applyBorder="1" applyAlignment="1" applyProtection="1">
      <alignment horizontal="right" vertical="center"/>
      <protection locked="0"/>
    </xf>
    <xf numFmtId="177" fontId="6" fillId="0" borderId="48" xfId="0" applyNumberFormat="1" applyFont="1" applyFill="1" applyBorder="1" applyAlignment="1">
      <alignment horizontal="right" vertical="center"/>
    </xf>
    <xf numFmtId="177" fontId="6" fillId="0" borderId="49" xfId="0" applyNumberFormat="1" applyFont="1" applyFill="1" applyBorder="1" applyAlignment="1">
      <alignment vertical="center"/>
    </xf>
    <xf numFmtId="3" fontId="6" fillId="0" borderId="49" xfId="5" applyNumberFormat="1" applyFont="1" applyFill="1" applyBorder="1" applyAlignment="1">
      <alignment horizontal="right" vertical="center"/>
    </xf>
    <xf numFmtId="182" fontId="45" fillId="0" borderId="50" xfId="0" applyNumberFormat="1" applyFont="1" applyFill="1" applyBorder="1" applyAlignment="1" applyProtection="1">
      <alignment horizontal="right" vertical="center"/>
      <protection locked="0"/>
    </xf>
    <xf numFmtId="177" fontId="6" fillId="0" borderId="50" xfId="0" applyNumberFormat="1" applyFont="1" applyFill="1" applyBorder="1" applyAlignment="1">
      <alignment horizontal="right" vertical="center"/>
    </xf>
    <xf numFmtId="177" fontId="10" fillId="0" borderId="9" xfId="0" applyNumberFormat="1" applyFont="1" applyFill="1" applyBorder="1" applyAlignment="1">
      <alignment horizontal="right" vertical="center" shrinkToFit="1"/>
    </xf>
    <xf numFmtId="182" fontId="10" fillId="0" borderId="51" xfId="0" applyNumberFormat="1" applyFont="1" applyFill="1" applyBorder="1" applyAlignment="1">
      <alignment horizontal="right" vertical="center" shrinkToFit="1"/>
    </xf>
    <xf numFmtId="0" fontId="10" fillId="0" borderId="1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177" fontId="10" fillId="0" borderId="12" xfId="0" applyNumberFormat="1" applyFont="1" applyFill="1" applyBorder="1" applyAlignment="1">
      <alignment horizontal="right" vertical="center" shrinkToFit="1"/>
    </xf>
    <xf numFmtId="177" fontId="10" fillId="0" borderId="51" xfId="0" applyNumberFormat="1" applyFont="1" applyFill="1" applyBorder="1" applyAlignment="1">
      <alignment horizontal="center" vertical="center" shrinkToFit="1"/>
    </xf>
    <xf numFmtId="177" fontId="6" fillId="0" borderId="9" xfId="0" applyNumberFormat="1" applyFont="1" applyFill="1" applyBorder="1" applyAlignment="1">
      <alignment vertical="center" shrinkToFit="1"/>
    </xf>
    <xf numFmtId="176" fontId="6" fillId="0" borderId="33" xfId="0" applyNumberFormat="1" applyFont="1" applyFill="1" applyBorder="1" applyAlignment="1">
      <alignment vertical="center" shrinkToFit="1"/>
    </xf>
    <xf numFmtId="176" fontId="6" fillId="0" borderId="34" xfId="0" applyNumberFormat="1" applyFont="1" applyFill="1" applyBorder="1" applyAlignment="1">
      <alignment vertical="center" shrinkToFit="1"/>
    </xf>
    <xf numFmtId="177" fontId="6" fillId="0" borderId="10" xfId="0" applyNumberFormat="1" applyFont="1" applyFill="1" applyBorder="1" applyAlignment="1">
      <alignment vertical="center" shrinkToFit="1"/>
    </xf>
    <xf numFmtId="177" fontId="6" fillId="0" borderId="52" xfId="0" applyNumberFormat="1" applyFont="1" applyFill="1" applyBorder="1" applyAlignment="1">
      <alignment horizontal="center" vertical="center"/>
    </xf>
    <xf numFmtId="177" fontId="6" fillId="0" borderId="52" xfId="0" applyNumberFormat="1" applyFont="1" applyFill="1" applyBorder="1" applyAlignment="1">
      <alignment horizontal="right" vertical="center"/>
    </xf>
    <xf numFmtId="0" fontId="6" fillId="0" borderId="52" xfId="0" applyFont="1" applyFill="1" applyBorder="1" applyAlignment="1">
      <alignment horizontal="center" vertical="center"/>
    </xf>
    <xf numFmtId="177" fontId="6" fillId="0" borderId="53" xfId="0" applyNumberFormat="1" applyFont="1" applyFill="1" applyBorder="1" applyAlignment="1">
      <alignment vertical="center"/>
    </xf>
    <xf numFmtId="184" fontId="6" fillId="0" borderId="53" xfId="0" applyNumberFormat="1" applyFont="1" applyFill="1" applyBorder="1" applyAlignment="1">
      <alignment vertical="center"/>
    </xf>
    <xf numFmtId="176" fontId="6" fillId="0" borderId="52" xfId="0" applyNumberFormat="1" applyFont="1" applyFill="1" applyBorder="1" applyAlignment="1">
      <alignment vertical="center"/>
    </xf>
    <xf numFmtId="0" fontId="6" fillId="0" borderId="20" xfId="0" applyFont="1" applyFill="1" applyBorder="1" applyAlignment="1">
      <alignment horizontal="center" vertical="center"/>
    </xf>
    <xf numFmtId="177" fontId="6" fillId="0" borderId="20" xfId="0" applyNumberFormat="1" applyFont="1" applyFill="1" applyBorder="1" applyAlignment="1">
      <alignment horizontal="right" vertical="center"/>
    </xf>
    <xf numFmtId="0" fontId="6" fillId="0" borderId="54" xfId="0" applyFont="1" applyFill="1" applyBorder="1" applyAlignment="1">
      <alignment horizontal="center" vertical="center"/>
    </xf>
    <xf numFmtId="177" fontId="6" fillId="0" borderId="55" xfId="0" applyNumberFormat="1" applyFont="1" applyFill="1" applyBorder="1" applyAlignment="1">
      <alignment horizontal="right" vertical="center"/>
    </xf>
    <xf numFmtId="177" fontId="6" fillId="0" borderId="56" xfId="0" applyNumberFormat="1" applyFont="1" applyFill="1" applyBorder="1" applyAlignment="1">
      <alignment vertical="center"/>
    </xf>
    <xf numFmtId="176" fontId="6" fillId="0" borderId="54" xfId="0" applyNumberFormat="1" applyFont="1" applyFill="1" applyBorder="1" applyAlignment="1">
      <alignment vertical="center"/>
    </xf>
    <xf numFmtId="0" fontId="36" fillId="0" borderId="36" xfId="0" applyFont="1" applyFill="1" applyBorder="1" applyAlignment="1" applyProtection="1">
      <alignment horizontal="left" vertical="center" shrinkToFit="1"/>
    </xf>
    <xf numFmtId="0" fontId="36" fillId="0" borderId="30" xfId="0" applyFont="1" applyFill="1" applyBorder="1" applyAlignment="1" applyProtection="1">
      <alignment horizontal="left" vertical="center" shrinkToFit="1"/>
    </xf>
    <xf numFmtId="0" fontId="36" fillId="0" borderId="41" xfId="0" applyFont="1" applyFill="1" applyBorder="1" applyAlignment="1" applyProtection="1">
      <alignment horizontal="left" vertical="center" shrinkToFit="1"/>
    </xf>
    <xf numFmtId="0" fontId="6" fillId="0" borderId="49" xfId="0" applyFont="1" applyFill="1" applyBorder="1" applyAlignment="1">
      <alignment horizontal="center" vertical="center"/>
    </xf>
    <xf numFmtId="177" fontId="6" fillId="0" borderId="36" xfId="0" applyNumberFormat="1" applyFont="1" applyFill="1" applyBorder="1" applyAlignment="1">
      <alignment horizontal="right" vertical="center"/>
    </xf>
    <xf numFmtId="0" fontId="6" fillId="0" borderId="36" xfId="0" applyFont="1" applyFill="1" applyBorder="1" applyAlignment="1">
      <alignment horizontal="center" vertical="center"/>
    </xf>
    <xf numFmtId="176" fontId="6" fillId="0" borderId="36" xfId="0" applyNumberFormat="1" applyFont="1" applyFill="1" applyBorder="1" applyAlignment="1">
      <alignment vertical="center"/>
    </xf>
    <xf numFmtId="177" fontId="6" fillId="0" borderId="48" xfId="0" applyNumberFormat="1" applyFont="1" applyFill="1" applyBorder="1" applyAlignment="1">
      <alignment vertical="center"/>
    </xf>
    <xf numFmtId="177" fontId="6" fillId="0" borderId="9" xfId="0" applyNumberFormat="1" applyFont="1" applyFill="1" applyBorder="1" applyAlignment="1">
      <alignment horizontal="center" vertical="center" shrinkToFit="1"/>
    </xf>
    <xf numFmtId="177" fontId="6" fillId="0" borderId="33" xfId="0" applyNumberFormat="1" applyFont="1" applyFill="1" applyBorder="1" applyAlignment="1">
      <alignment horizontal="center" vertical="center" shrinkToFit="1"/>
    </xf>
    <xf numFmtId="177" fontId="6" fillId="0" borderId="34" xfId="0" applyNumberFormat="1" applyFont="1" applyFill="1" applyBorder="1" applyAlignment="1">
      <alignment horizontal="center" vertical="center" shrinkToFit="1"/>
    </xf>
    <xf numFmtId="177" fontId="6" fillId="0" borderId="57" xfId="0" applyNumberFormat="1" applyFont="1" applyFill="1" applyBorder="1" applyAlignment="1">
      <alignment horizontal="center" vertical="center" shrinkToFit="1"/>
    </xf>
    <xf numFmtId="177" fontId="6" fillId="0" borderId="51" xfId="0" applyNumberFormat="1" applyFont="1" applyFill="1" applyBorder="1" applyAlignment="1">
      <alignment horizontal="center" vertical="center" shrinkToFit="1"/>
    </xf>
    <xf numFmtId="177" fontId="6" fillId="0" borderId="58" xfId="0" applyNumberFormat="1" applyFont="1" applyFill="1" applyBorder="1" applyAlignment="1">
      <alignment horizontal="center" vertical="center" shrinkToFit="1"/>
    </xf>
    <xf numFmtId="177" fontId="6" fillId="0" borderId="12" xfId="0" applyNumberFormat="1" applyFont="1" applyFill="1" applyBorder="1" applyAlignment="1">
      <alignment horizontal="center" vertical="center" shrinkToFit="1"/>
    </xf>
    <xf numFmtId="177" fontId="6" fillId="0" borderId="59" xfId="0" applyNumberFormat="1" applyFont="1" applyFill="1" applyBorder="1" applyAlignment="1">
      <alignment horizontal="center" vertical="center" shrinkToFit="1"/>
    </xf>
    <xf numFmtId="176" fontId="6" fillId="0" borderId="10" xfId="0" applyNumberFormat="1" applyFont="1" applyFill="1" applyBorder="1" applyAlignment="1">
      <alignment vertical="center" shrinkToFit="1"/>
    </xf>
    <xf numFmtId="179" fontId="6" fillId="0" borderId="27" xfId="1" applyNumberFormat="1" applyFont="1" applyFill="1" applyBorder="1" applyAlignment="1" applyProtection="1">
      <alignment vertical="center"/>
    </xf>
    <xf numFmtId="179" fontId="6" fillId="0" borderId="21" xfId="1" applyNumberFormat="1" applyFont="1" applyFill="1" applyBorder="1" applyAlignment="1">
      <alignment vertical="center"/>
    </xf>
    <xf numFmtId="179" fontId="6" fillId="0" borderId="21" xfId="1" applyNumberFormat="1" applyFont="1" applyFill="1" applyBorder="1" applyAlignment="1" applyProtection="1">
      <alignment vertical="center"/>
    </xf>
    <xf numFmtId="179" fontId="26" fillId="0" borderId="30" xfId="1" applyNumberFormat="1" applyFont="1" applyFill="1" applyBorder="1" applyAlignment="1">
      <alignment horizontal="center" vertical="center"/>
    </xf>
    <xf numFmtId="179" fontId="6" fillId="0" borderId="26" xfId="1" applyNumberFormat="1" applyFont="1" applyFill="1" applyBorder="1" applyAlignment="1" applyProtection="1">
      <alignment vertical="center"/>
    </xf>
    <xf numFmtId="179" fontId="6" fillId="0" borderId="16" xfId="1" applyNumberFormat="1" applyFont="1" applyFill="1" applyBorder="1" applyAlignment="1">
      <alignment vertical="center"/>
    </xf>
    <xf numFmtId="179" fontId="6" fillId="0" borderId="16" xfId="1" applyNumberFormat="1" applyFont="1" applyFill="1" applyBorder="1" applyAlignment="1" applyProtection="1">
      <alignment vertical="center"/>
    </xf>
    <xf numFmtId="179" fontId="26" fillId="0" borderId="39" xfId="1" applyNumberFormat="1" applyFont="1" applyFill="1" applyBorder="1" applyAlignment="1">
      <alignment vertical="center"/>
    </xf>
    <xf numFmtId="179" fontId="26" fillId="0" borderId="40" xfId="1" applyNumberFormat="1" applyFont="1" applyFill="1" applyBorder="1" applyAlignment="1">
      <alignment horizontal="center" vertical="center"/>
    </xf>
    <xf numFmtId="179" fontId="26" fillId="0" borderId="60" xfId="1" applyNumberFormat="1" applyFont="1" applyFill="1" applyBorder="1" applyAlignment="1">
      <alignment vertical="center"/>
    </xf>
    <xf numFmtId="179" fontId="27" fillId="0" borderId="35" xfId="1" applyNumberFormat="1" applyFont="1" applyFill="1" applyBorder="1" applyAlignment="1">
      <alignment vertical="center"/>
    </xf>
    <xf numFmtId="0" fontId="0" fillId="0" borderId="11" xfId="0" applyFont="1" applyFill="1" applyBorder="1" applyAlignment="1" applyProtection="1">
      <alignment horizontal="center" vertical="center" shrinkToFit="1"/>
      <protection locked="0"/>
    </xf>
    <xf numFmtId="182" fontId="45" fillId="0" borderId="61" xfId="0" applyNumberFormat="1" applyFont="1" applyFill="1" applyBorder="1" applyAlignment="1">
      <alignment horizontal="right" vertical="center"/>
    </xf>
    <xf numFmtId="177" fontId="45" fillId="0" borderId="61" xfId="0" applyNumberFormat="1" applyFont="1" applyFill="1" applyBorder="1" applyAlignment="1">
      <alignment horizontal="right" vertical="center"/>
    </xf>
    <xf numFmtId="177" fontId="45" fillId="0" borderId="41"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28" xfId="0" applyNumberFormat="1" applyFont="1" applyFill="1" applyBorder="1" applyAlignment="1">
      <alignment horizontal="right" vertical="center"/>
    </xf>
    <xf numFmtId="182" fontId="45" fillId="0" borderId="2" xfId="0" applyNumberFormat="1" applyFont="1" applyFill="1" applyBorder="1" applyAlignment="1">
      <alignment horizontal="right" vertical="center"/>
    </xf>
    <xf numFmtId="177" fontId="45" fillId="0" borderId="2" xfId="0" applyNumberFormat="1" applyFont="1" applyFill="1" applyBorder="1" applyAlignment="1">
      <alignment horizontal="right" vertical="center"/>
    </xf>
    <xf numFmtId="176" fontId="6" fillId="0" borderId="31" xfId="0" applyNumberFormat="1" applyFont="1" applyFill="1" applyBorder="1" applyAlignment="1">
      <alignment horizontal="right" vertical="center"/>
    </xf>
    <xf numFmtId="176" fontId="6" fillId="0" borderId="30" xfId="0"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82" fontId="45" fillId="0" borderId="42" xfId="0" applyNumberFormat="1" applyFont="1" applyFill="1" applyBorder="1" applyAlignment="1">
      <alignment horizontal="right" vertical="center"/>
    </xf>
    <xf numFmtId="177" fontId="45" fillId="0" borderId="42" xfId="0" applyNumberFormat="1" applyFont="1" applyFill="1" applyBorder="1" applyAlignment="1">
      <alignment horizontal="right" vertical="center"/>
    </xf>
    <xf numFmtId="177" fontId="6" fillId="0" borderId="63" xfId="0" applyNumberFormat="1" applyFont="1" applyFill="1" applyBorder="1" applyAlignment="1">
      <alignment horizontal="right" vertical="center"/>
    </xf>
    <xf numFmtId="176" fontId="6" fillId="0" borderId="62" xfId="0" applyNumberFormat="1" applyFont="1" applyFill="1" applyBorder="1" applyAlignment="1">
      <alignment horizontal="right" vertical="center"/>
    </xf>
    <xf numFmtId="176" fontId="6" fillId="0" borderId="64" xfId="0" applyNumberFormat="1" applyFont="1" applyFill="1" applyBorder="1" applyAlignment="1">
      <alignment horizontal="right" vertical="center"/>
    </xf>
    <xf numFmtId="177" fontId="6" fillId="0" borderId="44" xfId="0" applyNumberFormat="1" applyFont="1" applyFill="1" applyBorder="1" applyAlignment="1">
      <alignment horizontal="right" vertical="center"/>
    </xf>
    <xf numFmtId="0" fontId="6" fillId="0" borderId="52" xfId="0" applyNumberFormat="1" applyFont="1" applyFill="1" applyBorder="1" applyAlignment="1">
      <alignment horizontal="center" vertical="center"/>
    </xf>
    <xf numFmtId="177" fontId="6" fillId="0" borderId="47" xfId="0" applyNumberFormat="1" applyFont="1" applyFill="1" applyBorder="1" applyAlignment="1">
      <alignment vertical="center"/>
    </xf>
    <xf numFmtId="177" fontId="6" fillId="0" borderId="55" xfId="0" applyNumberFormat="1" applyFont="1" applyFill="1" applyBorder="1" applyAlignment="1">
      <alignment vertical="center"/>
    </xf>
    <xf numFmtId="0" fontId="14" fillId="0" borderId="0" xfId="0" applyFont="1" applyFill="1">
      <alignment vertical="center"/>
    </xf>
    <xf numFmtId="0" fontId="15" fillId="0" borderId="0" xfId="0" applyFont="1" applyFill="1">
      <alignment vertical="center"/>
    </xf>
    <xf numFmtId="0" fontId="17" fillId="0" borderId="13" xfId="0" applyFont="1" applyFill="1" applyBorder="1" applyAlignment="1">
      <alignment vertical="center"/>
    </xf>
    <xf numFmtId="0" fontId="17" fillId="0" borderId="8" xfId="0" applyFont="1" applyFill="1" applyBorder="1" applyAlignment="1">
      <alignment vertical="center"/>
    </xf>
    <xf numFmtId="0" fontId="17" fillId="0" borderId="65" xfId="0" applyFont="1" applyFill="1" applyBorder="1" applyAlignment="1">
      <alignment vertical="center"/>
    </xf>
    <xf numFmtId="0" fontId="17" fillId="0" borderId="8" xfId="0" applyFont="1" applyFill="1" applyBorder="1">
      <alignment vertical="center"/>
    </xf>
    <xf numFmtId="0" fontId="17" fillId="0" borderId="65" xfId="0" applyFont="1" applyFill="1" applyBorder="1">
      <alignment vertical="center"/>
    </xf>
    <xf numFmtId="0" fontId="17" fillId="0" borderId="20"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27" xfId="0" applyFont="1" applyFill="1" applyBorder="1" applyAlignment="1">
      <alignment horizontal="distributed" vertical="center" indent="1"/>
    </xf>
    <xf numFmtId="0" fontId="17" fillId="0" borderId="0" xfId="0" applyFont="1" applyFill="1" applyBorder="1">
      <alignment vertical="center"/>
    </xf>
    <xf numFmtId="0" fontId="17" fillId="0" borderId="27" xfId="0" applyFont="1" applyFill="1" applyBorder="1">
      <alignment vertical="center"/>
    </xf>
    <xf numFmtId="0" fontId="17" fillId="0" borderId="66" xfId="0" applyFont="1" applyFill="1" applyBorder="1" applyAlignment="1">
      <alignment vertical="center"/>
    </xf>
    <xf numFmtId="0" fontId="17" fillId="0" borderId="11" xfId="0" applyFont="1" applyFill="1" applyBorder="1" applyAlignment="1">
      <alignment vertical="center"/>
    </xf>
    <xf numFmtId="0" fontId="17" fillId="0" borderId="26" xfId="0" applyFont="1" applyFill="1" applyBorder="1" applyAlignment="1">
      <alignment vertical="center"/>
    </xf>
    <xf numFmtId="0" fontId="17" fillId="0" borderId="11" xfId="0" applyFont="1" applyFill="1" applyBorder="1">
      <alignment vertical="center"/>
    </xf>
    <xf numFmtId="0" fontId="17" fillId="0" borderId="26" xfId="0" applyFont="1" applyFill="1" applyBorder="1">
      <alignment vertical="center"/>
    </xf>
    <xf numFmtId="0" fontId="17" fillId="0" borderId="13" xfId="0" applyFont="1" applyFill="1" applyBorder="1" applyAlignment="1">
      <alignment horizontal="distributed" vertical="center" indent="1"/>
    </xf>
    <xf numFmtId="0" fontId="17" fillId="0" borderId="8" xfId="0" applyFont="1" applyFill="1" applyBorder="1" applyAlignment="1">
      <alignment horizontal="distributed" vertical="center" indent="1"/>
    </xf>
    <xf numFmtId="0" fontId="17" fillId="0" borderId="65" xfId="0" applyFont="1" applyFill="1" applyBorder="1" applyAlignment="1">
      <alignment horizontal="distributed" vertical="center" indent="1"/>
    </xf>
    <xf numFmtId="0" fontId="17" fillId="0" borderId="20" xfId="0" applyFont="1" applyFill="1" applyBorder="1" applyAlignment="1">
      <alignment vertical="center"/>
    </xf>
    <xf numFmtId="0" fontId="17" fillId="0" borderId="0" xfId="0" applyFont="1" applyFill="1" applyBorder="1" applyAlignment="1">
      <alignment vertical="center"/>
    </xf>
    <xf numFmtId="0" fontId="17" fillId="0" borderId="27" xfId="0" applyFont="1" applyFill="1" applyBorder="1" applyAlignment="1">
      <alignment vertical="center"/>
    </xf>
    <xf numFmtId="0" fontId="17" fillId="0" borderId="10" xfId="0" applyFont="1" applyFill="1" applyBorder="1" applyProtection="1">
      <alignment vertical="center"/>
      <protection locked="0"/>
    </xf>
    <xf numFmtId="0" fontId="17" fillId="0" borderId="0" xfId="0" applyFont="1" applyFill="1">
      <alignment vertical="center"/>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6" fillId="0" borderId="0" xfId="0" applyFont="1" applyFill="1">
      <alignment vertical="center"/>
    </xf>
    <xf numFmtId="0" fontId="25" fillId="0" borderId="0" xfId="0" applyFont="1" applyFill="1">
      <alignment vertical="center"/>
    </xf>
    <xf numFmtId="0" fontId="10" fillId="0" borderId="0" xfId="0" applyFont="1" applyFill="1">
      <alignment vertical="center"/>
    </xf>
    <xf numFmtId="0" fontId="26" fillId="0" borderId="9" xfId="0" applyFont="1" applyFill="1" applyBorder="1" applyAlignment="1">
      <alignment horizontal="distributed" vertical="center"/>
    </xf>
    <xf numFmtId="0" fontId="10" fillId="0" borderId="0" xfId="0" applyFont="1" applyFill="1" applyBorder="1">
      <alignment vertical="center"/>
    </xf>
    <xf numFmtId="0" fontId="25" fillId="0" borderId="0" xfId="0" quotePrefix="1" applyFont="1" applyFill="1" applyAlignment="1">
      <alignment horizontal="left" vertical="center"/>
    </xf>
    <xf numFmtId="0" fontId="28" fillId="0" borderId="11" xfId="0" applyFont="1" applyFill="1" applyBorder="1" applyAlignment="1">
      <alignment horizontal="right" vertical="center"/>
    </xf>
    <xf numFmtId="0" fontId="28" fillId="0" borderId="12" xfId="0" applyFont="1" applyFill="1" applyBorder="1" applyAlignment="1">
      <alignment horizontal="right" vertical="center"/>
    </xf>
    <xf numFmtId="0" fontId="28" fillId="0" borderId="13" xfId="0" applyFont="1" applyFill="1" applyBorder="1" applyAlignment="1">
      <alignment horizontal="right" vertical="center"/>
    </xf>
    <xf numFmtId="0" fontId="28" fillId="0" borderId="13" xfId="0" applyFont="1" applyFill="1" applyBorder="1" applyAlignment="1">
      <alignment vertical="center" wrapText="1"/>
    </xf>
    <xf numFmtId="0" fontId="28" fillId="0" borderId="8" xfId="0" applyFont="1" applyFill="1" applyBorder="1" applyAlignment="1">
      <alignment vertical="center" wrapText="1"/>
    </xf>
    <xf numFmtId="0" fontId="28" fillId="0" borderId="0" xfId="0" applyFont="1" applyFill="1">
      <alignment vertical="center"/>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6"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20" xfId="0" applyFont="1" applyFill="1" applyBorder="1" applyAlignment="1">
      <alignment horizontal="right" vertical="center"/>
    </xf>
    <xf numFmtId="0" fontId="28" fillId="0" borderId="21" xfId="0" applyFont="1" applyFill="1" applyBorder="1" applyAlignment="1">
      <alignment horizontal="right" vertical="center"/>
    </xf>
    <xf numFmtId="0" fontId="28" fillId="0" borderId="22" xfId="0" applyFont="1" applyFill="1" applyBorder="1" applyAlignment="1">
      <alignment horizontal="right" vertical="center"/>
    </xf>
    <xf numFmtId="0" fontId="28" fillId="0" borderId="24" xfId="0" applyFont="1" applyFill="1" applyBorder="1" applyAlignment="1">
      <alignment horizontal="right" vertical="center"/>
    </xf>
    <xf numFmtId="0" fontId="28" fillId="0" borderId="27" xfId="0" applyFont="1" applyFill="1" applyBorder="1" applyAlignment="1">
      <alignment horizontal="right" vertical="center"/>
    </xf>
    <xf numFmtId="0" fontId="28" fillId="0" borderId="23" xfId="0" applyFont="1" applyFill="1" applyBorder="1" applyAlignment="1">
      <alignment horizontal="right" vertical="center"/>
    </xf>
    <xf numFmtId="0" fontId="28" fillId="0" borderId="0" xfId="0" applyFont="1" applyFill="1" applyAlignment="1">
      <alignment horizontal="right" vertical="center"/>
    </xf>
    <xf numFmtId="179" fontId="10" fillId="0" borderId="22" xfId="1" applyNumberFormat="1" applyFont="1" applyFill="1" applyBorder="1" applyAlignment="1" applyProtection="1">
      <alignment vertical="center"/>
      <protection locked="0"/>
    </xf>
    <xf numFmtId="179" fontId="10" fillId="0" borderId="24" xfId="1" applyNumberFormat="1" applyFont="1" applyFill="1" applyBorder="1" applyAlignment="1" applyProtection="1">
      <alignment vertical="center"/>
      <protection locked="0"/>
    </xf>
    <xf numFmtId="0" fontId="26" fillId="0" borderId="22" xfId="0" applyFont="1" applyFill="1" applyBorder="1" applyAlignment="1">
      <alignment horizontal="center" vertical="center"/>
    </xf>
    <xf numFmtId="38" fontId="27" fillId="0" borderId="29" xfId="1" applyFont="1" applyFill="1" applyBorder="1" applyAlignment="1">
      <alignment vertical="center"/>
    </xf>
    <xf numFmtId="0" fontId="26" fillId="0" borderId="2" xfId="0" applyFont="1" applyFill="1" applyBorder="1" applyAlignment="1">
      <alignment horizontal="center" vertical="center"/>
    </xf>
    <xf numFmtId="38" fontId="27" fillId="0" borderId="41" xfId="1" applyFont="1" applyFill="1" applyBorder="1" applyAlignment="1">
      <alignment vertical="center"/>
    </xf>
    <xf numFmtId="179" fontId="10" fillId="0" borderId="17" xfId="1" applyNumberFormat="1" applyFont="1" applyFill="1" applyBorder="1" applyAlignment="1" applyProtection="1">
      <alignment vertical="center"/>
      <protection locked="0"/>
    </xf>
    <xf numFmtId="179" fontId="10" fillId="0" borderId="19" xfId="1" applyNumberFormat="1" applyFont="1" applyFill="1" applyBorder="1" applyAlignment="1" applyProtection="1">
      <alignment vertical="center"/>
      <protection locked="0"/>
    </xf>
    <xf numFmtId="179" fontId="27" fillId="0" borderId="33" xfId="1" applyNumberFormat="1" applyFont="1" applyFill="1" applyBorder="1" applyAlignment="1">
      <alignment vertical="center"/>
    </xf>
    <xf numFmtId="38" fontId="27" fillId="0" borderId="34" xfId="1" applyFont="1" applyFill="1" applyBorder="1" applyAlignment="1">
      <alignment vertical="center"/>
    </xf>
    <xf numFmtId="0" fontId="26" fillId="0" borderId="20"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13" xfId="0" applyFont="1" applyFill="1" applyBorder="1" applyAlignment="1">
      <alignment horizontal="center" vertical="center"/>
    </xf>
    <xf numFmtId="38" fontId="27" fillId="0" borderId="68" xfId="1" applyFont="1" applyFill="1" applyBorder="1" applyAlignment="1">
      <alignment vertical="center"/>
    </xf>
    <xf numFmtId="0" fontId="31" fillId="0" borderId="0" xfId="0" applyFont="1" applyFill="1" applyAlignment="1">
      <alignment horizontal="center" vertical="center"/>
    </xf>
    <xf numFmtId="0" fontId="29" fillId="0" borderId="0" xfId="0" applyFont="1" applyFill="1" applyProtection="1">
      <alignment vertical="center"/>
      <protection locked="0"/>
    </xf>
    <xf numFmtId="179" fontId="32" fillId="0" borderId="0" xfId="1" applyNumberFormat="1" applyFont="1" applyFill="1" applyBorder="1" applyAlignment="1">
      <alignment vertical="center"/>
    </xf>
    <xf numFmtId="179" fontId="29" fillId="0" borderId="0" xfId="1" applyNumberFormat="1" applyFont="1" applyFill="1" applyBorder="1" applyAlignment="1">
      <alignment vertical="center"/>
    </xf>
    <xf numFmtId="0" fontId="29" fillId="0" borderId="0" xfId="0" applyFont="1" applyFill="1" applyBorder="1" applyAlignment="1">
      <alignment horizontal="center" vertical="center"/>
    </xf>
    <xf numFmtId="38" fontId="32" fillId="0" borderId="0" xfId="1" applyFont="1" applyFill="1" applyBorder="1" applyAlignment="1">
      <alignment vertical="center"/>
    </xf>
    <xf numFmtId="0" fontId="29" fillId="0" borderId="0" xfId="0" applyFont="1" applyFill="1">
      <alignment vertical="center"/>
    </xf>
    <xf numFmtId="0" fontId="29" fillId="0" borderId="0" xfId="0" applyFont="1" applyFill="1" applyAlignment="1" applyProtection="1">
      <alignment vertical="center"/>
      <protection locked="0"/>
    </xf>
    <xf numFmtId="0" fontId="26" fillId="0" borderId="17" xfId="0" applyFont="1" applyFill="1" applyBorder="1" applyAlignment="1">
      <alignment horizontal="center" vertical="center"/>
    </xf>
    <xf numFmtId="179" fontId="26" fillId="0" borderId="22" xfId="1" applyNumberFormat="1" applyFont="1" applyFill="1" applyBorder="1" applyAlignment="1" applyProtection="1">
      <alignment vertical="center"/>
      <protection locked="0"/>
    </xf>
    <xf numFmtId="179" fontId="26" fillId="0" borderId="24" xfId="1" applyNumberFormat="1" applyFont="1" applyFill="1" applyBorder="1" applyAlignment="1" applyProtection="1">
      <alignment vertical="center"/>
      <protection locked="0"/>
    </xf>
    <xf numFmtId="38" fontId="27" fillId="0" borderId="27" xfId="1" applyFont="1" applyFill="1" applyBorder="1" applyAlignment="1">
      <alignment vertical="center"/>
    </xf>
    <xf numFmtId="179" fontId="26" fillId="0" borderId="17" xfId="1" applyNumberFormat="1" applyFont="1" applyFill="1" applyBorder="1" applyAlignment="1" applyProtection="1">
      <alignment vertical="center"/>
      <protection locked="0"/>
    </xf>
    <xf numFmtId="179" fontId="26" fillId="0" borderId="19" xfId="1" applyNumberFormat="1" applyFont="1" applyFill="1" applyBorder="1" applyAlignment="1" applyProtection="1">
      <alignment vertical="center"/>
      <protection locked="0"/>
    </xf>
    <xf numFmtId="0" fontId="26" fillId="0" borderId="61" xfId="0" applyFont="1" applyFill="1" applyBorder="1" applyAlignment="1">
      <alignment horizontal="center" vertical="center"/>
    </xf>
    <xf numFmtId="0" fontId="33" fillId="0" borderId="0" xfId="0" applyFont="1" applyFill="1">
      <alignment vertical="center"/>
    </xf>
    <xf numFmtId="0" fontId="34" fillId="0" borderId="0" xfId="0" applyFont="1" applyFill="1">
      <alignment vertical="center"/>
    </xf>
    <xf numFmtId="0" fontId="10" fillId="0" borderId="0" xfId="0" applyFont="1" applyFill="1" applyAlignment="1">
      <alignment horizontal="center" vertical="center"/>
    </xf>
    <xf numFmtId="0" fontId="26" fillId="0" borderId="28" xfId="0" applyFont="1" applyFill="1" applyBorder="1" applyAlignment="1">
      <alignment horizontal="distributed" vertical="center"/>
    </xf>
    <xf numFmtId="38" fontId="10" fillId="0" borderId="0" xfId="1" applyFont="1" applyFill="1">
      <alignment vertical="center"/>
    </xf>
    <xf numFmtId="0" fontId="26" fillId="0" borderId="44" xfId="0" applyFont="1" applyFill="1" applyBorder="1" applyAlignment="1">
      <alignment horizontal="distributed" vertical="center"/>
    </xf>
    <xf numFmtId="0" fontId="35" fillId="0" borderId="0" xfId="0" quotePrefix="1" applyFont="1" applyFill="1" applyAlignment="1">
      <alignment horizontal="left" vertical="center"/>
    </xf>
    <xf numFmtId="0" fontId="10" fillId="0" borderId="0" xfId="0" applyFont="1" applyFill="1" applyAlignment="1">
      <alignment horizontal="right" vertical="center"/>
    </xf>
    <xf numFmtId="0" fontId="28" fillId="0" borderId="20" xfId="0" applyFont="1" applyFill="1" applyBorder="1" applyAlignment="1">
      <alignment horizontal="center" vertical="center" wrapText="1"/>
    </xf>
    <xf numFmtId="0" fontId="26" fillId="0" borderId="46" xfId="0" quotePrefix="1" applyFont="1" applyFill="1" applyBorder="1" applyAlignment="1">
      <alignment horizontal="center" vertical="center" wrapText="1"/>
    </xf>
    <xf numFmtId="0" fontId="26" fillId="0" borderId="61" xfId="0" quotePrefix="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27"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0" fontId="28" fillId="0" borderId="65" xfId="0" quotePrefix="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17" xfId="0" quotePrefix="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6" xfId="0" applyFont="1" applyFill="1" applyBorder="1" applyAlignment="1">
      <alignment horizontal="center" vertical="center"/>
    </xf>
    <xf numFmtId="0" fontId="28" fillId="0" borderId="66" xfId="0" quotePrefix="1" applyFont="1" applyFill="1" applyBorder="1" applyAlignment="1">
      <alignment horizontal="center" vertical="center"/>
    </xf>
    <xf numFmtId="0" fontId="28" fillId="0" borderId="26" xfId="0" applyFont="1" applyFill="1" applyBorder="1" applyAlignment="1">
      <alignment horizontal="center" vertical="center"/>
    </xf>
    <xf numFmtId="0" fontId="10" fillId="0" borderId="53" xfId="0"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right" vertical="center"/>
      <protection locked="0"/>
    </xf>
    <xf numFmtId="177" fontId="10" fillId="0" borderId="28" xfId="0" applyNumberFormat="1" applyFont="1" applyFill="1" applyBorder="1" applyAlignment="1" applyProtection="1">
      <alignment horizontal="right" vertical="center"/>
      <protection locked="0"/>
    </xf>
    <xf numFmtId="177" fontId="10" fillId="0" borderId="13" xfId="0" applyNumberFormat="1" applyFont="1" applyFill="1" applyBorder="1" applyAlignment="1" applyProtection="1">
      <alignment horizontal="right" vertical="center"/>
      <protection locked="0"/>
    </xf>
    <xf numFmtId="182" fontId="10" fillId="0" borderId="8" xfId="0" applyNumberFormat="1" applyFont="1" applyFill="1" applyBorder="1" applyAlignment="1">
      <alignment horizontal="right" vertical="center"/>
    </xf>
    <xf numFmtId="183" fontId="10" fillId="0" borderId="46" xfId="0" applyNumberFormat="1" applyFont="1" applyFill="1" applyBorder="1" applyAlignment="1">
      <alignment horizontal="right" vertical="center"/>
    </xf>
    <xf numFmtId="0" fontId="17" fillId="0" borderId="20" xfId="0" applyFont="1" applyFill="1" applyBorder="1" applyAlignment="1">
      <alignment horizontal="center" vertical="center" shrinkToFit="1"/>
    </xf>
    <xf numFmtId="177" fontId="45" fillId="0" borderId="67" xfId="0" applyNumberFormat="1" applyFont="1" applyFill="1" applyBorder="1" applyAlignment="1" applyProtection="1">
      <alignment horizontal="right" vertical="center"/>
      <protection locked="0"/>
    </xf>
    <xf numFmtId="0" fontId="10" fillId="0" borderId="49" xfId="0" applyNumberFormat="1" applyFont="1" applyFill="1" applyBorder="1" applyAlignment="1" applyProtection="1">
      <alignment horizontal="center" vertical="center"/>
      <protection locked="0"/>
    </xf>
    <xf numFmtId="0" fontId="10" fillId="0" borderId="49" xfId="0" applyFont="1" applyFill="1" applyBorder="1" applyAlignment="1" applyProtection="1">
      <alignment horizontal="right" vertical="center"/>
      <protection locked="0"/>
    </xf>
    <xf numFmtId="177" fontId="10" fillId="0" borderId="49" xfId="0" applyNumberFormat="1" applyFont="1" applyFill="1" applyBorder="1" applyAlignment="1" applyProtection="1">
      <alignment horizontal="right" vertical="center"/>
      <protection locked="0"/>
    </xf>
    <xf numFmtId="177" fontId="10" fillId="0" borderId="36" xfId="0" applyNumberFormat="1" applyFont="1" applyFill="1" applyBorder="1" applyAlignment="1" applyProtection="1">
      <alignment horizontal="right" vertical="center"/>
      <protection locked="0"/>
    </xf>
    <xf numFmtId="182" fontId="10" fillId="0" borderId="30" xfId="0" applyNumberFormat="1" applyFont="1" applyFill="1" applyBorder="1" applyAlignment="1">
      <alignment horizontal="right" vertical="center"/>
    </xf>
    <xf numFmtId="183" fontId="10" fillId="0" borderId="48" xfId="0" applyNumberFormat="1" applyFont="1" applyFill="1" applyBorder="1" applyAlignment="1">
      <alignment horizontal="right" vertical="center"/>
    </xf>
    <xf numFmtId="0" fontId="17" fillId="0" borderId="36" xfId="0" applyFont="1" applyFill="1" applyBorder="1" applyAlignment="1">
      <alignment horizontal="center" vertical="center" shrinkToFit="1"/>
    </xf>
    <xf numFmtId="177" fontId="45" fillId="0" borderId="49" xfId="0" applyNumberFormat="1" applyFont="1" applyFill="1" applyBorder="1" applyAlignment="1" applyProtection="1">
      <alignment horizontal="right" vertical="center"/>
      <protection locked="0"/>
    </xf>
    <xf numFmtId="0" fontId="28" fillId="0" borderId="0" xfId="0" applyFont="1" applyFill="1" applyAlignment="1">
      <alignment vertical="center"/>
    </xf>
    <xf numFmtId="0" fontId="10" fillId="0" borderId="44" xfId="0" applyNumberFormat="1" applyFont="1" applyFill="1" applyBorder="1" applyAlignment="1" applyProtection="1">
      <alignment horizontal="center" vertical="center"/>
      <protection locked="0"/>
    </xf>
    <xf numFmtId="0" fontId="10" fillId="0" borderId="44" xfId="0" applyFont="1" applyFill="1" applyBorder="1" applyAlignment="1" applyProtection="1">
      <alignment horizontal="right" vertical="center"/>
      <protection locked="0"/>
    </xf>
    <xf numFmtId="177" fontId="10" fillId="0" borderId="44" xfId="0" applyNumberFormat="1" applyFont="1" applyFill="1" applyBorder="1" applyAlignment="1" applyProtection="1">
      <alignment horizontal="right" vertical="center"/>
      <protection locked="0"/>
    </xf>
    <xf numFmtId="177" fontId="10" fillId="0" borderId="63" xfId="0" applyNumberFormat="1" applyFont="1" applyFill="1" applyBorder="1" applyAlignment="1" applyProtection="1">
      <alignment horizontal="right" vertical="center"/>
      <protection locked="0"/>
    </xf>
    <xf numFmtId="182" fontId="10" fillId="0" borderId="64" xfId="0" applyNumberFormat="1" applyFont="1" applyFill="1" applyBorder="1" applyAlignment="1">
      <alignment horizontal="right" vertical="center"/>
    </xf>
    <xf numFmtId="183" fontId="10" fillId="0" borderId="50" xfId="0" applyNumberFormat="1" applyFont="1" applyFill="1" applyBorder="1" applyAlignment="1">
      <alignment horizontal="right" vertical="center"/>
    </xf>
    <xf numFmtId="0" fontId="17" fillId="0" borderId="63" xfId="0" applyFont="1" applyFill="1" applyBorder="1" applyAlignment="1">
      <alignment horizontal="center" vertical="center" shrinkToFit="1"/>
    </xf>
    <xf numFmtId="177" fontId="45" fillId="0" borderId="44" xfId="0" applyNumberFormat="1" applyFont="1" applyFill="1" applyBorder="1" applyAlignment="1" applyProtection="1">
      <alignment horizontal="right" vertical="center"/>
      <protection locked="0"/>
    </xf>
    <xf numFmtId="0" fontId="28" fillId="0" borderId="0" xfId="0" applyFont="1" applyFill="1" applyAlignment="1">
      <alignment vertical="center" shrinkToFit="1"/>
    </xf>
    <xf numFmtId="0" fontId="28"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quotePrefix="1" applyFont="1" applyFill="1" applyAlignment="1">
      <alignment horizontal="left" vertical="center"/>
    </xf>
    <xf numFmtId="0" fontId="28" fillId="0" borderId="69" xfId="0" applyFont="1" applyFill="1" applyBorder="1" applyAlignment="1">
      <alignment horizontal="center" vertical="center"/>
    </xf>
    <xf numFmtId="0" fontId="10" fillId="0" borderId="52" xfId="0" applyFont="1" applyFill="1" applyBorder="1" applyAlignment="1" applyProtection="1">
      <alignment horizontal="center" vertical="center" shrinkToFit="1"/>
      <protection locked="0"/>
    </xf>
    <xf numFmtId="0" fontId="10" fillId="0" borderId="70" xfId="0" applyFont="1" applyFill="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shrinkToFit="1"/>
      <protection locked="0"/>
    </xf>
    <xf numFmtId="0" fontId="6" fillId="0" borderId="7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1" xfId="0" applyFont="1" applyFill="1" applyBorder="1" applyAlignment="1">
      <alignment horizontal="center" vertical="center"/>
    </xf>
    <xf numFmtId="0" fontId="10" fillId="0" borderId="54" xfId="0" applyFont="1" applyFill="1" applyBorder="1" applyAlignment="1" applyProtection="1">
      <alignment horizontal="center" vertical="center" shrinkToFit="1"/>
      <protection locked="0"/>
    </xf>
    <xf numFmtId="0" fontId="10" fillId="0" borderId="74"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5" xfId="0" applyFont="1" applyFill="1" applyBorder="1" applyAlignment="1">
      <alignment horizontal="center" vertical="center"/>
    </xf>
    <xf numFmtId="0" fontId="10" fillId="0" borderId="36"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shrinkToFit="1"/>
      <protection locked="0"/>
    </xf>
    <xf numFmtId="0" fontId="6" fillId="0" borderId="4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30" xfId="0" applyFont="1" applyFill="1" applyBorder="1" applyAlignment="1">
      <alignment horizontal="center" vertical="center"/>
    </xf>
    <xf numFmtId="0" fontId="10" fillId="0" borderId="49" xfId="0" applyNumberFormat="1" applyFont="1" applyFill="1" applyBorder="1" applyAlignment="1" applyProtection="1">
      <alignment horizontal="center" vertical="center" shrinkToFit="1"/>
      <protection locked="0"/>
    </xf>
    <xf numFmtId="0" fontId="34" fillId="0" borderId="0" xfId="0" applyFont="1" applyFill="1" applyAlignment="1">
      <alignment vertical="center" shrinkToFit="1"/>
    </xf>
    <xf numFmtId="0" fontId="10" fillId="0" borderId="0" xfId="0" applyFont="1" applyFill="1" applyAlignment="1">
      <alignment vertical="center" shrinkToFit="1"/>
    </xf>
    <xf numFmtId="0" fontId="25" fillId="0" borderId="0" xfId="0" applyFont="1" applyFill="1" applyAlignment="1">
      <alignment vertical="center" shrinkToFit="1"/>
    </xf>
    <xf numFmtId="0" fontId="10" fillId="0" borderId="53" xfId="0" applyNumberFormat="1"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1" xfId="0" applyFont="1" applyFill="1" applyBorder="1" applyAlignment="1">
      <alignment horizontal="center" vertical="center"/>
    </xf>
    <xf numFmtId="0" fontId="29" fillId="0" borderId="0" xfId="0" applyFont="1" applyFill="1" applyAlignment="1">
      <alignment vertical="center" shrinkToFit="1"/>
    </xf>
    <xf numFmtId="0" fontId="29" fillId="0" borderId="0" xfId="0" applyFont="1" applyFill="1" applyAlignment="1">
      <alignment horizontal="center" vertical="center"/>
    </xf>
    <xf numFmtId="0" fontId="30" fillId="0" borderId="0" xfId="0" applyFont="1" applyFill="1" applyAlignment="1">
      <alignment vertical="center" shrinkToFit="1"/>
    </xf>
    <xf numFmtId="0" fontId="30" fillId="0" borderId="0" xfId="0" applyFont="1" applyFill="1" applyAlignment="1">
      <alignment horizontal="center" vertical="center"/>
    </xf>
    <xf numFmtId="0" fontId="30" fillId="0" borderId="0" xfId="0" applyFont="1" applyFill="1">
      <alignment vertical="center"/>
    </xf>
    <xf numFmtId="0" fontId="38" fillId="0" borderId="0" xfId="0" applyFont="1" applyFill="1" applyAlignment="1">
      <alignment horizontal="center" vertical="center"/>
    </xf>
    <xf numFmtId="0" fontId="4" fillId="0" borderId="0" xfId="6" applyFont="1" applyAlignment="1">
      <alignment horizontal="right" vertical="center"/>
    </xf>
    <xf numFmtId="0" fontId="40" fillId="0" borderId="0" xfId="6" applyFont="1" applyAlignment="1">
      <alignment horizontal="center"/>
    </xf>
    <xf numFmtId="0" fontId="28" fillId="0" borderId="0" xfId="6" applyFont="1"/>
    <xf numFmtId="0" fontId="39" fillId="0" borderId="40" xfId="4" applyFont="1" applyFill="1" applyBorder="1" applyAlignment="1">
      <alignment horizontal="distributed" vertical="center"/>
    </xf>
    <xf numFmtId="0" fontId="16" fillId="0" borderId="21" xfId="0" applyFont="1" applyFill="1" applyBorder="1" applyAlignment="1">
      <alignment vertical="center" wrapText="1"/>
    </xf>
    <xf numFmtId="0" fontId="7" fillId="0" borderId="28" xfId="0" applyFont="1" applyBorder="1" applyAlignment="1">
      <alignment horizontal="right" vertical="center"/>
    </xf>
    <xf numFmtId="0" fontId="7" fillId="0" borderId="61" xfId="0" applyFont="1" applyBorder="1" applyAlignment="1">
      <alignment horizontal="right" vertical="center"/>
    </xf>
    <xf numFmtId="0" fontId="7" fillId="0" borderId="45" xfId="0" applyFont="1" applyBorder="1" applyAlignment="1">
      <alignment horizontal="right" vertical="center"/>
    </xf>
    <xf numFmtId="0" fontId="7" fillId="0" borderId="35" xfId="0" applyFont="1" applyBorder="1" applyAlignment="1">
      <alignment horizontal="right" vertical="center"/>
    </xf>
    <xf numFmtId="0" fontId="7" fillId="0" borderId="65" xfId="0" applyFont="1" applyFill="1" applyBorder="1" applyAlignment="1">
      <alignment horizontal="right" vertical="center"/>
    </xf>
    <xf numFmtId="0" fontId="4" fillId="0" borderId="0" xfId="6" applyFont="1" applyAlignment="1">
      <alignment vertical="center"/>
    </xf>
    <xf numFmtId="179" fontId="43" fillId="0" borderId="16" xfId="1" applyNumberFormat="1" applyFont="1" applyFill="1" applyBorder="1" applyAlignment="1" applyProtection="1">
      <alignment vertical="center"/>
      <protection locked="0"/>
    </xf>
    <xf numFmtId="0" fontId="28" fillId="0" borderId="61" xfId="0" quotePrefix="1" applyFont="1" applyFill="1" applyBorder="1" applyAlignment="1">
      <alignment horizontal="center" vertical="center" wrapText="1"/>
    </xf>
    <xf numFmtId="0" fontId="46" fillId="0" borderId="0" xfId="0" applyFont="1" applyFill="1">
      <alignment vertical="center"/>
    </xf>
    <xf numFmtId="179" fontId="26" fillId="0" borderId="40" xfId="1" applyNumberFormat="1" applyFont="1" applyFill="1" applyBorder="1" applyAlignment="1">
      <alignment vertical="center"/>
    </xf>
    <xf numFmtId="0" fontId="26" fillId="0" borderId="3" xfId="0" applyFont="1" applyFill="1" applyBorder="1" applyAlignment="1">
      <alignment horizontal="center" vertical="center"/>
    </xf>
    <xf numFmtId="179" fontId="26" fillId="0" borderId="7" xfId="1" applyNumberFormat="1" applyFont="1" applyFill="1" applyBorder="1" applyAlignment="1">
      <alignment vertical="center"/>
    </xf>
    <xf numFmtId="0" fontId="26" fillId="0" borderId="1" xfId="0" applyFont="1" applyFill="1" applyBorder="1" applyAlignment="1">
      <alignment horizontal="center" vertical="center"/>
    </xf>
    <xf numFmtId="179" fontId="26" fillId="0" borderId="71" xfId="1" applyNumberFormat="1" applyFont="1" applyFill="1" applyBorder="1" applyAlignment="1">
      <alignment vertical="center"/>
    </xf>
    <xf numFmtId="179" fontId="27" fillId="0" borderId="70" xfId="1" applyNumberFormat="1" applyFont="1" applyFill="1" applyBorder="1" applyAlignment="1">
      <alignment vertical="center"/>
    </xf>
    <xf numFmtId="0" fontId="25" fillId="0" borderId="0" xfId="3" applyFont="1" applyFill="1">
      <alignment vertical="center"/>
    </xf>
    <xf numFmtId="0" fontId="10" fillId="0" borderId="0" xfId="3" applyFont="1" applyFill="1">
      <alignment vertical="center"/>
    </xf>
    <xf numFmtId="0" fontId="26" fillId="0" borderId="9" xfId="3" applyFont="1" applyFill="1" applyBorder="1" applyAlignment="1">
      <alignment horizontal="distributed" vertical="center"/>
    </xf>
    <xf numFmtId="0" fontId="27" fillId="0" borderId="10" xfId="3" applyFont="1" applyFill="1" applyBorder="1" applyAlignment="1">
      <alignment horizontal="right" vertical="center"/>
    </xf>
    <xf numFmtId="0" fontId="10" fillId="0" borderId="0" xfId="3" applyFont="1" applyFill="1" applyBorder="1">
      <alignment vertical="center"/>
    </xf>
    <xf numFmtId="0" fontId="25" fillId="0" borderId="0" xfId="3" quotePrefix="1" applyFont="1" applyFill="1" applyAlignment="1">
      <alignment horizontal="left" vertical="center"/>
    </xf>
    <xf numFmtId="0" fontId="28" fillId="0" borderId="11" xfId="3" applyFont="1" applyFill="1" applyBorder="1" applyAlignment="1">
      <alignment horizontal="right" vertical="center"/>
    </xf>
    <xf numFmtId="0" fontId="28" fillId="0" borderId="12" xfId="3" applyFont="1" applyFill="1" applyBorder="1" applyAlignment="1">
      <alignment horizontal="right" vertical="center"/>
    </xf>
    <xf numFmtId="0" fontId="7" fillId="0" borderId="13" xfId="4" applyFont="1" applyBorder="1" applyAlignment="1">
      <alignment horizontal="right" vertical="center"/>
    </xf>
    <xf numFmtId="0" fontId="7" fillId="0" borderId="9" xfId="4" applyFont="1" applyBorder="1" applyAlignment="1">
      <alignment vertical="center" wrapText="1"/>
    </xf>
    <xf numFmtId="0" fontId="7" fillId="0" borderId="12" xfId="4" applyFont="1" applyBorder="1" applyAlignment="1">
      <alignment vertical="center" wrapText="1"/>
    </xf>
    <xf numFmtId="0" fontId="28" fillId="0" borderId="0" xfId="3" applyFont="1" applyFill="1">
      <alignment vertical="center"/>
    </xf>
    <xf numFmtId="0" fontId="7" fillId="0" borderId="28" xfId="4" applyFont="1" applyFill="1" applyBorder="1" applyAlignment="1">
      <alignment horizontal="center" vertical="center" wrapText="1"/>
    </xf>
    <xf numFmtId="0" fontId="16" fillId="0" borderId="21" xfId="4" applyFont="1" applyFill="1" applyBorder="1" applyAlignment="1">
      <alignment vertical="center" wrapText="1"/>
    </xf>
    <xf numFmtId="0" fontId="28" fillId="0" borderId="14" xfId="3" applyFont="1" applyFill="1" applyBorder="1" applyAlignment="1">
      <alignment horizontal="center" vertical="center" wrapText="1"/>
    </xf>
    <xf numFmtId="0" fontId="28" fillId="0" borderId="5" xfId="3" applyFont="1" applyFill="1" applyBorder="1" applyAlignment="1">
      <alignment horizontal="center" vertical="center" wrapText="1"/>
    </xf>
    <xf numFmtId="0" fontId="28" fillId="0" borderId="15" xfId="3" applyFont="1" applyFill="1" applyBorder="1" applyAlignment="1">
      <alignment horizontal="center" vertical="center" wrapText="1"/>
    </xf>
    <xf numFmtId="0" fontId="28" fillId="0" borderId="25" xfId="3"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6" xfId="4" applyFont="1" applyBorder="1" applyAlignment="1">
      <alignment horizontal="center" vertical="center" wrapText="1"/>
    </xf>
    <xf numFmtId="0" fontId="7" fillId="0" borderId="16" xfId="4" applyFont="1" applyBorder="1" applyAlignment="1">
      <alignment horizontal="center" vertical="center"/>
    </xf>
    <xf numFmtId="0" fontId="28" fillId="0" borderId="17" xfId="3" applyFont="1" applyFill="1" applyBorder="1" applyAlignment="1">
      <alignment horizontal="center" vertical="center" wrapText="1"/>
    </xf>
    <xf numFmtId="0" fontId="28" fillId="0" borderId="18" xfId="3" applyFont="1" applyFill="1" applyBorder="1" applyAlignment="1">
      <alignment horizontal="center" vertical="center" wrapText="1"/>
    </xf>
    <xf numFmtId="0" fontId="28" fillId="0" borderId="19" xfId="3" applyFont="1" applyFill="1" applyBorder="1" applyAlignment="1">
      <alignment horizontal="center" vertical="center" wrapText="1"/>
    </xf>
    <xf numFmtId="0" fontId="28" fillId="0" borderId="26" xfId="3" applyFont="1" applyFill="1" applyBorder="1" applyAlignment="1">
      <alignment horizontal="center" vertical="center" wrapText="1"/>
    </xf>
    <xf numFmtId="0" fontId="7" fillId="0" borderId="20" xfId="4" applyFont="1" applyBorder="1" applyAlignment="1">
      <alignment horizontal="right" vertical="center"/>
    </xf>
    <xf numFmtId="0" fontId="7" fillId="0" borderId="21" xfId="4" applyFont="1" applyFill="1" applyBorder="1" applyAlignment="1">
      <alignment horizontal="right" vertical="center"/>
    </xf>
    <xf numFmtId="0" fontId="7" fillId="0" borderId="21" xfId="4" applyFont="1" applyBorder="1" applyAlignment="1">
      <alignment horizontal="right" vertical="center"/>
    </xf>
    <xf numFmtId="0" fontId="28" fillId="0" borderId="22" xfId="3" applyFont="1" applyFill="1" applyBorder="1" applyAlignment="1">
      <alignment horizontal="right" vertical="center"/>
    </xf>
    <xf numFmtId="0" fontId="28" fillId="0" borderId="23" xfId="3" applyFont="1" applyFill="1" applyBorder="1" applyAlignment="1">
      <alignment horizontal="right" vertical="center"/>
    </xf>
    <xf numFmtId="0" fontId="28" fillId="0" borderId="24" xfId="3" applyFont="1" applyFill="1" applyBorder="1" applyAlignment="1">
      <alignment horizontal="right" vertical="center"/>
    </xf>
    <xf numFmtId="0" fontId="28" fillId="0" borderId="27" xfId="3" applyFont="1" applyFill="1" applyBorder="1" applyAlignment="1">
      <alignment horizontal="right" vertical="center"/>
    </xf>
    <xf numFmtId="0" fontId="28" fillId="0" borderId="0" xfId="3" applyFont="1" applyFill="1" applyAlignment="1">
      <alignment horizontal="right" vertical="center"/>
    </xf>
    <xf numFmtId="179" fontId="6" fillId="0" borderId="27" xfId="2" applyNumberFormat="1" applyFont="1" applyFill="1" applyBorder="1" applyAlignment="1" applyProtection="1">
      <alignment vertical="center"/>
    </xf>
    <xf numFmtId="179" fontId="6" fillId="0" borderId="21" xfId="2" applyNumberFormat="1" applyFont="1" applyFill="1" applyBorder="1" applyAlignment="1">
      <alignment vertical="center"/>
    </xf>
    <xf numFmtId="0" fontId="26" fillId="0" borderId="22" xfId="3" applyFont="1" applyFill="1" applyBorder="1" applyAlignment="1">
      <alignment horizontal="center" vertical="center"/>
    </xf>
    <xf numFmtId="179" fontId="26" fillId="0" borderId="0" xfId="2" applyNumberFormat="1" applyFont="1" applyFill="1" applyBorder="1" applyAlignment="1">
      <alignment vertical="center"/>
    </xf>
    <xf numFmtId="179" fontId="27" fillId="0" borderId="24" xfId="2" applyNumberFormat="1" applyFont="1" applyFill="1" applyBorder="1" applyAlignment="1">
      <alignment vertical="center"/>
    </xf>
    <xf numFmtId="38" fontId="27" fillId="0" borderId="29" xfId="2" applyFont="1" applyFill="1" applyBorder="1" applyAlignment="1">
      <alignment vertical="center"/>
    </xf>
    <xf numFmtId="0" fontId="26" fillId="0" borderId="2" xfId="3" applyFont="1" applyFill="1" applyBorder="1" applyAlignment="1">
      <alignment horizontal="center" vertical="center"/>
    </xf>
    <xf numFmtId="179" fontId="26" fillId="0" borderId="30" xfId="2" applyNumberFormat="1" applyFont="1" applyFill="1" applyBorder="1" applyAlignment="1">
      <alignment vertical="center"/>
    </xf>
    <xf numFmtId="179" fontId="27" fillId="0" borderId="31" xfId="2" applyNumberFormat="1" applyFont="1" applyFill="1" applyBorder="1" applyAlignment="1">
      <alignment vertical="center"/>
    </xf>
    <xf numFmtId="38" fontId="27" fillId="0" borderId="41" xfId="2" applyFont="1" applyFill="1" applyBorder="1" applyAlignment="1">
      <alignment vertical="center"/>
    </xf>
    <xf numFmtId="179" fontId="26" fillId="0" borderId="30" xfId="2" applyNumberFormat="1" applyFont="1" applyFill="1" applyBorder="1" applyAlignment="1">
      <alignment horizontal="center" vertical="center"/>
    </xf>
    <xf numFmtId="179" fontId="6" fillId="0" borderId="26" xfId="2" applyNumberFormat="1" applyFont="1" applyFill="1" applyBorder="1" applyAlignment="1" applyProtection="1">
      <alignment vertical="center"/>
    </xf>
    <xf numFmtId="179" fontId="6" fillId="0" borderId="16" xfId="2" applyNumberFormat="1" applyFont="1" applyFill="1" applyBorder="1" applyAlignment="1">
      <alignment vertical="center"/>
    </xf>
    <xf numFmtId="179" fontId="27" fillId="0" borderId="33" xfId="2" applyNumberFormat="1" applyFont="1" applyFill="1" applyBorder="1" applyAlignment="1">
      <alignment vertical="center"/>
    </xf>
    <xf numFmtId="38" fontId="27" fillId="0" borderId="34" xfId="2" applyFont="1" applyFill="1" applyBorder="1" applyAlignment="1">
      <alignment vertical="center"/>
    </xf>
    <xf numFmtId="0" fontId="26" fillId="0" borderId="20" xfId="3" applyFont="1" applyFill="1" applyBorder="1" applyAlignment="1">
      <alignment horizontal="center" vertical="center"/>
    </xf>
    <xf numFmtId="179" fontId="26" fillId="0" borderId="39" xfId="2" applyNumberFormat="1" applyFont="1" applyFill="1" applyBorder="1" applyAlignment="1">
      <alignment vertical="center"/>
    </xf>
    <xf numFmtId="0" fontId="26" fillId="0" borderId="36" xfId="3" applyFont="1" applyFill="1" applyBorder="1" applyAlignment="1">
      <alignment horizontal="center" vertical="center"/>
    </xf>
    <xf numFmtId="179" fontId="26" fillId="0" borderId="40" xfId="2" applyNumberFormat="1" applyFont="1" applyFill="1" applyBorder="1" applyAlignment="1">
      <alignment vertical="center"/>
    </xf>
    <xf numFmtId="179" fontId="26" fillId="0" borderId="40" xfId="2" applyNumberFormat="1" applyFont="1" applyFill="1" applyBorder="1" applyAlignment="1">
      <alignment horizontal="center" vertical="center"/>
    </xf>
    <xf numFmtId="0" fontId="26" fillId="0" borderId="13" xfId="3" applyFont="1" applyFill="1" applyBorder="1" applyAlignment="1">
      <alignment horizontal="center" vertical="center"/>
    </xf>
    <xf numFmtId="179" fontId="27" fillId="0" borderId="35" xfId="2" applyNumberFormat="1" applyFont="1" applyFill="1" applyBorder="1" applyAlignment="1">
      <alignment vertical="center"/>
    </xf>
    <xf numFmtId="38" fontId="27" fillId="0" borderId="68" xfId="2" applyFont="1" applyFill="1" applyBorder="1" applyAlignment="1">
      <alignment vertical="center"/>
    </xf>
    <xf numFmtId="0" fontId="31" fillId="0" borderId="0" xfId="3" applyFont="1" applyFill="1" applyAlignment="1">
      <alignment horizontal="center" vertical="center"/>
    </xf>
    <xf numFmtId="0" fontId="29" fillId="0" borderId="0" xfId="3" applyFont="1" applyFill="1" applyProtection="1">
      <alignment vertical="center"/>
      <protection locked="0"/>
    </xf>
    <xf numFmtId="179" fontId="32" fillId="0" borderId="0" xfId="2" applyNumberFormat="1" applyFont="1" applyFill="1" applyBorder="1" applyAlignment="1">
      <alignment vertical="center"/>
    </xf>
    <xf numFmtId="179" fontId="29" fillId="0" borderId="0" xfId="2" applyNumberFormat="1" applyFont="1" applyFill="1" applyBorder="1" applyAlignment="1">
      <alignment vertical="center"/>
    </xf>
    <xf numFmtId="0" fontId="29" fillId="0" borderId="0" xfId="3" applyFont="1" applyFill="1" applyBorder="1" applyAlignment="1">
      <alignment horizontal="center" vertical="center"/>
    </xf>
    <xf numFmtId="38" fontId="32" fillId="0" borderId="0" xfId="2" applyFont="1" applyFill="1" applyBorder="1" applyAlignment="1">
      <alignment vertical="center"/>
    </xf>
    <xf numFmtId="0" fontId="29" fillId="0" borderId="0" xfId="3" applyFont="1" applyFill="1">
      <alignment vertical="center"/>
    </xf>
    <xf numFmtId="0" fontId="29" fillId="0" borderId="0" xfId="3" applyFont="1" applyFill="1" applyAlignment="1" applyProtection="1">
      <alignment vertical="center"/>
      <protection locked="0"/>
    </xf>
    <xf numFmtId="179" fontId="26" fillId="0" borderId="60" xfId="2" applyNumberFormat="1" applyFont="1" applyFill="1" applyBorder="1" applyAlignment="1">
      <alignment vertical="center"/>
    </xf>
    <xf numFmtId="0" fontId="18" fillId="0" borderId="0" xfId="4" applyFont="1" applyAlignment="1">
      <alignment vertical="center"/>
    </xf>
    <xf numFmtId="0" fontId="17" fillId="0" borderId="0" xfId="4" applyFont="1" applyAlignment="1">
      <alignment vertical="center"/>
    </xf>
    <xf numFmtId="0" fontId="1" fillId="0" borderId="9" xfId="4" applyFont="1" applyBorder="1" applyAlignment="1">
      <alignment horizontal="distributed" vertical="center"/>
    </xf>
    <xf numFmtId="0" fontId="19" fillId="0" borderId="10" xfId="4" applyFont="1" applyFill="1" applyBorder="1" applyAlignment="1">
      <alignment horizontal="center" vertical="center"/>
    </xf>
    <xf numFmtId="0" fontId="17" fillId="0" borderId="0" xfId="4" applyFont="1" applyBorder="1" applyAlignment="1">
      <alignment vertical="center"/>
    </xf>
    <xf numFmtId="0" fontId="7" fillId="0" borderId="11" xfId="4" applyFont="1" applyBorder="1" applyAlignment="1">
      <alignment horizontal="right" vertical="center"/>
    </xf>
    <xf numFmtId="0" fontId="7" fillId="0" borderId="12" xfId="4" applyFont="1" applyBorder="1" applyAlignment="1">
      <alignment horizontal="right" vertical="center"/>
    </xf>
    <xf numFmtId="0" fontId="7" fillId="0" borderId="14" xfId="4" applyFont="1" applyBorder="1" applyAlignment="1">
      <alignment horizontal="center" vertical="center" wrapText="1"/>
    </xf>
    <xf numFmtId="0" fontId="7" fillId="0" borderId="5" xfId="4" applyFont="1" applyBorder="1" applyAlignment="1">
      <alignment horizontal="center" vertical="center" wrapText="1"/>
    </xf>
    <xf numFmtId="0" fontId="7" fillId="0" borderId="15" xfId="4" applyFont="1" applyBorder="1" applyAlignment="1">
      <alignment horizontal="center" vertical="center" wrapText="1"/>
    </xf>
    <xf numFmtId="0" fontId="7" fillId="0" borderId="25" xfId="4" applyFont="1" applyFill="1" applyBorder="1" applyAlignment="1">
      <alignment horizontal="center" vertical="center" wrapText="1"/>
    </xf>
    <xf numFmtId="0" fontId="7" fillId="0" borderId="17" xfId="4" applyFont="1" applyBorder="1" applyAlignment="1">
      <alignment horizontal="center" vertical="center" wrapText="1"/>
    </xf>
    <xf numFmtId="0" fontId="7" fillId="0" borderId="18"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26" xfId="4" applyFont="1" applyFill="1" applyBorder="1" applyAlignment="1">
      <alignment horizontal="center" vertical="center" wrapText="1"/>
    </xf>
    <xf numFmtId="0" fontId="7" fillId="0" borderId="22" xfId="4" applyFont="1" applyBorder="1" applyAlignment="1">
      <alignment horizontal="right" vertical="center"/>
    </xf>
    <xf numFmtId="0" fontId="7" fillId="0" borderId="23" xfId="4" applyFont="1" applyBorder="1" applyAlignment="1">
      <alignment horizontal="right" vertical="center"/>
    </xf>
    <xf numFmtId="0" fontId="7" fillId="0" borderId="24" xfId="4" applyFont="1" applyBorder="1" applyAlignment="1">
      <alignment horizontal="right" vertical="center"/>
    </xf>
    <xf numFmtId="0" fontId="7" fillId="0" borderId="27" xfId="4" applyFont="1" applyFill="1" applyBorder="1" applyAlignment="1">
      <alignment horizontal="right" vertical="center"/>
    </xf>
    <xf numFmtId="179" fontId="17" fillId="0" borderId="16" xfId="2" applyNumberFormat="1" applyFont="1" applyFill="1" applyBorder="1" applyAlignment="1" applyProtection="1">
      <alignment vertical="center"/>
    </xf>
    <xf numFmtId="179" fontId="43" fillId="0" borderId="21" xfId="2" applyNumberFormat="1" applyFont="1" applyFill="1" applyBorder="1" applyAlignment="1" applyProtection="1">
      <alignment vertical="center"/>
      <protection locked="0"/>
    </xf>
    <xf numFmtId="179" fontId="17" fillId="0" borderId="21" xfId="2" applyNumberFormat="1" applyFont="1" applyFill="1" applyBorder="1" applyAlignment="1" applyProtection="1">
      <alignment vertical="center"/>
    </xf>
    <xf numFmtId="0" fontId="7" fillId="0" borderId="22" xfId="4" applyFont="1" applyBorder="1" applyAlignment="1" applyProtection="1">
      <alignment horizontal="center" vertical="center"/>
    </xf>
    <xf numFmtId="179" fontId="7" fillId="0" borderId="0" xfId="2" applyNumberFormat="1" applyFont="1" applyFill="1" applyBorder="1" applyAlignment="1" applyProtection="1">
      <alignment vertical="center"/>
    </xf>
    <xf numFmtId="179" fontId="1" fillId="0" borderId="24" xfId="2" applyNumberFormat="1" applyFont="1" applyFill="1" applyBorder="1" applyAlignment="1" applyProtection="1">
      <alignment vertical="center"/>
    </xf>
    <xf numFmtId="38" fontId="1" fillId="0" borderId="29" xfId="2" applyFont="1" applyFill="1" applyBorder="1" applyAlignment="1" applyProtection="1">
      <alignment vertical="center"/>
    </xf>
    <xf numFmtId="0" fontId="7" fillId="0" borderId="2" xfId="4" applyFont="1" applyBorder="1" applyAlignment="1" applyProtection="1">
      <alignment horizontal="center" vertical="center"/>
    </xf>
    <xf numFmtId="179" fontId="7" fillId="0" borderId="30" xfId="2" applyNumberFormat="1" applyFont="1" applyFill="1" applyBorder="1" applyAlignment="1" applyProtection="1">
      <alignment vertical="center"/>
    </xf>
    <xf numFmtId="179" fontId="1" fillId="0" borderId="31" xfId="2" applyNumberFormat="1" applyFont="1" applyFill="1" applyBorder="1" applyAlignment="1" applyProtection="1">
      <alignment vertical="center"/>
    </xf>
    <xf numFmtId="0" fontId="7" fillId="0" borderId="14" xfId="4" applyFont="1" applyBorder="1" applyAlignment="1" applyProtection="1">
      <alignment horizontal="center" vertical="center"/>
    </xf>
    <xf numFmtId="179" fontId="7" fillId="0" borderId="32" xfId="2" applyNumberFormat="1" applyFont="1" applyFill="1" applyBorder="1" applyAlignment="1" applyProtection="1">
      <alignment horizontal="center" vertical="center"/>
    </xf>
    <xf numFmtId="179" fontId="1" fillId="0" borderId="15" xfId="2" applyNumberFormat="1" applyFont="1" applyFill="1" applyBorder="1" applyAlignment="1" applyProtection="1">
      <alignment vertical="center"/>
    </xf>
    <xf numFmtId="179" fontId="43" fillId="0" borderId="16" xfId="2" applyNumberFormat="1" applyFont="1" applyFill="1" applyBorder="1" applyAlignment="1" applyProtection="1">
      <alignment vertical="center"/>
      <protection locked="0"/>
    </xf>
    <xf numFmtId="179" fontId="1" fillId="0" borderId="33" xfId="2" applyNumberFormat="1" applyFont="1" applyFill="1" applyBorder="1" applyAlignment="1" applyProtection="1">
      <alignment vertical="center"/>
    </xf>
    <xf numFmtId="38" fontId="1" fillId="0" borderId="34" xfId="2" applyFont="1" applyFill="1" applyBorder="1" applyAlignment="1" applyProtection="1">
      <alignment vertical="center"/>
    </xf>
    <xf numFmtId="0" fontId="7" fillId="0" borderId="20" xfId="4" applyFont="1" applyBorder="1" applyAlignment="1" applyProtection="1">
      <alignment horizontal="center" vertical="center"/>
    </xf>
    <xf numFmtId="179" fontId="7" fillId="0" borderId="35" xfId="2" applyNumberFormat="1" applyFont="1" applyFill="1" applyBorder="1" applyAlignment="1" applyProtection="1">
      <alignment vertical="center"/>
    </xf>
    <xf numFmtId="0" fontId="7" fillId="0" borderId="36" xfId="4" applyFont="1" applyBorder="1" applyAlignment="1" applyProtection="1">
      <alignment horizontal="center" vertical="center"/>
    </xf>
    <xf numFmtId="179" fontId="7" fillId="0" borderId="31" xfId="2" applyNumberFormat="1" applyFont="1" applyFill="1" applyBorder="1" applyAlignment="1" applyProtection="1">
      <alignment vertical="center"/>
    </xf>
    <xf numFmtId="0" fontId="7" fillId="0" borderId="37" xfId="4" applyFont="1" applyBorder="1" applyAlignment="1" applyProtection="1">
      <alignment horizontal="center" vertical="center"/>
    </xf>
    <xf numFmtId="179" fontId="7" fillId="0" borderId="38" xfId="2" applyNumberFormat="1" applyFont="1" applyFill="1" applyBorder="1" applyAlignment="1" applyProtection="1">
      <alignment horizontal="center" vertical="center"/>
    </xf>
    <xf numFmtId="179" fontId="43" fillId="0" borderId="21" xfId="2" applyNumberFormat="1" applyFont="1" applyFill="1" applyBorder="1" applyAlignment="1" applyProtection="1">
      <alignment vertical="center" shrinkToFit="1"/>
    </xf>
    <xf numFmtId="179" fontId="43" fillId="0" borderId="21" xfId="2" applyNumberFormat="1" applyFont="1" applyFill="1" applyBorder="1" applyAlignment="1" applyProtection="1">
      <alignment vertical="center"/>
    </xf>
    <xf numFmtId="179" fontId="44" fillId="0" borderId="21" xfId="2" applyNumberFormat="1" applyFont="1" applyFill="1" applyBorder="1" applyAlignment="1" applyProtection="1">
      <alignment vertical="center"/>
    </xf>
    <xf numFmtId="0" fontId="7" fillId="0" borderId="13" xfId="4" applyFont="1" applyBorder="1" applyAlignment="1" applyProtection="1">
      <alignment horizontal="center" vertical="center"/>
    </xf>
    <xf numFmtId="179" fontId="43" fillId="0" borderId="16" xfId="2" applyNumberFormat="1" applyFont="1" applyFill="1" applyBorder="1" applyAlignment="1" applyProtection="1">
      <alignment vertical="center"/>
    </xf>
    <xf numFmtId="179" fontId="44" fillId="0" borderId="16" xfId="2" applyNumberFormat="1" applyFont="1" applyFill="1" applyBorder="1" applyAlignment="1" applyProtection="1">
      <alignment vertical="center"/>
    </xf>
    <xf numFmtId="179" fontId="1" fillId="0" borderId="24" xfId="2" applyNumberFormat="1" applyFont="1" applyBorder="1" applyAlignment="1" applyProtection="1">
      <alignment vertical="center"/>
    </xf>
    <xf numFmtId="179" fontId="1" fillId="0" borderId="31" xfId="2" applyNumberFormat="1" applyFont="1" applyBorder="1" applyAlignment="1" applyProtection="1">
      <alignment vertical="center"/>
    </xf>
    <xf numFmtId="38" fontId="1" fillId="0" borderId="41" xfId="2" applyFont="1" applyFill="1" applyBorder="1" applyAlignment="1" applyProtection="1">
      <alignment vertical="center"/>
    </xf>
    <xf numFmtId="179" fontId="1" fillId="0" borderId="15" xfId="2" applyNumberFormat="1" applyFont="1" applyBorder="1" applyAlignment="1" applyProtection="1">
      <alignment vertical="center"/>
    </xf>
    <xf numFmtId="38" fontId="1" fillId="0" borderId="25" xfId="2" applyFont="1" applyFill="1" applyBorder="1" applyAlignment="1" applyProtection="1">
      <alignment vertical="center"/>
    </xf>
    <xf numFmtId="179" fontId="1" fillId="0" borderId="33" xfId="2" applyNumberFormat="1" applyFont="1" applyBorder="1" applyAlignment="1" applyProtection="1">
      <alignment vertical="center"/>
    </xf>
    <xf numFmtId="0" fontId="16" fillId="0" borderId="0" xfId="4" applyFont="1" applyAlignment="1" applyProtection="1">
      <alignment vertical="center"/>
      <protection locked="0"/>
    </xf>
    <xf numFmtId="179" fontId="21" fillId="0" borderId="0" xfId="2" applyNumberFormat="1" applyFont="1" applyBorder="1" applyAlignment="1">
      <alignment vertical="center"/>
    </xf>
    <xf numFmtId="179" fontId="16" fillId="0" borderId="0" xfId="2" applyNumberFormat="1" applyFont="1" applyBorder="1" applyAlignment="1">
      <alignment vertical="center"/>
    </xf>
    <xf numFmtId="0" fontId="16" fillId="0" borderId="0" xfId="4" applyFont="1" applyBorder="1" applyAlignment="1">
      <alignment horizontal="center" vertical="center"/>
    </xf>
    <xf numFmtId="38" fontId="21" fillId="0" borderId="0" xfId="2" applyFont="1" applyBorder="1" applyAlignment="1">
      <alignment vertical="center"/>
    </xf>
    <xf numFmtId="0" fontId="16" fillId="0" borderId="0" xfId="4" applyFont="1" applyAlignment="1">
      <alignment vertical="center"/>
    </xf>
    <xf numFmtId="0" fontId="47" fillId="0" borderId="0" xfId="3" applyFont="1" applyFill="1" applyProtection="1">
      <alignment vertical="center"/>
      <protection locked="0"/>
    </xf>
    <xf numFmtId="179" fontId="48" fillId="0" borderId="0" xfId="2" applyNumberFormat="1" applyFont="1" applyFill="1" applyBorder="1" applyAlignment="1">
      <alignment vertical="center"/>
    </xf>
    <xf numFmtId="179" fontId="47" fillId="0" borderId="0" xfId="2" applyNumberFormat="1" applyFont="1" applyFill="1" applyBorder="1" applyAlignment="1">
      <alignment vertical="center"/>
    </xf>
    <xf numFmtId="0" fontId="47" fillId="0" borderId="0" xfId="3" applyFont="1" applyFill="1" applyBorder="1" applyAlignment="1">
      <alignment horizontal="center" vertical="center"/>
    </xf>
    <xf numFmtId="38" fontId="48" fillId="0" borderId="0" xfId="2" applyFont="1" applyFill="1" applyBorder="1" applyAlignment="1">
      <alignment vertical="center"/>
    </xf>
    <xf numFmtId="0" fontId="47" fillId="0" borderId="0" xfId="3" applyFont="1" applyFill="1">
      <alignment vertical="center"/>
    </xf>
    <xf numFmtId="0" fontId="47" fillId="0" borderId="0" xfId="3" applyFont="1" applyFill="1" applyAlignment="1" applyProtection="1">
      <alignment vertical="center"/>
      <protection locked="0"/>
    </xf>
    <xf numFmtId="0" fontId="18" fillId="0" borderId="0" xfId="3" applyFont="1">
      <alignment vertical="center"/>
    </xf>
    <xf numFmtId="0" fontId="17" fillId="0" borderId="0" xfId="3" applyFont="1">
      <alignment vertical="center"/>
    </xf>
    <xf numFmtId="0" fontId="1" fillId="0" borderId="9" xfId="3" applyFont="1" applyBorder="1" applyAlignment="1">
      <alignment horizontal="distributed" vertical="center"/>
    </xf>
    <xf numFmtId="0" fontId="19" fillId="0" borderId="10" xfId="3" applyFont="1" applyFill="1" applyBorder="1" applyAlignment="1">
      <alignment horizontal="center" vertical="center"/>
    </xf>
    <xf numFmtId="0" fontId="17" fillId="0" borderId="0" xfId="3" applyFont="1" applyBorder="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13" xfId="3" applyFont="1" applyBorder="1" applyAlignment="1">
      <alignment horizontal="right" vertical="center"/>
    </xf>
    <xf numFmtId="0" fontId="7" fillId="0" borderId="9" xfId="3" applyFont="1" applyBorder="1" applyAlignment="1">
      <alignment vertical="center" wrapText="1"/>
    </xf>
    <xf numFmtId="0" fontId="7" fillId="0" borderId="12" xfId="3" applyFont="1" applyBorder="1" applyAlignment="1">
      <alignment vertical="center" wrapText="1"/>
    </xf>
    <xf numFmtId="0" fontId="7" fillId="0" borderId="28" xfId="3" applyFont="1" applyFill="1" applyBorder="1" applyAlignment="1">
      <alignment horizontal="center" vertical="center" wrapText="1"/>
    </xf>
    <xf numFmtId="0" fontId="16" fillId="0" borderId="21" xfId="3" applyFont="1" applyFill="1" applyBorder="1" applyAlignment="1">
      <alignment vertical="center" wrapText="1"/>
    </xf>
    <xf numFmtId="0" fontId="7" fillId="0" borderId="1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25"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16" xfId="3" applyFont="1" applyBorder="1" applyAlignment="1">
      <alignment horizontal="center" vertical="center" wrapText="1"/>
    </xf>
    <xf numFmtId="0" fontId="7" fillId="0" borderId="16" xfId="3" applyFont="1" applyBorder="1" applyAlignment="1">
      <alignment horizontal="center" vertical="center"/>
    </xf>
    <xf numFmtId="0" fontId="7" fillId="0" borderId="17"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26" xfId="3" applyFont="1" applyFill="1" applyBorder="1" applyAlignment="1">
      <alignment horizontal="center" vertical="center" wrapText="1"/>
    </xf>
    <xf numFmtId="0" fontId="7" fillId="0" borderId="28" xfId="3" applyFont="1" applyBorder="1" applyAlignment="1">
      <alignment horizontal="right" vertical="center"/>
    </xf>
    <xf numFmtId="0" fontId="7" fillId="0" borderId="21" xfId="3" applyFont="1" applyFill="1" applyBorder="1" applyAlignment="1">
      <alignment horizontal="right" vertical="center"/>
    </xf>
    <xf numFmtId="0" fontId="7" fillId="0" borderId="21" xfId="3" applyFont="1" applyBorder="1" applyAlignment="1">
      <alignment horizontal="right" vertical="center"/>
    </xf>
    <xf numFmtId="0" fontId="7" fillId="0" borderId="61" xfId="3" applyFont="1" applyBorder="1" applyAlignment="1">
      <alignment horizontal="right" vertical="center"/>
    </xf>
    <xf numFmtId="0" fontId="7" fillId="0" borderId="45" xfId="3" applyFont="1" applyBorder="1" applyAlignment="1">
      <alignment horizontal="right" vertical="center"/>
    </xf>
    <xf numFmtId="0" fontId="7" fillId="0" borderId="35" xfId="3" applyFont="1" applyBorder="1" applyAlignment="1">
      <alignment horizontal="right" vertical="center"/>
    </xf>
    <xf numFmtId="0" fontId="7" fillId="0" borderId="65" xfId="3" applyFont="1" applyFill="1" applyBorder="1" applyAlignment="1">
      <alignment horizontal="right" vertical="center"/>
    </xf>
    <xf numFmtId="0" fontId="7" fillId="0" borderId="20" xfId="3" applyFont="1" applyBorder="1" applyAlignment="1" applyProtection="1">
      <alignment horizontal="center" vertical="center"/>
    </xf>
    <xf numFmtId="179" fontId="7" fillId="0" borderId="24" xfId="2" applyNumberFormat="1" applyFont="1" applyFill="1" applyBorder="1" applyAlignment="1" applyProtection="1">
      <alignment vertical="center"/>
    </xf>
    <xf numFmtId="0" fontId="7" fillId="0" borderId="37" xfId="3" applyFont="1" applyBorder="1" applyAlignment="1" applyProtection="1">
      <alignment horizontal="center" vertical="center"/>
    </xf>
    <xf numFmtId="0" fontId="7" fillId="0" borderId="14" xfId="3" applyFont="1" applyBorder="1" applyAlignment="1" applyProtection="1">
      <alignment horizontal="center" vertical="center"/>
    </xf>
    <xf numFmtId="179" fontId="7" fillId="0" borderId="32" xfId="2" applyNumberFormat="1" applyFont="1" applyFill="1" applyBorder="1" applyAlignment="1" applyProtection="1">
      <alignment vertical="center"/>
    </xf>
    <xf numFmtId="0" fontId="7" fillId="0" borderId="13" xfId="3" applyFont="1" applyBorder="1" applyAlignment="1" applyProtection="1">
      <alignment horizontal="center" vertical="center"/>
    </xf>
    <xf numFmtId="0" fontId="16" fillId="0" borderId="0" xfId="3" applyFont="1" applyProtection="1">
      <alignment vertical="center"/>
      <protection locked="0"/>
    </xf>
    <xf numFmtId="0" fontId="16" fillId="0" borderId="0" xfId="3" applyFont="1" applyBorder="1" applyAlignment="1">
      <alignment horizontal="center" vertical="center"/>
    </xf>
    <xf numFmtId="0" fontId="16" fillId="0" borderId="0" xfId="3" applyFont="1" applyAlignment="1" applyProtection="1">
      <alignment vertical="center"/>
      <protection locked="0"/>
    </xf>
    <xf numFmtId="0" fontId="16" fillId="0" borderId="0" xfId="3" applyFont="1">
      <alignment vertical="center"/>
    </xf>
    <xf numFmtId="0" fontId="7" fillId="0" borderId="20" xfId="3" applyFont="1" applyBorder="1" applyAlignment="1">
      <alignment horizontal="right" vertical="center"/>
    </xf>
    <xf numFmtId="0" fontId="7" fillId="0" borderId="22" xfId="3" applyFont="1" applyBorder="1" applyAlignment="1">
      <alignment horizontal="right" vertical="center"/>
    </xf>
    <xf numFmtId="0" fontId="7" fillId="0" borderId="23" xfId="3" applyFont="1" applyBorder="1" applyAlignment="1">
      <alignment horizontal="right" vertical="center"/>
    </xf>
    <xf numFmtId="0" fontId="7" fillId="0" borderId="24" xfId="3" applyFont="1" applyBorder="1" applyAlignment="1">
      <alignment horizontal="right" vertical="center"/>
    </xf>
    <xf numFmtId="0" fontId="7" fillId="0" borderId="27" xfId="3" applyFont="1" applyFill="1" applyBorder="1" applyAlignment="1">
      <alignment horizontal="right" vertical="center"/>
    </xf>
    <xf numFmtId="0" fontId="7" fillId="0" borderId="22" xfId="3" applyFont="1" applyBorder="1" applyAlignment="1" applyProtection="1">
      <alignment horizontal="center" vertical="center"/>
    </xf>
    <xf numFmtId="0" fontId="7" fillId="0" borderId="42" xfId="3" applyFont="1" applyBorder="1" applyAlignment="1" applyProtection="1">
      <alignment horizontal="center" vertical="center"/>
    </xf>
    <xf numFmtId="179" fontId="7" fillId="0" borderId="43" xfId="2" applyNumberFormat="1" applyFont="1" applyFill="1" applyBorder="1" applyAlignment="1" applyProtection="1">
      <alignment horizontal="center" vertical="center"/>
    </xf>
    <xf numFmtId="179" fontId="10" fillId="0" borderId="21" xfId="2" applyNumberFormat="1" applyFont="1" applyFill="1" applyBorder="1" applyAlignment="1" applyProtection="1">
      <alignment vertical="center"/>
      <protection locked="0"/>
    </xf>
    <xf numFmtId="179" fontId="10" fillId="0" borderId="16" xfId="2" applyNumberFormat="1" applyFont="1" applyFill="1" applyBorder="1" applyAlignment="1" applyProtection="1">
      <alignment vertical="center"/>
      <protection locked="0"/>
    </xf>
    <xf numFmtId="0" fontId="7" fillId="0" borderId="27" xfId="4" applyFont="1" applyBorder="1" applyAlignment="1">
      <alignment horizontal="right" vertical="center"/>
    </xf>
    <xf numFmtId="0" fontId="7" fillId="0" borderId="28" xfId="4" applyFont="1" applyFill="1" applyBorder="1" applyAlignment="1">
      <alignment horizontal="right" vertical="center"/>
    </xf>
    <xf numFmtId="0" fontId="7" fillId="0" borderId="0" xfId="4" applyFont="1" applyBorder="1" applyAlignment="1">
      <alignment horizontal="right" vertical="center"/>
    </xf>
    <xf numFmtId="179" fontId="10" fillId="0" borderId="0" xfId="2" applyNumberFormat="1" applyFont="1" applyFill="1" applyBorder="1" applyAlignment="1" applyProtection="1">
      <alignment vertical="center"/>
      <protection locked="0"/>
    </xf>
    <xf numFmtId="179" fontId="10" fillId="0" borderId="11" xfId="2" applyNumberFormat="1" applyFont="1" applyFill="1" applyBorder="1" applyAlignment="1" applyProtection="1">
      <alignment vertical="center"/>
      <protection locked="0"/>
    </xf>
    <xf numFmtId="0" fontId="7" fillId="0" borderId="28" xfId="4" applyFont="1" applyBorder="1" applyAlignment="1">
      <alignment horizontal="right" vertical="center"/>
    </xf>
    <xf numFmtId="179" fontId="6" fillId="0" borderId="21" xfId="2" applyNumberFormat="1" applyFont="1" applyFill="1" applyBorder="1" applyAlignment="1" applyProtection="1">
      <alignment vertical="center"/>
    </xf>
    <xf numFmtId="179" fontId="6" fillId="0" borderId="16" xfId="2" applyNumberFormat="1" applyFont="1" applyFill="1" applyBorder="1" applyAlignment="1" applyProtection="1">
      <alignment vertical="center"/>
    </xf>
    <xf numFmtId="0" fontId="7" fillId="0" borderId="20" xfId="4" applyFont="1" applyFill="1" applyBorder="1" applyAlignment="1">
      <alignment horizontal="right" vertical="center"/>
    </xf>
    <xf numFmtId="179" fontId="10" fillId="0" borderId="20" xfId="2" applyNumberFormat="1" applyFont="1" applyFill="1" applyBorder="1" applyAlignment="1" applyProtection="1">
      <alignment vertical="center"/>
      <protection locked="0"/>
    </xf>
    <xf numFmtId="179" fontId="10" fillId="0" borderId="66" xfId="2" applyNumberFormat="1" applyFont="1" applyFill="1" applyBorder="1" applyAlignment="1" applyProtection="1">
      <alignment vertical="center"/>
      <protection locked="0"/>
    </xf>
    <xf numFmtId="0" fontId="9" fillId="0" borderId="4" xfId="6" applyFont="1" applyBorder="1" applyAlignment="1">
      <alignment horizontal="center" vertical="center"/>
    </xf>
    <xf numFmtId="0" fontId="9" fillId="0" borderId="32" xfId="6" applyFont="1" applyBorder="1" applyAlignment="1">
      <alignment horizontal="center" vertical="center"/>
    </xf>
    <xf numFmtId="0" fontId="9" fillId="0" borderId="5" xfId="6" applyFont="1" applyBorder="1" applyAlignment="1">
      <alignment horizontal="center" vertical="center"/>
    </xf>
    <xf numFmtId="0" fontId="9" fillId="0" borderId="39" xfId="6" applyFont="1" applyBorder="1" applyAlignment="1">
      <alignment horizontal="center" vertical="center"/>
    </xf>
    <xf numFmtId="0" fontId="9" fillId="0" borderId="0" xfId="6" applyFont="1" applyBorder="1" applyAlignment="1">
      <alignment horizontal="center" vertical="center"/>
    </xf>
    <xf numFmtId="0" fontId="9" fillId="0" borderId="23" xfId="6" applyFont="1" applyBorder="1" applyAlignment="1">
      <alignment horizontal="center" vertical="center"/>
    </xf>
    <xf numFmtId="0" fontId="9" fillId="0" borderId="6" xfId="6" applyFont="1" applyBorder="1" applyAlignment="1">
      <alignment horizontal="center" vertical="center"/>
    </xf>
    <xf numFmtId="0" fontId="9" fillId="0" borderId="75" xfId="6" applyFont="1" applyBorder="1" applyAlignment="1">
      <alignment horizontal="center" vertical="center"/>
    </xf>
    <xf numFmtId="0" fontId="9" fillId="0" borderId="7" xfId="6" applyFont="1" applyBorder="1" applyAlignment="1">
      <alignment horizontal="center" vertical="center"/>
    </xf>
    <xf numFmtId="0" fontId="4" fillId="0" borderId="39" xfId="6" applyFont="1" applyBorder="1" applyAlignment="1">
      <alignment horizontal="center" vertical="distributed"/>
    </xf>
    <xf numFmtId="0" fontId="4" fillId="0" borderId="23" xfId="6" applyFont="1" applyBorder="1" applyAlignment="1">
      <alignment horizontal="center" vertical="distributed"/>
    </xf>
    <xf numFmtId="0" fontId="5" fillId="0" borderId="0" xfId="6" applyFont="1" applyAlignment="1">
      <alignment horizontal="center"/>
    </xf>
    <xf numFmtId="0" fontId="12" fillId="0" borderId="0" xfId="6" applyFont="1" applyAlignment="1">
      <alignment vertical="center" shrinkToFit="1"/>
    </xf>
    <xf numFmtId="0" fontId="11" fillId="0" borderId="0" xfId="6" applyFont="1" applyAlignment="1">
      <alignment vertical="center" wrapText="1"/>
    </xf>
    <xf numFmtId="0" fontId="13" fillId="0" borderId="0" xfId="6" applyFont="1" applyAlignment="1">
      <alignment vertical="center" shrinkToFit="1"/>
    </xf>
    <xf numFmtId="0" fontId="5" fillId="0" borderId="0" xfId="6" applyFont="1" applyAlignment="1"/>
    <xf numFmtId="0" fontId="7" fillId="0" borderId="0" xfId="6" applyAlignment="1"/>
    <xf numFmtId="185" fontId="5" fillId="0" borderId="0" xfId="6" applyNumberFormat="1" applyFont="1" applyAlignment="1">
      <alignment vertical="center" wrapText="1"/>
    </xf>
    <xf numFmtId="185" fontId="5" fillId="0" borderId="0" xfId="0" applyNumberFormat="1" applyFont="1" applyAlignment="1">
      <alignment vertical="center" wrapText="1"/>
    </xf>
    <xf numFmtId="0" fontId="5" fillId="0" borderId="0" xfId="6" applyFont="1" applyAlignment="1">
      <alignment horizontal="left"/>
    </xf>
    <xf numFmtId="0" fontId="41" fillId="0" borderId="40" xfId="4" applyFont="1" applyFill="1" applyBorder="1" applyAlignment="1">
      <alignment horizontal="center" vertical="center" wrapText="1"/>
    </xf>
    <xf numFmtId="0" fontId="41" fillId="0" borderId="30" xfId="4" applyFont="1" applyFill="1" applyBorder="1" applyAlignment="1">
      <alignment horizontal="center" vertical="center" wrapText="1"/>
    </xf>
    <xf numFmtId="0" fontId="41" fillId="0" borderId="76" xfId="4" applyFont="1" applyFill="1" applyBorder="1" applyAlignment="1">
      <alignment horizontal="center" vertical="center" wrapText="1"/>
    </xf>
    <xf numFmtId="0" fontId="4" fillId="0" borderId="40" xfId="4" applyFont="1" applyFill="1" applyBorder="1" applyAlignment="1">
      <alignment horizontal="center" vertical="center" wrapText="1"/>
    </xf>
    <xf numFmtId="0" fontId="4" fillId="0" borderId="30" xfId="4" applyFont="1" applyFill="1" applyBorder="1" applyAlignment="1">
      <alignment horizontal="center" vertical="center" wrapText="1"/>
    </xf>
    <xf numFmtId="0" fontId="4" fillId="0" borderId="76" xfId="4" applyFont="1" applyFill="1" applyBorder="1" applyAlignment="1">
      <alignment horizontal="center" vertical="center" wrapText="1"/>
    </xf>
    <xf numFmtId="0" fontId="17" fillId="0" borderId="20" xfId="0" applyFont="1" applyFill="1" applyBorder="1" applyAlignment="1">
      <alignment horizontal="distributed" vertical="center" indent="1"/>
    </xf>
    <xf numFmtId="0" fontId="17" fillId="0" borderId="0" xfId="0" applyFont="1" applyFill="1" applyBorder="1" applyAlignment="1">
      <alignment horizontal="distributed" vertical="center" indent="1"/>
    </xf>
    <xf numFmtId="0" fontId="17" fillId="0" borderId="27" xfId="0" applyFont="1" applyFill="1" applyBorder="1" applyAlignment="1">
      <alignment horizontal="distributed" vertical="center" indent="1"/>
    </xf>
    <xf numFmtId="0" fontId="17" fillId="0" borderId="77" xfId="0" applyFont="1" applyFill="1" applyBorder="1" applyAlignment="1" applyProtection="1">
      <alignment horizontal="center" vertical="center"/>
      <protection locked="0"/>
    </xf>
    <xf numFmtId="58" fontId="17" fillId="0" borderId="0" xfId="0" applyNumberFormat="1" applyFont="1" applyFill="1" applyBorder="1" applyAlignment="1" applyProtection="1">
      <alignment horizontal="left" vertical="center"/>
      <protection locked="0"/>
    </xf>
    <xf numFmtId="0" fontId="17" fillId="0" borderId="78" xfId="0" applyFont="1" applyFill="1" applyBorder="1" applyAlignment="1" applyProtection="1">
      <alignment horizontal="left" vertical="top" wrapText="1"/>
      <protection locked="0"/>
    </xf>
    <xf numFmtId="0" fontId="17" fillId="0" borderId="79" xfId="0" applyFont="1" applyFill="1" applyBorder="1" applyAlignment="1" applyProtection="1">
      <alignment horizontal="left" vertical="top" wrapText="1"/>
      <protection locked="0"/>
    </xf>
    <xf numFmtId="0" fontId="17" fillId="0" borderId="80" xfId="0" applyFont="1" applyFill="1" applyBorder="1" applyAlignment="1" applyProtection="1">
      <alignment horizontal="left" vertical="top" wrapText="1"/>
      <protection locked="0"/>
    </xf>
    <xf numFmtId="0" fontId="17" fillId="0" borderId="81"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82" xfId="0" applyFont="1" applyFill="1" applyBorder="1" applyAlignment="1" applyProtection="1">
      <alignment horizontal="left" vertical="top" wrapText="1"/>
      <protection locked="0"/>
    </xf>
    <xf numFmtId="0" fontId="17" fillId="0" borderId="83" xfId="0" applyFont="1" applyFill="1" applyBorder="1" applyAlignment="1" applyProtection="1">
      <alignment horizontal="left" vertical="top" wrapText="1"/>
      <protection locked="0"/>
    </xf>
    <xf numFmtId="0" fontId="17" fillId="0" borderId="77" xfId="0" applyFont="1" applyFill="1" applyBorder="1" applyAlignment="1" applyProtection="1">
      <alignment horizontal="left" vertical="top" wrapText="1"/>
      <protection locked="0"/>
    </xf>
    <xf numFmtId="0" fontId="17" fillId="0" borderId="84" xfId="0" applyFont="1" applyFill="1" applyBorder="1" applyAlignment="1" applyProtection="1">
      <alignment horizontal="left" vertical="top" wrapText="1"/>
      <protection locked="0"/>
    </xf>
    <xf numFmtId="178" fontId="17" fillId="0" borderId="13" xfId="0" applyNumberFormat="1" applyFont="1" applyFill="1" applyBorder="1" applyAlignment="1" applyProtection="1">
      <alignment horizontal="center" vertical="center"/>
      <protection locked="0"/>
    </xf>
    <xf numFmtId="178" fontId="17" fillId="0" borderId="8" xfId="0" applyNumberFormat="1" applyFont="1" applyFill="1" applyBorder="1" applyAlignment="1" applyProtection="1">
      <alignment horizontal="center" vertical="center"/>
      <protection locked="0"/>
    </xf>
    <xf numFmtId="178" fontId="17" fillId="0" borderId="65" xfId="0" applyNumberFormat="1" applyFont="1" applyFill="1" applyBorder="1" applyAlignment="1" applyProtection="1">
      <alignment horizontal="center" vertical="center"/>
      <protection locked="0"/>
    </xf>
    <xf numFmtId="0" fontId="17" fillId="0" borderId="9" xfId="0" applyFont="1" applyFill="1" applyBorder="1" applyAlignment="1">
      <alignment horizontal="distributed" vertical="center"/>
    </xf>
    <xf numFmtId="0" fontId="17" fillId="0" borderId="12" xfId="0" applyFont="1" applyFill="1" applyBorder="1" applyAlignment="1">
      <alignment horizontal="distributed" vertical="center"/>
    </xf>
    <xf numFmtId="0" fontId="17" fillId="0" borderId="34"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0" xfId="0" applyFont="1" applyFill="1" applyBorder="1" applyAlignment="1">
      <alignment horizontal="center" vertical="center"/>
    </xf>
    <xf numFmtId="178" fontId="17" fillId="0" borderId="9" xfId="0" applyNumberFormat="1" applyFont="1" applyFill="1" applyBorder="1" applyAlignment="1" applyProtection="1">
      <alignment horizontal="center" vertical="center"/>
      <protection locked="0"/>
    </xf>
    <xf numFmtId="178" fontId="17" fillId="0" borderId="12" xfId="0" applyNumberFormat="1" applyFont="1" applyFill="1" applyBorder="1" applyAlignment="1" applyProtection="1">
      <alignment horizontal="center" vertical="center"/>
      <protection locked="0"/>
    </xf>
    <xf numFmtId="178" fontId="17" fillId="0" borderId="34" xfId="0" applyNumberFormat="1" applyFont="1" applyFill="1" applyBorder="1" applyAlignment="1" applyProtection="1">
      <alignment horizontal="center" vertical="center"/>
      <protection locked="0"/>
    </xf>
    <xf numFmtId="0" fontId="17" fillId="0" borderId="28" xfId="0" applyFont="1" applyFill="1" applyBorder="1" applyAlignment="1">
      <alignment horizontal="center" vertical="center"/>
    </xf>
    <xf numFmtId="0" fontId="17" fillId="0" borderId="9"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17" fillId="0" borderId="34" xfId="0" applyFont="1" applyFill="1" applyBorder="1" applyAlignment="1" applyProtection="1">
      <alignment horizontal="left" vertical="center" shrinkToFit="1"/>
      <protection locked="0"/>
    </xf>
    <xf numFmtId="0" fontId="19" fillId="0" borderId="9" xfId="0" applyFont="1" applyFill="1" applyBorder="1" applyAlignment="1">
      <alignment horizontal="left" vertical="center" shrinkToFit="1"/>
    </xf>
    <xf numFmtId="0" fontId="19" fillId="0" borderId="12" xfId="0" applyFont="1" applyFill="1" applyBorder="1" applyAlignment="1">
      <alignment horizontal="left" vertical="center" shrinkToFit="1"/>
    </xf>
    <xf numFmtId="0" fontId="19" fillId="0" borderId="34" xfId="0" applyFont="1" applyFill="1" applyBorder="1" applyAlignment="1">
      <alignment horizontal="left" vertical="center" shrinkToFit="1"/>
    </xf>
    <xf numFmtId="0" fontId="7" fillId="0" borderId="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52" xfId="0" applyFont="1" applyBorder="1" applyAlignment="1">
      <alignment horizontal="distributed" vertical="center" indent="4"/>
    </xf>
    <xf numFmtId="0" fontId="7" fillId="0" borderId="71" xfId="0" applyFont="1" applyBorder="1" applyAlignment="1">
      <alignment horizontal="distributed" vertical="center" indent="4"/>
    </xf>
    <xf numFmtId="0" fontId="7" fillId="0" borderId="68" xfId="0" applyFont="1" applyBorder="1" applyAlignment="1">
      <alignment horizontal="distributed" vertical="center" indent="4"/>
    </xf>
    <xf numFmtId="0" fontId="7" fillId="0" borderId="12" xfId="0" applyFont="1" applyFill="1" applyBorder="1" applyAlignment="1">
      <alignment horizontal="center" vertical="center" wrapText="1"/>
    </xf>
    <xf numFmtId="0" fontId="7" fillId="0" borderId="34" xfId="0" applyFont="1" applyFill="1" applyBorder="1" applyAlignment="1">
      <alignment horizontal="center" vertical="center" wrapText="1"/>
    </xf>
    <xf numFmtId="178" fontId="7" fillId="0" borderId="21" xfId="0" applyNumberFormat="1" applyFont="1" applyBorder="1" applyAlignment="1">
      <alignment horizontal="left"/>
    </xf>
    <xf numFmtId="178" fontId="7" fillId="0" borderId="16" xfId="0" applyNumberFormat="1" applyFont="1" applyBorder="1" applyAlignment="1">
      <alignment horizontal="left"/>
    </xf>
    <xf numFmtId="180" fontId="17" fillId="0" borderId="20" xfId="0" applyNumberFormat="1" applyFont="1" applyBorder="1" applyAlignment="1">
      <alignment horizontal="center" vertical="center" textRotation="255"/>
    </xf>
    <xf numFmtId="179" fontId="43" fillId="0" borderId="16" xfId="1" applyNumberFormat="1" applyFont="1" applyFill="1" applyBorder="1" applyAlignment="1" applyProtection="1">
      <alignment vertical="center"/>
      <protection locked="0"/>
    </xf>
    <xf numFmtId="179" fontId="43" fillId="0" borderId="10" xfId="1" applyNumberFormat="1" applyFont="1" applyFill="1" applyBorder="1" applyAlignment="1" applyProtection="1">
      <alignment vertical="center"/>
      <protection locked="0"/>
    </xf>
    <xf numFmtId="179" fontId="17" fillId="0" borderId="16" xfId="1" applyNumberFormat="1" applyFont="1" applyFill="1" applyBorder="1" applyAlignment="1" applyProtection="1">
      <alignment vertical="center"/>
    </xf>
    <xf numFmtId="179" fontId="17" fillId="0" borderId="10" xfId="1" applyNumberFormat="1" applyFont="1" applyFill="1" applyBorder="1" applyAlignment="1" applyProtection="1">
      <alignment vertical="center"/>
    </xf>
    <xf numFmtId="0" fontId="7" fillId="0" borderId="9" xfId="0" applyFont="1" applyBorder="1" applyAlignment="1" applyProtection="1">
      <alignment horizontal="center" vertical="center"/>
    </xf>
    <xf numFmtId="0" fontId="7" fillId="0" borderId="12" xfId="0" applyFont="1" applyBorder="1" applyAlignment="1" applyProtection="1">
      <alignment horizontal="center" vertical="center"/>
    </xf>
    <xf numFmtId="180" fontId="17" fillId="0" borderId="13" xfId="0" applyNumberFormat="1" applyFont="1" applyBorder="1" applyAlignment="1">
      <alignment horizontal="center" vertical="center" textRotation="255"/>
    </xf>
    <xf numFmtId="180" fontId="17" fillId="0" borderId="66" xfId="0" applyNumberFormat="1" applyFont="1" applyBorder="1" applyAlignment="1">
      <alignment horizontal="center" vertical="center" textRotation="255"/>
    </xf>
    <xf numFmtId="179" fontId="17" fillId="0" borderId="85" xfId="1" applyNumberFormat="1" applyFont="1" applyBorder="1" applyAlignment="1">
      <alignment vertical="center"/>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xf>
    <xf numFmtId="179" fontId="17" fillId="0" borderId="10" xfId="1" applyNumberFormat="1" applyFont="1" applyBorder="1" applyAlignment="1" applyProtection="1">
      <alignment vertical="center"/>
    </xf>
    <xf numFmtId="179" fontId="10" fillId="0" borderId="86" xfId="1" applyNumberFormat="1" applyFont="1" applyFill="1" applyBorder="1" applyAlignment="1">
      <alignment vertical="center"/>
    </xf>
    <xf numFmtId="179" fontId="10" fillId="0" borderId="87" xfId="1" applyNumberFormat="1" applyFont="1" applyFill="1" applyBorder="1" applyAlignment="1">
      <alignment vertical="center"/>
    </xf>
    <xf numFmtId="179" fontId="10" fillId="0" borderId="85" xfId="1" applyNumberFormat="1" applyFont="1" applyFill="1" applyBorder="1" applyAlignment="1">
      <alignment vertical="center"/>
    </xf>
    <xf numFmtId="0" fontId="26" fillId="0" borderId="9" xfId="0" applyFont="1" applyFill="1" applyBorder="1" applyAlignment="1">
      <alignment horizontal="center" vertical="center"/>
    </xf>
    <xf numFmtId="0" fontId="26" fillId="0" borderId="12" xfId="0" applyFont="1" applyFill="1" applyBorder="1" applyAlignment="1">
      <alignment horizontal="center" vertical="center"/>
    </xf>
    <xf numFmtId="179" fontId="10" fillId="0" borderId="88" xfId="1" applyNumberFormat="1" applyFont="1" applyFill="1" applyBorder="1" applyAlignment="1">
      <alignment vertical="center"/>
    </xf>
    <xf numFmtId="181" fontId="10" fillId="0" borderId="28" xfId="0" applyNumberFormat="1" applyFont="1" applyFill="1" applyBorder="1" applyAlignment="1">
      <alignment horizontal="center" vertical="center" textRotation="255"/>
    </xf>
    <xf numFmtId="181" fontId="10" fillId="0" borderId="21" xfId="0" applyNumberFormat="1" applyFont="1" applyFill="1" applyBorder="1" applyAlignment="1">
      <alignment horizontal="center" vertical="center" textRotation="255"/>
    </xf>
    <xf numFmtId="181" fontId="10" fillId="0" borderId="16" xfId="0" applyNumberFormat="1" applyFont="1" applyFill="1" applyBorder="1" applyAlignment="1">
      <alignment horizontal="center" vertical="center" textRotation="255"/>
    </xf>
    <xf numFmtId="179" fontId="10" fillId="0" borderId="10" xfId="1" applyNumberFormat="1" applyFont="1" applyFill="1" applyBorder="1" applyAlignment="1" applyProtection="1">
      <alignment vertical="center"/>
      <protection locked="0"/>
    </xf>
    <xf numFmtId="179" fontId="10" fillId="0" borderId="28" xfId="1" applyNumberFormat="1" applyFont="1" applyFill="1" applyBorder="1" applyAlignment="1" applyProtection="1">
      <alignment vertical="center"/>
      <protection locked="0"/>
    </xf>
    <xf numFmtId="0" fontId="0" fillId="0" borderId="21" xfId="0" applyFill="1" applyBorder="1" applyAlignment="1">
      <alignment vertical="center"/>
    </xf>
    <xf numFmtId="0" fontId="0" fillId="0" borderId="16" xfId="0" applyFill="1" applyBorder="1" applyAlignment="1">
      <alignment vertical="center"/>
    </xf>
    <xf numFmtId="180" fontId="10" fillId="0" borderId="13" xfId="0" applyNumberFormat="1" applyFont="1" applyFill="1" applyBorder="1" applyAlignment="1">
      <alignment horizontal="center" vertical="center" textRotation="255"/>
    </xf>
    <xf numFmtId="180" fontId="10" fillId="0" borderId="20" xfId="0" applyNumberFormat="1" applyFont="1" applyFill="1" applyBorder="1" applyAlignment="1">
      <alignment horizontal="center" vertical="center" textRotation="255"/>
    </xf>
    <xf numFmtId="180" fontId="10" fillId="0" borderId="66" xfId="0" applyNumberFormat="1" applyFont="1" applyFill="1" applyBorder="1" applyAlignment="1">
      <alignment horizontal="center" vertical="center" textRotation="255"/>
    </xf>
    <xf numFmtId="179" fontId="6" fillId="0" borderId="10" xfId="1" applyNumberFormat="1" applyFont="1" applyFill="1" applyBorder="1" applyAlignment="1">
      <alignment vertical="center"/>
    </xf>
    <xf numFmtId="179" fontId="6" fillId="0" borderId="28" xfId="1" applyNumberFormat="1" applyFont="1" applyFill="1" applyBorder="1" applyAlignment="1">
      <alignment vertical="center"/>
    </xf>
    <xf numFmtId="179" fontId="6" fillId="0" borderId="21" xfId="1" applyNumberFormat="1" applyFont="1" applyFill="1" applyBorder="1" applyAlignment="1">
      <alignment vertical="center"/>
    </xf>
    <xf numFmtId="179" fontId="6" fillId="0" borderId="16" xfId="1" applyNumberFormat="1" applyFont="1" applyFill="1" applyBorder="1" applyAlignment="1">
      <alignment vertical="center"/>
    </xf>
    <xf numFmtId="181" fontId="10" fillId="0" borderId="20" xfId="0" applyNumberFormat="1" applyFont="1" applyFill="1" applyBorder="1" applyAlignment="1">
      <alignment horizontal="center" vertical="center" textRotation="255"/>
    </xf>
    <xf numFmtId="0" fontId="28" fillId="0" borderId="52" xfId="0" applyFont="1" applyFill="1" applyBorder="1" applyAlignment="1">
      <alignment horizontal="distributed" vertical="center" indent="4"/>
    </xf>
    <xf numFmtId="0" fontId="28" fillId="0" borderId="71" xfId="0" applyFont="1" applyFill="1" applyBorder="1" applyAlignment="1">
      <alignment horizontal="distributed" vertical="center" indent="4"/>
    </xf>
    <xf numFmtId="0" fontId="28" fillId="0" borderId="68" xfId="0" applyFont="1" applyFill="1" applyBorder="1" applyAlignment="1">
      <alignment horizontal="distributed" vertical="center" indent="4"/>
    </xf>
    <xf numFmtId="178" fontId="28" fillId="0" borderId="21" xfId="0" applyNumberFormat="1" applyFont="1" applyFill="1" applyBorder="1" applyAlignment="1">
      <alignment horizontal="left"/>
    </xf>
    <xf numFmtId="178" fontId="28" fillId="0" borderId="16" xfId="0" applyNumberFormat="1" applyFont="1" applyFill="1" applyBorder="1" applyAlignment="1">
      <alignment horizontal="left"/>
    </xf>
    <xf numFmtId="179" fontId="10" fillId="0" borderId="16" xfId="1" applyNumberFormat="1" applyFont="1" applyFill="1" applyBorder="1" applyAlignment="1" applyProtection="1">
      <alignment vertical="center"/>
      <protection locked="0"/>
    </xf>
    <xf numFmtId="179" fontId="10" fillId="0" borderId="21" xfId="1" applyNumberFormat="1" applyFont="1" applyFill="1" applyBorder="1" applyAlignment="1" applyProtection="1">
      <alignment vertical="center"/>
      <protection locked="0"/>
    </xf>
    <xf numFmtId="181" fontId="10" fillId="0" borderId="13" xfId="0" applyNumberFormat="1" applyFont="1" applyFill="1" applyBorder="1" applyAlignment="1">
      <alignment horizontal="center" vertical="center" textRotation="255"/>
    </xf>
    <xf numFmtId="181" fontId="10" fillId="0" borderId="66" xfId="0" applyNumberFormat="1" applyFont="1" applyFill="1" applyBorder="1" applyAlignment="1">
      <alignment horizontal="center" vertical="center" textRotation="255"/>
    </xf>
    <xf numFmtId="0" fontId="27" fillId="0" borderId="9" xfId="0" applyFont="1" applyFill="1" applyBorder="1" applyAlignment="1">
      <alignment horizontal="left" vertical="center" shrinkToFit="1"/>
    </xf>
    <xf numFmtId="0" fontId="0" fillId="0" borderId="12" xfId="0" applyFill="1" applyBorder="1" applyAlignment="1">
      <alignment horizontal="left" vertical="center" shrinkToFit="1"/>
    </xf>
    <xf numFmtId="0" fontId="0" fillId="0" borderId="34" xfId="0" applyFill="1" applyBorder="1" applyAlignment="1">
      <alignment horizontal="left" vertical="center" shrinkToFit="1"/>
    </xf>
    <xf numFmtId="0" fontId="26" fillId="0" borderId="9" xfId="0" applyFont="1" applyFill="1" applyBorder="1" applyAlignment="1">
      <alignment horizontal="distributed" vertical="center" indent="1"/>
    </xf>
    <xf numFmtId="0" fontId="0" fillId="0" borderId="34" xfId="0" applyFill="1" applyBorder="1" applyAlignment="1">
      <alignment horizontal="distributed" vertical="center" indent="1"/>
    </xf>
    <xf numFmtId="0" fontId="28" fillId="0" borderId="28" xfId="0" applyFont="1" applyFill="1" applyBorder="1" applyAlignment="1">
      <alignment horizontal="center" vertical="center" wrapText="1"/>
    </xf>
    <xf numFmtId="0" fontId="0" fillId="0" borderId="21" xfId="0"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8" xfId="0" applyFont="1" applyFill="1" applyBorder="1" applyAlignment="1">
      <alignment horizontal="center" vertical="center"/>
    </xf>
    <xf numFmtId="0" fontId="17" fillId="0" borderId="21" xfId="0" applyFont="1" applyFill="1" applyBorder="1" applyAlignment="1">
      <alignment vertical="center"/>
    </xf>
    <xf numFmtId="0" fontId="17" fillId="0" borderId="16" xfId="0" applyFont="1" applyFill="1" applyBorder="1" applyAlignment="1">
      <alignment vertical="center"/>
    </xf>
    <xf numFmtId="179" fontId="26" fillId="0" borderId="10" xfId="1" applyNumberFormat="1" applyFont="1" applyFill="1" applyBorder="1" applyAlignment="1" applyProtection="1">
      <alignment vertical="center"/>
      <protection locked="0"/>
    </xf>
    <xf numFmtId="179" fontId="26" fillId="0" borderId="28" xfId="1" applyNumberFormat="1" applyFont="1" applyFill="1" applyBorder="1" applyAlignment="1" applyProtection="1">
      <alignment vertical="center"/>
      <protection locked="0"/>
    </xf>
    <xf numFmtId="0" fontId="1" fillId="0" borderId="21" xfId="0" applyFont="1" applyFill="1" applyBorder="1" applyAlignment="1">
      <alignment vertical="center"/>
    </xf>
    <xf numFmtId="0" fontId="1" fillId="0" borderId="16" xfId="0" applyFont="1" applyFill="1" applyBorder="1" applyAlignment="1">
      <alignment vertical="center"/>
    </xf>
    <xf numFmtId="179" fontId="26" fillId="0" borderId="88" xfId="1" applyNumberFormat="1" applyFont="1" applyFill="1" applyBorder="1" applyAlignment="1">
      <alignment vertical="center"/>
    </xf>
    <xf numFmtId="179" fontId="26" fillId="0" borderId="86" xfId="1" applyNumberFormat="1" applyFont="1" applyFill="1" applyBorder="1" applyAlignment="1">
      <alignment vertical="center"/>
    </xf>
    <xf numFmtId="179" fontId="26" fillId="0" borderId="87" xfId="1" applyNumberFormat="1" applyFont="1" applyFill="1" applyBorder="1" applyAlignment="1">
      <alignment vertical="center"/>
    </xf>
    <xf numFmtId="179" fontId="26" fillId="0" borderId="85" xfId="1" applyNumberFormat="1" applyFont="1" applyFill="1" applyBorder="1" applyAlignment="1">
      <alignment vertical="center"/>
    </xf>
    <xf numFmtId="0" fontId="27" fillId="0" borderId="13" xfId="0" applyFont="1" applyFill="1" applyBorder="1" applyAlignment="1">
      <alignment horizontal="left" vertical="center" shrinkToFit="1"/>
    </xf>
    <xf numFmtId="0" fontId="0" fillId="0" borderId="8" xfId="0" applyFill="1" applyBorder="1">
      <alignment vertical="center"/>
    </xf>
    <xf numFmtId="0" fontId="0" fillId="0" borderId="65" xfId="0" applyFill="1" applyBorder="1">
      <alignment vertical="center"/>
    </xf>
    <xf numFmtId="0" fontId="27" fillId="0" borderId="63" xfId="0" applyFont="1" applyFill="1" applyBorder="1" applyAlignment="1">
      <alignment horizontal="left" vertical="center" shrinkToFit="1"/>
    </xf>
    <xf numFmtId="0" fontId="0" fillId="0" borderId="64" xfId="0" applyFill="1" applyBorder="1">
      <alignment vertical="center"/>
    </xf>
    <xf numFmtId="0" fontId="0" fillId="0" borderId="89" xfId="0" applyFill="1" applyBorder="1">
      <alignment vertical="center"/>
    </xf>
    <xf numFmtId="0" fontId="46" fillId="0" borderId="28" xfId="0" applyFont="1" applyFill="1" applyBorder="1" applyAlignment="1">
      <alignment horizontal="center" vertical="center" wrapText="1"/>
    </xf>
    <xf numFmtId="0" fontId="46" fillId="0" borderId="2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2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28" xfId="0" applyFont="1" applyFill="1" applyBorder="1" applyAlignment="1">
      <alignment horizontal="center" vertical="center" textRotation="255"/>
    </xf>
    <xf numFmtId="0" fontId="28" fillId="0" borderId="21" xfId="0" applyFont="1" applyFill="1" applyBorder="1" applyAlignment="1">
      <alignment horizontal="center" vertical="center" textRotation="255"/>
    </xf>
    <xf numFmtId="0" fontId="28" fillId="0" borderId="16" xfId="0" applyFont="1" applyFill="1" applyBorder="1" applyAlignment="1">
      <alignment horizontal="center" vertical="center" textRotation="255"/>
    </xf>
    <xf numFmtId="0" fontId="26" fillId="0" borderId="28" xfId="0" quotePrefix="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8" fillId="0" borderId="36" xfId="0" applyFont="1" applyFill="1" applyBorder="1" applyAlignment="1" applyProtection="1">
      <alignment horizontal="left" vertical="center" shrinkToFit="1"/>
      <protection locked="0"/>
    </xf>
    <xf numFmtId="0" fontId="28" fillId="0" borderId="30" xfId="0" applyFont="1" applyFill="1" applyBorder="1" applyAlignment="1" applyProtection="1">
      <alignment horizontal="left" vertical="center" shrinkToFit="1"/>
      <protection locked="0"/>
    </xf>
    <xf numFmtId="0" fontId="28" fillId="0" borderId="41" xfId="0" applyFont="1" applyFill="1" applyBorder="1" applyAlignment="1" applyProtection="1">
      <alignment horizontal="left" vertical="center" shrinkToFit="1"/>
      <protection locked="0"/>
    </xf>
    <xf numFmtId="0" fontId="28" fillId="0" borderId="61" xfId="0" applyFont="1" applyFill="1" applyBorder="1" applyAlignment="1">
      <alignment horizontal="center" vertical="center" textRotation="255"/>
    </xf>
    <xf numFmtId="0" fontId="28" fillId="0" borderId="17" xfId="0" applyFont="1" applyFill="1" applyBorder="1" applyAlignment="1">
      <alignment horizontal="center" vertical="center" textRotation="255"/>
    </xf>
    <xf numFmtId="0" fontId="28" fillId="0" borderId="13" xfId="0" applyFont="1" applyFill="1" applyBorder="1" applyAlignment="1" applyProtection="1">
      <alignment horizontal="left" vertical="center" shrinkToFit="1"/>
      <protection locked="0"/>
    </xf>
    <xf numFmtId="0" fontId="28" fillId="0" borderId="8" xfId="0" applyFont="1" applyFill="1" applyBorder="1" applyAlignment="1" applyProtection="1">
      <alignment horizontal="left" vertical="center" shrinkToFit="1"/>
      <protection locked="0"/>
    </xf>
    <xf numFmtId="0" fontId="28" fillId="0" borderId="65" xfId="0" applyFont="1" applyFill="1" applyBorder="1" applyAlignment="1" applyProtection="1">
      <alignment horizontal="left" vertical="center" shrinkToFit="1"/>
      <protection locked="0"/>
    </xf>
    <xf numFmtId="0" fontId="28" fillId="0" borderId="13" xfId="0" applyFont="1" applyFill="1" applyBorder="1" applyAlignment="1" applyProtection="1">
      <alignment horizontal="center" vertical="center" wrapText="1"/>
    </xf>
    <xf numFmtId="0" fontId="28" fillId="0" borderId="8"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6" fillId="0" borderId="12" xfId="0" applyFont="1" applyFill="1" applyBorder="1" applyAlignment="1">
      <alignment vertical="center"/>
    </xf>
    <xf numFmtId="0" fontId="26" fillId="0" borderId="34" xfId="0" applyFont="1" applyFill="1" applyBorder="1" applyAlignment="1">
      <alignment vertical="center"/>
    </xf>
    <xf numFmtId="0" fontId="0" fillId="0" borderId="21" xfId="0" applyFill="1" applyBorder="1" applyAlignment="1">
      <alignment horizontal="center" vertical="center"/>
    </xf>
    <xf numFmtId="0" fontId="28" fillId="0" borderId="63" xfId="0" applyFont="1" applyFill="1" applyBorder="1" applyAlignment="1" applyProtection="1">
      <alignment horizontal="left" vertical="center" shrinkToFit="1"/>
      <protection locked="0"/>
    </xf>
    <xf numFmtId="0" fontId="28" fillId="0" borderId="64" xfId="0" applyFont="1" applyFill="1" applyBorder="1" applyAlignment="1" applyProtection="1">
      <alignment horizontal="left" vertical="center" shrinkToFit="1"/>
      <protection locked="0"/>
    </xf>
    <xf numFmtId="0" fontId="28" fillId="0" borderId="89" xfId="0" applyFont="1" applyFill="1" applyBorder="1" applyAlignment="1" applyProtection="1">
      <alignment horizontal="left" vertical="center" shrinkToFit="1"/>
      <protection locked="0"/>
    </xf>
    <xf numFmtId="0" fontId="10" fillId="0" borderId="9"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34" xfId="0" applyFill="1" applyBorder="1" applyAlignment="1">
      <alignment horizontal="center" vertical="center" shrinkToFit="1"/>
    </xf>
    <xf numFmtId="0" fontId="28" fillId="0" borderId="9" xfId="0" applyFont="1" applyFill="1" applyBorder="1" applyAlignment="1">
      <alignment horizontal="left" vertical="center" shrinkToFit="1"/>
    </xf>
    <xf numFmtId="0" fontId="28" fillId="0" borderId="12" xfId="0" applyFont="1" applyFill="1" applyBorder="1" applyAlignment="1">
      <alignment horizontal="left" vertical="center" shrinkToFit="1"/>
    </xf>
    <xf numFmtId="0" fontId="28" fillId="0" borderId="34" xfId="0" applyFont="1" applyFill="1" applyBorder="1" applyAlignment="1">
      <alignment horizontal="left" vertical="center" shrinkToFit="1"/>
    </xf>
    <xf numFmtId="0" fontId="26" fillId="0" borderId="28" xfId="0" applyFont="1" applyFill="1" applyBorder="1" applyAlignment="1">
      <alignment horizontal="distributed" vertical="center"/>
    </xf>
    <xf numFmtId="0" fontId="27" fillId="0" borderId="8" xfId="0" applyFont="1" applyFill="1" applyBorder="1" applyAlignment="1">
      <alignment horizontal="left" vertical="center" shrinkToFit="1"/>
    </xf>
    <xf numFmtId="0" fontId="27" fillId="0" borderId="65" xfId="0" applyFont="1" applyFill="1" applyBorder="1" applyAlignment="1">
      <alignment horizontal="left" vertical="center" shrinkToFit="1"/>
    </xf>
    <xf numFmtId="0" fontId="27" fillId="0" borderId="13" xfId="0" applyFont="1" applyFill="1" applyBorder="1" applyAlignment="1">
      <alignment horizontal="right" vertical="center"/>
    </xf>
    <xf numFmtId="0" fontId="0" fillId="0" borderId="65" xfId="0" applyFill="1" applyBorder="1" applyAlignment="1">
      <alignment horizontal="right" vertical="center"/>
    </xf>
    <xf numFmtId="0" fontId="26" fillId="0" borderId="44" xfId="0" applyFont="1" applyFill="1" applyBorder="1" applyAlignment="1">
      <alignment horizontal="distributed" vertical="center"/>
    </xf>
    <xf numFmtId="0" fontId="27" fillId="0" borderId="64" xfId="0" applyFont="1" applyFill="1" applyBorder="1" applyAlignment="1">
      <alignment horizontal="left" vertical="center" shrinkToFit="1"/>
    </xf>
    <xf numFmtId="0" fontId="27" fillId="0" borderId="89" xfId="0" applyFont="1" applyFill="1" applyBorder="1" applyAlignment="1">
      <alignment horizontal="left" vertical="center" shrinkToFit="1"/>
    </xf>
    <xf numFmtId="0" fontId="27" fillId="0" borderId="63" xfId="0" applyFont="1" applyFill="1" applyBorder="1" applyAlignment="1">
      <alignment horizontal="right" vertical="center"/>
    </xf>
    <xf numFmtId="0" fontId="0" fillId="0" borderId="89" xfId="0" applyFill="1" applyBorder="1" applyAlignment="1">
      <alignment horizontal="right" vertical="center"/>
    </xf>
    <xf numFmtId="0" fontId="28" fillId="0" borderId="9"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46"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28" xfId="0" quotePrefix="1" applyFont="1" applyFill="1" applyBorder="1" applyAlignment="1">
      <alignment horizontal="center" vertical="center" wrapText="1"/>
    </xf>
    <xf numFmtId="0" fontId="28" fillId="0" borderId="13"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45" xfId="0" applyFont="1" applyFill="1" applyBorder="1" applyAlignment="1">
      <alignment horizontal="center" vertical="center" textRotation="255"/>
    </xf>
    <xf numFmtId="0" fontId="28" fillId="0" borderId="23" xfId="0" applyFont="1" applyFill="1" applyBorder="1" applyAlignment="1">
      <alignment horizontal="center" vertical="center" textRotation="255"/>
    </xf>
    <xf numFmtId="0" fontId="28" fillId="0" borderId="18" xfId="0" applyFont="1" applyFill="1" applyBorder="1" applyAlignment="1">
      <alignment horizontal="center" vertical="center" textRotation="255"/>
    </xf>
    <xf numFmtId="0" fontId="28" fillId="0" borderId="8" xfId="0" applyFont="1" applyFill="1" applyBorder="1" applyAlignment="1">
      <alignment horizontal="center" vertical="center" textRotation="255"/>
    </xf>
    <xf numFmtId="0" fontId="28" fillId="0" borderId="0" xfId="0" applyFont="1" applyFill="1" applyBorder="1" applyAlignment="1">
      <alignment horizontal="center" vertical="center" textRotation="255"/>
    </xf>
    <xf numFmtId="0" fontId="28" fillId="0" borderId="11" xfId="0" applyFont="1" applyFill="1" applyBorder="1" applyAlignment="1">
      <alignment horizontal="center" vertical="center" textRotation="255"/>
    </xf>
    <xf numFmtId="0" fontId="28" fillId="0" borderId="61" xfId="0" applyFont="1" applyFill="1" applyBorder="1" applyAlignment="1">
      <alignment horizontal="center" vertical="center"/>
    </xf>
    <xf numFmtId="0" fontId="28" fillId="0" borderId="17" xfId="0" applyFont="1" applyFill="1" applyBorder="1" applyAlignment="1">
      <alignment horizontal="center" vertical="center"/>
    </xf>
    <xf numFmtId="0" fontId="26" fillId="0" borderId="8" xfId="0" applyFont="1" applyFill="1" applyBorder="1" applyAlignment="1">
      <alignment vertical="center"/>
    </xf>
    <xf numFmtId="0" fontId="0" fillId="0" borderId="8" xfId="0" applyFill="1" applyBorder="1" applyAlignment="1">
      <alignment vertical="center"/>
    </xf>
    <xf numFmtId="0" fontId="0" fillId="0" borderId="65" xfId="0" applyFill="1" applyBorder="1" applyAlignment="1">
      <alignment vertical="center"/>
    </xf>
    <xf numFmtId="0" fontId="28" fillId="0" borderId="9" xfId="0" applyFont="1" applyFill="1" applyBorder="1" applyAlignment="1">
      <alignment horizontal="distributed" vertical="center" indent="3"/>
    </xf>
    <xf numFmtId="0" fontId="28" fillId="0" borderId="12" xfId="0" applyFont="1" applyFill="1" applyBorder="1" applyAlignment="1">
      <alignment horizontal="distributed" vertical="center" indent="3"/>
    </xf>
    <xf numFmtId="0" fontId="28" fillId="0" borderId="34" xfId="0" applyFont="1" applyFill="1" applyBorder="1" applyAlignment="1">
      <alignment horizontal="distributed" vertical="center" indent="3"/>
    </xf>
    <xf numFmtId="0" fontId="28" fillId="0" borderId="13" xfId="0" applyFont="1" applyFill="1" applyBorder="1" applyAlignment="1">
      <alignment horizontal="center" vertical="center" textRotation="255"/>
    </xf>
    <xf numFmtId="0" fontId="28" fillId="0" borderId="20" xfId="0" applyFont="1" applyFill="1" applyBorder="1" applyAlignment="1">
      <alignment horizontal="center" vertical="center" textRotation="255"/>
    </xf>
    <xf numFmtId="0" fontId="28" fillId="0" borderId="66" xfId="0" applyFont="1" applyFill="1" applyBorder="1" applyAlignment="1">
      <alignment horizontal="center" vertical="center" textRotation="255"/>
    </xf>
    <xf numFmtId="0" fontId="28" fillId="0" borderId="9" xfId="0" applyFont="1" applyFill="1" applyBorder="1" applyAlignment="1">
      <alignment horizontal="distributed" vertical="center" indent="4"/>
    </xf>
    <xf numFmtId="0" fontId="28" fillId="0" borderId="12" xfId="0" applyFont="1" applyFill="1" applyBorder="1" applyAlignment="1">
      <alignment horizontal="distributed" vertical="center" indent="4"/>
    </xf>
    <xf numFmtId="0" fontId="28" fillId="0" borderId="34" xfId="0" applyFont="1" applyFill="1" applyBorder="1" applyAlignment="1">
      <alignment horizontal="distributed" vertical="center" indent="4"/>
    </xf>
    <xf numFmtId="0" fontId="28" fillId="0" borderId="20"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90" xfId="0" applyFont="1" applyFill="1" applyBorder="1" applyAlignment="1">
      <alignment horizontal="center" vertical="center"/>
    </xf>
    <xf numFmtId="0" fontId="36" fillId="0" borderId="52" xfId="0" applyFont="1" applyFill="1" applyBorder="1" applyAlignment="1" applyProtection="1">
      <alignment horizontal="left" vertical="center" shrinkToFit="1"/>
    </xf>
    <xf numFmtId="0" fontId="36" fillId="0" borderId="71" xfId="0" applyFont="1" applyFill="1" applyBorder="1" applyAlignment="1" applyProtection="1">
      <alignment horizontal="left" vertical="center" shrinkToFit="1"/>
    </xf>
    <xf numFmtId="0" fontId="36" fillId="0" borderId="68" xfId="0" applyFont="1" applyFill="1" applyBorder="1" applyAlignment="1" applyProtection="1">
      <alignment horizontal="left" vertical="center" shrinkToFit="1"/>
    </xf>
    <xf numFmtId="0" fontId="36" fillId="0" borderId="54" xfId="0" applyFont="1" applyFill="1" applyBorder="1" applyAlignment="1" applyProtection="1">
      <alignment horizontal="left" vertical="center" shrinkToFit="1"/>
    </xf>
    <xf numFmtId="0" fontId="36" fillId="0" borderId="75" xfId="0" applyFont="1" applyFill="1" applyBorder="1" applyAlignment="1" applyProtection="1">
      <alignment horizontal="left" vertical="center" shrinkToFit="1"/>
    </xf>
    <xf numFmtId="0" fontId="36" fillId="0" borderId="29" xfId="0" applyFont="1" applyFill="1" applyBorder="1" applyAlignment="1" applyProtection="1">
      <alignment horizontal="left" vertical="center" shrinkToFi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65"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36" fillId="0" borderId="36" xfId="0" applyFont="1" applyFill="1" applyBorder="1" applyAlignment="1" applyProtection="1">
      <alignment horizontal="left" vertical="center" shrinkToFit="1"/>
    </xf>
    <xf numFmtId="0" fontId="36" fillId="0" borderId="30" xfId="0" applyFont="1" applyFill="1" applyBorder="1" applyAlignment="1" applyProtection="1">
      <alignment horizontal="left" vertical="center" shrinkToFit="1"/>
    </xf>
    <xf numFmtId="0" fontId="36" fillId="0" borderId="41" xfId="0" applyFont="1" applyFill="1" applyBorder="1" applyAlignment="1" applyProtection="1">
      <alignment horizontal="left" vertical="center" shrinkToFit="1"/>
    </xf>
    <xf numFmtId="0" fontId="10" fillId="0" borderId="12" xfId="0" applyFont="1" applyFill="1" applyBorder="1" applyAlignment="1">
      <alignment horizontal="center" vertical="center" shrinkToFit="1"/>
    </xf>
    <xf numFmtId="0" fontId="28" fillId="0" borderId="28" xfId="0" applyFont="1" applyFill="1" applyBorder="1" applyAlignment="1">
      <alignment horizontal="center" vertical="center" wrapText="1" shrinkToFit="1"/>
    </xf>
    <xf numFmtId="0" fontId="28" fillId="0" borderId="21"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33"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2" xfId="0" applyFont="1" applyFill="1" applyBorder="1" applyAlignment="1">
      <alignment horizontal="center" vertical="center" textRotation="255"/>
    </xf>
    <xf numFmtId="0" fontId="28" fillId="0" borderId="65" xfId="0" applyFont="1" applyFill="1" applyBorder="1" applyAlignment="1">
      <alignment horizontal="center" vertical="center" textRotation="255"/>
    </xf>
    <xf numFmtId="0" fontId="28" fillId="0" borderId="27" xfId="0" applyFont="1" applyFill="1" applyBorder="1" applyAlignment="1">
      <alignment horizontal="center" vertical="center" textRotation="255"/>
    </xf>
    <xf numFmtId="0" fontId="28" fillId="0" borderId="26" xfId="0" applyFont="1" applyFill="1" applyBorder="1" applyAlignment="1">
      <alignment horizontal="center" vertical="center" textRotation="255"/>
    </xf>
    <xf numFmtId="0" fontId="36" fillId="0" borderId="36"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41" xfId="0" applyFont="1" applyFill="1" applyBorder="1" applyAlignment="1" applyProtection="1">
      <alignment horizontal="center" vertical="center" shrinkToFit="1"/>
    </xf>
    <xf numFmtId="0" fontId="36" fillId="0" borderId="63" xfId="0" applyFont="1" applyFill="1" applyBorder="1" applyAlignment="1" applyProtection="1">
      <alignment horizontal="center" vertical="center" shrinkToFit="1"/>
    </xf>
    <xf numFmtId="0" fontId="36" fillId="0" borderId="64" xfId="0" applyFont="1" applyFill="1" applyBorder="1" applyAlignment="1" applyProtection="1">
      <alignment horizontal="center" vertical="center" shrinkToFit="1"/>
    </xf>
    <xf numFmtId="0" fontId="36" fillId="0" borderId="89" xfId="0" applyFont="1" applyFill="1" applyBorder="1" applyAlignment="1" applyProtection="1">
      <alignment horizontal="center" vertical="center" shrinkToFit="1"/>
    </xf>
    <xf numFmtId="0" fontId="36" fillId="0" borderId="13" xfId="0" applyFont="1" applyFill="1" applyBorder="1" applyAlignment="1" applyProtection="1">
      <alignment horizontal="left" vertical="center" shrinkToFit="1"/>
    </xf>
    <xf numFmtId="0" fontId="36" fillId="0" borderId="8" xfId="0" applyFont="1" applyFill="1" applyBorder="1" applyAlignment="1" applyProtection="1">
      <alignment horizontal="left" vertical="center" shrinkToFit="1"/>
    </xf>
    <xf numFmtId="0" fontId="36" fillId="0" borderId="65" xfId="0" applyFont="1" applyFill="1" applyBorder="1" applyAlignment="1" applyProtection="1">
      <alignment horizontal="left" vertical="center" shrinkToFit="1"/>
    </xf>
    <xf numFmtId="0" fontId="26" fillId="0" borderId="52"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6"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6" xfId="0" applyFont="1" applyFill="1" applyBorder="1" applyAlignment="1">
      <alignment horizontal="center" vertical="center"/>
    </xf>
    <xf numFmtId="0" fontId="27" fillId="0" borderId="9" xfId="3" applyFont="1" applyFill="1" applyBorder="1" applyAlignment="1">
      <alignment horizontal="left" vertical="center" shrinkToFit="1"/>
    </xf>
    <xf numFmtId="0" fontId="1" fillId="0" borderId="34" xfId="3" applyFill="1" applyBorder="1" applyAlignment="1">
      <alignment horizontal="left" vertical="center" shrinkToFit="1"/>
    </xf>
    <xf numFmtId="0" fontId="26" fillId="0" borderId="9" xfId="3" applyFont="1" applyFill="1" applyBorder="1" applyAlignment="1">
      <alignment horizontal="distributed" vertical="center" indent="1"/>
    </xf>
    <xf numFmtId="0" fontId="1" fillId="0" borderId="34" xfId="3" applyFill="1" applyBorder="1" applyAlignment="1">
      <alignment horizontal="distributed" vertical="center" indent="1"/>
    </xf>
    <xf numFmtId="0" fontId="7" fillId="0" borderId="9" xfId="4" applyFont="1" applyFill="1" applyBorder="1" applyAlignment="1">
      <alignment horizontal="center" vertical="center" wrapText="1"/>
    </xf>
    <xf numFmtId="0" fontId="7" fillId="0" borderId="28"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34" xfId="4" applyFont="1" applyFill="1" applyBorder="1" applyAlignment="1">
      <alignment horizontal="center" vertical="center" wrapText="1"/>
    </xf>
    <xf numFmtId="0" fontId="7" fillId="0" borderId="65"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28" xfId="4" applyFont="1" applyBorder="1" applyAlignment="1">
      <alignment horizontal="center" vertical="center" wrapText="1"/>
    </xf>
    <xf numFmtId="0" fontId="7" fillId="0" borderId="28" xfId="4" applyFont="1" applyBorder="1" applyAlignment="1">
      <alignment horizontal="center" vertical="center"/>
    </xf>
    <xf numFmtId="0" fontId="28" fillId="0" borderId="52" xfId="3" applyFont="1" applyFill="1" applyBorder="1" applyAlignment="1">
      <alignment horizontal="distributed" vertical="center" indent="4"/>
    </xf>
    <xf numFmtId="0" fontId="28" fillId="0" borderId="71" xfId="3" applyFont="1" applyFill="1" applyBorder="1" applyAlignment="1">
      <alignment horizontal="distributed" vertical="center" indent="4"/>
    </xf>
    <xf numFmtId="0" fontId="28" fillId="0" borderId="68" xfId="3" applyFont="1" applyFill="1" applyBorder="1" applyAlignment="1">
      <alignment horizontal="distributed" vertical="center" indent="4"/>
    </xf>
    <xf numFmtId="178" fontId="7" fillId="0" borderId="21" xfId="4" applyNumberFormat="1" applyFont="1" applyBorder="1" applyAlignment="1">
      <alignment horizontal="left"/>
    </xf>
    <xf numFmtId="178" fontId="7" fillId="0" borderId="16" xfId="4" applyNumberFormat="1" applyFont="1" applyBorder="1" applyAlignment="1">
      <alignment horizontal="left"/>
    </xf>
    <xf numFmtId="181" fontId="10" fillId="0" borderId="20" xfId="3" applyNumberFormat="1" applyFont="1" applyFill="1" applyBorder="1" applyAlignment="1">
      <alignment horizontal="center" vertical="center" textRotation="255"/>
    </xf>
    <xf numFmtId="179" fontId="10" fillId="0" borderId="16" xfId="2" applyNumberFormat="1" applyFont="1" applyFill="1" applyBorder="1" applyAlignment="1" applyProtection="1">
      <alignment vertical="center"/>
      <protection locked="0"/>
    </xf>
    <xf numFmtId="179" fontId="10" fillId="0" borderId="10" xfId="2" applyNumberFormat="1" applyFont="1" applyFill="1" applyBorder="1" applyAlignment="1" applyProtection="1">
      <alignment vertical="center"/>
      <protection locked="0"/>
    </xf>
    <xf numFmtId="179" fontId="10" fillId="0" borderId="21" xfId="2" applyNumberFormat="1" applyFont="1" applyFill="1" applyBorder="1" applyAlignment="1" applyProtection="1">
      <alignment vertical="center"/>
      <protection locked="0"/>
    </xf>
    <xf numFmtId="0" fontId="1" fillId="0" borderId="21" xfId="3" applyFill="1" applyBorder="1" applyAlignment="1">
      <alignment vertical="center"/>
    </xf>
    <xf numFmtId="0" fontId="1" fillId="0" borderId="16" xfId="3" applyFill="1" applyBorder="1" applyAlignment="1">
      <alignment vertical="center"/>
    </xf>
    <xf numFmtId="0" fontId="26" fillId="0" borderId="9" xfId="3" applyFont="1" applyFill="1" applyBorder="1" applyAlignment="1">
      <alignment horizontal="center" vertical="center"/>
    </xf>
    <xf numFmtId="0" fontId="26" fillId="0" borderId="12" xfId="3" applyFont="1" applyFill="1" applyBorder="1" applyAlignment="1">
      <alignment horizontal="center" vertical="center"/>
    </xf>
    <xf numFmtId="181" fontId="10" fillId="0" borderId="13" xfId="3" applyNumberFormat="1" applyFont="1" applyFill="1" applyBorder="1" applyAlignment="1">
      <alignment horizontal="center" vertical="center" textRotation="255"/>
    </xf>
    <xf numFmtId="181" fontId="10" fillId="0" borderId="66" xfId="3" applyNumberFormat="1" applyFont="1" applyFill="1" applyBorder="1" applyAlignment="1">
      <alignment horizontal="center" vertical="center" textRotation="255"/>
    </xf>
    <xf numFmtId="179" fontId="10" fillId="0" borderId="28" xfId="2" applyNumberFormat="1" applyFont="1" applyFill="1" applyBorder="1" applyAlignment="1" applyProtection="1">
      <alignment vertical="center"/>
      <protection locked="0"/>
    </xf>
    <xf numFmtId="181" fontId="10" fillId="0" borderId="28" xfId="3" applyNumberFormat="1" applyFont="1" applyFill="1" applyBorder="1" applyAlignment="1">
      <alignment horizontal="center" vertical="center" textRotation="255"/>
    </xf>
    <xf numFmtId="181" fontId="10" fillId="0" borderId="21" xfId="3" applyNumberFormat="1" applyFont="1" applyFill="1" applyBorder="1" applyAlignment="1">
      <alignment horizontal="center" vertical="center" textRotation="255"/>
    </xf>
    <xf numFmtId="181" fontId="10" fillId="0" borderId="16" xfId="3" applyNumberFormat="1" applyFont="1" applyFill="1" applyBorder="1" applyAlignment="1">
      <alignment horizontal="center" vertical="center" textRotation="255"/>
    </xf>
    <xf numFmtId="179" fontId="10" fillId="0" borderId="85" xfId="2" applyNumberFormat="1" applyFont="1" applyFill="1" applyBorder="1" applyAlignment="1">
      <alignment vertical="center"/>
    </xf>
    <xf numFmtId="179" fontId="10" fillId="0" borderId="87" xfId="2" applyNumberFormat="1" applyFont="1" applyFill="1" applyBorder="1" applyAlignment="1">
      <alignment vertical="center"/>
    </xf>
    <xf numFmtId="180" fontId="10" fillId="0" borderId="13" xfId="3" applyNumberFormat="1" applyFont="1" applyFill="1" applyBorder="1" applyAlignment="1">
      <alignment horizontal="center" vertical="center" textRotation="255"/>
    </xf>
    <xf numFmtId="180" fontId="10" fillId="0" borderId="20" xfId="3" applyNumberFormat="1" applyFont="1" applyFill="1" applyBorder="1" applyAlignment="1">
      <alignment horizontal="center" vertical="center" textRotation="255"/>
    </xf>
    <xf numFmtId="180" fontId="10" fillId="0" borderId="66" xfId="3" applyNumberFormat="1" applyFont="1" applyFill="1" applyBorder="1" applyAlignment="1">
      <alignment horizontal="center" vertical="center" textRotation="255"/>
    </xf>
    <xf numFmtId="179" fontId="6" fillId="0" borderId="10" xfId="2" applyNumberFormat="1" applyFont="1" applyFill="1" applyBorder="1" applyAlignment="1">
      <alignment vertical="center"/>
    </xf>
    <xf numFmtId="179" fontId="6" fillId="0" borderId="28" xfId="2" applyNumberFormat="1" applyFont="1" applyFill="1" applyBorder="1" applyAlignment="1">
      <alignment vertical="center"/>
    </xf>
    <xf numFmtId="179" fontId="6" fillId="0" borderId="21" xfId="2" applyNumberFormat="1" applyFont="1" applyFill="1" applyBorder="1" applyAlignment="1">
      <alignment vertical="center"/>
    </xf>
    <xf numFmtId="179" fontId="6" fillId="0" borderId="16" xfId="2" applyNumberFormat="1" applyFont="1" applyFill="1" applyBorder="1" applyAlignment="1">
      <alignment vertical="center"/>
    </xf>
    <xf numFmtId="179" fontId="10" fillId="0" borderId="98" xfId="2" applyNumberFormat="1" applyFont="1" applyFill="1" applyBorder="1" applyAlignment="1">
      <alignment vertical="center"/>
    </xf>
    <xf numFmtId="179" fontId="10" fillId="0" borderId="95" xfId="2" applyNumberFormat="1" applyFont="1" applyFill="1" applyBorder="1" applyAlignment="1">
      <alignment vertical="center"/>
    </xf>
    <xf numFmtId="179" fontId="10" fillId="0" borderId="96" xfId="2" applyNumberFormat="1" applyFont="1" applyFill="1" applyBorder="1" applyAlignment="1">
      <alignment vertical="center"/>
    </xf>
    <xf numFmtId="179" fontId="10" fillId="0" borderId="97" xfId="2" applyNumberFormat="1" applyFont="1" applyFill="1" applyBorder="1" applyAlignment="1">
      <alignment vertical="center"/>
    </xf>
    <xf numFmtId="179" fontId="10" fillId="0" borderId="92" xfId="2" applyNumberFormat="1" applyFont="1" applyFill="1" applyBorder="1" applyAlignment="1">
      <alignment vertical="center"/>
    </xf>
    <xf numFmtId="179" fontId="10" fillId="0" borderId="93" xfId="2" applyNumberFormat="1" applyFont="1" applyFill="1" applyBorder="1" applyAlignment="1">
      <alignment vertical="center"/>
    </xf>
    <xf numFmtId="179" fontId="10" fillId="0" borderId="94" xfId="2" applyNumberFormat="1" applyFont="1" applyFill="1" applyBorder="1" applyAlignment="1">
      <alignment vertical="center"/>
    </xf>
    <xf numFmtId="0" fontId="19" fillId="0" borderId="9" xfId="4" applyFont="1" applyFill="1" applyBorder="1" applyAlignment="1">
      <alignment horizontal="left" vertical="center" shrinkToFit="1"/>
    </xf>
    <xf numFmtId="0" fontId="19" fillId="0" borderId="12" xfId="4" applyFont="1" applyFill="1" applyBorder="1" applyAlignment="1">
      <alignment horizontal="left" vertical="center" shrinkToFit="1"/>
    </xf>
    <xf numFmtId="0" fontId="19" fillId="0" borderId="34" xfId="4" applyFont="1" applyFill="1" applyBorder="1" applyAlignment="1">
      <alignment horizontal="left" vertical="center" shrinkToFit="1"/>
    </xf>
    <xf numFmtId="0" fontId="7" fillId="0" borderId="52" xfId="4" applyFont="1" applyBorder="1" applyAlignment="1">
      <alignment horizontal="distributed" vertical="center" indent="4"/>
    </xf>
    <xf numFmtId="0" fontId="7" fillId="0" borderId="71" xfId="4" applyFont="1" applyBorder="1" applyAlignment="1">
      <alignment horizontal="distributed" vertical="center" indent="4"/>
    </xf>
    <xf numFmtId="0" fontId="7" fillId="0" borderId="68" xfId="4" applyFont="1" applyBorder="1" applyAlignment="1">
      <alignment horizontal="distributed" vertical="center" indent="4"/>
    </xf>
    <xf numFmtId="181" fontId="17" fillId="0" borderId="20" xfId="4" applyNumberFormat="1" applyFont="1" applyBorder="1" applyAlignment="1">
      <alignment horizontal="center" vertical="center" textRotation="255"/>
    </xf>
    <xf numFmtId="179" fontId="43" fillId="0" borderId="16" xfId="2" applyNumberFormat="1" applyFont="1" applyFill="1" applyBorder="1" applyAlignment="1" applyProtection="1">
      <alignment vertical="center"/>
      <protection locked="0"/>
    </xf>
    <xf numFmtId="179" fontId="43" fillId="0" borderId="10" xfId="2" applyNumberFormat="1" applyFont="1" applyFill="1" applyBorder="1" applyAlignment="1" applyProtection="1">
      <alignment vertical="center"/>
      <protection locked="0"/>
    </xf>
    <xf numFmtId="179" fontId="17" fillId="0" borderId="16" xfId="2" applyNumberFormat="1" applyFont="1" applyFill="1" applyBorder="1" applyAlignment="1" applyProtection="1">
      <alignment vertical="center"/>
    </xf>
    <xf numFmtId="179" fontId="17" fillId="0" borderId="10" xfId="2" applyNumberFormat="1" applyFont="1" applyFill="1" applyBorder="1" applyAlignment="1" applyProtection="1">
      <alignment vertical="center"/>
    </xf>
    <xf numFmtId="0" fontId="7" fillId="0" borderId="9" xfId="4" applyFont="1" applyBorder="1" applyAlignment="1" applyProtection="1">
      <alignment horizontal="center" vertical="center"/>
    </xf>
    <xf numFmtId="0" fontId="7" fillId="0" borderId="12" xfId="4" applyFont="1" applyBorder="1" applyAlignment="1" applyProtection="1">
      <alignment horizontal="center" vertical="center"/>
    </xf>
    <xf numFmtId="181" fontId="17" fillId="0" borderId="28" xfId="4" applyNumberFormat="1" applyFont="1" applyBorder="1" applyAlignment="1">
      <alignment horizontal="center" vertical="center" textRotation="255"/>
    </xf>
    <xf numFmtId="181" fontId="17" fillId="0" borderId="21" xfId="4" applyNumberFormat="1" applyFont="1" applyBorder="1" applyAlignment="1">
      <alignment horizontal="center" vertical="center" textRotation="255"/>
    </xf>
    <xf numFmtId="181" fontId="17" fillId="0" borderId="16" xfId="4" applyNumberFormat="1" applyFont="1" applyBorder="1" applyAlignment="1">
      <alignment horizontal="center" vertical="center" textRotation="255"/>
    </xf>
    <xf numFmtId="180" fontId="17" fillId="0" borderId="13" xfId="4" applyNumberFormat="1" applyFont="1" applyBorder="1" applyAlignment="1">
      <alignment horizontal="center" vertical="center" textRotation="255"/>
    </xf>
    <xf numFmtId="180" fontId="17" fillId="0" borderId="20" xfId="4" applyNumberFormat="1" applyFont="1" applyBorder="1" applyAlignment="1">
      <alignment horizontal="center" vertical="center" textRotation="255"/>
    </xf>
    <xf numFmtId="180" fontId="17" fillId="0" borderId="66" xfId="4" applyNumberFormat="1" applyFont="1" applyBorder="1" applyAlignment="1">
      <alignment horizontal="center" vertical="center" textRotation="255"/>
    </xf>
    <xf numFmtId="179" fontId="17" fillId="0" borderId="10" xfId="2" applyNumberFormat="1" applyFont="1" applyBorder="1" applyAlignment="1" applyProtection="1">
      <alignment vertical="center"/>
    </xf>
    <xf numFmtId="179" fontId="17" fillId="0" borderId="85" xfId="2" applyNumberFormat="1" applyFont="1" applyBorder="1" applyAlignment="1">
      <alignment vertical="center"/>
    </xf>
    <xf numFmtId="0" fontId="1" fillId="0" borderId="9" xfId="4" applyFont="1" applyBorder="1" applyAlignment="1" applyProtection="1">
      <alignment horizontal="center" vertical="center"/>
    </xf>
    <xf numFmtId="0" fontId="1" fillId="0" borderId="12" xfId="4" applyFont="1" applyBorder="1" applyAlignment="1" applyProtection="1">
      <alignment horizontal="center" vertical="center"/>
    </xf>
    <xf numFmtId="0" fontId="19" fillId="0" borderId="9" xfId="3" applyFont="1" applyFill="1" applyBorder="1" applyAlignment="1">
      <alignment horizontal="left" vertical="center" shrinkToFit="1"/>
    </xf>
    <xf numFmtId="0" fontId="19" fillId="0" borderId="12" xfId="3" applyFont="1" applyFill="1" applyBorder="1" applyAlignment="1">
      <alignment horizontal="left" vertical="center" shrinkToFit="1"/>
    </xf>
    <xf numFmtId="0" fontId="19" fillId="0" borderId="34" xfId="3" applyFont="1" applyFill="1" applyBorder="1" applyAlignment="1">
      <alignment horizontal="left" vertical="center" shrinkToFit="1"/>
    </xf>
    <xf numFmtId="0" fontId="7" fillId="0" borderId="9" xfId="3" applyFont="1" applyFill="1" applyBorder="1" applyAlignment="1">
      <alignment horizontal="center" vertical="center" wrapText="1"/>
    </xf>
    <xf numFmtId="0" fontId="7" fillId="0" borderId="28" xfId="3" applyFont="1" applyFill="1" applyBorder="1" applyAlignment="1">
      <alignment horizontal="center" vertical="center" wrapText="1"/>
    </xf>
    <xf numFmtId="0" fontId="7" fillId="0" borderId="12"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65" xfId="3" applyFont="1" applyBorder="1" applyAlignment="1">
      <alignment horizontal="center" vertical="center" wrapText="1"/>
    </xf>
    <xf numFmtId="0" fontId="7" fillId="0" borderId="27"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28" xfId="3" applyFont="1" applyBorder="1" applyAlignment="1">
      <alignment horizontal="center" vertical="center"/>
    </xf>
    <xf numFmtId="0" fontId="7" fillId="0" borderId="52" xfId="3" applyFont="1" applyBorder="1" applyAlignment="1">
      <alignment horizontal="distributed" vertical="center" indent="4"/>
    </xf>
    <xf numFmtId="0" fontId="7" fillId="0" borderId="71" xfId="3" applyFont="1" applyBorder="1" applyAlignment="1">
      <alignment horizontal="distributed" vertical="center" indent="4"/>
    </xf>
    <xf numFmtId="0" fontId="7" fillId="0" borderId="68" xfId="3" applyFont="1" applyBorder="1" applyAlignment="1">
      <alignment horizontal="distributed" vertical="center" indent="4"/>
    </xf>
    <xf numFmtId="178" fontId="7" fillId="0" borderId="21" xfId="3" applyNumberFormat="1" applyFont="1" applyBorder="1" applyAlignment="1">
      <alignment horizontal="left"/>
    </xf>
    <xf numFmtId="178" fontId="7" fillId="0" borderId="16" xfId="3" applyNumberFormat="1" applyFont="1" applyBorder="1" applyAlignment="1">
      <alignment horizontal="left"/>
    </xf>
    <xf numFmtId="181" fontId="17" fillId="0" borderId="20" xfId="3" applyNumberFormat="1" applyFont="1" applyBorder="1" applyAlignment="1">
      <alignment horizontal="center" vertical="center" textRotation="255"/>
    </xf>
    <xf numFmtId="181" fontId="17" fillId="0" borderId="66" xfId="3" applyNumberFormat="1" applyFont="1" applyBorder="1" applyAlignment="1">
      <alignment horizontal="center" vertical="center" textRotation="255"/>
    </xf>
    <xf numFmtId="0" fontId="7" fillId="0" borderId="9" xfId="3" applyFont="1" applyBorder="1" applyAlignment="1" applyProtection="1">
      <alignment horizontal="center" vertical="center"/>
    </xf>
    <xf numFmtId="0" fontId="7" fillId="0" borderId="12" xfId="3" applyFont="1" applyBorder="1" applyAlignment="1" applyProtection="1">
      <alignment horizontal="center" vertical="center"/>
    </xf>
    <xf numFmtId="181" fontId="17" fillId="0" borderId="13" xfId="3" applyNumberFormat="1" applyFont="1" applyBorder="1" applyAlignment="1">
      <alignment horizontal="center" vertical="center" textRotation="255"/>
    </xf>
    <xf numFmtId="0" fontId="1" fillId="0" borderId="9" xfId="3" applyFont="1" applyBorder="1" applyAlignment="1" applyProtection="1">
      <alignment horizontal="center" vertical="center"/>
    </xf>
    <xf numFmtId="0" fontId="1" fillId="0" borderId="12" xfId="3" applyFont="1" applyBorder="1" applyAlignment="1" applyProtection="1">
      <alignment horizontal="center" vertical="center"/>
    </xf>
    <xf numFmtId="180" fontId="17" fillId="0" borderId="13" xfId="3" applyNumberFormat="1" applyFont="1" applyBorder="1" applyAlignment="1">
      <alignment horizontal="center" vertical="center" textRotation="255"/>
    </xf>
    <xf numFmtId="180" fontId="17" fillId="0" borderId="20" xfId="3" applyNumberFormat="1" applyFont="1" applyBorder="1" applyAlignment="1">
      <alignment horizontal="center" vertical="center" textRotation="255"/>
    </xf>
    <xf numFmtId="180" fontId="17" fillId="0" borderId="66" xfId="3" applyNumberFormat="1" applyFont="1" applyBorder="1" applyAlignment="1">
      <alignment horizontal="center" vertical="center" textRotation="255"/>
    </xf>
  </cellXfs>
  <cellStyles count="7">
    <cellStyle name="桁区切り" xfId="1" builtinId="6"/>
    <cellStyle name="桁区切り 2" xfId="2"/>
    <cellStyle name="標準" xfId="0" builtinId="0"/>
    <cellStyle name="標準 10" xfId="3"/>
    <cellStyle name="標準 2" xfId="4"/>
    <cellStyle name="標準_ひな形" xfId="5"/>
    <cellStyle name="標準_様式第２号　授業料支援補助金交付申請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18551" name="Line 1"/>
        <xdr:cNvSpPr>
          <a:spLocks noChangeShapeType="1"/>
        </xdr:cNvSpPr>
      </xdr:nvSpPr>
      <xdr:spPr bwMode="auto">
        <a:xfrm>
          <a:off x="9525" y="962025"/>
          <a:ext cx="44767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2052"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5067" name="Line 1"/>
        <xdr:cNvSpPr>
          <a:spLocks noChangeShapeType="1"/>
        </xdr:cNvSpPr>
      </xdr:nvSpPr>
      <xdr:spPr bwMode="auto">
        <a:xfrm>
          <a:off x="9525" y="771525"/>
          <a:ext cx="67627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1</xdr:col>
      <xdr:colOff>0</xdr:colOff>
      <xdr:row>6</xdr:row>
      <xdr:rowOff>180975</xdr:rowOff>
    </xdr:to>
    <xdr:sp macro="" textlink="">
      <xdr:nvSpPr>
        <xdr:cNvPr id="45068" name="Line 1"/>
        <xdr:cNvSpPr>
          <a:spLocks noChangeShapeType="1"/>
        </xdr:cNvSpPr>
      </xdr:nvSpPr>
      <xdr:spPr bwMode="auto">
        <a:xfrm>
          <a:off x="9525" y="771525"/>
          <a:ext cx="67627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6089" name="Line 1"/>
        <xdr:cNvSpPr>
          <a:spLocks noChangeShapeType="1"/>
        </xdr:cNvSpPr>
      </xdr:nvSpPr>
      <xdr:spPr bwMode="auto">
        <a:xfrm>
          <a:off x="9525" y="771525"/>
          <a:ext cx="676275"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1</xdr:col>
      <xdr:colOff>0</xdr:colOff>
      <xdr:row>6</xdr:row>
      <xdr:rowOff>180975</xdr:rowOff>
    </xdr:to>
    <xdr:sp macro="" textlink="">
      <xdr:nvSpPr>
        <xdr:cNvPr id="46090" name="Line 1"/>
        <xdr:cNvSpPr>
          <a:spLocks noChangeShapeType="1"/>
        </xdr:cNvSpPr>
      </xdr:nvSpPr>
      <xdr:spPr bwMode="auto">
        <a:xfrm>
          <a:off x="9525" y="771525"/>
          <a:ext cx="67627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7108" name="Line 1"/>
        <xdr:cNvSpPr>
          <a:spLocks noChangeShapeType="1"/>
        </xdr:cNvSpPr>
      </xdr:nvSpPr>
      <xdr:spPr bwMode="auto">
        <a:xfrm>
          <a:off x="9525" y="771525"/>
          <a:ext cx="6762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8132" name="Line 1"/>
        <xdr:cNvSpPr>
          <a:spLocks noChangeShapeType="1"/>
        </xdr:cNvSpPr>
      </xdr:nvSpPr>
      <xdr:spPr bwMode="auto">
        <a:xfrm>
          <a:off x="9525" y="771525"/>
          <a:ext cx="6762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9155" name="Line 1"/>
        <xdr:cNvSpPr>
          <a:spLocks noChangeShapeType="1"/>
        </xdr:cNvSpPr>
      </xdr:nvSpPr>
      <xdr:spPr bwMode="auto">
        <a:xfrm>
          <a:off x="9525" y="771525"/>
          <a:ext cx="6762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50177" name="Line 1"/>
        <xdr:cNvSpPr>
          <a:spLocks noChangeShapeType="1"/>
        </xdr:cNvSpPr>
      </xdr:nvSpPr>
      <xdr:spPr bwMode="auto">
        <a:xfrm>
          <a:off x="9525" y="771525"/>
          <a:ext cx="6762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19575" name="Line 1"/>
        <xdr:cNvSpPr>
          <a:spLocks noChangeShapeType="1"/>
        </xdr:cNvSpPr>
      </xdr:nvSpPr>
      <xdr:spPr bwMode="auto">
        <a:xfrm>
          <a:off x="9525" y="962025"/>
          <a:ext cx="44767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0599" name="Line 1"/>
        <xdr:cNvSpPr>
          <a:spLocks noChangeShapeType="1"/>
        </xdr:cNvSpPr>
      </xdr:nvSpPr>
      <xdr:spPr bwMode="auto">
        <a:xfrm>
          <a:off x="9525" y="962025"/>
          <a:ext cx="44767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1030" name="Line 1"/>
        <xdr:cNvSpPr>
          <a:spLocks noChangeShapeType="1"/>
        </xdr:cNvSpPr>
      </xdr:nvSpPr>
      <xdr:spPr bwMode="auto">
        <a:xfrm>
          <a:off x="9525" y="962025"/>
          <a:ext cx="44767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44050"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8789"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24693"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33906"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9525</xdr:rowOff>
    </xdr:from>
    <xdr:to>
      <xdr:col>1</xdr:col>
      <xdr:colOff>0</xdr:colOff>
      <xdr:row>6</xdr:row>
      <xdr:rowOff>180975</xdr:rowOff>
    </xdr:to>
    <xdr:sp macro="" textlink="">
      <xdr:nvSpPr>
        <xdr:cNvPr id="31860" name="Line 1"/>
        <xdr:cNvSpPr>
          <a:spLocks noChangeShapeType="1"/>
        </xdr:cNvSpPr>
      </xdr:nvSpPr>
      <xdr:spPr bwMode="auto">
        <a:xfrm>
          <a:off x="9525" y="1114425"/>
          <a:ext cx="5143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45"/>
  <sheetViews>
    <sheetView showGridLines="0" zoomScale="80" zoomScaleNormal="80" zoomScaleSheetLayoutView="91" workbookViewId="0">
      <selection activeCell="S22" sqref="S22"/>
    </sheetView>
  </sheetViews>
  <sheetFormatPr defaultColWidth="8" defaultRowHeight="12" x14ac:dyDescent="0.15"/>
  <cols>
    <col min="1" max="4" width="8" style="5" customWidth="1"/>
    <col min="5" max="5" width="12.875" style="5" customWidth="1"/>
    <col min="6" max="6" width="4.375" style="5" customWidth="1"/>
    <col min="7" max="7" width="4.5" style="5" customWidth="1"/>
    <col min="8" max="10" width="3.25" style="5" customWidth="1"/>
    <col min="11" max="13" width="3.375" style="5" customWidth="1"/>
    <col min="14" max="14" width="4.375" style="5" customWidth="1"/>
    <col min="15" max="16384" width="8" style="5"/>
  </cols>
  <sheetData>
    <row r="1" spans="1:14" ht="14.25" x14ac:dyDescent="0.15">
      <c r="A1" s="4" t="s">
        <v>78</v>
      </c>
    </row>
    <row r="2" spans="1:14" x14ac:dyDescent="0.15">
      <c r="F2" s="6"/>
      <c r="G2" s="7"/>
      <c r="H2" s="606"/>
      <c r="I2" s="607"/>
      <c r="J2" s="607"/>
      <c r="K2" s="607"/>
      <c r="L2" s="607"/>
      <c r="M2" s="608"/>
    </row>
    <row r="3" spans="1:14" ht="12" customHeight="1" x14ac:dyDescent="0.15">
      <c r="F3" s="615" t="s">
        <v>15</v>
      </c>
      <c r="G3" s="616"/>
      <c r="H3" s="609"/>
      <c r="I3" s="610"/>
      <c r="J3" s="610"/>
      <c r="K3" s="610"/>
      <c r="L3" s="610"/>
      <c r="M3" s="611"/>
    </row>
    <row r="4" spans="1:14" x14ac:dyDescent="0.15">
      <c r="F4" s="8"/>
      <c r="G4" s="9"/>
      <c r="H4" s="612"/>
      <c r="I4" s="613"/>
      <c r="J4" s="613"/>
      <c r="K4" s="613"/>
      <c r="L4" s="613"/>
      <c r="M4" s="614"/>
    </row>
    <row r="9" spans="1:14" ht="14.25" x14ac:dyDescent="0.15">
      <c r="G9" s="10"/>
      <c r="H9" s="17"/>
      <c r="I9" s="10" t="s">
        <v>79</v>
      </c>
      <c r="J9" s="17"/>
      <c r="K9" s="10" t="s">
        <v>80</v>
      </c>
      <c r="L9" s="17"/>
      <c r="M9" s="10" t="s">
        <v>81</v>
      </c>
    </row>
    <row r="12" spans="1:14" ht="17.25" x14ac:dyDescent="0.2">
      <c r="A12" s="11" t="s">
        <v>92</v>
      </c>
    </row>
    <row r="16" spans="1:14" ht="16.5" customHeight="1" x14ac:dyDescent="0.15">
      <c r="E16" s="12" t="s">
        <v>82</v>
      </c>
      <c r="G16" s="619"/>
      <c r="H16" s="619"/>
      <c r="I16" s="619"/>
      <c r="J16" s="619"/>
      <c r="K16" s="619"/>
      <c r="L16" s="619"/>
      <c r="M16" s="619"/>
      <c r="N16" s="619"/>
    </row>
    <row r="17" spans="1:14" x14ac:dyDescent="0.15">
      <c r="E17" s="404"/>
      <c r="G17" s="619"/>
      <c r="H17" s="619"/>
      <c r="I17" s="619"/>
      <c r="J17" s="619"/>
      <c r="K17" s="619"/>
      <c r="L17" s="619"/>
      <c r="M17" s="619"/>
      <c r="N17" s="619"/>
    </row>
    <row r="18" spans="1:14" ht="17.25" x14ac:dyDescent="0.15">
      <c r="E18" s="12" t="s">
        <v>14</v>
      </c>
      <c r="G18" s="618"/>
      <c r="H18" s="618"/>
      <c r="I18" s="618"/>
      <c r="J18" s="618"/>
      <c r="K18" s="618"/>
      <c r="L18" s="618"/>
      <c r="M18" s="618"/>
      <c r="N18" s="618"/>
    </row>
    <row r="19" spans="1:14" x14ac:dyDescent="0.15">
      <c r="G19" s="18"/>
      <c r="H19" s="18"/>
      <c r="I19" s="18"/>
      <c r="J19" s="18"/>
      <c r="K19" s="18"/>
      <c r="L19" s="18"/>
      <c r="M19" s="18"/>
      <c r="N19" s="18"/>
    </row>
    <row r="20" spans="1:14" ht="17.25" customHeight="1" x14ac:dyDescent="0.15">
      <c r="E20" s="12" t="s">
        <v>83</v>
      </c>
      <c r="G20" s="620"/>
      <c r="H20" s="620"/>
      <c r="I20" s="620"/>
      <c r="J20" s="620"/>
      <c r="K20" s="620"/>
      <c r="L20" s="394" t="s">
        <v>84</v>
      </c>
      <c r="M20" s="18"/>
      <c r="N20" s="18"/>
    </row>
    <row r="21" spans="1:14" ht="18.75" x14ac:dyDescent="0.2">
      <c r="E21" s="15"/>
      <c r="G21" s="13"/>
      <c r="H21" s="13"/>
      <c r="I21" s="13"/>
      <c r="J21" s="13"/>
      <c r="K21" s="13"/>
      <c r="L21" s="14"/>
    </row>
    <row r="22" spans="1:14" ht="18.75" x14ac:dyDescent="0.2">
      <c r="E22" s="15"/>
      <c r="G22" s="13"/>
      <c r="H22" s="13"/>
      <c r="I22" s="13"/>
      <c r="J22" s="13"/>
      <c r="K22" s="13"/>
      <c r="L22" s="14"/>
    </row>
    <row r="23" spans="1:14" ht="17.25" x14ac:dyDescent="0.2">
      <c r="A23" s="11" t="s">
        <v>210</v>
      </c>
    </row>
    <row r="24" spans="1:14" ht="17.25" x14ac:dyDescent="0.2">
      <c r="A24" s="11" t="s">
        <v>205</v>
      </c>
    </row>
    <row r="25" spans="1:14" ht="21" customHeight="1" x14ac:dyDescent="0.15"/>
    <row r="26" spans="1:14" ht="17.25" customHeight="1" x14ac:dyDescent="0.15"/>
    <row r="27" spans="1:14" ht="17.25" x14ac:dyDescent="0.2">
      <c r="A27" s="621" t="s">
        <v>85</v>
      </c>
      <c r="B27" s="622"/>
      <c r="C27" s="622"/>
      <c r="D27" s="622"/>
      <c r="E27" s="622"/>
      <c r="F27" s="622"/>
      <c r="G27" s="622"/>
      <c r="H27" s="622"/>
      <c r="I27" s="622"/>
      <c r="J27" s="622"/>
      <c r="K27" s="622"/>
      <c r="L27" s="622"/>
      <c r="M27" s="622"/>
    </row>
    <row r="28" spans="1:14" ht="17.25" x14ac:dyDescent="0.2">
      <c r="A28" s="621" t="s">
        <v>86</v>
      </c>
      <c r="B28" s="622"/>
      <c r="C28" s="622"/>
      <c r="D28" s="622"/>
      <c r="E28" s="622"/>
      <c r="F28" s="622"/>
      <c r="G28" s="622"/>
      <c r="H28" s="622"/>
      <c r="I28" s="622"/>
      <c r="J28" s="622"/>
      <c r="K28" s="622"/>
      <c r="L28" s="622"/>
      <c r="M28" s="622"/>
    </row>
    <row r="29" spans="1:14" ht="17.25" x14ac:dyDescent="0.2">
      <c r="A29" s="621" t="s">
        <v>87</v>
      </c>
      <c r="B29" s="622"/>
      <c r="C29" s="622"/>
      <c r="D29" s="622"/>
      <c r="E29" s="622"/>
      <c r="F29" s="622"/>
      <c r="G29" s="622"/>
      <c r="H29" s="622"/>
      <c r="I29" s="622"/>
      <c r="J29" s="622"/>
      <c r="K29" s="622"/>
      <c r="L29" s="622"/>
      <c r="M29" s="622"/>
    </row>
    <row r="30" spans="1:14" ht="17.25" x14ac:dyDescent="0.2">
      <c r="A30" s="621"/>
      <c r="B30" s="622"/>
      <c r="C30" s="622"/>
      <c r="D30" s="622"/>
      <c r="E30" s="622"/>
      <c r="F30" s="622"/>
      <c r="G30" s="622"/>
      <c r="H30" s="622"/>
      <c r="I30" s="622"/>
      <c r="J30" s="622"/>
      <c r="K30" s="622"/>
      <c r="L30" s="622"/>
      <c r="M30" s="622"/>
    </row>
    <row r="31" spans="1:14" ht="17.25" x14ac:dyDescent="0.2">
      <c r="A31" s="617" t="s">
        <v>88</v>
      </c>
      <c r="B31" s="617"/>
      <c r="C31" s="617"/>
      <c r="D31" s="617"/>
      <c r="E31" s="617"/>
      <c r="F31" s="617"/>
      <c r="G31" s="617"/>
      <c r="H31" s="617"/>
      <c r="I31" s="617"/>
      <c r="J31" s="617"/>
      <c r="K31" s="617"/>
      <c r="L31" s="617"/>
      <c r="M31" s="617"/>
      <c r="N31" s="617"/>
    </row>
    <row r="32" spans="1:14" ht="17.25" x14ac:dyDescent="0.2">
      <c r="A32" s="395"/>
      <c r="B32" s="395"/>
      <c r="C32" s="395"/>
      <c r="D32" s="395"/>
      <c r="E32" s="395"/>
      <c r="F32" s="395"/>
      <c r="G32" s="395"/>
      <c r="H32" s="395"/>
      <c r="I32" s="395"/>
      <c r="J32" s="395"/>
      <c r="K32" s="395"/>
      <c r="L32" s="395"/>
      <c r="M32" s="395"/>
      <c r="N32" s="16"/>
    </row>
    <row r="33" spans="1:14" ht="17.25" x14ac:dyDescent="0.2">
      <c r="A33" s="395"/>
      <c r="B33" s="395"/>
      <c r="C33" s="395"/>
      <c r="D33" s="395"/>
      <c r="E33" s="395"/>
      <c r="F33" s="395"/>
      <c r="G33" s="395"/>
      <c r="H33" s="395"/>
      <c r="I33" s="395"/>
      <c r="J33" s="395"/>
      <c r="K33" s="395"/>
      <c r="L33" s="395"/>
      <c r="M33" s="395"/>
      <c r="N33" s="16"/>
    </row>
    <row r="34" spans="1:14" x14ac:dyDescent="0.15">
      <c r="A34" s="396"/>
      <c r="B34" s="396"/>
      <c r="C34" s="396"/>
      <c r="D34" s="396"/>
      <c r="E34" s="396"/>
      <c r="F34" s="396"/>
      <c r="G34" s="396"/>
      <c r="H34" s="396"/>
      <c r="I34" s="396"/>
      <c r="J34" s="396"/>
      <c r="K34" s="396"/>
      <c r="L34" s="396"/>
      <c r="M34" s="396"/>
    </row>
    <row r="35" spans="1:14" ht="17.25" x14ac:dyDescent="0.2">
      <c r="A35" s="11" t="s">
        <v>200</v>
      </c>
      <c r="E35" s="623"/>
      <c r="F35" s="624"/>
      <c r="G35" s="624"/>
      <c r="H35" s="624"/>
      <c r="I35" s="624"/>
      <c r="J35" s="625" t="s">
        <v>7</v>
      </c>
      <c r="K35" s="625"/>
    </row>
    <row r="36" spans="1:14" x14ac:dyDescent="0.15">
      <c r="A36" s="396"/>
      <c r="B36" s="396"/>
      <c r="C36" s="396"/>
      <c r="D36" s="396"/>
      <c r="E36" s="396"/>
      <c r="F36" s="396"/>
      <c r="G36" s="396"/>
      <c r="H36" s="396"/>
      <c r="I36" s="396"/>
      <c r="J36" s="396"/>
      <c r="K36" s="396"/>
      <c r="L36" s="396"/>
      <c r="M36" s="396"/>
    </row>
    <row r="41" spans="1:14" x14ac:dyDescent="0.15">
      <c r="A41" s="396"/>
      <c r="B41" s="396"/>
      <c r="C41" s="396"/>
      <c r="D41" s="396"/>
      <c r="E41" s="396"/>
      <c r="F41" s="396"/>
      <c r="G41" s="396"/>
      <c r="H41" s="396"/>
      <c r="I41" s="396"/>
      <c r="J41" s="396"/>
      <c r="K41" s="396"/>
      <c r="L41" s="396"/>
      <c r="M41" s="396"/>
    </row>
    <row r="42" spans="1:14" ht="24.75" customHeight="1" x14ac:dyDescent="0.15">
      <c r="A42" s="396"/>
      <c r="B42" s="396"/>
      <c r="C42" s="396"/>
      <c r="D42" s="396"/>
      <c r="E42" s="397" t="s">
        <v>201</v>
      </c>
      <c r="F42" s="626"/>
      <c r="G42" s="627"/>
      <c r="H42" s="627"/>
      <c r="I42" s="627"/>
      <c r="J42" s="627"/>
      <c r="K42" s="627"/>
      <c r="L42" s="627"/>
      <c r="M42" s="628"/>
    </row>
    <row r="43" spans="1:14" ht="24.75" customHeight="1" x14ac:dyDescent="0.15">
      <c r="A43" s="396"/>
      <c r="B43" s="396"/>
      <c r="C43" s="396"/>
      <c r="D43" s="396"/>
      <c r="E43" s="397" t="s">
        <v>202</v>
      </c>
      <c r="F43" s="629"/>
      <c r="G43" s="630"/>
      <c r="H43" s="630"/>
      <c r="I43" s="630"/>
      <c r="J43" s="630"/>
      <c r="K43" s="630"/>
      <c r="L43" s="630"/>
      <c r="M43" s="631"/>
    </row>
    <row r="44" spans="1:14" ht="24.75" customHeight="1" x14ac:dyDescent="0.15">
      <c r="A44" s="396"/>
      <c r="B44" s="396"/>
      <c r="C44" s="396"/>
      <c r="D44" s="396"/>
      <c r="E44" s="397" t="s">
        <v>203</v>
      </c>
      <c r="F44" s="629"/>
      <c r="G44" s="630"/>
      <c r="H44" s="630"/>
      <c r="I44" s="630"/>
      <c r="J44" s="630"/>
      <c r="K44" s="630"/>
      <c r="L44" s="630"/>
      <c r="M44" s="631"/>
    </row>
    <row r="45" spans="1:14" x14ac:dyDescent="0.15">
      <c r="A45" s="396"/>
      <c r="B45" s="396"/>
      <c r="C45" s="396"/>
      <c r="D45" s="396"/>
      <c r="E45" s="396"/>
      <c r="F45" s="396"/>
      <c r="G45" s="396"/>
      <c r="H45" s="396"/>
      <c r="I45" s="396"/>
      <c r="J45" s="396"/>
      <c r="K45" s="396"/>
      <c r="L45" s="396"/>
      <c r="M45" s="396"/>
    </row>
  </sheetData>
  <mergeCells count="15">
    <mergeCell ref="E35:I35"/>
    <mergeCell ref="J35:K35"/>
    <mergeCell ref="F42:M42"/>
    <mergeCell ref="F43:M43"/>
    <mergeCell ref="F44:M44"/>
    <mergeCell ref="H2:M4"/>
    <mergeCell ref="F3:G3"/>
    <mergeCell ref="A31:N31"/>
    <mergeCell ref="G18:N18"/>
    <mergeCell ref="G16:N17"/>
    <mergeCell ref="G20:K20"/>
    <mergeCell ref="A27:M27"/>
    <mergeCell ref="A29:M29"/>
    <mergeCell ref="A28:M28"/>
    <mergeCell ref="A30:M30"/>
  </mergeCells>
  <phoneticPr fontId="2"/>
  <pageMargins left="0.75" right="0.75" top="1" bottom="1" header="0.51200000000000001" footer="0.51200000000000001"/>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94"/>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5" width="3.125" style="246" customWidth="1"/>
    <col min="16"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356</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206</v>
      </c>
      <c r="D6" s="398" t="s">
        <v>207</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73</v>
      </c>
      <c r="C7" s="64" t="s">
        <v>94</v>
      </c>
      <c r="D7" s="64" t="s">
        <v>95</v>
      </c>
      <c r="E7" s="260" t="s">
        <v>77</v>
      </c>
      <c r="F7" s="261" t="s">
        <v>74</v>
      </c>
      <c r="G7" s="262" t="s">
        <v>17</v>
      </c>
      <c r="H7" s="263" t="s">
        <v>18</v>
      </c>
      <c r="I7" s="260" t="s">
        <v>19</v>
      </c>
      <c r="J7" s="264" t="s">
        <v>64</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15" t="str">
        <f>IF(F9="","",IF(ISERROR(F9+ROUNDDOWN(G9*3/74,0)),"",F9+ROUNDDOWN(G9*3/74,0)))</f>
        <v/>
      </c>
      <c r="I9" s="116" t="str">
        <f>IF(H9="","",IF(H9&gt;10032,10032,H9))</f>
        <v/>
      </c>
      <c r="J9" s="117" t="str">
        <f>IF(H9="","",MIN(H9,I9))</f>
        <v/>
      </c>
      <c r="K9" s="275" t="s">
        <v>75</v>
      </c>
      <c r="L9" s="118">
        <v>1532</v>
      </c>
      <c r="M9" s="119"/>
      <c r="N9" s="276"/>
    </row>
    <row r="10" spans="1:14" s="255" customFormat="1" ht="18" customHeight="1" thickBot="1" x14ac:dyDescent="0.2">
      <c r="A10" s="711"/>
      <c r="B10" s="700"/>
      <c r="C10" s="700"/>
      <c r="D10" s="700"/>
      <c r="E10" s="732"/>
      <c r="F10" s="273"/>
      <c r="G10" s="274"/>
      <c r="H10" s="115" t="str">
        <f t="shared" ref="H10:H16" si="0">IF(F10="","",IF(ISERROR(F10+ROUNDDOWN(G10*3/74,0)),"",F10+ROUNDDOWN(G10*3/74,0)))</f>
        <v/>
      </c>
      <c r="I10" s="116" t="str">
        <f t="shared" ref="I10:I16" si="1">IF(H10="","",IF(H10&gt;10032,10032,H10))</f>
        <v/>
      </c>
      <c r="J10" s="117" t="str">
        <f>IF(H10="","",MIN(H10,I10))</f>
        <v/>
      </c>
      <c r="K10" s="277" t="s">
        <v>254</v>
      </c>
      <c r="L10" s="122">
        <v>5220</v>
      </c>
      <c r="M10" s="121"/>
      <c r="N10" s="278"/>
    </row>
    <row r="11" spans="1:14" s="255" customFormat="1" ht="18" customHeight="1" thickBot="1" x14ac:dyDescent="0.2">
      <c r="A11" s="711"/>
      <c r="B11" s="700"/>
      <c r="C11" s="700"/>
      <c r="D11" s="700"/>
      <c r="E11" s="732"/>
      <c r="F11" s="273"/>
      <c r="G11" s="274"/>
      <c r="H11" s="115"/>
      <c r="I11" s="116"/>
      <c r="J11" s="117"/>
      <c r="K11" s="295" t="s">
        <v>114</v>
      </c>
      <c r="L11" s="123" t="s">
        <v>111</v>
      </c>
      <c r="M11" s="121"/>
      <c r="N11" s="278"/>
    </row>
    <row r="12" spans="1:14" s="255" customFormat="1" ht="18" customHeight="1" thickBot="1" x14ac:dyDescent="0.2">
      <c r="A12" s="711"/>
      <c r="B12" s="700"/>
      <c r="C12" s="700"/>
      <c r="D12" s="700"/>
      <c r="E12" s="733"/>
      <c r="F12" s="279"/>
      <c r="G12" s="280"/>
      <c r="H12" s="124" t="str">
        <f t="shared" si="0"/>
        <v/>
      </c>
      <c r="I12" s="125" t="str">
        <f t="shared" si="1"/>
        <v/>
      </c>
      <c r="J12" s="126" t="str">
        <f>IF(H12="","",MIN(H12,I12))</f>
        <v/>
      </c>
      <c r="K12" s="694" t="s">
        <v>132</v>
      </c>
      <c r="L12" s="695"/>
      <c r="M12" s="281"/>
      <c r="N12" s="282"/>
    </row>
    <row r="13" spans="1:14" s="255" customFormat="1" ht="18" customHeight="1" thickBot="1" x14ac:dyDescent="0.2">
      <c r="A13" s="719">
        <v>2</v>
      </c>
      <c r="B13" s="734"/>
      <c r="C13" s="734"/>
      <c r="D13" s="734"/>
      <c r="E13" s="735"/>
      <c r="F13" s="296"/>
      <c r="G13" s="297"/>
      <c r="H13" s="115" t="str">
        <f t="shared" si="0"/>
        <v/>
      </c>
      <c r="I13" s="116" t="str">
        <f t="shared" si="1"/>
        <v/>
      </c>
      <c r="J13" s="117" t="str">
        <f>IF(H13="","",MIN(H13,I13))</f>
        <v/>
      </c>
      <c r="K13" s="275" t="s">
        <v>233</v>
      </c>
      <c r="L13" s="118">
        <v>1532</v>
      </c>
      <c r="M13" s="119"/>
      <c r="N13" s="276"/>
    </row>
    <row r="14" spans="1:14" s="255" customFormat="1" ht="18" customHeight="1" thickBot="1" x14ac:dyDescent="0.2">
      <c r="A14" s="711"/>
      <c r="B14" s="734"/>
      <c r="C14" s="734"/>
      <c r="D14" s="734"/>
      <c r="E14" s="736"/>
      <c r="F14" s="296"/>
      <c r="G14" s="297"/>
      <c r="H14" s="115" t="str">
        <f t="shared" si="0"/>
        <v/>
      </c>
      <c r="I14" s="116" t="str">
        <f t="shared" si="1"/>
        <v/>
      </c>
      <c r="J14" s="117" t="str">
        <f>IF(H14="","",MIN(H14,I14))</f>
        <v/>
      </c>
      <c r="K14" s="277" t="s">
        <v>254</v>
      </c>
      <c r="L14" s="122">
        <v>5220</v>
      </c>
      <c r="M14" s="121"/>
      <c r="N14" s="278"/>
    </row>
    <row r="15" spans="1:14" s="255" customFormat="1" ht="18" customHeight="1" thickBot="1" x14ac:dyDescent="0.2">
      <c r="A15" s="711"/>
      <c r="B15" s="734"/>
      <c r="C15" s="734"/>
      <c r="D15" s="734"/>
      <c r="E15" s="736"/>
      <c r="F15" s="296"/>
      <c r="G15" s="297"/>
      <c r="H15" s="115"/>
      <c r="I15" s="116"/>
      <c r="J15" s="117"/>
      <c r="K15" s="295" t="s">
        <v>114</v>
      </c>
      <c r="L15" s="123" t="s">
        <v>101</v>
      </c>
      <c r="M15" s="119"/>
      <c r="N15" s="298"/>
    </row>
    <row r="16" spans="1:14" s="255" customFormat="1" ht="18" customHeight="1" thickBot="1" x14ac:dyDescent="0.2">
      <c r="A16" s="720"/>
      <c r="B16" s="734"/>
      <c r="C16" s="734"/>
      <c r="D16" s="734"/>
      <c r="E16" s="737"/>
      <c r="F16" s="299"/>
      <c r="G16" s="300"/>
      <c r="H16" s="124" t="str">
        <f t="shared" si="0"/>
        <v/>
      </c>
      <c r="I16" s="125" t="str">
        <f t="shared" si="1"/>
        <v/>
      </c>
      <c r="J16" s="126" t="str">
        <f>IF(H16="","",MIN(H16,I16))</f>
        <v/>
      </c>
      <c r="K16" s="694" t="s">
        <v>133</v>
      </c>
      <c r="L16" s="695"/>
      <c r="M16" s="281"/>
      <c r="N16" s="282"/>
    </row>
    <row r="17" spans="1:15" s="255" customFormat="1" ht="18" customHeight="1" thickBot="1" x14ac:dyDescent="0.2">
      <c r="A17" s="719">
        <v>3</v>
      </c>
      <c r="B17" s="734"/>
      <c r="C17" s="734"/>
      <c r="D17" s="734"/>
      <c r="E17" s="735"/>
      <c r="F17" s="296"/>
      <c r="G17" s="297"/>
      <c r="H17" s="115" t="str">
        <f>IF(F17="","",IF(ISERROR(F17+ROUNDDOWN(G17*3/74,0)),"",F17+ROUNDDOWN(G17*3/74,0)))</f>
        <v/>
      </c>
      <c r="I17" s="116" t="str">
        <f>IF(H17="","",IF(H17&gt;10032,10032,H17))</f>
        <v/>
      </c>
      <c r="J17" s="117" t="str">
        <f>IF(H17="","",MIN(H17,I17))</f>
        <v/>
      </c>
      <c r="K17" s="275" t="s">
        <v>233</v>
      </c>
      <c r="L17" s="118">
        <v>1532</v>
      </c>
      <c r="M17" s="119"/>
      <c r="N17" s="276"/>
    </row>
    <row r="18" spans="1:15" s="255" customFormat="1" ht="18" customHeight="1" thickBot="1" x14ac:dyDescent="0.2">
      <c r="A18" s="711"/>
      <c r="B18" s="734"/>
      <c r="C18" s="734"/>
      <c r="D18" s="734"/>
      <c r="E18" s="736"/>
      <c r="F18" s="296"/>
      <c r="G18" s="297"/>
      <c r="H18" s="115" t="str">
        <f>IF(F18="","",IF(ISERROR(F18+ROUNDDOWN(G18*3/74,0)),"",F18+ROUNDDOWN(G18*3/74,0)))</f>
        <v/>
      </c>
      <c r="I18" s="116" t="str">
        <f>IF(H18="","",IF(H18&gt;10032,10032,H18))</f>
        <v/>
      </c>
      <c r="J18" s="117" t="str">
        <f>IF(H18="","",MIN(H18,I18))</f>
        <v/>
      </c>
      <c r="K18" s="277" t="s">
        <v>258</v>
      </c>
      <c r="L18" s="122">
        <v>5220</v>
      </c>
      <c r="M18" s="121"/>
      <c r="N18" s="278"/>
    </row>
    <row r="19" spans="1:15" s="255" customFormat="1" ht="18" customHeight="1" thickBot="1" x14ac:dyDescent="0.2">
      <c r="A19" s="711"/>
      <c r="B19" s="734"/>
      <c r="C19" s="734"/>
      <c r="D19" s="734"/>
      <c r="E19" s="736"/>
      <c r="F19" s="296"/>
      <c r="G19" s="297"/>
      <c r="H19" s="115"/>
      <c r="I19" s="116"/>
      <c r="J19" s="117"/>
      <c r="K19" s="295" t="s">
        <v>114</v>
      </c>
      <c r="L19" s="123" t="s">
        <v>101</v>
      </c>
      <c r="M19" s="119"/>
      <c r="N19" s="298"/>
    </row>
    <row r="20" spans="1:15" s="255" customFormat="1" ht="18" customHeight="1" thickBot="1" x14ac:dyDescent="0.2">
      <c r="A20" s="720"/>
      <c r="B20" s="734"/>
      <c r="C20" s="734"/>
      <c r="D20" s="734"/>
      <c r="E20" s="737"/>
      <c r="F20" s="299"/>
      <c r="G20" s="300"/>
      <c r="H20" s="124" t="str">
        <f>IF(F20="","",IF(ISERROR(F20+ROUNDDOWN(G20*3/74,0)),"",F20+ROUNDDOWN(G20*3/74,0)))</f>
        <v/>
      </c>
      <c r="I20" s="125" t="str">
        <f>IF(H20="","",IF(H20&gt;10032,10032,H20))</f>
        <v/>
      </c>
      <c r="J20" s="126" t="str">
        <f>IF(H20="","",MIN(H20,I20))</f>
        <v/>
      </c>
      <c r="K20" s="694" t="s">
        <v>134</v>
      </c>
      <c r="L20" s="695"/>
      <c r="M20" s="281"/>
      <c r="N20" s="282"/>
    </row>
    <row r="21" spans="1:15" s="255" customFormat="1" ht="18" customHeight="1" thickBot="1" x14ac:dyDescent="0.2">
      <c r="A21" s="704" t="s">
        <v>16</v>
      </c>
      <c r="B21" s="707"/>
      <c r="C21" s="707"/>
      <c r="D21" s="708"/>
      <c r="E21" s="708"/>
      <c r="F21" s="738"/>
      <c r="G21" s="739"/>
      <c r="H21" s="740"/>
      <c r="I21" s="741"/>
      <c r="J21" s="741"/>
      <c r="K21" s="301" t="s">
        <v>233</v>
      </c>
      <c r="L21" s="118">
        <v>1532</v>
      </c>
      <c r="M21" s="119"/>
      <c r="N21" s="276"/>
    </row>
    <row r="22" spans="1:15" s="255" customFormat="1" ht="18" customHeight="1" thickBot="1" x14ac:dyDescent="0.2">
      <c r="A22" s="705"/>
      <c r="B22" s="707"/>
      <c r="C22" s="707"/>
      <c r="D22" s="709"/>
      <c r="E22" s="709"/>
      <c r="F22" s="738"/>
      <c r="G22" s="739"/>
      <c r="H22" s="740"/>
      <c r="I22" s="741"/>
      <c r="J22" s="741"/>
      <c r="K22" s="277" t="s">
        <v>76</v>
      </c>
      <c r="L22" s="128">
        <v>5220</v>
      </c>
      <c r="M22" s="121"/>
      <c r="N22" s="278"/>
    </row>
    <row r="23" spans="1:15" s="255" customFormat="1" ht="18" customHeight="1" thickBot="1" x14ac:dyDescent="0.2">
      <c r="A23" s="705"/>
      <c r="B23" s="707"/>
      <c r="C23" s="707"/>
      <c r="D23" s="709"/>
      <c r="E23" s="709"/>
      <c r="F23" s="738"/>
      <c r="G23" s="739"/>
      <c r="H23" s="740"/>
      <c r="I23" s="741"/>
      <c r="J23" s="741"/>
      <c r="K23" s="295" t="s">
        <v>114</v>
      </c>
      <c r="L23" s="123" t="s">
        <v>101</v>
      </c>
      <c r="M23" s="119"/>
      <c r="N23" s="298"/>
    </row>
    <row r="24" spans="1:15" s="255" customFormat="1" ht="18" customHeight="1" thickBot="1" x14ac:dyDescent="0.2">
      <c r="A24" s="706"/>
      <c r="B24" s="707"/>
      <c r="C24" s="707"/>
      <c r="D24" s="710"/>
      <c r="E24" s="710"/>
      <c r="F24" s="738"/>
      <c r="G24" s="739"/>
      <c r="H24" s="740"/>
      <c r="I24" s="741"/>
      <c r="J24" s="741"/>
      <c r="K24" s="694" t="s">
        <v>135</v>
      </c>
      <c r="L24" s="695"/>
      <c r="M24" s="281"/>
      <c r="N24" s="282"/>
      <c r="O24" s="287"/>
    </row>
    <row r="25" spans="1:15" s="293" customFormat="1" ht="11.25" customHeight="1" x14ac:dyDescent="0.15">
      <c r="A25" s="288" t="s">
        <v>21</v>
      </c>
      <c r="B25" s="289"/>
      <c r="C25" s="289"/>
      <c r="D25" s="289"/>
      <c r="E25" s="289"/>
      <c r="F25" s="290"/>
      <c r="G25" s="290"/>
      <c r="H25" s="290"/>
      <c r="I25" s="290"/>
      <c r="J25" s="290"/>
      <c r="K25" s="291"/>
      <c r="L25" s="291"/>
      <c r="M25" s="289"/>
      <c r="N25" s="292"/>
    </row>
    <row r="26" spans="1:15" s="293" customFormat="1" ht="11.25" customHeight="1" x14ac:dyDescent="0.15">
      <c r="A26" s="294" t="s">
        <v>136</v>
      </c>
    </row>
    <row r="27" spans="1:15" s="293" customFormat="1" ht="11.25" customHeight="1" x14ac:dyDescent="0.15">
      <c r="A27" s="294" t="s">
        <v>198</v>
      </c>
    </row>
    <row r="28" spans="1:15" ht="11.25" customHeight="1" x14ac:dyDescent="0.15">
      <c r="A28" s="294" t="s">
        <v>199</v>
      </c>
    </row>
    <row r="29" spans="1:15" ht="11.25" customHeight="1" x14ac:dyDescent="0.15">
      <c r="A29" s="294" t="s">
        <v>0</v>
      </c>
    </row>
    <row r="30" spans="1:15" ht="11.25" customHeight="1" x14ac:dyDescent="0.15">
      <c r="A30" s="288" t="s">
        <v>137</v>
      </c>
    </row>
    <row r="31" spans="1:15" ht="11.25" customHeight="1" x14ac:dyDescent="0.15">
      <c r="A31" s="288" t="s">
        <v>138</v>
      </c>
    </row>
    <row r="32" spans="1:15" ht="11.25" customHeight="1" x14ac:dyDescent="0.15">
      <c r="A32" s="294" t="s">
        <v>1</v>
      </c>
    </row>
    <row r="33" spans="1:1" ht="11.25" customHeight="1" x14ac:dyDescent="0.15">
      <c r="A33" s="288" t="s">
        <v>139</v>
      </c>
    </row>
    <row r="34" spans="1:1" ht="18.75" customHeight="1" x14ac:dyDescent="0.15"/>
    <row r="35" spans="1:1" ht="18.75" customHeight="1" x14ac:dyDescent="0.15"/>
    <row r="36" spans="1:1" ht="18.75" customHeight="1" x14ac:dyDescent="0.15"/>
    <row r="37" spans="1:1" ht="18.75" customHeight="1" x14ac:dyDescent="0.15"/>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sheetData>
  <mergeCells count="41">
    <mergeCell ref="I2:K2"/>
    <mergeCell ref="K12:L12"/>
    <mergeCell ref="C5:D5"/>
    <mergeCell ref="A6:A7"/>
    <mergeCell ref="L2:M2"/>
    <mergeCell ref="I3:K3"/>
    <mergeCell ref="L3:M3"/>
    <mergeCell ref="B5:B6"/>
    <mergeCell ref="E5:E6"/>
    <mergeCell ref="H5:H6"/>
    <mergeCell ref="I5:I6"/>
    <mergeCell ref="J5:J6"/>
    <mergeCell ref="K5:N5"/>
    <mergeCell ref="A9:A12"/>
    <mergeCell ref="B9:B12"/>
    <mergeCell ref="C9:C12"/>
    <mergeCell ref="D9:D12"/>
    <mergeCell ref="E9:E12"/>
    <mergeCell ref="K20:L20"/>
    <mergeCell ref="A13:A16"/>
    <mergeCell ref="B13:B16"/>
    <mergeCell ref="C13:C16"/>
    <mergeCell ref="D13:D16"/>
    <mergeCell ref="E13:E16"/>
    <mergeCell ref="K16:L16"/>
    <mergeCell ref="F21:F24"/>
    <mergeCell ref="A17:A20"/>
    <mergeCell ref="B17:B20"/>
    <mergeCell ref="C17:C20"/>
    <mergeCell ref="D17:D20"/>
    <mergeCell ref="E17:E20"/>
    <mergeCell ref="A21:A24"/>
    <mergeCell ref="B21:B24"/>
    <mergeCell ref="C21:C24"/>
    <mergeCell ref="D21:D24"/>
    <mergeCell ref="E21:E24"/>
    <mergeCell ref="G21:G24"/>
    <mergeCell ref="H21:H24"/>
    <mergeCell ref="I21:I24"/>
    <mergeCell ref="J21:J24"/>
    <mergeCell ref="K24:L24"/>
  </mergeCells>
  <phoneticPr fontId="2"/>
  <dataValidations count="1">
    <dataValidation type="whole" allowBlank="1" showInputMessage="1" showErrorMessage="1" sqref="E9 E13 E17 B9:D20">
      <formula1>0</formula1>
      <formula2>999999</formula2>
    </dataValidation>
  </dataValidations>
  <printOptions horizontalCentered="1"/>
  <pageMargins left="0.39370078740157483" right="0.39370078740157483" top="0.39370078740157483" bottom="0.39370078740157483" header="0" footer="0"/>
  <pageSetup paperSize="9" scale="8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90"/>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5" width="3.125" style="246" customWidth="1"/>
    <col min="16"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357</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206</v>
      </c>
      <c r="D6" s="398" t="s">
        <v>207</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73</v>
      </c>
      <c r="C7" s="64" t="s">
        <v>94</v>
      </c>
      <c r="D7" s="64" t="s">
        <v>95</v>
      </c>
      <c r="E7" s="260" t="s">
        <v>121</v>
      </c>
      <c r="F7" s="261" t="s">
        <v>122</v>
      </c>
      <c r="G7" s="262" t="s">
        <v>123</v>
      </c>
      <c r="H7" s="263" t="s">
        <v>124</v>
      </c>
      <c r="I7" s="260" t="s">
        <v>125</v>
      </c>
      <c r="J7" s="264" t="s">
        <v>126</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15" t="str">
        <f>IF(F9="","",IF(ISERROR(F9+ROUNDDOWN(G9*3/74,0)),"",F9+ROUNDDOWN(G9*3/74,0)))</f>
        <v/>
      </c>
      <c r="I9" s="116" t="str">
        <f>IF(H9="","",IF(H9&gt;10032,10032,H9))</f>
        <v/>
      </c>
      <c r="J9" s="117" t="str">
        <f>IF(H9="","",MIN(H9,I9))</f>
        <v/>
      </c>
      <c r="K9" s="409" t="s">
        <v>130</v>
      </c>
      <c r="L9" s="410">
        <v>1532</v>
      </c>
      <c r="M9" s="119"/>
      <c r="N9" s="276"/>
    </row>
    <row r="10" spans="1:14" s="255" customFormat="1" ht="18" customHeight="1" thickBot="1" x14ac:dyDescent="0.2">
      <c r="A10" s="711"/>
      <c r="B10" s="700"/>
      <c r="C10" s="700"/>
      <c r="D10" s="700"/>
      <c r="E10" s="732"/>
      <c r="F10" s="273"/>
      <c r="G10" s="274"/>
      <c r="H10" s="115"/>
      <c r="I10" s="116"/>
      <c r="J10" s="117"/>
      <c r="K10" s="295" t="s">
        <v>114</v>
      </c>
      <c r="L10" s="123" t="s">
        <v>131</v>
      </c>
      <c r="M10" s="121"/>
      <c r="N10" s="278"/>
    </row>
    <row r="11" spans="1:14" s="255" customFormat="1" ht="18" customHeight="1" thickBot="1" x14ac:dyDescent="0.2">
      <c r="A11" s="711"/>
      <c r="B11" s="700"/>
      <c r="C11" s="700"/>
      <c r="D11" s="700"/>
      <c r="E11" s="733"/>
      <c r="F11" s="279"/>
      <c r="G11" s="280"/>
      <c r="H11" s="124" t="str">
        <f>IF(F11="","",IF(ISERROR(F11+ROUNDDOWN(G11*3/74,0)),"",F11+ROUNDDOWN(G11*3/74,0)))</f>
        <v/>
      </c>
      <c r="I11" s="125" t="str">
        <f>IF(H11="","",IF(H11&gt;10032,10032,H11))</f>
        <v/>
      </c>
      <c r="J11" s="126" t="str">
        <f>IF(H11="","",MIN(H11,I11))</f>
        <v/>
      </c>
      <c r="K11" s="694" t="s">
        <v>132</v>
      </c>
      <c r="L11" s="695"/>
      <c r="M11" s="281"/>
      <c r="N11" s="282"/>
    </row>
    <row r="12" spans="1:14" s="255" customFormat="1" ht="18" customHeight="1" thickBot="1" x14ac:dyDescent="0.2">
      <c r="A12" s="719">
        <v>2</v>
      </c>
      <c r="B12" s="734"/>
      <c r="C12" s="734"/>
      <c r="D12" s="734"/>
      <c r="E12" s="735"/>
      <c r="F12" s="296"/>
      <c r="G12" s="297"/>
      <c r="H12" s="115" t="str">
        <f>IF(F12="","",IF(ISERROR(F12+ROUNDDOWN(G12*3/74,0)),"",F12+ROUNDDOWN(G12*3/74,0)))</f>
        <v/>
      </c>
      <c r="I12" s="116" t="str">
        <f>IF(H12="","",IF(H12&gt;10032,10032,H12))</f>
        <v/>
      </c>
      <c r="J12" s="117" t="str">
        <f>IF(H12="","",MIN(H12,I12))</f>
        <v/>
      </c>
      <c r="K12" s="411" t="s">
        <v>130</v>
      </c>
      <c r="L12" s="412">
        <v>1532</v>
      </c>
      <c r="M12" s="413"/>
      <c r="N12" s="276"/>
    </row>
    <row r="13" spans="1:14" s="255" customFormat="1" ht="18" customHeight="1" thickBot="1" x14ac:dyDescent="0.2">
      <c r="A13" s="711"/>
      <c r="B13" s="734"/>
      <c r="C13" s="734"/>
      <c r="D13" s="734"/>
      <c r="E13" s="736"/>
      <c r="F13" s="296"/>
      <c r="G13" s="297"/>
      <c r="H13" s="115"/>
      <c r="I13" s="116"/>
      <c r="J13" s="117"/>
      <c r="K13" s="295" t="s">
        <v>114</v>
      </c>
      <c r="L13" s="123" t="s">
        <v>112</v>
      </c>
      <c r="M13" s="119"/>
      <c r="N13" s="298"/>
    </row>
    <row r="14" spans="1:14" s="255" customFormat="1" ht="18" customHeight="1" thickBot="1" x14ac:dyDescent="0.2">
      <c r="A14" s="720"/>
      <c r="B14" s="734"/>
      <c r="C14" s="734"/>
      <c r="D14" s="734"/>
      <c r="E14" s="737"/>
      <c r="F14" s="299"/>
      <c r="G14" s="300"/>
      <c r="H14" s="124" t="str">
        <f>IF(F14="","",IF(ISERROR(F14+ROUNDDOWN(G14*3/74,0)),"",F14+ROUNDDOWN(G14*3/74,0)))</f>
        <v/>
      </c>
      <c r="I14" s="125" t="str">
        <f>IF(H14="","",IF(H14&gt;10032,10032,H14))</f>
        <v/>
      </c>
      <c r="J14" s="126" t="str">
        <f>IF(H14="","",MIN(H14,I14))</f>
        <v/>
      </c>
      <c r="K14" s="694" t="s">
        <v>133</v>
      </c>
      <c r="L14" s="695"/>
      <c r="M14" s="281"/>
      <c r="N14" s="282"/>
    </row>
    <row r="15" spans="1:14" s="255" customFormat="1" ht="18" customHeight="1" thickBot="1" x14ac:dyDescent="0.2">
      <c r="A15" s="719">
        <v>3</v>
      </c>
      <c r="B15" s="734"/>
      <c r="C15" s="734"/>
      <c r="D15" s="734"/>
      <c r="E15" s="735"/>
      <c r="F15" s="296"/>
      <c r="G15" s="297"/>
      <c r="H15" s="115" t="str">
        <f>IF(F15="","",IF(ISERROR(F15+ROUNDDOWN(G15*3/74,0)),"",F15+ROUNDDOWN(G15*3/74,0)))</f>
        <v/>
      </c>
      <c r="I15" s="116" t="str">
        <f>IF(H15="","",IF(H15&gt;10032,10032,H15))</f>
        <v/>
      </c>
      <c r="J15" s="117" t="str">
        <f>IF(H15="","",MIN(H15,I15))</f>
        <v/>
      </c>
      <c r="K15" s="411" t="s">
        <v>102</v>
      </c>
      <c r="L15" s="412">
        <v>1532</v>
      </c>
      <c r="M15" s="413"/>
      <c r="N15" s="276"/>
    </row>
    <row r="16" spans="1:14" s="255" customFormat="1" ht="18" customHeight="1" thickBot="1" x14ac:dyDescent="0.2">
      <c r="A16" s="711"/>
      <c r="B16" s="734"/>
      <c r="C16" s="734"/>
      <c r="D16" s="734"/>
      <c r="E16" s="736"/>
      <c r="F16" s="296"/>
      <c r="G16" s="297"/>
      <c r="H16" s="115"/>
      <c r="I16" s="116"/>
      <c r="J16" s="117"/>
      <c r="K16" s="295" t="s">
        <v>114</v>
      </c>
      <c r="L16" s="123" t="s">
        <v>112</v>
      </c>
      <c r="M16" s="119"/>
      <c r="N16" s="298"/>
    </row>
    <row r="17" spans="1:15" s="255" customFormat="1" ht="18" customHeight="1" thickBot="1" x14ac:dyDescent="0.2">
      <c r="A17" s="720"/>
      <c r="B17" s="734"/>
      <c r="C17" s="734"/>
      <c r="D17" s="734"/>
      <c r="E17" s="737"/>
      <c r="F17" s="299"/>
      <c r="G17" s="300"/>
      <c r="H17" s="124" t="str">
        <f>IF(F17="","",IF(ISERROR(F17+ROUNDDOWN(G17*3/74,0)),"",F17+ROUNDDOWN(G17*3/74,0)))</f>
        <v/>
      </c>
      <c r="I17" s="125" t="str">
        <f>IF(H17="","",IF(H17&gt;10032,10032,H17))</f>
        <v/>
      </c>
      <c r="J17" s="126" t="str">
        <f>IF(H17="","",MIN(H17,I17))</f>
        <v/>
      </c>
      <c r="K17" s="694" t="s">
        <v>134</v>
      </c>
      <c r="L17" s="695"/>
      <c r="M17" s="281"/>
      <c r="N17" s="282"/>
    </row>
    <row r="18" spans="1:15" s="255" customFormat="1" ht="18" customHeight="1" thickBot="1" x14ac:dyDescent="0.2">
      <c r="A18" s="704" t="s">
        <v>16</v>
      </c>
      <c r="B18" s="707"/>
      <c r="C18" s="707"/>
      <c r="D18" s="708"/>
      <c r="E18" s="708"/>
      <c r="F18" s="738"/>
      <c r="G18" s="739"/>
      <c r="H18" s="740"/>
      <c r="I18" s="741"/>
      <c r="J18" s="741"/>
      <c r="K18" s="411" t="s">
        <v>102</v>
      </c>
      <c r="L18" s="412">
        <v>1532</v>
      </c>
      <c r="M18" s="413"/>
      <c r="N18" s="276"/>
    </row>
    <row r="19" spans="1:15" s="255" customFormat="1" ht="18" customHeight="1" thickBot="1" x14ac:dyDescent="0.2">
      <c r="A19" s="705"/>
      <c r="B19" s="707"/>
      <c r="C19" s="707"/>
      <c r="D19" s="709"/>
      <c r="E19" s="709"/>
      <c r="F19" s="738"/>
      <c r="G19" s="739"/>
      <c r="H19" s="740"/>
      <c r="I19" s="741"/>
      <c r="J19" s="741"/>
      <c r="K19" s="295" t="s">
        <v>114</v>
      </c>
      <c r="L19" s="123" t="s">
        <v>112</v>
      </c>
      <c r="M19" s="119"/>
      <c r="N19" s="298"/>
    </row>
    <row r="20" spans="1:15" s="255" customFormat="1" ht="18" customHeight="1" thickBot="1" x14ac:dyDescent="0.2">
      <c r="A20" s="706"/>
      <c r="B20" s="707"/>
      <c r="C20" s="707"/>
      <c r="D20" s="710"/>
      <c r="E20" s="710"/>
      <c r="F20" s="738"/>
      <c r="G20" s="739"/>
      <c r="H20" s="740"/>
      <c r="I20" s="741"/>
      <c r="J20" s="741"/>
      <c r="K20" s="694" t="s">
        <v>135</v>
      </c>
      <c r="L20" s="695"/>
      <c r="M20" s="281"/>
      <c r="N20" s="282"/>
      <c r="O20" s="287"/>
    </row>
    <row r="21" spans="1:15" s="293" customFormat="1" ht="11.25" customHeight="1" x14ac:dyDescent="0.15">
      <c r="A21" s="288" t="s">
        <v>21</v>
      </c>
      <c r="B21" s="289"/>
      <c r="C21" s="289"/>
      <c r="D21" s="289"/>
      <c r="E21" s="289"/>
      <c r="F21" s="290"/>
      <c r="G21" s="290"/>
      <c r="H21" s="290"/>
      <c r="I21" s="290"/>
      <c r="J21" s="290"/>
      <c r="K21" s="291"/>
      <c r="L21" s="291"/>
      <c r="M21" s="289"/>
      <c r="N21" s="292"/>
    </row>
    <row r="22" spans="1:15" s="293" customFormat="1" ht="11.25" customHeight="1" x14ac:dyDescent="0.15">
      <c r="A22" s="294" t="s">
        <v>136</v>
      </c>
    </row>
    <row r="23" spans="1:15" s="293" customFormat="1" ht="11.25" customHeight="1" x14ac:dyDescent="0.15">
      <c r="A23" s="294" t="s">
        <v>198</v>
      </c>
    </row>
    <row r="24" spans="1:15" ht="11.25" customHeight="1" x14ac:dyDescent="0.15">
      <c r="A24" s="294" t="s">
        <v>199</v>
      </c>
    </row>
    <row r="25" spans="1:15" ht="11.25" customHeight="1" x14ac:dyDescent="0.15">
      <c r="A25" s="294" t="s">
        <v>0</v>
      </c>
    </row>
    <row r="26" spans="1:15" ht="11.25" customHeight="1" x14ac:dyDescent="0.15">
      <c r="A26" s="288" t="s">
        <v>137</v>
      </c>
    </row>
    <row r="27" spans="1:15" ht="11.25" customHeight="1" x14ac:dyDescent="0.15">
      <c r="A27" s="288" t="s">
        <v>138</v>
      </c>
    </row>
    <row r="28" spans="1:15" ht="11.25" customHeight="1" x14ac:dyDescent="0.15">
      <c r="A28" s="294" t="s">
        <v>1</v>
      </c>
    </row>
    <row r="29" spans="1:15" ht="11.25" customHeight="1" x14ac:dyDescent="0.15">
      <c r="A29" s="288" t="s">
        <v>139</v>
      </c>
    </row>
    <row r="30" spans="1:15" ht="18.75" customHeight="1" x14ac:dyDescent="0.15"/>
    <row r="31" spans="1:15" ht="18.75" customHeight="1" x14ac:dyDescent="0.15"/>
    <row r="32" spans="1:15"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1">
    <mergeCell ref="G18:G20"/>
    <mergeCell ref="H18:H20"/>
    <mergeCell ref="I18:I20"/>
    <mergeCell ref="J18:J20"/>
    <mergeCell ref="K20:L20"/>
    <mergeCell ref="F18:F20"/>
    <mergeCell ref="A15:A17"/>
    <mergeCell ref="B15:B17"/>
    <mergeCell ref="C15:C17"/>
    <mergeCell ref="D15:D17"/>
    <mergeCell ref="E15:E17"/>
    <mergeCell ref="A18:A20"/>
    <mergeCell ref="B18:B20"/>
    <mergeCell ref="C18:C20"/>
    <mergeCell ref="D18:D20"/>
    <mergeCell ref="E18:E20"/>
    <mergeCell ref="I2:K2"/>
    <mergeCell ref="K17:L17"/>
    <mergeCell ref="A12:A14"/>
    <mergeCell ref="B12:B14"/>
    <mergeCell ref="C12:C14"/>
    <mergeCell ref="D12:D14"/>
    <mergeCell ref="E12:E14"/>
    <mergeCell ref="K14:L14"/>
    <mergeCell ref="K11:L11"/>
    <mergeCell ref="C5:D5"/>
    <mergeCell ref="A6:A7"/>
    <mergeCell ref="L2:M2"/>
    <mergeCell ref="A9:A11"/>
    <mergeCell ref="B9:B11"/>
    <mergeCell ref="C9:C11"/>
    <mergeCell ref="D9:D11"/>
    <mergeCell ref="E9:E11"/>
    <mergeCell ref="I3:K3"/>
    <mergeCell ref="L3:M3"/>
    <mergeCell ref="B5:B6"/>
    <mergeCell ref="E5:E6"/>
    <mergeCell ref="H5:H6"/>
    <mergeCell ref="I5:I6"/>
    <mergeCell ref="J5:J6"/>
    <mergeCell ref="K5:N5"/>
  </mergeCells>
  <phoneticPr fontId="2"/>
  <dataValidations count="1">
    <dataValidation type="whole" allowBlank="1" showInputMessage="1" showErrorMessage="1" sqref="E9 E12 E15 B9:D17">
      <formula1>0</formula1>
      <formula2>999999</formula2>
    </dataValidation>
  </dataValidations>
  <printOptions horizontalCentered="1"/>
  <pageMargins left="0.39370078740157483" right="0.39370078740157483" top="0.39370078740157483" bottom="0.39370078740157483" header="0" footer="0"/>
  <pageSetup paperSize="9" scale="8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90"/>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5" width="3.125" style="246" customWidth="1"/>
    <col min="16"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358</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206</v>
      </c>
      <c r="D6" s="398" t="s">
        <v>207</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73</v>
      </c>
      <c r="C7" s="64" t="s">
        <v>94</v>
      </c>
      <c r="D7" s="64" t="s">
        <v>95</v>
      </c>
      <c r="E7" s="260" t="s">
        <v>77</v>
      </c>
      <c r="F7" s="261" t="s">
        <v>74</v>
      </c>
      <c r="G7" s="262" t="s">
        <v>17</v>
      </c>
      <c r="H7" s="263" t="s">
        <v>18</v>
      </c>
      <c r="I7" s="260" t="s">
        <v>19</v>
      </c>
      <c r="J7" s="264" t="s">
        <v>64</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15" t="str">
        <f>IF(F9="","",IF(ISERROR(F9+ROUNDDOWN(G9*3/74,0)),"",F9+ROUNDDOWN(G9*3/74,0)))</f>
        <v/>
      </c>
      <c r="I9" s="116" t="str">
        <f>IF(H9="","",IF(H9&gt;10032,10032,H9))</f>
        <v/>
      </c>
      <c r="J9" s="117" t="str">
        <f>IF(H9="","",MIN(H9,I9))</f>
        <v/>
      </c>
      <c r="K9" s="409" t="s">
        <v>75</v>
      </c>
      <c r="L9" s="410">
        <v>1532</v>
      </c>
      <c r="M9" s="119"/>
      <c r="N9" s="276"/>
    </row>
    <row r="10" spans="1:14" s="255" customFormat="1" ht="18" customHeight="1" thickBot="1" x14ac:dyDescent="0.2">
      <c r="A10" s="711"/>
      <c r="B10" s="700"/>
      <c r="C10" s="700"/>
      <c r="D10" s="700"/>
      <c r="E10" s="732"/>
      <c r="F10" s="273"/>
      <c r="G10" s="274"/>
      <c r="H10" s="115"/>
      <c r="I10" s="116"/>
      <c r="J10" s="117"/>
      <c r="K10" s="295" t="s">
        <v>114</v>
      </c>
      <c r="L10" s="123" t="s">
        <v>111</v>
      </c>
      <c r="M10" s="121"/>
      <c r="N10" s="278"/>
    </row>
    <row r="11" spans="1:14" s="255" customFormat="1" ht="18" customHeight="1" thickBot="1" x14ac:dyDescent="0.2">
      <c r="A11" s="711"/>
      <c r="B11" s="700"/>
      <c r="C11" s="700"/>
      <c r="D11" s="700"/>
      <c r="E11" s="733"/>
      <c r="F11" s="279"/>
      <c r="G11" s="280"/>
      <c r="H11" s="124" t="str">
        <f>IF(F11="","",IF(ISERROR(F11+ROUNDDOWN(G11*3/74,0)),"",F11+ROUNDDOWN(G11*3/74,0)))</f>
        <v/>
      </c>
      <c r="I11" s="125" t="str">
        <f>IF(H11="","",IF(H11&gt;10032,10032,H11))</f>
        <v/>
      </c>
      <c r="J11" s="126" t="str">
        <f>IF(H11="","",MIN(H11,I11))</f>
        <v/>
      </c>
      <c r="K11" s="694" t="s">
        <v>132</v>
      </c>
      <c r="L11" s="695"/>
      <c r="M11" s="281"/>
      <c r="N11" s="282"/>
    </row>
    <row r="12" spans="1:14" s="255" customFormat="1" ht="18" customHeight="1" thickBot="1" x14ac:dyDescent="0.2">
      <c r="A12" s="719">
        <v>2</v>
      </c>
      <c r="B12" s="734"/>
      <c r="C12" s="734"/>
      <c r="D12" s="734"/>
      <c r="E12" s="735"/>
      <c r="F12" s="296"/>
      <c r="G12" s="297"/>
      <c r="H12" s="115" t="str">
        <f>IF(F12="","",IF(ISERROR(F12+ROUNDDOWN(G12*3/74,0)),"",F12+ROUNDDOWN(G12*3/74,0)))</f>
        <v/>
      </c>
      <c r="I12" s="116" t="str">
        <f>IF(H12="","",IF(H12&gt;10032,10032,H12))</f>
        <v/>
      </c>
      <c r="J12" s="117" t="str">
        <f>IF(H12="","",MIN(H12,I12))</f>
        <v/>
      </c>
      <c r="K12" s="411" t="s">
        <v>75</v>
      </c>
      <c r="L12" s="412">
        <v>1532</v>
      </c>
      <c r="M12" s="413"/>
      <c r="N12" s="276"/>
    </row>
    <row r="13" spans="1:14" s="255" customFormat="1" ht="18" customHeight="1" thickBot="1" x14ac:dyDescent="0.2">
      <c r="A13" s="711"/>
      <c r="B13" s="734"/>
      <c r="C13" s="734"/>
      <c r="D13" s="734"/>
      <c r="E13" s="736"/>
      <c r="F13" s="296"/>
      <c r="G13" s="297"/>
      <c r="H13" s="115"/>
      <c r="I13" s="116"/>
      <c r="J13" s="117"/>
      <c r="K13" s="295" t="s">
        <v>114</v>
      </c>
      <c r="L13" s="123" t="s">
        <v>111</v>
      </c>
      <c r="M13" s="119"/>
      <c r="N13" s="298"/>
    </row>
    <row r="14" spans="1:14" s="255" customFormat="1" ht="18" customHeight="1" thickBot="1" x14ac:dyDescent="0.2">
      <c r="A14" s="720"/>
      <c r="B14" s="734"/>
      <c r="C14" s="734"/>
      <c r="D14" s="734"/>
      <c r="E14" s="737"/>
      <c r="F14" s="299"/>
      <c r="G14" s="300"/>
      <c r="H14" s="124" t="str">
        <f>IF(F14="","",IF(ISERROR(F14+ROUNDDOWN(G14*3/74,0)),"",F14+ROUNDDOWN(G14*3/74,0)))</f>
        <v/>
      </c>
      <c r="I14" s="125" t="str">
        <f>IF(H14="","",IF(H14&gt;10032,10032,H14))</f>
        <v/>
      </c>
      <c r="J14" s="126" t="str">
        <f>IF(H14="","",MIN(H14,I14))</f>
        <v/>
      </c>
      <c r="K14" s="694" t="s">
        <v>133</v>
      </c>
      <c r="L14" s="695"/>
      <c r="M14" s="281"/>
      <c r="N14" s="282"/>
    </row>
    <row r="15" spans="1:14" s="255" customFormat="1" ht="18" customHeight="1" thickBot="1" x14ac:dyDescent="0.2">
      <c r="A15" s="719">
        <v>3</v>
      </c>
      <c r="B15" s="734"/>
      <c r="C15" s="734"/>
      <c r="D15" s="734"/>
      <c r="E15" s="735"/>
      <c r="F15" s="296"/>
      <c r="G15" s="297"/>
      <c r="H15" s="115" t="str">
        <f>IF(F15="","",IF(ISERROR(F15+ROUNDDOWN(G15*3/74,0)),"",F15+ROUNDDOWN(G15*3/74,0)))</f>
        <v/>
      </c>
      <c r="I15" s="116" t="str">
        <f>IF(H15="","",IF(H15&gt;10032,10032,H15))</f>
        <v/>
      </c>
      <c r="J15" s="117" t="str">
        <f>IF(H15="","",MIN(H15,I15))</f>
        <v/>
      </c>
      <c r="K15" s="411" t="s">
        <v>75</v>
      </c>
      <c r="L15" s="412">
        <v>1532</v>
      </c>
      <c r="M15" s="413"/>
      <c r="N15" s="276"/>
    </row>
    <row r="16" spans="1:14" s="255" customFormat="1" ht="18" customHeight="1" thickBot="1" x14ac:dyDescent="0.2">
      <c r="A16" s="711"/>
      <c r="B16" s="734"/>
      <c r="C16" s="734"/>
      <c r="D16" s="734"/>
      <c r="E16" s="736"/>
      <c r="F16" s="296"/>
      <c r="G16" s="297"/>
      <c r="H16" s="115"/>
      <c r="I16" s="116"/>
      <c r="J16" s="117"/>
      <c r="K16" s="295" t="s">
        <v>114</v>
      </c>
      <c r="L16" s="123" t="s">
        <v>111</v>
      </c>
      <c r="M16" s="119"/>
      <c r="N16" s="298"/>
    </row>
    <row r="17" spans="1:15" s="255" customFormat="1" ht="18" customHeight="1" thickBot="1" x14ac:dyDescent="0.2">
      <c r="A17" s="720"/>
      <c r="B17" s="734"/>
      <c r="C17" s="734"/>
      <c r="D17" s="734"/>
      <c r="E17" s="737"/>
      <c r="F17" s="299"/>
      <c r="G17" s="300"/>
      <c r="H17" s="124" t="str">
        <f>IF(F17="","",IF(ISERROR(F17+ROUNDDOWN(G17*3/74,0)),"",F17+ROUNDDOWN(G17*3/74,0)))</f>
        <v/>
      </c>
      <c r="I17" s="125" t="str">
        <f>IF(H17="","",IF(H17&gt;10032,10032,H17))</f>
        <v/>
      </c>
      <c r="J17" s="126" t="str">
        <f>IF(H17="","",MIN(H17,I17))</f>
        <v/>
      </c>
      <c r="K17" s="694" t="s">
        <v>134</v>
      </c>
      <c r="L17" s="695"/>
      <c r="M17" s="281"/>
      <c r="N17" s="282"/>
    </row>
    <row r="18" spans="1:15" s="255" customFormat="1" ht="18" customHeight="1" thickBot="1" x14ac:dyDescent="0.2">
      <c r="A18" s="704" t="s">
        <v>16</v>
      </c>
      <c r="B18" s="707"/>
      <c r="C18" s="707"/>
      <c r="D18" s="708"/>
      <c r="E18" s="708"/>
      <c r="F18" s="738"/>
      <c r="G18" s="739"/>
      <c r="H18" s="740"/>
      <c r="I18" s="741"/>
      <c r="J18" s="741"/>
      <c r="K18" s="411" t="s">
        <v>75</v>
      </c>
      <c r="L18" s="412">
        <v>1532</v>
      </c>
      <c r="M18" s="413"/>
      <c r="N18" s="276"/>
    </row>
    <row r="19" spans="1:15" s="255" customFormat="1" ht="18" customHeight="1" thickBot="1" x14ac:dyDescent="0.2">
      <c r="A19" s="705"/>
      <c r="B19" s="707"/>
      <c r="C19" s="707"/>
      <c r="D19" s="709"/>
      <c r="E19" s="709"/>
      <c r="F19" s="738"/>
      <c r="G19" s="739"/>
      <c r="H19" s="740"/>
      <c r="I19" s="741"/>
      <c r="J19" s="741"/>
      <c r="K19" s="295" t="s">
        <v>114</v>
      </c>
      <c r="L19" s="123" t="s">
        <v>111</v>
      </c>
      <c r="M19" s="119"/>
      <c r="N19" s="298"/>
    </row>
    <row r="20" spans="1:15" s="255" customFormat="1" ht="18" customHeight="1" thickBot="1" x14ac:dyDescent="0.2">
      <c r="A20" s="706"/>
      <c r="B20" s="707"/>
      <c r="C20" s="707"/>
      <c r="D20" s="710"/>
      <c r="E20" s="710"/>
      <c r="F20" s="738"/>
      <c r="G20" s="739"/>
      <c r="H20" s="740"/>
      <c r="I20" s="741"/>
      <c r="J20" s="741"/>
      <c r="K20" s="694" t="s">
        <v>135</v>
      </c>
      <c r="L20" s="695"/>
      <c r="M20" s="281"/>
      <c r="N20" s="282"/>
      <c r="O20" s="287"/>
    </row>
    <row r="21" spans="1:15" s="293" customFormat="1" ht="11.25" customHeight="1" x14ac:dyDescent="0.15">
      <c r="A21" s="288" t="s">
        <v>21</v>
      </c>
      <c r="B21" s="289"/>
      <c r="C21" s="289"/>
      <c r="D21" s="289"/>
      <c r="E21" s="289"/>
      <c r="F21" s="290"/>
      <c r="G21" s="290"/>
      <c r="H21" s="290"/>
      <c r="I21" s="290"/>
      <c r="J21" s="290"/>
      <c r="K21" s="291"/>
      <c r="L21" s="291"/>
      <c r="M21" s="289"/>
      <c r="N21" s="292"/>
    </row>
    <row r="22" spans="1:15" s="293" customFormat="1" ht="11.25" customHeight="1" x14ac:dyDescent="0.15">
      <c r="A22" s="294" t="s">
        <v>136</v>
      </c>
    </row>
    <row r="23" spans="1:15" s="293" customFormat="1" ht="11.25" customHeight="1" x14ac:dyDescent="0.15">
      <c r="A23" s="294" t="s">
        <v>198</v>
      </c>
    </row>
    <row r="24" spans="1:15" ht="11.25" customHeight="1" x14ac:dyDescent="0.15">
      <c r="A24" s="294" t="s">
        <v>199</v>
      </c>
    </row>
    <row r="25" spans="1:15" ht="11.25" customHeight="1" x14ac:dyDescent="0.15">
      <c r="A25" s="294" t="s">
        <v>0</v>
      </c>
    </row>
    <row r="26" spans="1:15" ht="11.25" customHeight="1" x14ac:dyDescent="0.15">
      <c r="A26" s="288" t="s">
        <v>137</v>
      </c>
    </row>
    <row r="27" spans="1:15" ht="11.25" customHeight="1" x14ac:dyDescent="0.15">
      <c r="A27" s="288" t="s">
        <v>138</v>
      </c>
    </row>
    <row r="28" spans="1:15" ht="11.25" customHeight="1" x14ac:dyDescent="0.15">
      <c r="A28" s="294" t="s">
        <v>1</v>
      </c>
    </row>
    <row r="29" spans="1:15" ht="11.25" customHeight="1" x14ac:dyDescent="0.15">
      <c r="A29" s="288" t="s">
        <v>139</v>
      </c>
    </row>
    <row r="30" spans="1:15" ht="18.75" customHeight="1" x14ac:dyDescent="0.15"/>
    <row r="31" spans="1:15" ht="18.75" customHeight="1" x14ac:dyDescent="0.15"/>
    <row r="32" spans="1:15"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mergeCells count="41">
    <mergeCell ref="G18:G20"/>
    <mergeCell ref="H18:H20"/>
    <mergeCell ref="I18:I20"/>
    <mergeCell ref="J18:J20"/>
    <mergeCell ref="K20:L20"/>
    <mergeCell ref="F18:F20"/>
    <mergeCell ref="A15:A17"/>
    <mergeCell ref="B15:B17"/>
    <mergeCell ref="C15:C17"/>
    <mergeCell ref="D15:D17"/>
    <mergeCell ref="E15:E17"/>
    <mergeCell ref="A18:A20"/>
    <mergeCell ref="B18:B20"/>
    <mergeCell ref="C18:C20"/>
    <mergeCell ref="D18:D20"/>
    <mergeCell ref="E18:E20"/>
    <mergeCell ref="E9:E11"/>
    <mergeCell ref="K11:L11"/>
    <mergeCell ref="K17:L17"/>
    <mergeCell ref="A12:A14"/>
    <mergeCell ref="B12:B14"/>
    <mergeCell ref="C12:C14"/>
    <mergeCell ref="D12:D14"/>
    <mergeCell ref="E12:E14"/>
    <mergeCell ref="K14:L14"/>
    <mergeCell ref="A6:A7"/>
    <mergeCell ref="A9:A11"/>
    <mergeCell ref="B9:B11"/>
    <mergeCell ref="C9:C11"/>
    <mergeCell ref="D9:D11"/>
    <mergeCell ref="I2:K2"/>
    <mergeCell ref="L2:M2"/>
    <mergeCell ref="I3:K3"/>
    <mergeCell ref="L3:M3"/>
    <mergeCell ref="B5:B6"/>
    <mergeCell ref="C5:D5"/>
    <mergeCell ref="E5:E6"/>
    <mergeCell ref="H5:H6"/>
    <mergeCell ref="I5:I6"/>
    <mergeCell ref="J5:J6"/>
    <mergeCell ref="K5:N5"/>
  </mergeCells>
  <phoneticPr fontId="2"/>
  <dataValidations count="1">
    <dataValidation type="whole" allowBlank="1" showInputMessage="1" showErrorMessage="1" sqref="E9 E12 E15 B9:D17">
      <formula1>0</formula1>
      <formula2>999999</formula2>
    </dataValidation>
  </dataValidations>
  <printOptions horizontalCentered="1"/>
  <pageMargins left="0.39370078740157483" right="0.39370078740157483" top="0.39370078740157483" bottom="0.39370078740157483" header="0" footer="0"/>
  <pageSetup paperSize="9" scale="8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126"/>
  <sheetViews>
    <sheetView showGridLines="0" zoomScale="80" zoomScaleNormal="80" zoomScaleSheetLayoutView="91" workbookViewId="0">
      <selection activeCell="M6" sqref="M6"/>
    </sheetView>
  </sheetViews>
  <sheetFormatPr defaultColWidth="9.625" defaultRowHeight="14.25" x14ac:dyDescent="0.15"/>
  <cols>
    <col min="1" max="1" width="6.25" style="246" customWidth="1"/>
    <col min="2" max="2" width="19.125" style="246" bestFit="1" customWidth="1"/>
    <col min="3" max="3" width="3.75" style="246" customWidth="1"/>
    <col min="4" max="4" width="10.125" style="246" customWidth="1"/>
    <col min="5" max="5" width="10.375" style="246" customWidth="1"/>
    <col min="6" max="6" width="12.25" style="246" customWidth="1"/>
    <col min="7" max="7" width="12.375" style="246" customWidth="1"/>
    <col min="8" max="8" width="12.25" style="246" bestFit="1" customWidth="1"/>
    <col min="9" max="9" width="5.5" style="246" bestFit="1" customWidth="1"/>
    <col min="10" max="10" width="14.125" style="246" bestFit="1" customWidth="1"/>
    <col min="11" max="11" width="13.125" style="246" bestFit="1" customWidth="1"/>
    <col min="12" max="12" width="6.75" style="304" customWidth="1"/>
    <col min="13" max="13" width="9.5" style="246" customWidth="1"/>
    <col min="14" max="14" width="6.75" style="304" customWidth="1"/>
    <col min="15" max="15" width="10" style="246" customWidth="1"/>
    <col min="16" max="16" width="10.75" style="246" customWidth="1"/>
    <col min="17" max="17" width="10.625" style="246" customWidth="1"/>
    <col min="18" max="18" width="10.875" style="246" customWidth="1"/>
    <col min="19" max="19" width="12.5" style="246" customWidth="1"/>
    <col min="20" max="20" width="13.25" style="246" customWidth="1"/>
    <col min="21" max="21" width="11.25" style="246" customWidth="1"/>
    <col min="22" max="22" width="11.625" style="246" customWidth="1"/>
    <col min="23" max="24" width="11.25" style="246" customWidth="1"/>
    <col min="25" max="25" width="13" style="246" customWidth="1"/>
    <col min="26" max="26" width="1.375" style="246" customWidth="1"/>
    <col min="27" max="27" width="9.125" style="246" customWidth="1"/>
    <col min="28" max="28" width="16.375" style="246" customWidth="1"/>
    <col min="29" max="29" width="3.125" style="246" customWidth="1"/>
    <col min="30" max="16384" width="9.625" style="246"/>
  </cols>
  <sheetData>
    <row r="1" spans="1:28" ht="24.95" customHeight="1" x14ac:dyDescent="0.15">
      <c r="A1" s="302" t="s">
        <v>59</v>
      </c>
      <c r="B1" s="303"/>
      <c r="V1" s="305" t="s">
        <v>14</v>
      </c>
      <c r="W1" s="742"/>
      <c r="X1" s="743"/>
      <c r="Y1" s="743"/>
      <c r="Z1" s="744"/>
      <c r="AA1" s="305" t="s">
        <v>15</v>
      </c>
      <c r="AB1" s="129"/>
    </row>
    <row r="2" spans="1:28" ht="24.95" customHeight="1" thickBot="1" x14ac:dyDescent="0.2">
      <c r="A2" s="306"/>
      <c r="V2" s="307" t="s">
        <v>12</v>
      </c>
      <c r="W2" s="745"/>
      <c r="X2" s="746"/>
      <c r="Y2" s="746"/>
      <c r="Z2" s="747"/>
      <c r="AA2" s="307" t="s">
        <v>13</v>
      </c>
      <c r="AB2" s="130"/>
    </row>
    <row r="3" spans="1:28" ht="31.5" customHeight="1" thickBot="1" x14ac:dyDescent="0.2">
      <c r="A3" s="308" t="s">
        <v>197</v>
      </c>
      <c r="B3" s="245"/>
      <c r="AA3" s="309"/>
      <c r="AB3" s="309" t="s">
        <v>20</v>
      </c>
    </row>
    <row r="4" spans="1:28" s="255" customFormat="1" ht="22.5" customHeight="1" thickBot="1" x14ac:dyDescent="0.2">
      <c r="A4" s="731" t="s">
        <v>24</v>
      </c>
      <c r="B4" s="726" t="s">
        <v>196</v>
      </c>
      <c r="C4" s="754" t="s">
        <v>118</v>
      </c>
      <c r="D4" s="757" t="s">
        <v>140</v>
      </c>
      <c r="E4" s="759" t="s">
        <v>141</v>
      </c>
      <c r="F4" s="760"/>
      <c r="G4" s="761" t="s">
        <v>142</v>
      </c>
      <c r="H4" s="762"/>
      <c r="I4" s="762"/>
      <c r="J4" s="762"/>
      <c r="K4" s="760"/>
      <c r="L4" s="694" t="s">
        <v>143</v>
      </c>
      <c r="M4" s="695"/>
      <c r="N4" s="780"/>
      <c r="O4" s="780"/>
      <c r="P4" s="780"/>
      <c r="Q4" s="780"/>
      <c r="R4" s="781"/>
      <c r="S4" s="726" t="s">
        <v>144</v>
      </c>
      <c r="T4" s="726" t="s">
        <v>145</v>
      </c>
      <c r="U4" s="726" t="s">
        <v>230</v>
      </c>
      <c r="V4" s="726" t="s">
        <v>65</v>
      </c>
      <c r="W4" s="726" t="s">
        <v>23</v>
      </c>
      <c r="X4" s="748" t="s">
        <v>231</v>
      </c>
      <c r="Y4" s="726" t="s">
        <v>212</v>
      </c>
      <c r="Z4" s="771" t="s">
        <v>2</v>
      </c>
      <c r="AA4" s="772"/>
      <c r="AB4" s="773"/>
    </row>
    <row r="5" spans="1:28" s="255" customFormat="1" ht="50.25" customHeight="1" x14ac:dyDescent="0.15">
      <c r="A5" s="750"/>
      <c r="B5" s="752"/>
      <c r="C5" s="755"/>
      <c r="D5" s="758"/>
      <c r="E5" s="310" t="s">
        <v>151</v>
      </c>
      <c r="F5" s="311" t="s">
        <v>146</v>
      </c>
      <c r="G5" s="312" t="s">
        <v>147</v>
      </c>
      <c r="H5" s="313" t="s">
        <v>148</v>
      </c>
      <c r="I5" s="314" t="s">
        <v>337</v>
      </c>
      <c r="J5" s="406" t="s">
        <v>213</v>
      </c>
      <c r="K5" s="315" t="s">
        <v>216</v>
      </c>
      <c r="L5" s="766" t="s">
        <v>5</v>
      </c>
      <c r="M5" s="132" t="s">
        <v>152</v>
      </c>
      <c r="N5" s="766" t="s">
        <v>5</v>
      </c>
      <c r="O5" s="132" t="s">
        <v>152</v>
      </c>
      <c r="P5" s="316" t="s">
        <v>211</v>
      </c>
      <c r="Q5" s="131" t="s">
        <v>149</v>
      </c>
      <c r="R5" s="317" t="s">
        <v>150</v>
      </c>
      <c r="S5" s="782"/>
      <c r="T5" s="750"/>
      <c r="U5" s="752"/>
      <c r="V5" s="750"/>
      <c r="W5" s="750"/>
      <c r="X5" s="749"/>
      <c r="Y5" s="750"/>
      <c r="Z5" s="774"/>
      <c r="AA5" s="775"/>
      <c r="AB5" s="776"/>
    </row>
    <row r="6" spans="1:28" s="255" customFormat="1" ht="17.25" customHeight="1" thickBot="1" x14ac:dyDescent="0.2">
      <c r="A6" s="751"/>
      <c r="B6" s="753"/>
      <c r="C6" s="756"/>
      <c r="D6" s="318" t="s">
        <v>153</v>
      </c>
      <c r="E6" s="319" t="s">
        <v>154</v>
      </c>
      <c r="F6" s="320" t="s">
        <v>155</v>
      </c>
      <c r="G6" s="321" t="s">
        <v>156</v>
      </c>
      <c r="H6" s="322" t="s">
        <v>180</v>
      </c>
      <c r="I6" s="320" t="s">
        <v>181</v>
      </c>
      <c r="J6" s="295" t="s">
        <v>178</v>
      </c>
      <c r="K6" s="323" t="s">
        <v>182</v>
      </c>
      <c r="L6" s="767"/>
      <c r="M6" s="133" t="s">
        <v>183</v>
      </c>
      <c r="N6" s="767"/>
      <c r="O6" s="195" t="s">
        <v>184</v>
      </c>
      <c r="P6" s="324" t="s">
        <v>185</v>
      </c>
      <c r="Q6" s="134" t="s">
        <v>186</v>
      </c>
      <c r="R6" s="325" t="s">
        <v>187</v>
      </c>
      <c r="S6" s="264" t="s">
        <v>188</v>
      </c>
      <c r="T6" s="264" t="s">
        <v>189</v>
      </c>
      <c r="U6" s="264" t="s">
        <v>190</v>
      </c>
      <c r="V6" s="264" t="s">
        <v>191</v>
      </c>
      <c r="W6" s="264" t="s">
        <v>192</v>
      </c>
      <c r="X6" s="264" t="s">
        <v>193</v>
      </c>
      <c r="Y6" s="264" t="s">
        <v>194</v>
      </c>
      <c r="Z6" s="777"/>
      <c r="AA6" s="778"/>
      <c r="AB6" s="779"/>
    </row>
    <row r="7" spans="1:28" s="272" customFormat="1" ht="18.75" customHeight="1" x14ac:dyDescent="0.15">
      <c r="A7" s="1" t="str">
        <f>IF(B7="","",ROW($A7)-ROW($A$6))</f>
        <v/>
      </c>
      <c r="B7" s="326"/>
      <c r="C7" s="327"/>
      <c r="D7" s="328"/>
      <c r="E7" s="329"/>
      <c r="F7" s="135"/>
      <c r="G7" s="196" t="str">
        <f>IF(A7="","",(D7*F7))</f>
        <v/>
      </c>
      <c r="H7" s="330"/>
      <c r="I7" s="331"/>
      <c r="J7" s="197"/>
      <c r="K7" s="198" t="str">
        <f>IF(A7="","",ROUNDDOWN(10032*F7,0))</f>
        <v/>
      </c>
      <c r="L7" s="332"/>
      <c r="M7" s="199"/>
      <c r="N7" s="332"/>
      <c r="O7" s="199"/>
      <c r="P7" s="162" t="str">
        <f t="shared" ref="P7:P43" si="0">IF(AND(M7="",O7=""),"",IF(ISERROR(ROUNDUP(M7*3/12+O7*9/12,0)),"",ROUNDUP(M7*3/12+O7*9/12,0)))</f>
        <v/>
      </c>
      <c r="Q7" s="200"/>
      <c r="R7" s="201" t="str">
        <f t="shared" ref="R7:R43" si="1">IF(B7="","",SUM(P7:Q7))</f>
        <v/>
      </c>
      <c r="S7" s="202" t="str">
        <f t="shared" ref="S7:S43" si="2">IF(B7="","",R7*F7)</f>
        <v/>
      </c>
      <c r="T7" s="202" t="str">
        <f t="shared" ref="T7:T43" si="3">IF(J7&gt;=K7,K7,J7)</f>
        <v/>
      </c>
      <c r="U7" s="328"/>
      <c r="V7" s="202" t="str">
        <f t="shared" ref="V7:V43" si="4">IF(A7="","",IF((J7-T7)&lt;U7,T7-(J7-U7),0))</f>
        <v/>
      </c>
      <c r="W7" s="333"/>
      <c r="X7" s="162" t="str">
        <f t="shared" ref="X7:X43" si="5">IF(B7="","",MAX(0,T7-V7-W7))</f>
        <v/>
      </c>
      <c r="Y7" s="162" t="str">
        <f t="shared" ref="Y7:Y43" si="6">IF(B7="","",MIN(S7,X7))</f>
        <v/>
      </c>
      <c r="Z7" s="768"/>
      <c r="AA7" s="769"/>
      <c r="AB7" s="770"/>
    </row>
    <row r="8" spans="1:28" s="342" customFormat="1" ht="18.75" customHeight="1" x14ac:dyDescent="0.15">
      <c r="A8" s="137" t="str">
        <f t="shared" ref="A8:A43" si="7">IF(B8="","",ROW($A8)-ROW($A$6))</f>
        <v/>
      </c>
      <c r="B8" s="334"/>
      <c r="C8" s="335"/>
      <c r="D8" s="336"/>
      <c r="E8" s="337"/>
      <c r="F8" s="138"/>
      <c r="G8" s="203" t="str">
        <f t="shared" ref="G8:G43" si="8">IF(A8="","",(D8*F8))</f>
        <v/>
      </c>
      <c r="H8" s="338"/>
      <c r="I8" s="339"/>
      <c r="J8" s="204"/>
      <c r="K8" s="198" t="str">
        <f t="shared" ref="K8:K43" si="9">IF(A8="","",ROUNDDOWN(10032*F8,0))</f>
        <v/>
      </c>
      <c r="L8" s="340"/>
      <c r="M8" s="139"/>
      <c r="N8" s="340"/>
      <c r="O8" s="139"/>
      <c r="P8" s="171" t="str">
        <f t="shared" si="0"/>
        <v/>
      </c>
      <c r="Q8" s="205"/>
      <c r="R8" s="206" t="str">
        <f t="shared" si="1"/>
        <v/>
      </c>
      <c r="S8" s="207" t="str">
        <f t="shared" si="2"/>
        <v/>
      </c>
      <c r="T8" s="207" t="str">
        <f t="shared" si="3"/>
        <v/>
      </c>
      <c r="U8" s="336"/>
      <c r="V8" s="207" t="str">
        <f t="shared" si="4"/>
        <v/>
      </c>
      <c r="W8" s="341"/>
      <c r="X8" s="171" t="str">
        <f t="shared" si="5"/>
        <v/>
      </c>
      <c r="Y8" s="171" t="str">
        <f t="shared" si="6"/>
        <v/>
      </c>
      <c r="Z8" s="763"/>
      <c r="AA8" s="764"/>
      <c r="AB8" s="765"/>
    </row>
    <row r="9" spans="1:28" s="342" customFormat="1" ht="18.75" customHeight="1" x14ac:dyDescent="0.15">
      <c r="A9" s="141" t="str">
        <f t="shared" si="7"/>
        <v/>
      </c>
      <c r="B9" s="334"/>
      <c r="C9" s="335"/>
      <c r="D9" s="336"/>
      <c r="E9" s="337"/>
      <c r="F9" s="138"/>
      <c r="G9" s="203" t="str">
        <f t="shared" si="8"/>
        <v/>
      </c>
      <c r="H9" s="338"/>
      <c r="I9" s="339"/>
      <c r="J9" s="204"/>
      <c r="K9" s="198" t="str">
        <f t="shared" si="9"/>
        <v/>
      </c>
      <c r="L9" s="340"/>
      <c r="M9" s="139"/>
      <c r="N9" s="340"/>
      <c r="O9" s="139"/>
      <c r="P9" s="171" t="str">
        <f t="shared" si="0"/>
        <v/>
      </c>
      <c r="Q9" s="205"/>
      <c r="R9" s="206" t="str">
        <f t="shared" si="1"/>
        <v/>
      </c>
      <c r="S9" s="207" t="str">
        <f t="shared" si="2"/>
        <v/>
      </c>
      <c r="T9" s="207" t="str">
        <f t="shared" si="3"/>
        <v/>
      </c>
      <c r="U9" s="336"/>
      <c r="V9" s="207" t="str">
        <f t="shared" si="4"/>
        <v/>
      </c>
      <c r="W9" s="341"/>
      <c r="X9" s="171" t="str">
        <f t="shared" si="5"/>
        <v/>
      </c>
      <c r="Y9" s="171" t="str">
        <f t="shared" si="6"/>
        <v/>
      </c>
      <c r="Z9" s="763"/>
      <c r="AA9" s="764"/>
      <c r="AB9" s="765"/>
    </row>
    <row r="10" spans="1:28" s="342" customFormat="1" ht="18.75" customHeight="1" x14ac:dyDescent="0.15">
      <c r="A10" s="141" t="str">
        <f t="shared" si="7"/>
        <v/>
      </c>
      <c r="B10" s="334"/>
      <c r="C10" s="335"/>
      <c r="D10" s="336"/>
      <c r="E10" s="337"/>
      <c r="F10" s="138"/>
      <c r="G10" s="203" t="str">
        <f t="shared" si="8"/>
        <v/>
      </c>
      <c r="H10" s="338"/>
      <c r="I10" s="339"/>
      <c r="J10" s="204"/>
      <c r="K10" s="198" t="str">
        <f t="shared" si="9"/>
        <v/>
      </c>
      <c r="L10" s="340"/>
      <c r="M10" s="139"/>
      <c r="N10" s="340"/>
      <c r="O10" s="139"/>
      <c r="P10" s="171" t="str">
        <f t="shared" si="0"/>
        <v/>
      </c>
      <c r="Q10" s="205"/>
      <c r="R10" s="206" t="str">
        <f t="shared" si="1"/>
        <v/>
      </c>
      <c r="S10" s="207" t="str">
        <f t="shared" si="2"/>
        <v/>
      </c>
      <c r="T10" s="207" t="str">
        <f t="shared" si="3"/>
        <v/>
      </c>
      <c r="U10" s="336"/>
      <c r="V10" s="207" t="str">
        <f t="shared" si="4"/>
        <v/>
      </c>
      <c r="W10" s="341"/>
      <c r="X10" s="171" t="str">
        <f t="shared" si="5"/>
        <v/>
      </c>
      <c r="Y10" s="171" t="str">
        <f t="shared" si="6"/>
        <v/>
      </c>
      <c r="Z10" s="763"/>
      <c r="AA10" s="764"/>
      <c r="AB10" s="765"/>
    </row>
    <row r="11" spans="1:28" s="342" customFormat="1" ht="18.75" customHeight="1" x14ac:dyDescent="0.15">
      <c r="A11" s="141" t="str">
        <f t="shared" si="7"/>
        <v/>
      </c>
      <c r="B11" s="334"/>
      <c r="C11" s="335"/>
      <c r="D11" s="336"/>
      <c r="E11" s="337"/>
      <c r="F11" s="138"/>
      <c r="G11" s="203" t="str">
        <f t="shared" si="8"/>
        <v/>
      </c>
      <c r="H11" s="338"/>
      <c r="I11" s="339"/>
      <c r="J11" s="204"/>
      <c r="K11" s="198" t="str">
        <f t="shared" si="9"/>
        <v/>
      </c>
      <c r="L11" s="340"/>
      <c r="M11" s="139"/>
      <c r="N11" s="340"/>
      <c r="O11" s="139"/>
      <c r="P11" s="171" t="str">
        <f t="shared" si="0"/>
        <v/>
      </c>
      <c r="Q11" s="205"/>
      <c r="R11" s="206" t="str">
        <f t="shared" si="1"/>
        <v/>
      </c>
      <c r="S11" s="207" t="str">
        <f t="shared" si="2"/>
        <v/>
      </c>
      <c r="T11" s="207" t="str">
        <f t="shared" si="3"/>
        <v/>
      </c>
      <c r="U11" s="336"/>
      <c r="V11" s="207" t="str">
        <f t="shared" si="4"/>
        <v/>
      </c>
      <c r="W11" s="341"/>
      <c r="X11" s="171" t="str">
        <f t="shared" si="5"/>
        <v/>
      </c>
      <c r="Y11" s="171" t="str">
        <f t="shared" si="6"/>
        <v/>
      </c>
      <c r="Z11" s="763"/>
      <c r="AA11" s="764"/>
      <c r="AB11" s="765"/>
    </row>
    <row r="12" spans="1:28" s="342" customFormat="1" ht="18.75" customHeight="1" x14ac:dyDescent="0.15">
      <c r="A12" s="141" t="str">
        <f t="shared" si="7"/>
        <v/>
      </c>
      <c r="B12" s="334"/>
      <c r="C12" s="335"/>
      <c r="D12" s="336"/>
      <c r="E12" s="337"/>
      <c r="F12" s="138"/>
      <c r="G12" s="203" t="str">
        <f t="shared" si="8"/>
        <v/>
      </c>
      <c r="H12" s="338"/>
      <c r="I12" s="339"/>
      <c r="J12" s="204"/>
      <c r="K12" s="198" t="str">
        <f t="shared" si="9"/>
        <v/>
      </c>
      <c r="L12" s="340"/>
      <c r="M12" s="139"/>
      <c r="N12" s="340"/>
      <c r="O12" s="139"/>
      <c r="P12" s="171" t="str">
        <f t="shared" si="0"/>
        <v/>
      </c>
      <c r="Q12" s="205"/>
      <c r="R12" s="206" t="str">
        <f t="shared" si="1"/>
        <v/>
      </c>
      <c r="S12" s="207" t="str">
        <f t="shared" si="2"/>
        <v/>
      </c>
      <c r="T12" s="207" t="str">
        <f t="shared" si="3"/>
        <v/>
      </c>
      <c r="U12" s="336"/>
      <c r="V12" s="207" t="str">
        <f t="shared" si="4"/>
        <v/>
      </c>
      <c r="W12" s="341"/>
      <c r="X12" s="171" t="str">
        <f t="shared" si="5"/>
        <v/>
      </c>
      <c r="Y12" s="171" t="str">
        <f t="shared" si="6"/>
        <v/>
      </c>
      <c r="Z12" s="763"/>
      <c r="AA12" s="764"/>
      <c r="AB12" s="765"/>
    </row>
    <row r="13" spans="1:28" s="342" customFormat="1" ht="18.75" customHeight="1" x14ac:dyDescent="0.15">
      <c r="A13" s="141" t="str">
        <f t="shared" si="7"/>
        <v/>
      </c>
      <c r="B13" s="334"/>
      <c r="C13" s="335"/>
      <c r="D13" s="336"/>
      <c r="E13" s="337"/>
      <c r="F13" s="138"/>
      <c r="G13" s="203" t="str">
        <f t="shared" si="8"/>
        <v/>
      </c>
      <c r="H13" s="338"/>
      <c r="I13" s="339"/>
      <c r="J13" s="204"/>
      <c r="K13" s="198" t="str">
        <f t="shared" si="9"/>
        <v/>
      </c>
      <c r="L13" s="340"/>
      <c r="M13" s="139"/>
      <c r="N13" s="340"/>
      <c r="O13" s="139"/>
      <c r="P13" s="171" t="str">
        <f t="shared" si="0"/>
        <v/>
      </c>
      <c r="Q13" s="205"/>
      <c r="R13" s="206" t="str">
        <f t="shared" si="1"/>
        <v/>
      </c>
      <c r="S13" s="207" t="str">
        <f t="shared" si="2"/>
        <v/>
      </c>
      <c r="T13" s="207" t="str">
        <f t="shared" si="3"/>
        <v/>
      </c>
      <c r="U13" s="336"/>
      <c r="V13" s="207" t="str">
        <f t="shared" si="4"/>
        <v/>
      </c>
      <c r="W13" s="341"/>
      <c r="X13" s="171" t="str">
        <f t="shared" si="5"/>
        <v/>
      </c>
      <c r="Y13" s="171" t="str">
        <f t="shared" si="6"/>
        <v/>
      </c>
      <c r="Z13" s="763"/>
      <c r="AA13" s="764"/>
      <c r="AB13" s="765"/>
    </row>
    <row r="14" spans="1:28" s="342" customFormat="1" ht="18.75" customHeight="1" x14ac:dyDescent="0.15">
      <c r="A14" s="141" t="str">
        <f t="shared" si="7"/>
        <v/>
      </c>
      <c r="B14" s="334"/>
      <c r="C14" s="335"/>
      <c r="D14" s="336"/>
      <c r="E14" s="337"/>
      <c r="F14" s="138"/>
      <c r="G14" s="203" t="str">
        <f t="shared" si="8"/>
        <v/>
      </c>
      <c r="H14" s="338"/>
      <c r="I14" s="339"/>
      <c r="J14" s="204"/>
      <c r="K14" s="198" t="str">
        <f t="shared" si="9"/>
        <v/>
      </c>
      <c r="L14" s="340"/>
      <c r="M14" s="139"/>
      <c r="N14" s="340"/>
      <c r="O14" s="139"/>
      <c r="P14" s="171" t="str">
        <f t="shared" si="0"/>
        <v/>
      </c>
      <c r="Q14" s="205"/>
      <c r="R14" s="206" t="str">
        <f t="shared" si="1"/>
        <v/>
      </c>
      <c r="S14" s="207" t="str">
        <f t="shared" si="2"/>
        <v/>
      </c>
      <c r="T14" s="207" t="str">
        <f t="shared" si="3"/>
        <v/>
      </c>
      <c r="U14" s="336"/>
      <c r="V14" s="207" t="str">
        <f t="shared" si="4"/>
        <v/>
      </c>
      <c r="W14" s="341"/>
      <c r="X14" s="171" t="str">
        <f t="shared" si="5"/>
        <v/>
      </c>
      <c r="Y14" s="171" t="str">
        <f t="shared" si="6"/>
        <v/>
      </c>
      <c r="Z14" s="763"/>
      <c r="AA14" s="764"/>
      <c r="AB14" s="765"/>
    </row>
    <row r="15" spans="1:28" s="342" customFormat="1" ht="18.75" customHeight="1" x14ac:dyDescent="0.15">
      <c r="A15" s="141" t="str">
        <f t="shared" si="7"/>
        <v/>
      </c>
      <c r="B15" s="334"/>
      <c r="C15" s="335"/>
      <c r="D15" s="336"/>
      <c r="E15" s="337"/>
      <c r="F15" s="138"/>
      <c r="G15" s="203" t="str">
        <f t="shared" si="8"/>
        <v/>
      </c>
      <c r="H15" s="338"/>
      <c r="I15" s="339"/>
      <c r="J15" s="204"/>
      <c r="K15" s="198" t="str">
        <f t="shared" si="9"/>
        <v/>
      </c>
      <c r="L15" s="340"/>
      <c r="M15" s="139"/>
      <c r="N15" s="340"/>
      <c r="O15" s="139"/>
      <c r="P15" s="171" t="str">
        <f t="shared" si="0"/>
        <v/>
      </c>
      <c r="Q15" s="205"/>
      <c r="R15" s="206" t="str">
        <f t="shared" si="1"/>
        <v/>
      </c>
      <c r="S15" s="207" t="str">
        <f t="shared" si="2"/>
        <v/>
      </c>
      <c r="T15" s="207" t="str">
        <f t="shared" si="3"/>
        <v/>
      </c>
      <c r="U15" s="336"/>
      <c r="V15" s="207" t="str">
        <f t="shared" si="4"/>
        <v/>
      </c>
      <c r="W15" s="341"/>
      <c r="X15" s="171" t="str">
        <f t="shared" si="5"/>
        <v/>
      </c>
      <c r="Y15" s="171" t="str">
        <f t="shared" si="6"/>
        <v/>
      </c>
      <c r="Z15" s="763"/>
      <c r="AA15" s="764"/>
      <c r="AB15" s="765"/>
    </row>
    <row r="16" spans="1:28" s="342" customFormat="1" ht="18.75" customHeight="1" x14ac:dyDescent="0.15">
      <c r="A16" s="141" t="str">
        <f t="shared" si="7"/>
        <v/>
      </c>
      <c r="B16" s="334"/>
      <c r="C16" s="335"/>
      <c r="D16" s="336"/>
      <c r="E16" s="337"/>
      <c r="F16" s="138"/>
      <c r="G16" s="203" t="str">
        <f t="shared" si="8"/>
        <v/>
      </c>
      <c r="H16" s="338"/>
      <c r="I16" s="339"/>
      <c r="J16" s="204"/>
      <c r="K16" s="198" t="str">
        <f t="shared" si="9"/>
        <v/>
      </c>
      <c r="L16" s="340"/>
      <c r="M16" s="139"/>
      <c r="N16" s="340"/>
      <c r="O16" s="139"/>
      <c r="P16" s="171" t="str">
        <f t="shared" si="0"/>
        <v/>
      </c>
      <c r="Q16" s="205"/>
      <c r="R16" s="206" t="str">
        <f t="shared" si="1"/>
        <v/>
      </c>
      <c r="S16" s="207" t="str">
        <f t="shared" si="2"/>
        <v/>
      </c>
      <c r="T16" s="207" t="str">
        <f t="shared" si="3"/>
        <v/>
      </c>
      <c r="U16" s="336"/>
      <c r="V16" s="207" t="str">
        <f t="shared" si="4"/>
        <v/>
      </c>
      <c r="W16" s="341"/>
      <c r="X16" s="171" t="str">
        <f t="shared" si="5"/>
        <v/>
      </c>
      <c r="Y16" s="171" t="str">
        <f t="shared" si="6"/>
        <v/>
      </c>
      <c r="Z16" s="763"/>
      <c r="AA16" s="764"/>
      <c r="AB16" s="765"/>
    </row>
    <row r="17" spans="1:28" s="342" customFormat="1" ht="18.75" customHeight="1" x14ac:dyDescent="0.15">
      <c r="A17" s="141" t="str">
        <f t="shared" si="7"/>
        <v/>
      </c>
      <c r="B17" s="334"/>
      <c r="C17" s="335"/>
      <c r="D17" s="336"/>
      <c r="E17" s="337"/>
      <c r="F17" s="138"/>
      <c r="G17" s="203" t="str">
        <f t="shared" si="8"/>
        <v/>
      </c>
      <c r="H17" s="338"/>
      <c r="I17" s="339"/>
      <c r="J17" s="204"/>
      <c r="K17" s="198" t="str">
        <f t="shared" si="9"/>
        <v/>
      </c>
      <c r="L17" s="340"/>
      <c r="M17" s="139"/>
      <c r="N17" s="340"/>
      <c r="O17" s="139"/>
      <c r="P17" s="171" t="str">
        <f t="shared" si="0"/>
        <v/>
      </c>
      <c r="Q17" s="205"/>
      <c r="R17" s="206" t="str">
        <f t="shared" si="1"/>
        <v/>
      </c>
      <c r="S17" s="207" t="str">
        <f t="shared" si="2"/>
        <v/>
      </c>
      <c r="T17" s="207" t="str">
        <f t="shared" si="3"/>
        <v/>
      </c>
      <c r="U17" s="336"/>
      <c r="V17" s="207" t="str">
        <f t="shared" si="4"/>
        <v/>
      </c>
      <c r="W17" s="341"/>
      <c r="X17" s="171" t="str">
        <f t="shared" si="5"/>
        <v/>
      </c>
      <c r="Y17" s="171" t="str">
        <f t="shared" si="6"/>
        <v/>
      </c>
      <c r="Z17" s="763"/>
      <c r="AA17" s="764"/>
      <c r="AB17" s="765"/>
    </row>
    <row r="18" spans="1:28" s="342" customFormat="1" ht="18.75" customHeight="1" x14ac:dyDescent="0.15">
      <c r="A18" s="141" t="str">
        <f t="shared" si="7"/>
        <v/>
      </c>
      <c r="B18" s="334"/>
      <c r="C18" s="335"/>
      <c r="D18" s="336"/>
      <c r="E18" s="337"/>
      <c r="F18" s="138"/>
      <c r="G18" s="203" t="str">
        <f t="shared" si="8"/>
        <v/>
      </c>
      <c r="H18" s="338"/>
      <c r="I18" s="339"/>
      <c r="J18" s="204"/>
      <c r="K18" s="198" t="str">
        <f t="shared" si="9"/>
        <v/>
      </c>
      <c r="L18" s="340"/>
      <c r="M18" s="139"/>
      <c r="N18" s="340"/>
      <c r="O18" s="139"/>
      <c r="P18" s="171" t="str">
        <f t="shared" si="0"/>
        <v/>
      </c>
      <c r="Q18" s="205"/>
      <c r="R18" s="206" t="str">
        <f t="shared" si="1"/>
        <v/>
      </c>
      <c r="S18" s="207" t="str">
        <f t="shared" si="2"/>
        <v/>
      </c>
      <c r="T18" s="207" t="str">
        <f t="shared" si="3"/>
        <v/>
      </c>
      <c r="U18" s="336"/>
      <c r="V18" s="207" t="str">
        <f t="shared" si="4"/>
        <v/>
      </c>
      <c r="W18" s="341"/>
      <c r="X18" s="171" t="str">
        <f t="shared" si="5"/>
        <v/>
      </c>
      <c r="Y18" s="171" t="str">
        <f t="shared" si="6"/>
        <v/>
      </c>
      <c r="Z18" s="763"/>
      <c r="AA18" s="764"/>
      <c r="AB18" s="765"/>
    </row>
    <row r="19" spans="1:28" s="342" customFormat="1" ht="18.75" customHeight="1" x14ac:dyDescent="0.15">
      <c r="A19" s="141" t="str">
        <f t="shared" si="7"/>
        <v/>
      </c>
      <c r="B19" s="334"/>
      <c r="C19" s="335"/>
      <c r="D19" s="336"/>
      <c r="E19" s="337"/>
      <c r="F19" s="138"/>
      <c r="G19" s="203" t="str">
        <f t="shared" si="8"/>
        <v/>
      </c>
      <c r="H19" s="338"/>
      <c r="I19" s="339"/>
      <c r="J19" s="204"/>
      <c r="K19" s="198" t="str">
        <f t="shared" si="9"/>
        <v/>
      </c>
      <c r="L19" s="340"/>
      <c r="M19" s="139"/>
      <c r="N19" s="340"/>
      <c r="O19" s="139"/>
      <c r="P19" s="171" t="str">
        <f t="shared" si="0"/>
        <v/>
      </c>
      <c r="Q19" s="205"/>
      <c r="R19" s="206" t="str">
        <f t="shared" si="1"/>
        <v/>
      </c>
      <c r="S19" s="207" t="str">
        <f t="shared" si="2"/>
        <v/>
      </c>
      <c r="T19" s="207" t="str">
        <f t="shared" si="3"/>
        <v/>
      </c>
      <c r="U19" s="336"/>
      <c r="V19" s="207" t="str">
        <f t="shared" si="4"/>
        <v/>
      </c>
      <c r="W19" s="341"/>
      <c r="X19" s="171" t="str">
        <f t="shared" si="5"/>
        <v/>
      </c>
      <c r="Y19" s="171" t="str">
        <f t="shared" si="6"/>
        <v/>
      </c>
      <c r="Z19" s="763"/>
      <c r="AA19" s="764"/>
      <c r="AB19" s="765"/>
    </row>
    <row r="20" spans="1:28" s="342" customFormat="1" ht="18.75" customHeight="1" x14ac:dyDescent="0.15">
      <c r="A20" s="141" t="str">
        <f t="shared" si="7"/>
        <v/>
      </c>
      <c r="B20" s="334"/>
      <c r="C20" s="335"/>
      <c r="D20" s="336"/>
      <c r="E20" s="337"/>
      <c r="F20" s="138"/>
      <c r="G20" s="203" t="str">
        <f t="shared" si="8"/>
        <v/>
      </c>
      <c r="H20" s="338"/>
      <c r="I20" s="339"/>
      <c r="J20" s="204"/>
      <c r="K20" s="198" t="str">
        <f t="shared" si="9"/>
        <v/>
      </c>
      <c r="L20" s="340"/>
      <c r="M20" s="139"/>
      <c r="N20" s="340"/>
      <c r="O20" s="139"/>
      <c r="P20" s="171" t="str">
        <f t="shared" si="0"/>
        <v/>
      </c>
      <c r="Q20" s="205"/>
      <c r="R20" s="206" t="str">
        <f t="shared" si="1"/>
        <v/>
      </c>
      <c r="S20" s="207" t="str">
        <f t="shared" si="2"/>
        <v/>
      </c>
      <c r="T20" s="207" t="str">
        <f t="shared" si="3"/>
        <v/>
      </c>
      <c r="U20" s="336"/>
      <c r="V20" s="207" t="str">
        <f t="shared" si="4"/>
        <v/>
      </c>
      <c r="W20" s="341"/>
      <c r="X20" s="171" t="str">
        <f t="shared" si="5"/>
        <v/>
      </c>
      <c r="Y20" s="171" t="str">
        <f t="shared" si="6"/>
        <v/>
      </c>
      <c r="Z20" s="763"/>
      <c r="AA20" s="764"/>
      <c r="AB20" s="765"/>
    </row>
    <row r="21" spans="1:28" s="342" customFormat="1" ht="18.75" customHeight="1" x14ac:dyDescent="0.15">
      <c r="A21" s="141" t="str">
        <f t="shared" si="7"/>
        <v/>
      </c>
      <c r="B21" s="334"/>
      <c r="C21" s="335"/>
      <c r="D21" s="336"/>
      <c r="E21" s="337"/>
      <c r="F21" s="138"/>
      <c r="G21" s="203" t="str">
        <f t="shared" si="8"/>
        <v/>
      </c>
      <c r="H21" s="338"/>
      <c r="I21" s="339"/>
      <c r="J21" s="204"/>
      <c r="K21" s="198" t="str">
        <f t="shared" si="9"/>
        <v/>
      </c>
      <c r="L21" s="340"/>
      <c r="M21" s="139"/>
      <c r="N21" s="340"/>
      <c r="O21" s="139"/>
      <c r="P21" s="171" t="str">
        <f t="shared" si="0"/>
        <v/>
      </c>
      <c r="Q21" s="205"/>
      <c r="R21" s="206" t="str">
        <f t="shared" si="1"/>
        <v/>
      </c>
      <c r="S21" s="207" t="str">
        <f t="shared" si="2"/>
        <v/>
      </c>
      <c r="T21" s="207" t="str">
        <f t="shared" si="3"/>
        <v/>
      </c>
      <c r="U21" s="336"/>
      <c r="V21" s="207" t="str">
        <f t="shared" si="4"/>
        <v/>
      </c>
      <c r="W21" s="341"/>
      <c r="X21" s="171" t="str">
        <f t="shared" si="5"/>
        <v/>
      </c>
      <c r="Y21" s="171" t="str">
        <f t="shared" si="6"/>
        <v/>
      </c>
      <c r="Z21" s="763"/>
      <c r="AA21" s="764"/>
      <c r="AB21" s="765"/>
    </row>
    <row r="22" spans="1:28" s="342" customFormat="1" ht="18.75" customHeight="1" x14ac:dyDescent="0.15">
      <c r="A22" s="141" t="str">
        <f t="shared" si="7"/>
        <v/>
      </c>
      <c r="B22" s="334"/>
      <c r="C22" s="335"/>
      <c r="D22" s="336"/>
      <c r="E22" s="337"/>
      <c r="F22" s="138"/>
      <c r="G22" s="203" t="str">
        <f t="shared" si="8"/>
        <v/>
      </c>
      <c r="H22" s="338"/>
      <c r="I22" s="339"/>
      <c r="J22" s="204"/>
      <c r="K22" s="198" t="str">
        <f t="shared" si="9"/>
        <v/>
      </c>
      <c r="L22" s="340"/>
      <c r="M22" s="139"/>
      <c r="N22" s="340"/>
      <c r="O22" s="139"/>
      <c r="P22" s="171" t="str">
        <f t="shared" si="0"/>
        <v/>
      </c>
      <c r="Q22" s="205"/>
      <c r="R22" s="206" t="str">
        <f t="shared" si="1"/>
        <v/>
      </c>
      <c r="S22" s="207" t="str">
        <f t="shared" si="2"/>
        <v/>
      </c>
      <c r="T22" s="207" t="str">
        <f t="shared" si="3"/>
        <v/>
      </c>
      <c r="U22" s="336"/>
      <c r="V22" s="207" t="str">
        <f t="shared" si="4"/>
        <v/>
      </c>
      <c r="W22" s="341"/>
      <c r="X22" s="171" t="str">
        <f t="shared" si="5"/>
        <v/>
      </c>
      <c r="Y22" s="171" t="str">
        <f t="shared" si="6"/>
        <v/>
      </c>
      <c r="Z22" s="763"/>
      <c r="AA22" s="764"/>
      <c r="AB22" s="765"/>
    </row>
    <row r="23" spans="1:28" s="342" customFormat="1" ht="18.75" customHeight="1" x14ac:dyDescent="0.15">
      <c r="A23" s="141" t="str">
        <f t="shared" si="7"/>
        <v/>
      </c>
      <c r="B23" s="334"/>
      <c r="C23" s="335"/>
      <c r="D23" s="336"/>
      <c r="E23" s="337"/>
      <c r="F23" s="138"/>
      <c r="G23" s="203" t="str">
        <f t="shared" si="8"/>
        <v/>
      </c>
      <c r="H23" s="338"/>
      <c r="I23" s="339"/>
      <c r="J23" s="204"/>
      <c r="K23" s="198" t="str">
        <f t="shared" si="9"/>
        <v/>
      </c>
      <c r="L23" s="340"/>
      <c r="M23" s="139"/>
      <c r="N23" s="340"/>
      <c r="O23" s="139"/>
      <c r="P23" s="171" t="str">
        <f t="shared" si="0"/>
        <v/>
      </c>
      <c r="Q23" s="205"/>
      <c r="R23" s="206" t="str">
        <f t="shared" si="1"/>
        <v/>
      </c>
      <c r="S23" s="207" t="str">
        <f t="shared" si="2"/>
        <v/>
      </c>
      <c r="T23" s="207" t="str">
        <f t="shared" si="3"/>
        <v/>
      </c>
      <c r="U23" s="336"/>
      <c r="V23" s="207" t="str">
        <f t="shared" si="4"/>
        <v/>
      </c>
      <c r="W23" s="341"/>
      <c r="X23" s="171" t="str">
        <f t="shared" si="5"/>
        <v/>
      </c>
      <c r="Y23" s="171" t="str">
        <f t="shared" si="6"/>
        <v/>
      </c>
      <c r="Z23" s="763"/>
      <c r="AA23" s="764"/>
      <c r="AB23" s="765"/>
    </row>
    <row r="24" spans="1:28" s="342" customFormat="1" ht="18.75" customHeight="1" x14ac:dyDescent="0.15">
      <c r="A24" s="141" t="str">
        <f t="shared" si="7"/>
        <v/>
      </c>
      <c r="B24" s="334"/>
      <c r="C24" s="335"/>
      <c r="D24" s="336"/>
      <c r="E24" s="337"/>
      <c r="F24" s="138"/>
      <c r="G24" s="203" t="str">
        <f t="shared" si="8"/>
        <v/>
      </c>
      <c r="H24" s="338"/>
      <c r="I24" s="339"/>
      <c r="J24" s="204"/>
      <c r="K24" s="198" t="str">
        <f t="shared" si="9"/>
        <v/>
      </c>
      <c r="L24" s="340"/>
      <c r="M24" s="139"/>
      <c r="N24" s="340"/>
      <c r="O24" s="139"/>
      <c r="P24" s="171" t="str">
        <f t="shared" si="0"/>
        <v/>
      </c>
      <c r="Q24" s="205"/>
      <c r="R24" s="206" t="str">
        <f t="shared" si="1"/>
        <v/>
      </c>
      <c r="S24" s="207" t="str">
        <f t="shared" si="2"/>
        <v/>
      </c>
      <c r="T24" s="207" t="str">
        <f t="shared" si="3"/>
        <v/>
      </c>
      <c r="U24" s="336"/>
      <c r="V24" s="207" t="str">
        <f t="shared" si="4"/>
        <v/>
      </c>
      <c r="W24" s="341"/>
      <c r="X24" s="171" t="str">
        <f t="shared" si="5"/>
        <v/>
      </c>
      <c r="Y24" s="171" t="str">
        <f t="shared" si="6"/>
        <v/>
      </c>
      <c r="Z24" s="763"/>
      <c r="AA24" s="764"/>
      <c r="AB24" s="765"/>
    </row>
    <row r="25" spans="1:28" s="342" customFormat="1" ht="18.75" customHeight="1" x14ac:dyDescent="0.15">
      <c r="A25" s="141" t="str">
        <f t="shared" si="7"/>
        <v/>
      </c>
      <c r="B25" s="334"/>
      <c r="C25" s="335"/>
      <c r="D25" s="336"/>
      <c r="E25" s="337"/>
      <c r="F25" s="138"/>
      <c r="G25" s="203" t="str">
        <f t="shared" si="8"/>
        <v/>
      </c>
      <c r="H25" s="338"/>
      <c r="I25" s="339"/>
      <c r="J25" s="204"/>
      <c r="K25" s="198" t="str">
        <f t="shared" si="9"/>
        <v/>
      </c>
      <c r="L25" s="340"/>
      <c r="M25" s="139"/>
      <c r="N25" s="340"/>
      <c r="O25" s="139"/>
      <c r="P25" s="171" t="str">
        <f t="shared" si="0"/>
        <v/>
      </c>
      <c r="Q25" s="205"/>
      <c r="R25" s="206" t="str">
        <f t="shared" si="1"/>
        <v/>
      </c>
      <c r="S25" s="207" t="str">
        <f t="shared" si="2"/>
        <v/>
      </c>
      <c r="T25" s="207" t="str">
        <f t="shared" si="3"/>
        <v/>
      </c>
      <c r="U25" s="336"/>
      <c r="V25" s="207" t="str">
        <f t="shared" si="4"/>
        <v/>
      </c>
      <c r="W25" s="341"/>
      <c r="X25" s="171" t="str">
        <f t="shared" si="5"/>
        <v/>
      </c>
      <c r="Y25" s="171" t="str">
        <f t="shared" si="6"/>
        <v/>
      </c>
      <c r="Z25" s="763"/>
      <c r="AA25" s="764"/>
      <c r="AB25" s="765"/>
    </row>
    <row r="26" spans="1:28" s="342" customFormat="1" ht="18.75" customHeight="1" x14ac:dyDescent="0.15">
      <c r="A26" s="141" t="str">
        <f t="shared" si="7"/>
        <v/>
      </c>
      <c r="B26" s="334"/>
      <c r="C26" s="335"/>
      <c r="D26" s="336"/>
      <c r="E26" s="337"/>
      <c r="F26" s="138"/>
      <c r="G26" s="203" t="str">
        <f t="shared" si="8"/>
        <v/>
      </c>
      <c r="H26" s="338"/>
      <c r="I26" s="339"/>
      <c r="J26" s="204"/>
      <c r="K26" s="198" t="str">
        <f t="shared" si="9"/>
        <v/>
      </c>
      <c r="L26" s="340"/>
      <c r="M26" s="139"/>
      <c r="N26" s="340"/>
      <c r="O26" s="139"/>
      <c r="P26" s="171" t="str">
        <f t="shared" si="0"/>
        <v/>
      </c>
      <c r="Q26" s="205"/>
      <c r="R26" s="206" t="str">
        <f t="shared" si="1"/>
        <v/>
      </c>
      <c r="S26" s="207" t="str">
        <f t="shared" si="2"/>
        <v/>
      </c>
      <c r="T26" s="207" t="str">
        <f t="shared" si="3"/>
        <v/>
      </c>
      <c r="U26" s="336"/>
      <c r="V26" s="207" t="str">
        <f t="shared" si="4"/>
        <v/>
      </c>
      <c r="W26" s="341"/>
      <c r="X26" s="171" t="str">
        <f t="shared" si="5"/>
        <v/>
      </c>
      <c r="Y26" s="171" t="str">
        <f t="shared" si="6"/>
        <v/>
      </c>
      <c r="Z26" s="763"/>
      <c r="AA26" s="764"/>
      <c r="AB26" s="765"/>
    </row>
    <row r="27" spans="1:28" s="342" customFormat="1" ht="18.75" customHeight="1" x14ac:dyDescent="0.15">
      <c r="A27" s="141" t="str">
        <f t="shared" si="7"/>
        <v/>
      </c>
      <c r="B27" s="334"/>
      <c r="C27" s="335"/>
      <c r="D27" s="336"/>
      <c r="E27" s="337"/>
      <c r="F27" s="138"/>
      <c r="G27" s="203" t="str">
        <f t="shared" si="8"/>
        <v/>
      </c>
      <c r="H27" s="338"/>
      <c r="I27" s="339"/>
      <c r="J27" s="204"/>
      <c r="K27" s="198" t="str">
        <f t="shared" si="9"/>
        <v/>
      </c>
      <c r="L27" s="340"/>
      <c r="M27" s="139"/>
      <c r="N27" s="340"/>
      <c r="O27" s="139"/>
      <c r="P27" s="171" t="str">
        <f t="shared" si="0"/>
        <v/>
      </c>
      <c r="Q27" s="205"/>
      <c r="R27" s="206" t="str">
        <f t="shared" si="1"/>
        <v/>
      </c>
      <c r="S27" s="207" t="str">
        <f t="shared" si="2"/>
        <v/>
      </c>
      <c r="T27" s="207" t="str">
        <f t="shared" si="3"/>
        <v/>
      </c>
      <c r="U27" s="336"/>
      <c r="V27" s="207" t="str">
        <f t="shared" si="4"/>
        <v/>
      </c>
      <c r="W27" s="341"/>
      <c r="X27" s="171" t="str">
        <f t="shared" si="5"/>
        <v/>
      </c>
      <c r="Y27" s="171" t="str">
        <f t="shared" si="6"/>
        <v/>
      </c>
      <c r="Z27" s="763"/>
      <c r="AA27" s="764"/>
      <c r="AB27" s="765"/>
    </row>
    <row r="28" spans="1:28" s="342" customFormat="1" ht="18.75" customHeight="1" x14ac:dyDescent="0.15">
      <c r="A28" s="141" t="str">
        <f t="shared" si="7"/>
        <v/>
      </c>
      <c r="B28" s="334"/>
      <c r="C28" s="335"/>
      <c r="D28" s="336"/>
      <c r="E28" s="337"/>
      <c r="F28" s="138"/>
      <c r="G28" s="203" t="str">
        <f t="shared" si="8"/>
        <v/>
      </c>
      <c r="H28" s="338"/>
      <c r="I28" s="339"/>
      <c r="J28" s="204"/>
      <c r="K28" s="198" t="str">
        <f t="shared" si="9"/>
        <v/>
      </c>
      <c r="L28" s="340"/>
      <c r="M28" s="139"/>
      <c r="N28" s="340"/>
      <c r="O28" s="139"/>
      <c r="P28" s="171" t="str">
        <f t="shared" si="0"/>
        <v/>
      </c>
      <c r="Q28" s="205"/>
      <c r="R28" s="206" t="str">
        <f t="shared" si="1"/>
        <v/>
      </c>
      <c r="S28" s="207" t="str">
        <f t="shared" si="2"/>
        <v/>
      </c>
      <c r="T28" s="207" t="str">
        <f t="shared" si="3"/>
        <v/>
      </c>
      <c r="U28" s="336"/>
      <c r="V28" s="207" t="str">
        <f t="shared" si="4"/>
        <v/>
      </c>
      <c r="W28" s="341"/>
      <c r="X28" s="171" t="str">
        <f t="shared" si="5"/>
        <v/>
      </c>
      <c r="Y28" s="171" t="str">
        <f t="shared" si="6"/>
        <v/>
      </c>
      <c r="Z28" s="763"/>
      <c r="AA28" s="764"/>
      <c r="AB28" s="765"/>
    </row>
    <row r="29" spans="1:28" s="342" customFormat="1" ht="18.75" customHeight="1" x14ac:dyDescent="0.15">
      <c r="A29" s="141" t="str">
        <f t="shared" si="7"/>
        <v/>
      </c>
      <c r="B29" s="334"/>
      <c r="C29" s="335"/>
      <c r="D29" s="336"/>
      <c r="E29" s="337"/>
      <c r="F29" s="138"/>
      <c r="G29" s="203" t="str">
        <f t="shared" si="8"/>
        <v/>
      </c>
      <c r="H29" s="338"/>
      <c r="I29" s="339"/>
      <c r="J29" s="204"/>
      <c r="K29" s="198" t="str">
        <f t="shared" si="9"/>
        <v/>
      </c>
      <c r="L29" s="340"/>
      <c r="M29" s="139"/>
      <c r="N29" s="340"/>
      <c r="O29" s="139"/>
      <c r="P29" s="171" t="str">
        <f t="shared" si="0"/>
        <v/>
      </c>
      <c r="Q29" s="205"/>
      <c r="R29" s="206" t="str">
        <f t="shared" si="1"/>
        <v/>
      </c>
      <c r="S29" s="207" t="str">
        <f t="shared" si="2"/>
        <v/>
      </c>
      <c r="T29" s="207" t="str">
        <f t="shared" si="3"/>
        <v/>
      </c>
      <c r="U29" s="336"/>
      <c r="V29" s="207" t="str">
        <f t="shared" si="4"/>
        <v/>
      </c>
      <c r="W29" s="341"/>
      <c r="X29" s="171" t="str">
        <f t="shared" si="5"/>
        <v/>
      </c>
      <c r="Y29" s="171" t="str">
        <f t="shared" si="6"/>
        <v/>
      </c>
      <c r="Z29" s="763"/>
      <c r="AA29" s="764"/>
      <c r="AB29" s="765"/>
    </row>
    <row r="30" spans="1:28" s="342" customFormat="1" ht="18.75" customHeight="1" x14ac:dyDescent="0.15">
      <c r="A30" s="141" t="str">
        <f t="shared" si="7"/>
        <v/>
      </c>
      <c r="B30" s="334"/>
      <c r="C30" s="335"/>
      <c r="D30" s="336"/>
      <c r="E30" s="337"/>
      <c r="F30" s="138"/>
      <c r="G30" s="203" t="str">
        <f t="shared" si="8"/>
        <v/>
      </c>
      <c r="H30" s="338"/>
      <c r="I30" s="339"/>
      <c r="J30" s="204"/>
      <c r="K30" s="198" t="str">
        <f t="shared" si="9"/>
        <v/>
      </c>
      <c r="L30" s="340"/>
      <c r="M30" s="139"/>
      <c r="N30" s="340"/>
      <c r="O30" s="139"/>
      <c r="P30" s="171" t="str">
        <f t="shared" si="0"/>
        <v/>
      </c>
      <c r="Q30" s="205"/>
      <c r="R30" s="206" t="str">
        <f t="shared" si="1"/>
        <v/>
      </c>
      <c r="S30" s="207" t="str">
        <f t="shared" si="2"/>
        <v/>
      </c>
      <c r="T30" s="207" t="str">
        <f t="shared" si="3"/>
        <v/>
      </c>
      <c r="U30" s="336"/>
      <c r="V30" s="207" t="str">
        <f t="shared" si="4"/>
        <v/>
      </c>
      <c r="W30" s="341"/>
      <c r="X30" s="171" t="str">
        <f t="shared" si="5"/>
        <v/>
      </c>
      <c r="Y30" s="171" t="str">
        <f t="shared" si="6"/>
        <v/>
      </c>
      <c r="Z30" s="763"/>
      <c r="AA30" s="764"/>
      <c r="AB30" s="765"/>
    </row>
    <row r="31" spans="1:28" s="342" customFormat="1" ht="18.75" customHeight="1" x14ac:dyDescent="0.15">
      <c r="A31" s="141" t="str">
        <f t="shared" si="7"/>
        <v/>
      </c>
      <c r="B31" s="334"/>
      <c r="C31" s="335"/>
      <c r="D31" s="336"/>
      <c r="E31" s="337"/>
      <c r="F31" s="138"/>
      <c r="G31" s="203" t="str">
        <f t="shared" si="8"/>
        <v/>
      </c>
      <c r="H31" s="338"/>
      <c r="I31" s="339"/>
      <c r="J31" s="204"/>
      <c r="K31" s="198" t="str">
        <f t="shared" si="9"/>
        <v/>
      </c>
      <c r="L31" s="340"/>
      <c r="M31" s="139"/>
      <c r="N31" s="340"/>
      <c r="O31" s="139"/>
      <c r="P31" s="171" t="str">
        <f t="shared" si="0"/>
        <v/>
      </c>
      <c r="Q31" s="205"/>
      <c r="R31" s="206" t="str">
        <f t="shared" si="1"/>
        <v/>
      </c>
      <c r="S31" s="207" t="str">
        <f t="shared" si="2"/>
        <v/>
      </c>
      <c r="T31" s="207" t="str">
        <f t="shared" si="3"/>
        <v/>
      </c>
      <c r="U31" s="336"/>
      <c r="V31" s="207" t="str">
        <f t="shared" si="4"/>
        <v/>
      </c>
      <c r="W31" s="341"/>
      <c r="X31" s="171" t="str">
        <f t="shared" si="5"/>
        <v/>
      </c>
      <c r="Y31" s="171" t="str">
        <f t="shared" si="6"/>
        <v/>
      </c>
      <c r="Z31" s="763"/>
      <c r="AA31" s="764"/>
      <c r="AB31" s="765"/>
    </row>
    <row r="32" spans="1:28" s="342" customFormat="1" ht="18.75" customHeight="1" x14ac:dyDescent="0.15">
      <c r="A32" s="2" t="str">
        <f t="shared" si="7"/>
        <v/>
      </c>
      <c r="B32" s="334"/>
      <c r="C32" s="335"/>
      <c r="D32" s="336"/>
      <c r="E32" s="337"/>
      <c r="F32" s="138"/>
      <c r="G32" s="203" t="str">
        <f t="shared" si="8"/>
        <v/>
      </c>
      <c r="H32" s="338"/>
      <c r="I32" s="339"/>
      <c r="J32" s="204"/>
      <c r="K32" s="198" t="str">
        <f t="shared" si="9"/>
        <v/>
      </c>
      <c r="L32" s="340"/>
      <c r="M32" s="139"/>
      <c r="N32" s="340"/>
      <c r="O32" s="139"/>
      <c r="P32" s="171" t="str">
        <f t="shared" si="0"/>
        <v/>
      </c>
      <c r="Q32" s="205"/>
      <c r="R32" s="206" t="str">
        <f t="shared" si="1"/>
        <v/>
      </c>
      <c r="S32" s="207" t="str">
        <f t="shared" si="2"/>
        <v/>
      </c>
      <c r="T32" s="207" t="str">
        <f t="shared" si="3"/>
        <v/>
      </c>
      <c r="U32" s="336"/>
      <c r="V32" s="207" t="str">
        <f t="shared" si="4"/>
        <v/>
      </c>
      <c r="W32" s="341"/>
      <c r="X32" s="171" t="str">
        <f t="shared" si="5"/>
        <v/>
      </c>
      <c r="Y32" s="171" t="str">
        <f t="shared" si="6"/>
        <v/>
      </c>
      <c r="Z32" s="763"/>
      <c r="AA32" s="764"/>
      <c r="AB32" s="765"/>
    </row>
    <row r="33" spans="1:28" s="342" customFormat="1" ht="18.75" customHeight="1" x14ac:dyDescent="0.15">
      <c r="A33" s="2" t="str">
        <f t="shared" si="7"/>
        <v/>
      </c>
      <c r="B33" s="334"/>
      <c r="C33" s="335"/>
      <c r="D33" s="336"/>
      <c r="E33" s="337"/>
      <c r="F33" s="138"/>
      <c r="G33" s="203" t="str">
        <f t="shared" si="8"/>
        <v/>
      </c>
      <c r="H33" s="338"/>
      <c r="I33" s="339"/>
      <c r="J33" s="204"/>
      <c r="K33" s="198" t="str">
        <f t="shared" si="9"/>
        <v/>
      </c>
      <c r="L33" s="340"/>
      <c r="M33" s="139"/>
      <c r="N33" s="340"/>
      <c r="O33" s="139"/>
      <c r="P33" s="171" t="str">
        <f t="shared" si="0"/>
        <v/>
      </c>
      <c r="Q33" s="205"/>
      <c r="R33" s="206" t="str">
        <f t="shared" si="1"/>
        <v/>
      </c>
      <c r="S33" s="207" t="str">
        <f t="shared" si="2"/>
        <v/>
      </c>
      <c r="T33" s="207" t="str">
        <f t="shared" si="3"/>
        <v/>
      </c>
      <c r="U33" s="336"/>
      <c r="V33" s="207" t="str">
        <f t="shared" si="4"/>
        <v/>
      </c>
      <c r="W33" s="341"/>
      <c r="X33" s="171" t="str">
        <f t="shared" si="5"/>
        <v/>
      </c>
      <c r="Y33" s="171" t="str">
        <f t="shared" si="6"/>
        <v/>
      </c>
      <c r="Z33" s="763"/>
      <c r="AA33" s="764"/>
      <c r="AB33" s="765"/>
    </row>
    <row r="34" spans="1:28" s="342" customFormat="1" ht="18.75" customHeight="1" x14ac:dyDescent="0.15">
      <c r="A34" s="137" t="str">
        <f t="shared" si="7"/>
        <v/>
      </c>
      <c r="B34" s="334"/>
      <c r="C34" s="335"/>
      <c r="D34" s="336"/>
      <c r="E34" s="337"/>
      <c r="F34" s="138"/>
      <c r="G34" s="203" t="str">
        <f t="shared" si="8"/>
        <v/>
      </c>
      <c r="H34" s="338"/>
      <c r="I34" s="339"/>
      <c r="J34" s="204"/>
      <c r="K34" s="198" t="str">
        <f t="shared" si="9"/>
        <v/>
      </c>
      <c r="L34" s="340"/>
      <c r="M34" s="139"/>
      <c r="N34" s="340"/>
      <c r="O34" s="139"/>
      <c r="P34" s="171" t="str">
        <f t="shared" si="0"/>
        <v/>
      </c>
      <c r="Q34" s="205"/>
      <c r="R34" s="206" t="str">
        <f t="shared" si="1"/>
        <v/>
      </c>
      <c r="S34" s="207" t="str">
        <f t="shared" si="2"/>
        <v/>
      </c>
      <c r="T34" s="207" t="str">
        <f t="shared" si="3"/>
        <v/>
      </c>
      <c r="U34" s="336"/>
      <c r="V34" s="207" t="str">
        <f t="shared" si="4"/>
        <v/>
      </c>
      <c r="W34" s="341"/>
      <c r="X34" s="171" t="str">
        <f t="shared" si="5"/>
        <v/>
      </c>
      <c r="Y34" s="171" t="str">
        <f t="shared" si="6"/>
        <v/>
      </c>
      <c r="Z34" s="763"/>
      <c r="AA34" s="764"/>
      <c r="AB34" s="765"/>
    </row>
    <row r="35" spans="1:28" s="342" customFormat="1" ht="18.75" customHeight="1" x14ac:dyDescent="0.15">
      <c r="A35" s="141" t="str">
        <f t="shared" si="7"/>
        <v/>
      </c>
      <c r="B35" s="334"/>
      <c r="C35" s="335"/>
      <c r="D35" s="336"/>
      <c r="E35" s="337"/>
      <c r="F35" s="138"/>
      <c r="G35" s="203" t="str">
        <f t="shared" si="8"/>
        <v/>
      </c>
      <c r="H35" s="338"/>
      <c r="I35" s="339"/>
      <c r="J35" s="204"/>
      <c r="K35" s="198" t="str">
        <f t="shared" si="9"/>
        <v/>
      </c>
      <c r="L35" s="340"/>
      <c r="M35" s="139"/>
      <c r="N35" s="340"/>
      <c r="O35" s="139"/>
      <c r="P35" s="171" t="str">
        <f t="shared" si="0"/>
        <v/>
      </c>
      <c r="Q35" s="205"/>
      <c r="R35" s="206" t="str">
        <f t="shared" si="1"/>
        <v/>
      </c>
      <c r="S35" s="207" t="str">
        <f t="shared" si="2"/>
        <v/>
      </c>
      <c r="T35" s="207" t="str">
        <f t="shared" si="3"/>
        <v/>
      </c>
      <c r="U35" s="336"/>
      <c r="V35" s="207" t="str">
        <f t="shared" si="4"/>
        <v/>
      </c>
      <c r="W35" s="341"/>
      <c r="X35" s="171" t="str">
        <f t="shared" si="5"/>
        <v/>
      </c>
      <c r="Y35" s="171" t="str">
        <f t="shared" si="6"/>
        <v/>
      </c>
      <c r="Z35" s="763"/>
      <c r="AA35" s="764"/>
      <c r="AB35" s="765"/>
    </row>
    <row r="36" spans="1:28" s="342" customFormat="1" ht="18.75" customHeight="1" x14ac:dyDescent="0.15">
      <c r="A36" s="2" t="str">
        <f t="shared" si="7"/>
        <v/>
      </c>
      <c r="B36" s="334"/>
      <c r="C36" s="335"/>
      <c r="D36" s="336"/>
      <c r="E36" s="337"/>
      <c r="F36" s="138"/>
      <c r="G36" s="203" t="str">
        <f t="shared" si="8"/>
        <v/>
      </c>
      <c r="H36" s="338"/>
      <c r="I36" s="339"/>
      <c r="J36" s="204"/>
      <c r="K36" s="198" t="str">
        <f t="shared" si="9"/>
        <v/>
      </c>
      <c r="L36" s="340"/>
      <c r="M36" s="139"/>
      <c r="N36" s="340"/>
      <c r="O36" s="139"/>
      <c r="P36" s="171" t="str">
        <f t="shared" si="0"/>
        <v/>
      </c>
      <c r="Q36" s="205"/>
      <c r="R36" s="206" t="str">
        <f t="shared" si="1"/>
        <v/>
      </c>
      <c r="S36" s="207" t="str">
        <f t="shared" si="2"/>
        <v/>
      </c>
      <c r="T36" s="207" t="str">
        <f t="shared" si="3"/>
        <v/>
      </c>
      <c r="U36" s="336"/>
      <c r="V36" s="207" t="str">
        <f t="shared" si="4"/>
        <v/>
      </c>
      <c r="W36" s="341"/>
      <c r="X36" s="171" t="str">
        <f t="shared" si="5"/>
        <v/>
      </c>
      <c r="Y36" s="171" t="str">
        <f t="shared" si="6"/>
        <v/>
      </c>
      <c r="Z36" s="763"/>
      <c r="AA36" s="764"/>
      <c r="AB36" s="765"/>
    </row>
    <row r="37" spans="1:28" s="342" customFormat="1" ht="18.75" customHeight="1" x14ac:dyDescent="0.15">
      <c r="A37" s="2" t="str">
        <f t="shared" si="7"/>
        <v/>
      </c>
      <c r="B37" s="334"/>
      <c r="C37" s="335"/>
      <c r="D37" s="336"/>
      <c r="E37" s="337"/>
      <c r="F37" s="138"/>
      <c r="G37" s="203" t="str">
        <f t="shared" si="8"/>
        <v/>
      </c>
      <c r="H37" s="338"/>
      <c r="I37" s="339"/>
      <c r="J37" s="204"/>
      <c r="K37" s="198" t="str">
        <f t="shared" si="9"/>
        <v/>
      </c>
      <c r="L37" s="340"/>
      <c r="M37" s="139"/>
      <c r="N37" s="340"/>
      <c r="O37" s="139"/>
      <c r="P37" s="171" t="str">
        <f t="shared" si="0"/>
        <v/>
      </c>
      <c r="Q37" s="205"/>
      <c r="R37" s="206" t="str">
        <f t="shared" si="1"/>
        <v/>
      </c>
      <c r="S37" s="207" t="str">
        <f t="shared" si="2"/>
        <v/>
      </c>
      <c r="T37" s="207" t="str">
        <f t="shared" si="3"/>
        <v/>
      </c>
      <c r="U37" s="336"/>
      <c r="V37" s="207" t="str">
        <f t="shared" si="4"/>
        <v/>
      </c>
      <c r="W37" s="341"/>
      <c r="X37" s="171" t="str">
        <f t="shared" si="5"/>
        <v/>
      </c>
      <c r="Y37" s="171" t="str">
        <f t="shared" si="6"/>
        <v/>
      </c>
      <c r="Z37" s="763"/>
      <c r="AA37" s="764"/>
      <c r="AB37" s="765"/>
    </row>
    <row r="38" spans="1:28" s="342" customFormat="1" ht="18.75" customHeight="1" x14ac:dyDescent="0.15">
      <c r="A38" s="2" t="str">
        <f t="shared" si="7"/>
        <v/>
      </c>
      <c r="B38" s="334"/>
      <c r="C38" s="335"/>
      <c r="D38" s="336"/>
      <c r="E38" s="337"/>
      <c r="F38" s="138"/>
      <c r="G38" s="203" t="str">
        <f t="shared" si="8"/>
        <v/>
      </c>
      <c r="H38" s="338"/>
      <c r="I38" s="339"/>
      <c r="J38" s="204"/>
      <c r="K38" s="198" t="str">
        <f t="shared" si="9"/>
        <v/>
      </c>
      <c r="L38" s="340"/>
      <c r="M38" s="139"/>
      <c r="N38" s="340"/>
      <c r="O38" s="139"/>
      <c r="P38" s="171" t="str">
        <f t="shared" si="0"/>
        <v/>
      </c>
      <c r="Q38" s="205"/>
      <c r="R38" s="206" t="str">
        <f t="shared" si="1"/>
        <v/>
      </c>
      <c r="S38" s="207" t="str">
        <f t="shared" si="2"/>
        <v/>
      </c>
      <c r="T38" s="207" t="str">
        <f t="shared" si="3"/>
        <v/>
      </c>
      <c r="U38" s="336"/>
      <c r="V38" s="207" t="str">
        <f t="shared" si="4"/>
        <v/>
      </c>
      <c r="W38" s="341"/>
      <c r="X38" s="171" t="str">
        <f t="shared" si="5"/>
        <v/>
      </c>
      <c r="Y38" s="171" t="str">
        <f t="shared" si="6"/>
        <v/>
      </c>
      <c r="Z38" s="763"/>
      <c r="AA38" s="764"/>
      <c r="AB38" s="765"/>
    </row>
    <row r="39" spans="1:28" s="342" customFormat="1" ht="18.75" customHeight="1" x14ac:dyDescent="0.15">
      <c r="A39" s="137" t="str">
        <f t="shared" si="7"/>
        <v/>
      </c>
      <c r="B39" s="334"/>
      <c r="C39" s="335"/>
      <c r="D39" s="336"/>
      <c r="E39" s="337"/>
      <c r="F39" s="138"/>
      <c r="G39" s="203" t="str">
        <f t="shared" si="8"/>
        <v/>
      </c>
      <c r="H39" s="338"/>
      <c r="I39" s="339"/>
      <c r="J39" s="204"/>
      <c r="K39" s="198" t="str">
        <f t="shared" si="9"/>
        <v/>
      </c>
      <c r="L39" s="340"/>
      <c r="M39" s="139"/>
      <c r="N39" s="340"/>
      <c r="O39" s="139"/>
      <c r="P39" s="171" t="str">
        <f t="shared" si="0"/>
        <v/>
      </c>
      <c r="Q39" s="205"/>
      <c r="R39" s="206" t="str">
        <f t="shared" si="1"/>
        <v/>
      </c>
      <c r="S39" s="207" t="str">
        <f t="shared" si="2"/>
        <v/>
      </c>
      <c r="T39" s="207" t="str">
        <f t="shared" si="3"/>
        <v/>
      </c>
      <c r="U39" s="336"/>
      <c r="V39" s="207" t="str">
        <f t="shared" si="4"/>
        <v/>
      </c>
      <c r="W39" s="341"/>
      <c r="X39" s="171" t="str">
        <f t="shared" si="5"/>
        <v/>
      </c>
      <c r="Y39" s="171" t="str">
        <f t="shared" si="6"/>
        <v/>
      </c>
      <c r="Z39" s="763"/>
      <c r="AA39" s="764"/>
      <c r="AB39" s="765"/>
    </row>
    <row r="40" spans="1:28" s="342" customFormat="1" ht="18.75" customHeight="1" x14ac:dyDescent="0.15">
      <c r="A40" s="141" t="str">
        <f t="shared" si="7"/>
        <v/>
      </c>
      <c r="B40" s="334"/>
      <c r="C40" s="335"/>
      <c r="D40" s="336"/>
      <c r="E40" s="337"/>
      <c r="F40" s="138"/>
      <c r="G40" s="203" t="str">
        <f t="shared" si="8"/>
        <v/>
      </c>
      <c r="H40" s="338"/>
      <c r="I40" s="339"/>
      <c r="J40" s="204"/>
      <c r="K40" s="198" t="str">
        <f t="shared" si="9"/>
        <v/>
      </c>
      <c r="L40" s="340"/>
      <c r="M40" s="139"/>
      <c r="N40" s="340"/>
      <c r="O40" s="139"/>
      <c r="P40" s="171" t="str">
        <f t="shared" si="0"/>
        <v/>
      </c>
      <c r="Q40" s="205"/>
      <c r="R40" s="206" t="str">
        <f t="shared" si="1"/>
        <v/>
      </c>
      <c r="S40" s="207" t="str">
        <f t="shared" si="2"/>
        <v/>
      </c>
      <c r="T40" s="207" t="str">
        <f t="shared" si="3"/>
        <v/>
      </c>
      <c r="U40" s="336"/>
      <c r="V40" s="207" t="str">
        <f t="shared" si="4"/>
        <v/>
      </c>
      <c r="W40" s="341"/>
      <c r="X40" s="171" t="str">
        <f t="shared" si="5"/>
        <v/>
      </c>
      <c r="Y40" s="171" t="str">
        <f t="shared" si="6"/>
        <v/>
      </c>
      <c r="Z40" s="763"/>
      <c r="AA40" s="764"/>
      <c r="AB40" s="765"/>
    </row>
    <row r="41" spans="1:28" s="342" customFormat="1" ht="18.75" customHeight="1" x14ac:dyDescent="0.15">
      <c r="A41" s="2" t="str">
        <f t="shared" si="7"/>
        <v/>
      </c>
      <c r="B41" s="334"/>
      <c r="C41" s="335"/>
      <c r="D41" s="336"/>
      <c r="E41" s="337"/>
      <c r="F41" s="138"/>
      <c r="G41" s="203" t="str">
        <f t="shared" si="8"/>
        <v/>
      </c>
      <c r="H41" s="338"/>
      <c r="I41" s="339"/>
      <c r="J41" s="204"/>
      <c r="K41" s="198" t="str">
        <f t="shared" si="9"/>
        <v/>
      </c>
      <c r="L41" s="340"/>
      <c r="M41" s="139"/>
      <c r="N41" s="340"/>
      <c r="O41" s="139"/>
      <c r="P41" s="171" t="str">
        <f t="shared" si="0"/>
        <v/>
      </c>
      <c r="Q41" s="205"/>
      <c r="R41" s="206" t="str">
        <f t="shared" si="1"/>
        <v/>
      </c>
      <c r="S41" s="207" t="str">
        <f t="shared" si="2"/>
        <v/>
      </c>
      <c r="T41" s="207" t="str">
        <f t="shared" si="3"/>
        <v/>
      </c>
      <c r="U41" s="336"/>
      <c r="V41" s="207" t="str">
        <f t="shared" si="4"/>
        <v/>
      </c>
      <c r="W41" s="341"/>
      <c r="X41" s="171" t="str">
        <f t="shared" si="5"/>
        <v/>
      </c>
      <c r="Y41" s="171" t="str">
        <f t="shared" si="6"/>
        <v/>
      </c>
      <c r="Z41" s="763"/>
      <c r="AA41" s="764"/>
      <c r="AB41" s="765"/>
    </row>
    <row r="42" spans="1:28" s="342" customFormat="1" ht="18.75" customHeight="1" x14ac:dyDescent="0.15">
      <c r="A42" s="2" t="str">
        <f t="shared" si="7"/>
        <v/>
      </c>
      <c r="B42" s="334"/>
      <c r="C42" s="335"/>
      <c r="D42" s="336"/>
      <c r="E42" s="337"/>
      <c r="F42" s="138"/>
      <c r="G42" s="203" t="str">
        <f t="shared" si="8"/>
        <v/>
      </c>
      <c r="H42" s="338"/>
      <c r="I42" s="339"/>
      <c r="J42" s="204"/>
      <c r="K42" s="198" t="str">
        <f t="shared" si="9"/>
        <v/>
      </c>
      <c r="L42" s="340"/>
      <c r="M42" s="139"/>
      <c r="N42" s="340"/>
      <c r="O42" s="139"/>
      <c r="P42" s="171" t="str">
        <f t="shared" si="0"/>
        <v/>
      </c>
      <c r="Q42" s="205"/>
      <c r="R42" s="206" t="str">
        <f t="shared" si="1"/>
        <v/>
      </c>
      <c r="S42" s="207" t="str">
        <f t="shared" si="2"/>
        <v/>
      </c>
      <c r="T42" s="207" t="str">
        <f t="shared" si="3"/>
        <v/>
      </c>
      <c r="U42" s="336"/>
      <c r="V42" s="207" t="str">
        <f t="shared" si="4"/>
        <v/>
      </c>
      <c r="W42" s="341"/>
      <c r="X42" s="171" t="str">
        <f t="shared" si="5"/>
        <v/>
      </c>
      <c r="Y42" s="171" t="str">
        <f t="shared" si="6"/>
        <v/>
      </c>
      <c r="Z42" s="763"/>
      <c r="AA42" s="764"/>
      <c r="AB42" s="765"/>
    </row>
    <row r="43" spans="1:28" s="342" customFormat="1" ht="18.75" customHeight="1" thickBot="1" x14ac:dyDescent="0.2">
      <c r="A43" s="2" t="str">
        <f t="shared" si="7"/>
        <v/>
      </c>
      <c r="B43" s="343"/>
      <c r="C43" s="344"/>
      <c r="D43" s="345"/>
      <c r="E43" s="346"/>
      <c r="F43" s="142"/>
      <c r="G43" s="208" t="str">
        <f t="shared" si="8"/>
        <v/>
      </c>
      <c r="H43" s="347"/>
      <c r="I43" s="348"/>
      <c r="J43" s="209"/>
      <c r="K43" s="198" t="str">
        <f t="shared" si="9"/>
        <v/>
      </c>
      <c r="L43" s="349"/>
      <c r="M43" s="143"/>
      <c r="N43" s="349"/>
      <c r="O43" s="143"/>
      <c r="P43" s="210" t="str">
        <f t="shared" si="0"/>
        <v/>
      </c>
      <c r="Q43" s="211" t="str">
        <f>IF(B43="","",SUMIF('3-3_調整額内訳（旧々・旧制度）'!B:B,$B43,'3-3_調整額内訳（旧々・旧制度）'!AD:AD))</f>
        <v/>
      </c>
      <c r="R43" s="212" t="str">
        <f t="shared" si="1"/>
        <v/>
      </c>
      <c r="S43" s="213" t="str">
        <f t="shared" si="2"/>
        <v/>
      </c>
      <c r="T43" s="213" t="str">
        <f t="shared" si="3"/>
        <v/>
      </c>
      <c r="U43" s="345"/>
      <c r="V43" s="213" t="str">
        <f t="shared" si="4"/>
        <v/>
      </c>
      <c r="W43" s="350"/>
      <c r="X43" s="210" t="str">
        <f t="shared" si="5"/>
        <v/>
      </c>
      <c r="Y43" s="210" t="str">
        <f t="shared" si="6"/>
        <v/>
      </c>
      <c r="Z43" s="783"/>
      <c r="AA43" s="784"/>
      <c r="AB43" s="785"/>
    </row>
    <row r="44" spans="1:28" s="351" customFormat="1" ht="25.5" customHeight="1" thickBot="1" x14ac:dyDescent="0.2">
      <c r="A44" s="786" t="s">
        <v>159</v>
      </c>
      <c r="B44" s="787"/>
      <c r="C44" s="787"/>
      <c r="D44" s="788"/>
      <c r="E44" s="144"/>
      <c r="F44" s="145"/>
      <c r="G44" s="146" t="s">
        <v>131</v>
      </c>
      <c r="H44" s="147" t="s">
        <v>131</v>
      </c>
      <c r="I44" s="148" t="s">
        <v>131</v>
      </c>
      <c r="J44" s="149"/>
      <c r="K44" s="150" t="s">
        <v>131</v>
      </c>
      <c r="L44" s="146" t="s">
        <v>131</v>
      </c>
      <c r="M44" s="146"/>
      <c r="N44" s="146" t="s">
        <v>131</v>
      </c>
      <c r="O44" s="146"/>
      <c r="P44" s="151"/>
      <c r="Q44" s="152"/>
      <c r="R44" s="153"/>
      <c r="S44" s="154"/>
      <c r="T44" s="154"/>
      <c r="U44" s="154"/>
      <c r="V44" s="154"/>
      <c r="W44" s="154"/>
      <c r="X44" s="154"/>
      <c r="Y44" s="154"/>
      <c r="Z44" s="789"/>
      <c r="AA44" s="790"/>
      <c r="AB44" s="791"/>
    </row>
    <row r="45" spans="1:28" s="255" customFormat="1" ht="15.95" customHeight="1" x14ac:dyDescent="0.15">
      <c r="A45" s="255" t="s">
        <v>21</v>
      </c>
      <c r="L45" s="352"/>
      <c r="N45" s="352"/>
    </row>
    <row r="46" spans="1:28" s="255" customFormat="1" ht="15.95" customHeight="1" x14ac:dyDescent="0.15">
      <c r="A46" s="255" t="s">
        <v>160</v>
      </c>
      <c r="L46" s="352"/>
      <c r="N46" s="352"/>
    </row>
    <row r="47" spans="1:28" s="255" customFormat="1" ht="15.95" customHeight="1" x14ac:dyDescent="0.15">
      <c r="A47" s="255" t="s">
        <v>161</v>
      </c>
      <c r="L47" s="352"/>
      <c r="N47" s="352"/>
    </row>
    <row r="48" spans="1:28" s="255" customFormat="1" ht="15.95" customHeight="1" x14ac:dyDescent="0.15">
      <c r="A48" s="255" t="s">
        <v>338</v>
      </c>
      <c r="L48" s="352"/>
      <c r="N48" s="352"/>
    </row>
    <row r="49" spans="1:29" s="255" customFormat="1" ht="15.95" customHeight="1" x14ac:dyDescent="0.15">
      <c r="A49" s="255" t="s">
        <v>162</v>
      </c>
      <c r="L49" s="352"/>
      <c r="N49" s="352"/>
    </row>
    <row r="50" spans="1:29" s="255" customFormat="1" ht="15.95" customHeight="1" x14ac:dyDescent="0.15">
      <c r="A50" s="255" t="s">
        <v>217</v>
      </c>
      <c r="L50" s="352"/>
      <c r="N50" s="352"/>
    </row>
    <row r="51" spans="1:29" s="255" customFormat="1" ht="15.95" customHeight="1" x14ac:dyDescent="0.15">
      <c r="A51" s="255" t="s">
        <v>339</v>
      </c>
      <c r="L51" s="352"/>
      <c r="N51" s="352"/>
    </row>
    <row r="52" spans="1:29" s="255" customFormat="1" ht="15.95" customHeight="1" x14ac:dyDescent="0.15">
      <c r="A52" s="255" t="s">
        <v>344</v>
      </c>
      <c r="L52" s="352"/>
      <c r="N52" s="352"/>
    </row>
    <row r="53" spans="1:29" s="255" customFormat="1" ht="15.95" customHeight="1" x14ac:dyDescent="0.15">
      <c r="A53" s="255" t="s">
        <v>345</v>
      </c>
      <c r="L53" s="352"/>
      <c r="N53" s="352"/>
      <c r="AC53" s="353"/>
    </row>
    <row r="54" spans="1:29" s="255" customFormat="1" ht="15.95" customHeight="1" x14ac:dyDescent="0.15">
      <c r="A54" s="255" t="s">
        <v>343</v>
      </c>
      <c r="L54" s="352"/>
      <c r="N54" s="352"/>
    </row>
    <row r="55" spans="1:29" s="255" customFormat="1" ht="15.95" customHeight="1" x14ac:dyDescent="0.15">
      <c r="A55" s="407" t="s">
        <v>340</v>
      </c>
      <c r="L55" s="352"/>
      <c r="N55" s="352"/>
    </row>
    <row r="56" spans="1:29" s="255" customFormat="1" ht="15.95" customHeight="1" x14ac:dyDescent="0.15">
      <c r="A56" s="255" t="s">
        <v>342</v>
      </c>
      <c r="L56" s="352"/>
      <c r="N56" s="352"/>
    </row>
    <row r="57" spans="1:29" s="255" customFormat="1" ht="15.95" customHeight="1" x14ac:dyDescent="0.15">
      <c r="A57" s="255" t="s">
        <v>341</v>
      </c>
      <c r="L57" s="352"/>
      <c r="N57" s="352"/>
    </row>
    <row r="58" spans="1:29" ht="12" customHeight="1" x14ac:dyDescent="0.15"/>
    <row r="59" spans="1:29" ht="18.75" customHeight="1" x14ac:dyDescent="0.15"/>
    <row r="60" spans="1:29" ht="18.75" customHeight="1" x14ac:dyDescent="0.15"/>
    <row r="61" spans="1:29" ht="18.75" customHeight="1" x14ac:dyDescent="0.15"/>
    <row r="62" spans="1:29" ht="18.75" customHeight="1" x14ac:dyDescent="0.15"/>
    <row r="63" spans="1:29" ht="18.75" customHeight="1" x14ac:dyDescent="0.15"/>
    <row r="64" spans="1:29"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sheetData>
  <mergeCells count="58">
    <mergeCell ref="Z43:AB43"/>
    <mergeCell ref="Z34:AB34"/>
    <mergeCell ref="Z35:AB35"/>
    <mergeCell ref="A44:D44"/>
    <mergeCell ref="Z44:AB44"/>
    <mergeCell ref="Z37:AB37"/>
    <mergeCell ref="Z38:AB38"/>
    <mergeCell ref="Z39:AB39"/>
    <mergeCell ref="Z40:AB40"/>
    <mergeCell ref="Z41:AB41"/>
    <mergeCell ref="Z42:AB42"/>
    <mergeCell ref="Z36:AB36"/>
    <mergeCell ref="Z21:AB21"/>
    <mergeCell ref="Z16:AB16"/>
    <mergeCell ref="Z17:AB17"/>
    <mergeCell ref="Z24:AB24"/>
    <mergeCell ref="Z33:AB33"/>
    <mergeCell ref="Z30:AB30"/>
    <mergeCell ref="Z31:AB31"/>
    <mergeCell ref="Z28:AB28"/>
    <mergeCell ref="Z29:AB29"/>
    <mergeCell ref="Z32:AB32"/>
    <mergeCell ref="Z25:AB25"/>
    <mergeCell ref="Z22:AB22"/>
    <mergeCell ref="Z23:AB23"/>
    <mergeCell ref="Z26:AB26"/>
    <mergeCell ref="Z27:AB27"/>
    <mergeCell ref="Z14:AB14"/>
    <mergeCell ref="Z15:AB15"/>
    <mergeCell ref="Z18:AB18"/>
    <mergeCell ref="Z19:AB19"/>
    <mergeCell ref="Z20:AB20"/>
    <mergeCell ref="Z12:AB12"/>
    <mergeCell ref="Z13:AB13"/>
    <mergeCell ref="L5:L6"/>
    <mergeCell ref="N5:N6"/>
    <mergeCell ref="T4:T5"/>
    <mergeCell ref="W4:W5"/>
    <mergeCell ref="Z7:AB7"/>
    <mergeCell ref="Z8:AB8"/>
    <mergeCell ref="Z9:AB9"/>
    <mergeCell ref="Z4:AB6"/>
    <mergeCell ref="Z10:AB10"/>
    <mergeCell ref="L4:R4"/>
    <mergeCell ref="S4:S5"/>
    <mergeCell ref="U4:U5"/>
    <mergeCell ref="V4:V5"/>
    <mergeCell ref="Z11:AB11"/>
    <mergeCell ref="W1:Z1"/>
    <mergeCell ref="W2:Z2"/>
    <mergeCell ref="X4:X5"/>
    <mergeCell ref="Y4:Y5"/>
    <mergeCell ref="A4:A6"/>
    <mergeCell ref="B4:B6"/>
    <mergeCell ref="C4:C6"/>
    <mergeCell ref="D4:D5"/>
    <mergeCell ref="E4:F4"/>
    <mergeCell ref="G4:K4"/>
  </mergeCells>
  <phoneticPr fontId="2"/>
  <dataValidations count="4">
    <dataValidation allowBlank="1" showInputMessage="1" sqref="K7:K43"/>
    <dataValidation type="list" allowBlank="1" showInputMessage="1" showErrorMessage="1" sqref="L7:L43 N7:N43">
      <formula1>"Ａ,Ｂ,Ｄ"</formula1>
    </dataValidation>
    <dataValidation type="whole" allowBlank="1" showInputMessage="1" showErrorMessage="1" sqref="U7:U43 G7:H43">
      <formula1>0</formula1>
      <formula2>9999999</formula2>
    </dataValidation>
    <dataValidation type="whole" allowBlank="1" showInputMessage="1" showErrorMessage="1" sqref="C7:C43">
      <formula1>1</formula1>
      <formula2>4</formula2>
    </dataValidation>
  </dataValidations>
  <printOptions horizontalCentered="1"/>
  <pageMargins left="0.19685039370078741" right="0.19685039370078741" top="0.59055118110236227" bottom="0.39370078740157483" header="0.19685039370078741" footer="0.19685039370078741"/>
  <pageSetup paperSize="9" scale="46" orientation="landscape"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08"/>
  <sheetViews>
    <sheetView showGridLines="0" zoomScale="80" zoomScaleNormal="80" zoomScaleSheetLayoutView="91" workbookViewId="0">
      <selection activeCell="Q22" sqref="Q22"/>
    </sheetView>
  </sheetViews>
  <sheetFormatPr defaultColWidth="9.625" defaultRowHeight="14.25" x14ac:dyDescent="0.15"/>
  <cols>
    <col min="1" max="1" width="6.25" style="246" customWidth="1"/>
    <col min="2" max="2" width="17.5" style="246" customWidth="1"/>
    <col min="3" max="3" width="6" style="246" bestFit="1" customWidth="1"/>
    <col min="4" max="5" width="11.25" style="246" customWidth="1"/>
    <col min="6" max="6" width="4" style="246" bestFit="1" customWidth="1"/>
    <col min="7" max="7" width="10.25" style="246" bestFit="1" customWidth="1"/>
    <col min="8" max="8" width="4" style="246" bestFit="1" customWidth="1"/>
    <col min="9" max="9" width="10.75" style="246" customWidth="1"/>
    <col min="10" max="10" width="12.25" style="246" bestFit="1" customWidth="1"/>
    <col min="11" max="17" width="4.25" style="246" customWidth="1"/>
    <col min="18" max="18" width="4.75" style="246" customWidth="1"/>
    <col min="19" max="22" width="4.25" style="246" customWidth="1"/>
    <col min="23" max="28" width="4.375" style="246" customWidth="1"/>
    <col min="29" max="30" width="10.25" style="246" bestFit="1" customWidth="1"/>
    <col min="31" max="31" width="9.75" style="246" customWidth="1"/>
    <col min="32" max="32" width="6.5" style="246" customWidth="1"/>
    <col min="33" max="33" width="8.25" style="246" customWidth="1"/>
    <col min="34" max="34" width="3.125" style="246" customWidth="1"/>
    <col min="35" max="16384" width="9.625" style="246"/>
  </cols>
  <sheetData>
    <row r="1" spans="1:35" ht="24.95" customHeight="1" x14ac:dyDescent="0.15">
      <c r="A1" s="303" t="s">
        <v>60</v>
      </c>
      <c r="B1" s="303"/>
      <c r="W1" s="792" t="s">
        <v>14</v>
      </c>
      <c r="X1" s="792"/>
      <c r="Y1" s="792"/>
      <c r="Z1" s="742"/>
      <c r="AA1" s="793"/>
      <c r="AB1" s="793"/>
      <c r="AC1" s="793"/>
      <c r="AD1" s="794"/>
      <c r="AE1" s="305" t="s">
        <v>15</v>
      </c>
      <c r="AF1" s="795"/>
      <c r="AG1" s="796"/>
    </row>
    <row r="2" spans="1:35" ht="24.95" customHeight="1" thickBot="1" x14ac:dyDescent="0.2">
      <c r="A2" s="306"/>
      <c r="W2" s="797" t="s">
        <v>12</v>
      </c>
      <c r="X2" s="797"/>
      <c r="Y2" s="797"/>
      <c r="Z2" s="745"/>
      <c r="AA2" s="798"/>
      <c r="AB2" s="798"/>
      <c r="AC2" s="798"/>
      <c r="AD2" s="799"/>
      <c r="AE2" s="307" t="s">
        <v>13</v>
      </c>
      <c r="AF2" s="800"/>
      <c r="AG2" s="801"/>
    </row>
    <row r="3" spans="1:35" ht="19.5" thickBot="1" x14ac:dyDescent="0.2">
      <c r="A3" s="354" t="s">
        <v>359</v>
      </c>
      <c r="B3" s="245"/>
      <c r="AF3" s="309"/>
      <c r="AG3" s="309" t="s">
        <v>20</v>
      </c>
    </row>
    <row r="4" spans="1:35" s="255" customFormat="1" ht="18.75" customHeight="1" thickBot="1" x14ac:dyDescent="0.2">
      <c r="A4" s="731" t="s">
        <v>24</v>
      </c>
      <c r="B4" s="726"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09"/>
      <c r="AA4" s="809"/>
      <c r="AB4" s="809"/>
      <c r="AC4" s="726" t="s">
        <v>58</v>
      </c>
      <c r="AD4" s="726" t="s">
        <v>227</v>
      </c>
      <c r="AE4" s="846" t="s">
        <v>62</v>
      </c>
      <c r="AF4" s="847"/>
      <c r="AG4" s="848"/>
    </row>
    <row r="5" spans="1:35" s="255" customFormat="1" ht="18.75" customHeight="1" thickBot="1" x14ac:dyDescent="0.2">
      <c r="A5" s="750"/>
      <c r="B5" s="752"/>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3"/>
      <c r="AA5" s="803"/>
      <c r="AB5" s="803"/>
      <c r="AC5" s="752"/>
      <c r="AD5" s="752"/>
      <c r="AE5" s="849"/>
      <c r="AF5" s="850"/>
      <c r="AG5" s="851"/>
    </row>
    <row r="6" spans="1:35" s="255" customFormat="1" ht="21.75" customHeight="1" thickBot="1" x14ac:dyDescent="0.2">
      <c r="A6" s="750"/>
      <c r="B6" s="750"/>
      <c r="C6" s="755"/>
      <c r="D6" s="752"/>
      <c r="E6" s="752"/>
      <c r="F6" s="828" t="s">
        <v>5</v>
      </c>
      <c r="G6" s="805" t="s">
        <v>44</v>
      </c>
      <c r="H6" s="828" t="s">
        <v>5</v>
      </c>
      <c r="I6" s="805" t="s">
        <v>44</v>
      </c>
      <c r="J6" s="807" t="s">
        <v>219</v>
      </c>
      <c r="K6" s="802" t="s">
        <v>55</v>
      </c>
      <c r="L6" s="803"/>
      <c r="M6" s="804"/>
      <c r="N6" s="831" t="s">
        <v>56</v>
      </c>
      <c r="O6" s="832"/>
      <c r="P6" s="832"/>
      <c r="Q6" s="832"/>
      <c r="R6" s="832"/>
      <c r="S6" s="832"/>
      <c r="T6" s="832"/>
      <c r="U6" s="832"/>
      <c r="V6" s="833"/>
      <c r="W6" s="808" t="s">
        <v>168</v>
      </c>
      <c r="X6" s="836" t="s">
        <v>168</v>
      </c>
      <c r="Y6" s="808" t="s">
        <v>169</v>
      </c>
      <c r="Z6" s="812" t="s">
        <v>169</v>
      </c>
      <c r="AA6" s="814" t="s">
        <v>114</v>
      </c>
      <c r="AB6" s="817" t="s">
        <v>114</v>
      </c>
      <c r="AC6" s="752"/>
      <c r="AD6" s="750"/>
      <c r="AE6" s="834"/>
      <c r="AF6" s="852"/>
      <c r="AG6" s="851"/>
    </row>
    <row r="7" spans="1:35" s="255" customFormat="1" ht="20.25" customHeight="1" x14ac:dyDescent="0.15">
      <c r="A7" s="750"/>
      <c r="B7" s="750"/>
      <c r="C7" s="755"/>
      <c r="D7" s="752"/>
      <c r="E7" s="752"/>
      <c r="F7" s="829"/>
      <c r="G7" s="806"/>
      <c r="H7" s="829"/>
      <c r="I7" s="806"/>
      <c r="J7" s="782"/>
      <c r="K7" s="820" t="s">
        <v>49</v>
      </c>
      <c r="L7" s="810" t="s">
        <v>50</v>
      </c>
      <c r="M7" s="812" t="s">
        <v>51</v>
      </c>
      <c r="N7" s="820" t="s">
        <v>46</v>
      </c>
      <c r="O7" s="810" t="s">
        <v>170</v>
      </c>
      <c r="P7" s="810" t="s">
        <v>171</v>
      </c>
      <c r="Q7" s="810" t="s">
        <v>172</v>
      </c>
      <c r="R7" s="810" t="s">
        <v>47</v>
      </c>
      <c r="S7" s="810" t="s">
        <v>48</v>
      </c>
      <c r="T7" s="810" t="s">
        <v>52</v>
      </c>
      <c r="U7" s="810" t="s">
        <v>53</v>
      </c>
      <c r="V7" s="812" t="s">
        <v>54</v>
      </c>
      <c r="W7" s="834"/>
      <c r="X7" s="837"/>
      <c r="Y7" s="834"/>
      <c r="Z7" s="839"/>
      <c r="AA7" s="815"/>
      <c r="AB7" s="818"/>
      <c r="AC7" s="752"/>
      <c r="AD7" s="750"/>
      <c r="AE7" s="834"/>
      <c r="AF7" s="852"/>
      <c r="AG7" s="851"/>
      <c r="AI7" s="352"/>
    </row>
    <row r="8" spans="1:35" s="255" customFormat="1" ht="18.75" customHeight="1" thickBot="1" x14ac:dyDescent="0.2">
      <c r="A8" s="751"/>
      <c r="B8" s="751"/>
      <c r="C8" s="756"/>
      <c r="D8" s="753"/>
      <c r="E8" s="753"/>
      <c r="F8" s="830"/>
      <c r="G8" s="355" t="s">
        <v>173</v>
      </c>
      <c r="H8" s="830"/>
      <c r="I8" s="355" t="s">
        <v>174</v>
      </c>
      <c r="J8" s="264" t="s">
        <v>222</v>
      </c>
      <c r="K8" s="821"/>
      <c r="L8" s="811"/>
      <c r="M8" s="813"/>
      <c r="N8" s="821"/>
      <c r="O8" s="811"/>
      <c r="P8" s="811"/>
      <c r="Q8" s="811"/>
      <c r="R8" s="811"/>
      <c r="S8" s="811"/>
      <c r="T8" s="811"/>
      <c r="U8" s="811"/>
      <c r="V8" s="813"/>
      <c r="W8" s="835"/>
      <c r="X8" s="838"/>
      <c r="Y8" s="835"/>
      <c r="Z8" s="813"/>
      <c r="AA8" s="816"/>
      <c r="AB8" s="819"/>
      <c r="AC8" s="264" t="s">
        <v>224</v>
      </c>
      <c r="AD8" s="264" t="s">
        <v>226</v>
      </c>
      <c r="AE8" s="835"/>
      <c r="AF8" s="853"/>
      <c r="AG8" s="854"/>
    </row>
    <row r="9" spans="1:35" s="342" customFormat="1" ht="18.75" customHeight="1" x14ac:dyDescent="0.15">
      <c r="A9" s="1" t="str">
        <f>IF(B9="","",ROW($A9)-ROW($A$8))</f>
        <v/>
      </c>
      <c r="B9" s="326"/>
      <c r="C9" s="214" t="str">
        <f>IF($B9="","",VLOOKUP($B9,'3-2_算定表'!$B$7:$P$65534,2,FALSE))</f>
        <v/>
      </c>
      <c r="D9" s="156" t="str">
        <f>IF($B9="","",VLOOKUP($B9,'3-2_算定表'!$B$7:$P$65534,3,FALSE))</f>
        <v/>
      </c>
      <c r="E9" s="156" t="str">
        <f>IF($B9="","",VLOOKUP($B9,'3-2_算定表'!$B$7:$P$65534,4,FALSE))</f>
        <v/>
      </c>
      <c r="F9" s="157" t="str">
        <f>IF(B9="","",VLOOKUP($B9,'3-2_算定表'!$B$7:$P$65534,11,FALSE))</f>
        <v/>
      </c>
      <c r="G9" s="215" t="str">
        <f>IF(B9="","",VLOOKUP($B9,'3-2_算定表'!$B$7:$P$65534,13,FALSE))</f>
        <v/>
      </c>
      <c r="H9" s="157" t="str">
        <f>IF(B9="","",VLOOKUP($B9,'3-2_算定表'!$B$7:$P$65534,14,FALSE))</f>
        <v/>
      </c>
      <c r="I9" s="215" t="str">
        <f>IF(B9="","",VLOOKUP($B9,'3-2_算定表'!$B$7:$P$65534,16,FALSE))</f>
        <v/>
      </c>
      <c r="J9" s="158" t="str">
        <f>IF(B9="","",VLOOKUP($B9,'3-2_算定表'!$B$7:$P$65534,17,FALSE))</f>
        <v/>
      </c>
      <c r="K9" s="356"/>
      <c r="L9" s="357"/>
      <c r="M9" s="358"/>
      <c r="N9" s="356"/>
      <c r="O9" s="357"/>
      <c r="P9" s="357"/>
      <c r="Q9" s="357"/>
      <c r="R9" s="357"/>
      <c r="S9" s="357"/>
      <c r="T9" s="357"/>
      <c r="U9" s="357"/>
      <c r="V9" s="358"/>
      <c r="W9" s="157"/>
      <c r="X9" s="359"/>
      <c r="Y9" s="157"/>
      <c r="Z9" s="360"/>
      <c r="AA9" s="361"/>
      <c r="AB9" s="362"/>
      <c r="AC9" s="158"/>
      <c r="AD9" s="160" t="str">
        <f t="shared" ref="AD9:AD38" si="0">IF(B9="","",AC9-J9)</f>
        <v/>
      </c>
      <c r="AE9" s="840" t="str">
        <f>IF(B9="","",VLOOKUP($B9,'3-2_算定表'!$B$7:$Z$65534,27,FALSE))</f>
        <v/>
      </c>
      <c r="AF9" s="841" t="str">
        <f>IF(AD9="","",VLOOKUP($B9,#REF!,3,FALSE))</f>
        <v/>
      </c>
      <c r="AG9" s="842" t="str">
        <f>IF(AE9="","",VLOOKUP($B9,#REF!,3,FALSE))</f>
        <v/>
      </c>
    </row>
    <row r="10" spans="1:35" s="342" customFormat="1" ht="18.75" customHeight="1" x14ac:dyDescent="0.15">
      <c r="A10" s="3" t="str">
        <f t="shared" ref="A10:A38" si="1">IF(B10="","",ROW($A10)-ROW($A$8))</f>
        <v/>
      </c>
      <c r="B10" s="334"/>
      <c r="C10" s="161" t="str">
        <f>IF($B10="","",VLOOKUP($B10,'3-2_算定表'!$B$7:$P$65534,2,FALSE))</f>
        <v/>
      </c>
      <c r="D10" s="162" t="str">
        <f>IF($B10="","",VLOOKUP($B10,'3-2_算定表'!$B$7:$P$65534,3,FALSE))</f>
        <v/>
      </c>
      <c r="E10" s="162" t="str">
        <f>IF($B10="","",VLOOKUP($B10,'3-2_算定表'!$B$7:$P$65534,4,FALSE))</f>
        <v/>
      </c>
      <c r="F10" s="163" t="str">
        <f>IF(B10="","",VLOOKUP($B10,'3-2_算定表'!$B$7:$P$65534,11,FALSE))</f>
        <v/>
      </c>
      <c r="G10" s="216" t="str">
        <f>IF(B10="","",VLOOKUP($B10,'3-2_算定表'!$B$7:$P$65534,13,FALSE))</f>
        <v/>
      </c>
      <c r="H10" s="163" t="str">
        <f>IF(B10="","",VLOOKUP($B10,'3-2_算定表'!$B$7:$P$65534,14,FALSE))</f>
        <v/>
      </c>
      <c r="I10" s="216" t="str">
        <f>IF(B10="","",VLOOKUP($B10,'3-2_算定表'!$B$7:$P$65534,16,FALSE))</f>
        <v/>
      </c>
      <c r="J10" s="165" t="str">
        <f>IF(B10="","",VLOOKUP($B10,'3-2_算定表'!$B$7:$P$65534,17,FALSE))</f>
        <v/>
      </c>
      <c r="K10" s="363"/>
      <c r="L10" s="364"/>
      <c r="M10" s="365"/>
      <c r="N10" s="363"/>
      <c r="O10" s="364"/>
      <c r="P10" s="364"/>
      <c r="Q10" s="364"/>
      <c r="R10" s="364"/>
      <c r="S10" s="364"/>
      <c r="T10" s="364"/>
      <c r="U10" s="364"/>
      <c r="V10" s="365"/>
      <c r="W10" s="163"/>
      <c r="X10" s="366"/>
      <c r="Y10" s="163"/>
      <c r="Z10" s="367"/>
      <c r="AA10" s="368"/>
      <c r="AB10" s="369"/>
      <c r="AC10" s="165"/>
      <c r="AD10" s="166" t="str">
        <f t="shared" si="0"/>
        <v/>
      </c>
      <c r="AE10" s="843" t="str">
        <f>IF(B10="","",VLOOKUP($B10,'3-2_算定表'!$B$7:$Z$65534,27,FALSE))</f>
        <v/>
      </c>
      <c r="AF10" s="844" t="str">
        <f>IF(AD10="","",VLOOKUP($B10,#REF!,3,FALSE))</f>
        <v/>
      </c>
      <c r="AG10" s="845" t="str">
        <f>IF(AE10="","",VLOOKUP($B10,#REF!,3,FALSE))</f>
        <v/>
      </c>
    </row>
    <row r="11" spans="1:35" s="342" customFormat="1" ht="18.75" customHeight="1" x14ac:dyDescent="0.15">
      <c r="A11" s="2" t="str">
        <f t="shared" si="1"/>
        <v/>
      </c>
      <c r="B11" s="334"/>
      <c r="C11" s="170" t="str">
        <f>IF($B11="","",VLOOKUP($B11,'3-2_算定表'!$B$7:$P$65534,2,FALSE))</f>
        <v/>
      </c>
      <c r="D11" s="171" t="str">
        <f>IF($B11="","",VLOOKUP($B11,'3-2_算定表'!$B$7:$P$65534,3,FALSE))</f>
        <v/>
      </c>
      <c r="E11" s="171" t="str">
        <f>IF($B11="","",VLOOKUP($B11,'3-2_算定表'!$B$7:$P$65534,4,FALSE))</f>
        <v/>
      </c>
      <c r="F11" s="172" t="str">
        <f>IF(B11="","",VLOOKUP($B11,'3-2_算定表'!$B$7:$P$65534,11,FALSE))</f>
        <v/>
      </c>
      <c r="G11" s="174" t="str">
        <f>IF(B11="","",VLOOKUP($B11,'3-2_算定表'!$B$7:$P$65534,13,FALSE))</f>
        <v/>
      </c>
      <c r="H11" s="172" t="str">
        <f>IF(B11="","",VLOOKUP($B11,'3-2_算定表'!$B$7:$P$65534,14,FALSE))</f>
        <v/>
      </c>
      <c r="I11" s="174" t="str">
        <f>IF(B11="","",VLOOKUP($B11,'3-2_算定表'!$B$7:$P$65534,16,FALSE))</f>
        <v/>
      </c>
      <c r="J11" s="140" t="str">
        <f>IF(B11="","",VLOOKUP($B11,'3-2_算定表'!$B$7:$P$65534,17,FALSE))</f>
        <v/>
      </c>
      <c r="K11" s="370"/>
      <c r="L11" s="371"/>
      <c r="M11" s="372"/>
      <c r="N11" s="370"/>
      <c r="O11" s="371"/>
      <c r="P11" s="371"/>
      <c r="Q11" s="371"/>
      <c r="R11" s="371"/>
      <c r="S11" s="371"/>
      <c r="T11" s="371"/>
      <c r="U11" s="371"/>
      <c r="V11" s="372"/>
      <c r="W11" s="163"/>
      <c r="X11" s="366"/>
      <c r="Y11" s="163"/>
      <c r="Z11" s="367"/>
      <c r="AA11" s="368"/>
      <c r="AB11" s="369"/>
      <c r="AC11" s="140"/>
      <c r="AD11" s="173" t="str">
        <f t="shared" si="0"/>
        <v/>
      </c>
      <c r="AE11" s="855" t="str">
        <f>IF(B11="","",VLOOKUP($B11,'3-2_算定表'!$B$7:$Z$65534,27,FALSE))</f>
        <v/>
      </c>
      <c r="AF11" s="856" t="str">
        <f>IF(AD11="","",VLOOKUP($B11,#REF!,3,FALSE))</f>
        <v/>
      </c>
      <c r="AG11" s="857" t="str">
        <f>IF(AE11="","",VLOOKUP($B11,#REF!,3,FALSE))</f>
        <v/>
      </c>
    </row>
    <row r="12" spans="1:35" s="342" customFormat="1" ht="18.75" customHeight="1" x14ac:dyDescent="0.15">
      <c r="A12" s="2" t="str">
        <f t="shared" si="1"/>
        <v/>
      </c>
      <c r="B12" s="334"/>
      <c r="C12" s="170" t="str">
        <f>IF($B12="","",VLOOKUP($B12,'3-2_算定表'!$B$7:$P$65534,2,FALSE))</f>
        <v/>
      </c>
      <c r="D12" s="171" t="str">
        <f>IF($B12="","",VLOOKUP($B12,'3-2_算定表'!$B$7:$P$65534,3,FALSE))</f>
        <v/>
      </c>
      <c r="E12" s="171" t="str">
        <f>IF($B12="","",VLOOKUP($B12,'3-2_算定表'!$B$7:$P$65534,4,FALSE))</f>
        <v/>
      </c>
      <c r="F12" s="172" t="str">
        <f>IF(B12="","",VLOOKUP($B12,'3-2_算定表'!$B$7:$P$65534,11,FALSE))</f>
        <v/>
      </c>
      <c r="G12" s="174" t="str">
        <f>IF(B12="","",VLOOKUP($B12,'3-2_算定表'!$B$7:$P$65534,13,FALSE))</f>
        <v/>
      </c>
      <c r="H12" s="172" t="str">
        <f>IF(B12="","",VLOOKUP($B12,'3-2_算定表'!$B$7:$P$65534,14,FALSE))</f>
        <v/>
      </c>
      <c r="I12" s="174" t="str">
        <f>IF(B12="","",VLOOKUP($B12,'3-2_算定表'!$B$7:$P$65534,16,FALSE))</f>
        <v/>
      </c>
      <c r="J12" s="140" t="str">
        <f>IF(B12="","",VLOOKUP($B12,'3-2_算定表'!$B$7:$P$65534,17,FALSE))</f>
        <v/>
      </c>
      <c r="K12" s="370"/>
      <c r="L12" s="371"/>
      <c r="M12" s="372"/>
      <c r="N12" s="370"/>
      <c r="O12" s="371"/>
      <c r="P12" s="371"/>
      <c r="Q12" s="371"/>
      <c r="R12" s="371"/>
      <c r="S12" s="371"/>
      <c r="T12" s="371"/>
      <c r="U12" s="371"/>
      <c r="V12" s="372"/>
      <c r="W12" s="172"/>
      <c r="X12" s="373"/>
      <c r="Y12" s="172"/>
      <c r="Z12" s="374"/>
      <c r="AA12" s="375"/>
      <c r="AB12" s="376"/>
      <c r="AC12" s="140"/>
      <c r="AD12" s="173" t="str">
        <f t="shared" si="0"/>
        <v/>
      </c>
      <c r="AE12" s="855" t="str">
        <f>IF(B12="","",VLOOKUP($B12,'3-2_算定表'!$B$7:$Z$65534,27,FALSE))</f>
        <v/>
      </c>
      <c r="AF12" s="856" t="str">
        <f>IF(AD12="","",VLOOKUP($B12,#REF!,3,FALSE))</f>
        <v/>
      </c>
      <c r="AG12" s="857" t="str">
        <f>IF(AE12="","",VLOOKUP($B12,#REF!,3,FALSE))</f>
        <v/>
      </c>
    </row>
    <row r="13" spans="1:35" s="342" customFormat="1" ht="18.75" customHeight="1" x14ac:dyDescent="0.15">
      <c r="A13" s="2" t="str">
        <f t="shared" si="1"/>
        <v/>
      </c>
      <c r="B13" s="334"/>
      <c r="C13" s="170" t="str">
        <f>IF($B13="","",VLOOKUP($B13,'3-2_算定表'!$B$7:$P$65534,2,FALSE))</f>
        <v/>
      </c>
      <c r="D13" s="171" t="str">
        <f>IF($B13="","",VLOOKUP($B13,'3-2_算定表'!$B$7:$P$65534,3,FALSE))</f>
        <v/>
      </c>
      <c r="E13" s="171" t="str">
        <f>IF($B13="","",VLOOKUP($B13,'3-2_算定表'!$B$7:$P$65534,4,FALSE))</f>
        <v/>
      </c>
      <c r="F13" s="172" t="str">
        <f>IF(B13="","",VLOOKUP($B13,'3-2_算定表'!$B$7:$P$65534,11,FALSE))</f>
        <v/>
      </c>
      <c r="G13" s="174" t="str">
        <f>IF(B13="","",VLOOKUP($B13,'3-2_算定表'!$B$7:$P$65534,13,FALSE))</f>
        <v/>
      </c>
      <c r="H13" s="172" t="str">
        <f>IF(B13="","",VLOOKUP($B13,'3-2_算定表'!$B$7:$P$65534,14,FALSE))</f>
        <v/>
      </c>
      <c r="I13" s="174" t="str">
        <f>IF(B13="","",VLOOKUP($B13,'3-2_算定表'!$B$7:$P$65534,16,FALSE))</f>
        <v/>
      </c>
      <c r="J13" s="140" t="str">
        <f>IF(B13="","",VLOOKUP($B13,'3-2_算定表'!$B$7:$P$65534,17,FALSE))</f>
        <v/>
      </c>
      <c r="K13" s="370"/>
      <c r="L13" s="371"/>
      <c r="M13" s="372"/>
      <c r="N13" s="370"/>
      <c r="O13" s="371"/>
      <c r="P13" s="371"/>
      <c r="Q13" s="371"/>
      <c r="R13" s="371"/>
      <c r="S13" s="371"/>
      <c r="T13" s="371"/>
      <c r="U13" s="371"/>
      <c r="V13" s="372"/>
      <c r="W13" s="172"/>
      <c r="X13" s="373"/>
      <c r="Y13" s="172"/>
      <c r="Z13" s="374"/>
      <c r="AA13" s="375"/>
      <c r="AB13" s="376"/>
      <c r="AC13" s="140"/>
      <c r="AD13" s="173" t="str">
        <f t="shared" si="0"/>
        <v/>
      </c>
      <c r="AE13" s="855" t="str">
        <f>IF(B13="","",VLOOKUP($B13,'3-2_算定表'!$B$7:$Z$65534,27,FALSE))</f>
        <v/>
      </c>
      <c r="AF13" s="856" t="str">
        <f>IF(AD13="","",VLOOKUP($B13,#REF!,3,FALSE))</f>
        <v/>
      </c>
      <c r="AG13" s="857" t="str">
        <f>IF(AE13="","",VLOOKUP($B13,#REF!,3,FALSE))</f>
        <v/>
      </c>
    </row>
    <row r="14" spans="1:35" s="342" customFormat="1" ht="18.75" customHeight="1" x14ac:dyDescent="0.15">
      <c r="A14" s="2" t="str">
        <f t="shared" si="1"/>
        <v/>
      </c>
      <c r="B14" s="377"/>
      <c r="C14" s="170" t="str">
        <f>IF($B14="","",VLOOKUP($B14,'3-2_算定表'!$B$7:$P$65534,2,FALSE))</f>
        <v/>
      </c>
      <c r="D14" s="171" t="str">
        <f>IF($B14="","",VLOOKUP($B14,'3-2_算定表'!$B$7:$P$65534,3,FALSE))</f>
        <v/>
      </c>
      <c r="E14" s="171" t="str">
        <f>IF($B14="","",VLOOKUP($B14,'3-2_算定表'!$B$7:$P$65534,4,FALSE))</f>
        <v/>
      </c>
      <c r="F14" s="172" t="str">
        <f>IF(B14="","",VLOOKUP($B14,'3-2_算定表'!$B$7:$P$65534,11,FALSE))</f>
        <v/>
      </c>
      <c r="G14" s="174" t="str">
        <f>IF(B14="","",VLOOKUP($B14,'3-2_算定表'!$B$7:$P$65534,13,FALSE))</f>
        <v/>
      </c>
      <c r="H14" s="172" t="str">
        <f>IF(B14="","",VLOOKUP($B14,'3-2_算定表'!$B$7:$P$65534,14,FALSE))</f>
        <v/>
      </c>
      <c r="I14" s="174" t="str">
        <f>IF(B14="","",VLOOKUP($B14,'3-2_算定表'!$B$7:$P$65534,16,FALSE))</f>
        <v/>
      </c>
      <c r="J14" s="140" t="str">
        <f>IF(B14="","",VLOOKUP($B14,'3-2_算定表'!$B$7:$P$65534,17,FALSE))</f>
        <v/>
      </c>
      <c r="K14" s="370"/>
      <c r="L14" s="371"/>
      <c r="M14" s="372"/>
      <c r="N14" s="370"/>
      <c r="O14" s="371"/>
      <c r="P14" s="371"/>
      <c r="Q14" s="371"/>
      <c r="R14" s="371"/>
      <c r="S14" s="371"/>
      <c r="T14" s="371"/>
      <c r="U14" s="371"/>
      <c r="V14" s="372"/>
      <c r="W14" s="172"/>
      <c r="X14" s="373"/>
      <c r="Y14" s="172"/>
      <c r="Z14" s="374"/>
      <c r="AA14" s="375"/>
      <c r="AB14" s="376"/>
      <c r="AC14" s="140"/>
      <c r="AD14" s="173" t="str">
        <f t="shared" si="0"/>
        <v/>
      </c>
      <c r="AE14" s="855" t="str">
        <f>IF(B14="","",VLOOKUP($B14,'3-2_算定表'!$B$7:$Z$65534,27,FALSE))</f>
        <v/>
      </c>
      <c r="AF14" s="856" t="str">
        <f>IF(AD14="","",VLOOKUP($B14,#REF!,3,FALSE))</f>
        <v/>
      </c>
      <c r="AG14" s="857" t="str">
        <f>IF(AE14="","",VLOOKUP($B14,#REF!,3,FALSE))</f>
        <v/>
      </c>
    </row>
    <row r="15" spans="1:35" s="342" customFormat="1" ht="18.75" customHeight="1" x14ac:dyDescent="0.15">
      <c r="A15" s="2" t="str">
        <f t="shared" si="1"/>
        <v/>
      </c>
      <c r="B15" s="377"/>
      <c r="C15" s="170" t="str">
        <f>IF($B15="","",VLOOKUP($B15,'3-2_算定表'!$B$7:$P$65534,2,FALSE))</f>
        <v/>
      </c>
      <c r="D15" s="171" t="str">
        <f>IF($B15="","",VLOOKUP($B15,'3-2_算定表'!$B$7:$P$65534,3,FALSE))</f>
        <v/>
      </c>
      <c r="E15" s="171" t="str">
        <f>IF($B15="","",VLOOKUP($B15,'3-2_算定表'!$B$7:$P$65534,4,FALSE))</f>
        <v/>
      </c>
      <c r="F15" s="172" t="str">
        <f>IF(B15="","",VLOOKUP($B15,'3-2_算定表'!$B$7:$P$65534,11,FALSE))</f>
        <v/>
      </c>
      <c r="G15" s="174" t="str">
        <f>IF(B15="","",VLOOKUP($B15,'3-2_算定表'!$B$7:$P$65534,13,FALSE))</f>
        <v/>
      </c>
      <c r="H15" s="172" t="str">
        <f>IF(B15="","",VLOOKUP($B15,'3-2_算定表'!$B$7:$P$65534,14,FALSE))</f>
        <v/>
      </c>
      <c r="I15" s="174" t="str">
        <f>IF(B15="","",VLOOKUP($B15,'3-2_算定表'!$B$7:$P$65534,16,FALSE))</f>
        <v/>
      </c>
      <c r="J15" s="140" t="str">
        <f>IF(B15="","",VLOOKUP($B15,'3-2_算定表'!$B$7:$P$65534,17,FALSE))</f>
        <v/>
      </c>
      <c r="K15" s="370"/>
      <c r="L15" s="371"/>
      <c r="M15" s="372"/>
      <c r="N15" s="370"/>
      <c r="O15" s="371"/>
      <c r="P15" s="371"/>
      <c r="Q15" s="371"/>
      <c r="R15" s="371"/>
      <c r="S15" s="371"/>
      <c r="T15" s="371"/>
      <c r="U15" s="371"/>
      <c r="V15" s="372"/>
      <c r="W15" s="172"/>
      <c r="X15" s="373"/>
      <c r="Y15" s="172"/>
      <c r="Z15" s="374"/>
      <c r="AA15" s="375"/>
      <c r="AB15" s="376"/>
      <c r="AC15" s="140"/>
      <c r="AD15" s="173" t="str">
        <f t="shared" si="0"/>
        <v/>
      </c>
      <c r="AE15" s="855" t="str">
        <f>IF(B15="","",VLOOKUP($B15,'3-2_算定表'!$B$7:$Z$65534,27,FALSE))</f>
        <v/>
      </c>
      <c r="AF15" s="856" t="str">
        <f>IF(AD15="","",VLOOKUP($B15,#REF!,3,FALSE))</f>
        <v/>
      </c>
      <c r="AG15" s="857" t="str">
        <f>IF(AE15="","",VLOOKUP($B15,#REF!,3,FALSE))</f>
        <v/>
      </c>
    </row>
    <row r="16" spans="1:35" s="342" customFormat="1" ht="18.75" customHeight="1" x14ac:dyDescent="0.15">
      <c r="A16" s="2" t="str">
        <f t="shared" si="1"/>
        <v/>
      </c>
      <c r="B16" s="377"/>
      <c r="C16" s="170" t="str">
        <f>IF($B16="","",VLOOKUP($B16,'3-2_算定表'!$B$7:$P$65534,2,FALSE))</f>
        <v/>
      </c>
      <c r="D16" s="171" t="str">
        <f>IF($B16="","",VLOOKUP($B16,'3-2_算定表'!$B$7:$P$65534,3,FALSE))</f>
        <v/>
      </c>
      <c r="E16" s="171" t="str">
        <f>IF($B16="","",VLOOKUP($B16,'3-2_算定表'!$B$7:$P$65534,4,FALSE))</f>
        <v/>
      </c>
      <c r="F16" s="172" t="str">
        <f>IF(B16="","",VLOOKUP($B16,'3-2_算定表'!$B$7:$P$65534,11,FALSE))</f>
        <v/>
      </c>
      <c r="G16" s="174" t="str">
        <f>IF(B16="","",VLOOKUP($B16,'3-2_算定表'!$B$7:$P$65534,13,FALSE))</f>
        <v/>
      </c>
      <c r="H16" s="172" t="str">
        <f>IF(B16="","",VLOOKUP($B16,'3-2_算定表'!$B$7:$P$65534,14,FALSE))</f>
        <v/>
      </c>
      <c r="I16" s="174" t="str">
        <f>IF(B16="","",VLOOKUP($B16,'3-2_算定表'!$B$7:$P$65534,16,FALSE))</f>
        <v/>
      </c>
      <c r="J16" s="140" t="str">
        <f>IF(B16="","",VLOOKUP($B16,'3-2_算定表'!$B$7:$P$65534,17,FALSE))</f>
        <v/>
      </c>
      <c r="K16" s="370"/>
      <c r="L16" s="371"/>
      <c r="M16" s="372"/>
      <c r="N16" s="370"/>
      <c r="O16" s="371"/>
      <c r="P16" s="371"/>
      <c r="Q16" s="371"/>
      <c r="R16" s="371"/>
      <c r="S16" s="371"/>
      <c r="T16" s="371"/>
      <c r="U16" s="371"/>
      <c r="V16" s="372"/>
      <c r="W16" s="172"/>
      <c r="X16" s="373"/>
      <c r="Y16" s="172"/>
      <c r="Z16" s="374"/>
      <c r="AA16" s="375"/>
      <c r="AB16" s="376"/>
      <c r="AC16" s="140"/>
      <c r="AD16" s="173" t="str">
        <f t="shared" si="0"/>
        <v/>
      </c>
      <c r="AE16" s="855" t="str">
        <f>IF(B16="","",VLOOKUP($B16,'3-2_算定表'!$B$7:$Z$65534,27,FALSE))</f>
        <v/>
      </c>
      <c r="AF16" s="856" t="str">
        <f>IF(AD16="","",VLOOKUP($B16,#REF!,3,FALSE))</f>
        <v/>
      </c>
      <c r="AG16" s="857" t="str">
        <f>IF(AE16="","",VLOOKUP($B16,#REF!,3,FALSE))</f>
        <v/>
      </c>
    </row>
    <row r="17" spans="1:33" s="342" customFormat="1" ht="18.75" customHeight="1" x14ac:dyDescent="0.15">
      <c r="A17" s="2" t="str">
        <f t="shared" si="1"/>
        <v/>
      </c>
      <c r="B17" s="377"/>
      <c r="C17" s="170" t="str">
        <f>IF($B17="","",VLOOKUP($B17,'3-2_算定表'!$B$7:$P$65534,2,FALSE))</f>
        <v/>
      </c>
      <c r="D17" s="171" t="str">
        <f>IF($B17="","",VLOOKUP($B17,'3-2_算定表'!$B$7:$P$65534,3,FALSE))</f>
        <v/>
      </c>
      <c r="E17" s="171" t="str">
        <f>IF($B17="","",VLOOKUP($B17,'3-2_算定表'!$B$7:$P$65534,4,FALSE))</f>
        <v/>
      </c>
      <c r="F17" s="172" t="str">
        <f>IF(B17="","",VLOOKUP($B17,'3-2_算定表'!$B$7:$P$65534,11,FALSE))</f>
        <v/>
      </c>
      <c r="G17" s="174" t="str">
        <f>IF(B17="","",VLOOKUP($B17,'3-2_算定表'!$B$7:$P$65534,13,FALSE))</f>
        <v/>
      </c>
      <c r="H17" s="172" t="str">
        <f>IF(B17="","",VLOOKUP($B17,'3-2_算定表'!$B$7:$P$65534,14,FALSE))</f>
        <v/>
      </c>
      <c r="I17" s="174" t="str">
        <f>IF(B17="","",VLOOKUP($B17,'3-2_算定表'!$B$7:$P$65534,16,FALSE))</f>
        <v/>
      </c>
      <c r="J17" s="140" t="str">
        <f>IF(B17="","",VLOOKUP($B17,'3-2_算定表'!$B$7:$P$65534,17,FALSE))</f>
        <v/>
      </c>
      <c r="K17" s="370"/>
      <c r="L17" s="371"/>
      <c r="M17" s="372"/>
      <c r="N17" s="370"/>
      <c r="O17" s="371"/>
      <c r="P17" s="371"/>
      <c r="Q17" s="371"/>
      <c r="R17" s="371"/>
      <c r="S17" s="371"/>
      <c r="T17" s="371"/>
      <c r="U17" s="371"/>
      <c r="V17" s="372"/>
      <c r="W17" s="172"/>
      <c r="X17" s="373"/>
      <c r="Y17" s="172"/>
      <c r="Z17" s="374"/>
      <c r="AA17" s="375"/>
      <c r="AB17" s="376"/>
      <c r="AC17" s="140"/>
      <c r="AD17" s="173" t="str">
        <f t="shared" si="0"/>
        <v/>
      </c>
      <c r="AE17" s="855" t="str">
        <f>IF(B17="","",VLOOKUP($B17,'3-2_算定表'!$B$7:$Z$65534,27,FALSE))</f>
        <v/>
      </c>
      <c r="AF17" s="856" t="str">
        <f>IF(AD17="","",VLOOKUP($B17,#REF!,3,FALSE))</f>
        <v/>
      </c>
      <c r="AG17" s="857" t="str">
        <f>IF(AE17="","",VLOOKUP($B17,#REF!,3,FALSE))</f>
        <v/>
      </c>
    </row>
    <row r="18" spans="1:33" s="342" customFormat="1" ht="18.75" customHeight="1" x14ac:dyDescent="0.15">
      <c r="A18" s="2" t="str">
        <f t="shared" si="1"/>
        <v/>
      </c>
      <c r="B18" s="377"/>
      <c r="C18" s="170" t="str">
        <f>IF($B18="","",VLOOKUP($B18,'3-2_算定表'!$B$7:$P$65534,2,FALSE))</f>
        <v/>
      </c>
      <c r="D18" s="171" t="str">
        <f>IF($B18="","",VLOOKUP($B18,'3-2_算定表'!$B$7:$P$65534,3,FALSE))</f>
        <v/>
      </c>
      <c r="E18" s="171" t="str">
        <f>IF($B18="","",VLOOKUP($B18,'3-2_算定表'!$B$7:$P$65534,4,FALSE))</f>
        <v/>
      </c>
      <c r="F18" s="172" t="str">
        <f>IF(B18="","",VLOOKUP($B18,'3-2_算定表'!$B$7:$P$65534,11,FALSE))</f>
        <v/>
      </c>
      <c r="G18" s="174" t="str">
        <f>IF(B18="","",VLOOKUP($B18,'3-2_算定表'!$B$7:$P$65534,13,FALSE))</f>
        <v/>
      </c>
      <c r="H18" s="172" t="str">
        <f>IF(B18="","",VLOOKUP($B18,'3-2_算定表'!$B$7:$P$65534,14,FALSE))</f>
        <v/>
      </c>
      <c r="I18" s="174" t="str">
        <f>IF(B18="","",VLOOKUP($B18,'3-2_算定表'!$B$7:$P$65534,16,FALSE))</f>
        <v/>
      </c>
      <c r="J18" s="140" t="str">
        <f>IF(B18="","",VLOOKUP($B18,'3-2_算定表'!$B$7:$P$65534,17,FALSE))</f>
        <v/>
      </c>
      <c r="K18" s="370"/>
      <c r="L18" s="371"/>
      <c r="M18" s="372"/>
      <c r="N18" s="370"/>
      <c r="O18" s="371"/>
      <c r="P18" s="371"/>
      <c r="Q18" s="371"/>
      <c r="R18" s="371"/>
      <c r="S18" s="371"/>
      <c r="T18" s="371"/>
      <c r="U18" s="371"/>
      <c r="V18" s="372"/>
      <c r="W18" s="172"/>
      <c r="X18" s="373"/>
      <c r="Y18" s="172"/>
      <c r="Z18" s="374"/>
      <c r="AA18" s="375"/>
      <c r="AB18" s="376"/>
      <c r="AC18" s="140"/>
      <c r="AD18" s="173" t="str">
        <f t="shared" si="0"/>
        <v/>
      </c>
      <c r="AE18" s="855" t="str">
        <f>IF(B18="","",VLOOKUP($B18,'3-2_算定表'!$B$7:$Z$65534,27,FALSE))</f>
        <v/>
      </c>
      <c r="AF18" s="856" t="str">
        <f>IF(AD18="","",VLOOKUP($B18,#REF!,3,FALSE))</f>
        <v/>
      </c>
      <c r="AG18" s="857" t="str">
        <f>IF(AE18="","",VLOOKUP($B18,#REF!,3,FALSE))</f>
        <v/>
      </c>
    </row>
    <row r="19" spans="1:33" s="342" customFormat="1" ht="18.75" customHeight="1" x14ac:dyDescent="0.15">
      <c r="A19" s="2" t="str">
        <f t="shared" si="1"/>
        <v/>
      </c>
      <c r="B19" s="377"/>
      <c r="C19" s="170" t="str">
        <f>IF($B19="","",VLOOKUP($B19,'3-2_算定表'!$B$7:$P$65534,2,FALSE))</f>
        <v/>
      </c>
      <c r="D19" s="171" t="str">
        <f>IF($B19="","",VLOOKUP($B19,'3-2_算定表'!$B$7:$P$65534,3,FALSE))</f>
        <v/>
      </c>
      <c r="E19" s="171" t="str">
        <f>IF($B19="","",VLOOKUP($B19,'3-2_算定表'!$B$7:$P$65534,4,FALSE))</f>
        <v/>
      </c>
      <c r="F19" s="172" t="str">
        <f>IF(B19="","",VLOOKUP($B19,'3-2_算定表'!$B$7:$P$65534,11,FALSE))</f>
        <v/>
      </c>
      <c r="G19" s="174" t="str">
        <f>IF(B19="","",VLOOKUP($B19,'3-2_算定表'!$B$7:$P$65534,13,FALSE))</f>
        <v/>
      </c>
      <c r="H19" s="172" t="str">
        <f>IF(B19="","",VLOOKUP($B19,'3-2_算定表'!$B$7:$P$65534,14,FALSE))</f>
        <v/>
      </c>
      <c r="I19" s="174" t="str">
        <f>IF(B19="","",VLOOKUP($B19,'3-2_算定表'!$B$7:$P$65534,16,FALSE))</f>
        <v/>
      </c>
      <c r="J19" s="140" t="str">
        <f>IF(B19="","",VLOOKUP($B19,'3-2_算定表'!$B$7:$P$65534,17,FALSE))</f>
        <v/>
      </c>
      <c r="K19" s="370"/>
      <c r="L19" s="371"/>
      <c r="M19" s="372"/>
      <c r="N19" s="370"/>
      <c r="O19" s="371"/>
      <c r="P19" s="371"/>
      <c r="Q19" s="371"/>
      <c r="R19" s="371"/>
      <c r="S19" s="371"/>
      <c r="T19" s="371"/>
      <c r="U19" s="371"/>
      <c r="V19" s="372"/>
      <c r="W19" s="172"/>
      <c r="X19" s="373"/>
      <c r="Y19" s="172"/>
      <c r="Z19" s="374"/>
      <c r="AA19" s="375"/>
      <c r="AB19" s="376"/>
      <c r="AC19" s="140"/>
      <c r="AD19" s="173" t="str">
        <f t="shared" si="0"/>
        <v/>
      </c>
      <c r="AE19" s="855" t="str">
        <f>IF(B19="","",VLOOKUP($B19,'3-2_算定表'!$B$7:$Z$65534,27,FALSE))</f>
        <v/>
      </c>
      <c r="AF19" s="856" t="str">
        <f>IF(AD19="","",VLOOKUP($B19,#REF!,3,FALSE))</f>
        <v/>
      </c>
      <c r="AG19" s="857" t="str">
        <f>IF(AE19="","",VLOOKUP($B19,#REF!,3,FALSE))</f>
        <v/>
      </c>
    </row>
    <row r="20" spans="1:33" s="342" customFormat="1" ht="18.75" customHeight="1" x14ac:dyDescent="0.15">
      <c r="A20" s="2" t="str">
        <f t="shared" si="1"/>
        <v/>
      </c>
      <c r="B20" s="377"/>
      <c r="C20" s="170" t="str">
        <f>IF($B20="","",VLOOKUP($B20,'3-2_算定表'!$B$7:$P$65534,2,FALSE))</f>
        <v/>
      </c>
      <c r="D20" s="171" t="str">
        <f>IF($B20="","",VLOOKUP($B20,'3-2_算定表'!$B$7:$P$65534,3,FALSE))</f>
        <v/>
      </c>
      <c r="E20" s="171" t="str">
        <f>IF($B20="","",VLOOKUP($B20,'3-2_算定表'!$B$7:$P$65534,4,FALSE))</f>
        <v/>
      </c>
      <c r="F20" s="172" t="str">
        <f>IF(B20="","",VLOOKUP($B20,'3-2_算定表'!$B$7:$P$65534,11,FALSE))</f>
        <v/>
      </c>
      <c r="G20" s="174" t="str">
        <f>IF(B20="","",VLOOKUP($B20,'3-2_算定表'!$B$7:$P$65534,13,FALSE))</f>
        <v/>
      </c>
      <c r="H20" s="172" t="str">
        <f>IF(B20="","",VLOOKUP($B20,'3-2_算定表'!$B$7:$P$65534,14,FALSE))</f>
        <v/>
      </c>
      <c r="I20" s="174" t="str">
        <f>IF(B20="","",VLOOKUP($B20,'3-2_算定表'!$B$7:$P$65534,16,FALSE))</f>
        <v/>
      </c>
      <c r="J20" s="140" t="str">
        <f>IF(B20="","",VLOOKUP($B20,'3-2_算定表'!$B$7:$P$65534,17,FALSE))</f>
        <v/>
      </c>
      <c r="K20" s="370"/>
      <c r="L20" s="371"/>
      <c r="M20" s="372"/>
      <c r="N20" s="370"/>
      <c r="O20" s="371"/>
      <c r="P20" s="371"/>
      <c r="Q20" s="371"/>
      <c r="R20" s="371"/>
      <c r="S20" s="371"/>
      <c r="T20" s="371"/>
      <c r="U20" s="371"/>
      <c r="V20" s="372"/>
      <c r="W20" s="172"/>
      <c r="X20" s="373"/>
      <c r="Y20" s="172"/>
      <c r="Z20" s="374"/>
      <c r="AA20" s="375"/>
      <c r="AB20" s="376"/>
      <c r="AC20" s="140"/>
      <c r="AD20" s="173" t="str">
        <f t="shared" si="0"/>
        <v/>
      </c>
      <c r="AE20" s="855" t="str">
        <f>IF(B20="","",VLOOKUP($B20,'3-2_算定表'!$B$7:$Z$65534,27,FALSE))</f>
        <v/>
      </c>
      <c r="AF20" s="856" t="str">
        <f>IF(AD20="","",VLOOKUP($B20,#REF!,3,FALSE))</f>
        <v/>
      </c>
      <c r="AG20" s="857" t="str">
        <f>IF(AE20="","",VLOOKUP($B20,#REF!,3,FALSE))</f>
        <v/>
      </c>
    </row>
    <row r="21" spans="1:33" s="342" customFormat="1" ht="18.75" customHeight="1" x14ac:dyDescent="0.15">
      <c r="A21" s="2" t="str">
        <f t="shared" si="1"/>
        <v/>
      </c>
      <c r="B21" s="377"/>
      <c r="C21" s="170" t="str">
        <f>IF($B21="","",VLOOKUP($B21,'3-2_算定表'!$B$7:$P$65534,2,FALSE))</f>
        <v/>
      </c>
      <c r="D21" s="171" t="str">
        <f>IF($B21="","",VLOOKUP($B21,'3-2_算定表'!$B$7:$P$65534,3,FALSE))</f>
        <v/>
      </c>
      <c r="E21" s="171" t="str">
        <f>IF($B21="","",VLOOKUP($B21,'3-2_算定表'!$B$7:$P$65534,4,FALSE))</f>
        <v/>
      </c>
      <c r="F21" s="172" t="str">
        <f>IF(B21="","",VLOOKUP($B21,'3-2_算定表'!$B$7:$P$65534,11,FALSE))</f>
        <v/>
      </c>
      <c r="G21" s="174" t="str">
        <f>IF(B21="","",VLOOKUP($B21,'3-2_算定表'!$B$7:$P$65534,13,FALSE))</f>
        <v/>
      </c>
      <c r="H21" s="172" t="str">
        <f>IF(B21="","",VLOOKUP($B21,'3-2_算定表'!$B$7:$P$65534,14,FALSE))</f>
        <v/>
      </c>
      <c r="I21" s="174" t="str">
        <f>IF(B21="","",VLOOKUP($B21,'3-2_算定表'!$B$7:$P$65534,16,FALSE))</f>
        <v/>
      </c>
      <c r="J21" s="140" t="str">
        <f>IF(B21="","",VLOOKUP($B21,'3-2_算定表'!$B$7:$P$65534,17,FALSE))</f>
        <v/>
      </c>
      <c r="K21" s="370"/>
      <c r="L21" s="371"/>
      <c r="M21" s="372"/>
      <c r="N21" s="370"/>
      <c r="O21" s="371"/>
      <c r="P21" s="371"/>
      <c r="Q21" s="371"/>
      <c r="R21" s="371"/>
      <c r="S21" s="371"/>
      <c r="T21" s="371"/>
      <c r="U21" s="371"/>
      <c r="V21" s="372"/>
      <c r="W21" s="172"/>
      <c r="X21" s="373"/>
      <c r="Y21" s="172"/>
      <c r="Z21" s="374"/>
      <c r="AA21" s="375"/>
      <c r="AB21" s="376"/>
      <c r="AC21" s="140"/>
      <c r="AD21" s="173" t="str">
        <f t="shared" si="0"/>
        <v/>
      </c>
      <c r="AE21" s="855" t="str">
        <f>IF(B21="","",VLOOKUP($B21,'3-2_算定表'!$B$7:$Z$65534,27,FALSE))</f>
        <v/>
      </c>
      <c r="AF21" s="856" t="str">
        <f>IF(AD21="","",VLOOKUP($B21,#REF!,3,FALSE))</f>
        <v/>
      </c>
      <c r="AG21" s="857" t="str">
        <f>IF(AE21="","",VLOOKUP($B21,#REF!,3,FALSE))</f>
        <v/>
      </c>
    </row>
    <row r="22" spans="1:33" s="342" customFormat="1" ht="18.75" customHeight="1" x14ac:dyDescent="0.15">
      <c r="A22" s="2" t="str">
        <f t="shared" si="1"/>
        <v/>
      </c>
      <c r="B22" s="377"/>
      <c r="C22" s="170" t="str">
        <f>IF($B22="","",VLOOKUP($B22,'3-2_算定表'!$B$7:$P$65534,2,FALSE))</f>
        <v/>
      </c>
      <c r="D22" s="171" t="str">
        <f>IF($B22="","",VLOOKUP($B22,'3-2_算定表'!$B$7:$P$65534,3,FALSE))</f>
        <v/>
      </c>
      <c r="E22" s="171" t="str">
        <f>IF($B22="","",VLOOKUP($B22,'3-2_算定表'!$B$7:$P$65534,4,FALSE))</f>
        <v/>
      </c>
      <c r="F22" s="172" t="str">
        <f>IF(B22="","",VLOOKUP($B22,'3-2_算定表'!$B$7:$P$65534,11,FALSE))</f>
        <v/>
      </c>
      <c r="G22" s="174" t="str">
        <f>IF(B22="","",VLOOKUP($B22,'3-2_算定表'!$B$7:$P$65534,13,FALSE))</f>
        <v/>
      </c>
      <c r="H22" s="172" t="str">
        <f>IF(B22="","",VLOOKUP($B22,'3-2_算定表'!$B$7:$P$65534,14,FALSE))</f>
        <v/>
      </c>
      <c r="I22" s="174" t="str">
        <f>IF(B22="","",VLOOKUP($B22,'3-2_算定表'!$B$7:$P$65534,16,FALSE))</f>
        <v/>
      </c>
      <c r="J22" s="140" t="str">
        <f>IF(B22="","",VLOOKUP($B22,'3-2_算定表'!$B$7:$P$65534,17,FALSE))</f>
        <v/>
      </c>
      <c r="K22" s="370"/>
      <c r="L22" s="371"/>
      <c r="M22" s="372"/>
      <c r="N22" s="370"/>
      <c r="O22" s="371"/>
      <c r="P22" s="371"/>
      <c r="Q22" s="371"/>
      <c r="R22" s="371"/>
      <c r="S22" s="371"/>
      <c r="T22" s="371"/>
      <c r="U22" s="371"/>
      <c r="V22" s="372"/>
      <c r="W22" s="172"/>
      <c r="X22" s="373"/>
      <c r="Y22" s="172"/>
      <c r="Z22" s="374"/>
      <c r="AA22" s="375"/>
      <c r="AB22" s="376"/>
      <c r="AC22" s="140"/>
      <c r="AD22" s="173" t="str">
        <f t="shared" si="0"/>
        <v/>
      </c>
      <c r="AE22" s="855" t="str">
        <f>IF(B22="","",VLOOKUP($B22,'3-2_算定表'!$B$7:$Z$65534,27,FALSE))</f>
        <v/>
      </c>
      <c r="AF22" s="856" t="str">
        <f>IF(AD22="","",VLOOKUP($B22,#REF!,3,FALSE))</f>
        <v/>
      </c>
      <c r="AG22" s="857" t="str">
        <f>IF(AE22="","",VLOOKUP($B22,#REF!,3,FALSE))</f>
        <v/>
      </c>
    </row>
    <row r="23" spans="1:33" s="342" customFormat="1" ht="18.75" customHeight="1" x14ac:dyDescent="0.15">
      <c r="A23" s="2" t="str">
        <f t="shared" si="1"/>
        <v/>
      </c>
      <c r="B23" s="377"/>
      <c r="C23" s="170" t="str">
        <f>IF($B23="","",VLOOKUP($B23,'3-2_算定表'!$B$7:$P$65534,2,FALSE))</f>
        <v/>
      </c>
      <c r="D23" s="171" t="str">
        <f>IF($B23="","",VLOOKUP($B23,'3-2_算定表'!$B$7:$P$65534,3,FALSE))</f>
        <v/>
      </c>
      <c r="E23" s="171" t="str">
        <f>IF($B23="","",VLOOKUP($B23,'3-2_算定表'!$B$7:$P$65534,4,FALSE))</f>
        <v/>
      </c>
      <c r="F23" s="172" t="str">
        <f>IF(B23="","",VLOOKUP($B23,'3-2_算定表'!$B$7:$P$65534,11,FALSE))</f>
        <v/>
      </c>
      <c r="G23" s="174" t="str">
        <f>IF(B23="","",VLOOKUP($B23,'3-2_算定表'!$B$7:$P$65534,13,FALSE))</f>
        <v/>
      </c>
      <c r="H23" s="172" t="str">
        <f>IF(B23="","",VLOOKUP($B23,'3-2_算定表'!$B$7:$P$65534,14,FALSE))</f>
        <v/>
      </c>
      <c r="I23" s="174" t="str">
        <f>IF(B23="","",VLOOKUP($B23,'3-2_算定表'!$B$7:$P$65534,16,FALSE))</f>
        <v/>
      </c>
      <c r="J23" s="140" t="str">
        <f>IF(B23="","",VLOOKUP($B23,'3-2_算定表'!$B$7:$P$65534,17,FALSE))</f>
        <v/>
      </c>
      <c r="K23" s="370"/>
      <c r="L23" s="371"/>
      <c r="M23" s="372"/>
      <c r="N23" s="370"/>
      <c r="O23" s="371"/>
      <c r="P23" s="371"/>
      <c r="Q23" s="371"/>
      <c r="R23" s="371"/>
      <c r="S23" s="371"/>
      <c r="T23" s="371"/>
      <c r="U23" s="371"/>
      <c r="V23" s="372"/>
      <c r="W23" s="172"/>
      <c r="X23" s="373"/>
      <c r="Y23" s="172"/>
      <c r="Z23" s="374"/>
      <c r="AA23" s="375"/>
      <c r="AB23" s="376"/>
      <c r="AC23" s="140"/>
      <c r="AD23" s="173" t="str">
        <f t="shared" si="0"/>
        <v/>
      </c>
      <c r="AE23" s="855" t="str">
        <f>IF(B23="","",VLOOKUP($B23,'3-2_算定表'!$B$7:$Z$65534,27,FALSE))</f>
        <v/>
      </c>
      <c r="AF23" s="856" t="str">
        <f>IF(AD23="","",VLOOKUP($B23,#REF!,3,FALSE))</f>
        <v/>
      </c>
      <c r="AG23" s="857" t="str">
        <f>IF(AE23="","",VLOOKUP($B23,#REF!,3,FALSE))</f>
        <v/>
      </c>
    </row>
    <row r="24" spans="1:33" s="342" customFormat="1" ht="18.75" customHeight="1" x14ac:dyDescent="0.15">
      <c r="A24" s="2" t="str">
        <f t="shared" si="1"/>
        <v/>
      </c>
      <c r="B24" s="377"/>
      <c r="C24" s="170" t="str">
        <f>IF($B24="","",VLOOKUP($B24,'3-2_算定表'!$B$7:$P$65534,2,FALSE))</f>
        <v/>
      </c>
      <c r="D24" s="171" t="str">
        <f>IF($B24="","",VLOOKUP($B24,'3-2_算定表'!$B$7:$P$65534,3,FALSE))</f>
        <v/>
      </c>
      <c r="E24" s="171" t="str">
        <f>IF($B24="","",VLOOKUP($B24,'3-2_算定表'!$B$7:$P$65534,4,FALSE))</f>
        <v/>
      </c>
      <c r="F24" s="172" t="str">
        <f>IF(B24="","",VLOOKUP($B24,'3-2_算定表'!$B$7:$P$65534,11,FALSE))</f>
        <v/>
      </c>
      <c r="G24" s="174" t="str">
        <f>IF(B24="","",VLOOKUP($B24,'3-2_算定表'!$B$7:$P$65534,13,FALSE))</f>
        <v/>
      </c>
      <c r="H24" s="172" t="str">
        <f>IF(B24="","",VLOOKUP($B24,'3-2_算定表'!$B$7:$P$65534,14,FALSE))</f>
        <v/>
      </c>
      <c r="I24" s="174" t="str">
        <f>IF(B24="","",VLOOKUP($B24,'3-2_算定表'!$B$7:$P$65534,16,FALSE))</f>
        <v/>
      </c>
      <c r="J24" s="140" t="str">
        <f>IF(B24="","",VLOOKUP($B24,'3-2_算定表'!$B$7:$P$65534,17,FALSE))</f>
        <v/>
      </c>
      <c r="K24" s="370"/>
      <c r="L24" s="371"/>
      <c r="M24" s="372"/>
      <c r="N24" s="370"/>
      <c r="O24" s="371"/>
      <c r="P24" s="371"/>
      <c r="Q24" s="371"/>
      <c r="R24" s="371"/>
      <c r="S24" s="371"/>
      <c r="T24" s="371"/>
      <c r="U24" s="371"/>
      <c r="V24" s="372"/>
      <c r="W24" s="172"/>
      <c r="X24" s="373"/>
      <c r="Y24" s="172"/>
      <c r="Z24" s="374"/>
      <c r="AA24" s="375"/>
      <c r="AB24" s="376"/>
      <c r="AC24" s="140"/>
      <c r="AD24" s="173" t="str">
        <f t="shared" si="0"/>
        <v/>
      </c>
      <c r="AE24" s="855" t="str">
        <f>IF(B24="","",VLOOKUP($B24,'3-2_算定表'!$B$7:$Z$65534,27,FALSE))</f>
        <v/>
      </c>
      <c r="AF24" s="856" t="str">
        <f>IF(AD24="","",VLOOKUP($B24,#REF!,3,FALSE))</f>
        <v/>
      </c>
      <c r="AG24" s="857" t="str">
        <f>IF(AE24="","",VLOOKUP($B24,#REF!,3,FALSE))</f>
        <v/>
      </c>
    </row>
    <row r="25" spans="1:33" s="342" customFormat="1" ht="18.75" customHeight="1" x14ac:dyDescent="0.15">
      <c r="A25" s="2" t="str">
        <f t="shared" si="1"/>
        <v/>
      </c>
      <c r="B25" s="377"/>
      <c r="C25" s="170" t="str">
        <f>IF($B25="","",VLOOKUP($B25,'3-2_算定表'!$B$7:$P$65534,2,FALSE))</f>
        <v/>
      </c>
      <c r="D25" s="171" t="str">
        <f>IF($B25="","",VLOOKUP($B25,'3-2_算定表'!$B$7:$P$65534,3,FALSE))</f>
        <v/>
      </c>
      <c r="E25" s="171" t="str">
        <f>IF($B25="","",VLOOKUP($B25,'3-2_算定表'!$B$7:$P$65534,4,FALSE))</f>
        <v/>
      </c>
      <c r="F25" s="172" t="str">
        <f>IF(B25="","",VLOOKUP($B25,'3-2_算定表'!$B$7:$P$65534,11,FALSE))</f>
        <v/>
      </c>
      <c r="G25" s="174" t="str">
        <f>IF(B25="","",VLOOKUP($B25,'3-2_算定表'!$B$7:$P$65534,13,FALSE))</f>
        <v/>
      </c>
      <c r="H25" s="172" t="str">
        <f>IF(B25="","",VLOOKUP($B25,'3-2_算定表'!$B$7:$P$65534,14,FALSE))</f>
        <v/>
      </c>
      <c r="I25" s="174" t="str">
        <f>IF(B25="","",VLOOKUP($B25,'3-2_算定表'!$B$7:$P$65534,16,FALSE))</f>
        <v/>
      </c>
      <c r="J25" s="140" t="str">
        <f>IF(B25="","",VLOOKUP($B25,'3-2_算定表'!$B$7:$P$65534,17,FALSE))</f>
        <v/>
      </c>
      <c r="K25" s="370"/>
      <c r="L25" s="371"/>
      <c r="M25" s="372"/>
      <c r="N25" s="370"/>
      <c r="O25" s="371"/>
      <c r="P25" s="371"/>
      <c r="Q25" s="371"/>
      <c r="R25" s="371"/>
      <c r="S25" s="371"/>
      <c r="T25" s="371"/>
      <c r="U25" s="371"/>
      <c r="V25" s="372"/>
      <c r="W25" s="172"/>
      <c r="X25" s="373"/>
      <c r="Y25" s="172"/>
      <c r="Z25" s="374"/>
      <c r="AA25" s="375"/>
      <c r="AB25" s="376"/>
      <c r="AC25" s="140"/>
      <c r="AD25" s="173" t="str">
        <f t="shared" si="0"/>
        <v/>
      </c>
      <c r="AE25" s="855" t="str">
        <f>IF(B25="","",VLOOKUP($B25,'3-2_算定表'!$B$7:$Z$65534,27,FALSE))</f>
        <v/>
      </c>
      <c r="AF25" s="856" t="str">
        <f>IF(AD25="","",VLOOKUP($B25,#REF!,3,FALSE))</f>
        <v/>
      </c>
      <c r="AG25" s="857" t="str">
        <f>IF(AE25="","",VLOOKUP($B25,#REF!,3,FALSE))</f>
        <v/>
      </c>
    </row>
    <row r="26" spans="1:33" s="342" customFormat="1" ht="18.75" customHeight="1" x14ac:dyDescent="0.15">
      <c r="A26" s="2" t="str">
        <f t="shared" si="1"/>
        <v/>
      </c>
      <c r="B26" s="377"/>
      <c r="C26" s="170" t="str">
        <f>IF($B26="","",VLOOKUP($B26,'3-2_算定表'!$B$7:$P$65534,2,FALSE))</f>
        <v/>
      </c>
      <c r="D26" s="171" t="str">
        <f>IF($B26="","",VLOOKUP($B26,'3-2_算定表'!$B$7:$P$65534,3,FALSE))</f>
        <v/>
      </c>
      <c r="E26" s="171" t="str">
        <f>IF($B26="","",VLOOKUP($B26,'3-2_算定表'!$B$7:$P$65534,4,FALSE))</f>
        <v/>
      </c>
      <c r="F26" s="172" t="str">
        <f>IF(B26="","",VLOOKUP($B26,'3-2_算定表'!$B$7:$P$65534,11,FALSE))</f>
        <v/>
      </c>
      <c r="G26" s="174" t="str">
        <f>IF(B26="","",VLOOKUP($B26,'3-2_算定表'!$B$7:$P$65534,13,FALSE))</f>
        <v/>
      </c>
      <c r="H26" s="172" t="str">
        <f>IF(B26="","",VLOOKUP($B26,'3-2_算定表'!$B$7:$P$65534,14,FALSE))</f>
        <v/>
      </c>
      <c r="I26" s="174" t="str">
        <f>IF(B26="","",VLOOKUP($B26,'3-2_算定表'!$B$7:$P$65534,16,FALSE))</f>
        <v/>
      </c>
      <c r="J26" s="140" t="str">
        <f>IF(B26="","",VLOOKUP($B26,'3-2_算定表'!$B$7:$P$65534,17,FALSE))</f>
        <v/>
      </c>
      <c r="K26" s="370"/>
      <c r="L26" s="371"/>
      <c r="M26" s="372"/>
      <c r="N26" s="370"/>
      <c r="O26" s="371"/>
      <c r="P26" s="371"/>
      <c r="Q26" s="371"/>
      <c r="R26" s="371"/>
      <c r="S26" s="371"/>
      <c r="T26" s="371"/>
      <c r="U26" s="371"/>
      <c r="V26" s="372"/>
      <c r="W26" s="172"/>
      <c r="X26" s="373"/>
      <c r="Y26" s="172"/>
      <c r="Z26" s="374"/>
      <c r="AA26" s="375"/>
      <c r="AB26" s="376"/>
      <c r="AC26" s="140"/>
      <c r="AD26" s="173" t="str">
        <f t="shared" si="0"/>
        <v/>
      </c>
      <c r="AE26" s="855" t="str">
        <f>IF(B26="","",VLOOKUP($B26,'3-2_算定表'!$B$7:$Z$65534,27,FALSE))</f>
        <v/>
      </c>
      <c r="AF26" s="856" t="str">
        <f>IF(AD26="","",VLOOKUP($B26,#REF!,3,FALSE))</f>
        <v/>
      </c>
      <c r="AG26" s="857" t="str">
        <f>IF(AE26="","",VLOOKUP($B26,#REF!,3,FALSE))</f>
        <v/>
      </c>
    </row>
    <row r="27" spans="1:33" s="342" customFormat="1" ht="18.75" customHeight="1" x14ac:dyDescent="0.15">
      <c r="A27" s="2" t="str">
        <f t="shared" si="1"/>
        <v/>
      </c>
      <c r="B27" s="377"/>
      <c r="C27" s="170" t="str">
        <f>IF($B27="","",VLOOKUP($B27,'3-2_算定表'!$B$7:$P$65534,2,FALSE))</f>
        <v/>
      </c>
      <c r="D27" s="171" t="str">
        <f>IF($B27="","",VLOOKUP($B27,'3-2_算定表'!$B$7:$P$65534,3,FALSE))</f>
        <v/>
      </c>
      <c r="E27" s="171" t="str">
        <f>IF($B27="","",VLOOKUP($B27,'3-2_算定表'!$B$7:$P$65534,4,FALSE))</f>
        <v/>
      </c>
      <c r="F27" s="172" t="str">
        <f>IF(B27="","",VLOOKUP($B27,'3-2_算定表'!$B$7:$P$65534,11,FALSE))</f>
        <v/>
      </c>
      <c r="G27" s="174" t="str">
        <f>IF(B27="","",VLOOKUP($B27,'3-2_算定表'!$B$7:$P$65534,13,FALSE))</f>
        <v/>
      </c>
      <c r="H27" s="172" t="str">
        <f>IF(B27="","",VLOOKUP($B27,'3-2_算定表'!$B$7:$P$65534,14,FALSE))</f>
        <v/>
      </c>
      <c r="I27" s="174" t="str">
        <f>IF(B27="","",VLOOKUP($B27,'3-2_算定表'!$B$7:$P$65534,16,FALSE))</f>
        <v/>
      </c>
      <c r="J27" s="140" t="str">
        <f>IF(B27="","",VLOOKUP($B27,'3-2_算定表'!$B$7:$P$65534,17,FALSE))</f>
        <v/>
      </c>
      <c r="K27" s="370"/>
      <c r="L27" s="371"/>
      <c r="M27" s="372"/>
      <c r="N27" s="370"/>
      <c r="O27" s="371"/>
      <c r="P27" s="371"/>
      <c r="Q27" s="371"/>
      <c r="R27" s="371"/>
      <c r="S27" s="371"/>
      <c r="T27" s="371"/>
      <c r="U27" s="371"/>
      <c r="V27" s="372"/>
      <c r="W27" s="172"/>
      <c r="X27" s="373"/>
      <c r="Y27" s="172"/>
      <c r="Z27" s="374"/>
      <c r="AA27" s="375"/>
      <c r="AB27" s="376"/>
      <c r="AC27" s="140"/>
      <c r="AD27" s="173" t="str">
        <f t="shared" si="0"/>
        <v/>
      </c>
      <c r="AE27" s="855" t="str">
        <f>IF(B27="","",VLOOKUP($B27,'3-2_算定表'!$B$7:$Z$65534,27,FALSE))</f>
        <v/>
      </c>
      <c r="AF27" s="856" t="str">
        <f>IF(AD27="","",VLOOKUP($B27,#REF!,3,FALSE))</f>
        <v/>
      </c>
      <c r="AG27" s="857" t="str">
        <f>IF(AE27="","",VLOOKUP($B27,#REF!,3,FALSE))</f>
        <v/>
      </c>
    </row>
    <row r="28" spans="1:33" s="342" customFormat="1" ht="18.75" customHeight="1" x14ac:dyDescent="0.15">
      <c r="A28" s="2" t="str">
        <f t="shared" si="1"/>
        <v/>
      </c>
      <c r="B28" s="377"/>
      <c r="C28" s="170" t="str">
        <f>IF($B28="","",VLOOKUP($B28,'3-2_算定表'!$B$7:$P$65534,2,FALSE))</f>
        <v/>
      </c>
      <c r="D28" s="171" t="str">
        <f>IF($B28="","",VLOOKUP($B28,'3-2_算定表'!$B$7:$P$65534,3,FALSE))</f>
        <v/>
      </c>
      <c r="E28" s="171" t="str">
        <f>IF($B28="","",VLOOKUP($B28,'3-2_算定表'!$B$7:$P$65534,4,FALSE))</f>
        <v/>
      </c>
      <c r="F28" s="172" t="str">
        <f>IF(B28="","",VLOOKUP($B28,'3-2_算定表'!$B$7:$P$65534,11,FALSE))</f>
        <v/>
      </c>
      <c r="G28" s="174" t="str">
        <f>IF(B28="","",VLOOKUP($B28,'3-2_算定表'!$B$7:$P$65534,13,FALSE))</f>
        <v/>
      </c>
      <c r="H28" s="172" t="str">
        <f>IF(B28="","",VLOOKUP($B28,'3-2_算定表'!$B$7:$P$65534,14,FALSE))</f>
        <v/>
      </c>
      <c r="I28" s="174" t="str">
        <f>IF(B28="","",VLOOKUP($B28,'3-2_算定表'!$B$7:$P$65534,16,FALSE))</f>
        <v/>
      </c>
      <c r="J28" s="140" t="str">
        <f>IF(B28="","",VLOOKUP($B28,'3-2_算定表'!$B$7:$P$65534,17,FALSE))</f>
        <v/>
      </c>
      <c r="K28" s="370"/>
      <c r="L28" s="371"/>
      <c r="M28" s="372"/>
      <c r="N28" s="370"/>
      <c r="O28" s="371"/>
      <c r="P28" s="371"/>
      <c r="Q28" s="371"/>
      <c r="R28" s="371"/>
      <c r="S28" s="371"/>
      <c r="T28" s="371"/>
      <c r="U28" s="371"/>
      <c r="V28" s="372"/>
      <c r="W28" s="172"/>
      <c r="X28" s="373"/>
      <c r="Y28" s="172"/>
      <c r="Z28" s="374"/>
      <c r="AA28" s="375"/>
      <c r="AB28" s="376"/>
      <c r="AC28" s="140"/>
      <c r="AD28" s="173" t="str">
        <f t="shared" si="0"/>
        <v/>
      </c>
      <c r="AE28" s="855" t="str">
        <f>IF(B28="","",VLOOKUP($B28,'3-2_算定表'!$B$7:$Z$65534,27,FALSE))</f>
        <v/>
      </c>
      <c r="AF28" s="856" t="str">
        <f>IF(AD28="","",VLOOKUP($B28,#REF!,3,FALSE))</f>
        <v/>
      </c>
      <c r="AG28" s="857" t="str">
        <f>IF(AE28="","",VLOOKUP($B28,#REF!,3,FALSE))</f>
        <v/>
      </c>
    </row>
    <row r="29" spans="1:33" s="342" customFormat="1" ht="18.75" customHeight="1" x14ac:dyDescent="0.15">
      <c r="A29" s="2" t="str">
        <f t="shared" si="1"/>
        <v/>
      </c>
      <c r="B29" s="377"/>
      <c r="C29" s="170" t="str">
        <f>IF($B29="","",VLOOKUP($B29,'3-2_算定表'!$B$7:$P$65534,2,FALSE))</f>
        <v/>
      </c>
      <c r="D29" s="171" t="str">
        <f>IF($B29="","",VLOOKUP($B29,'3-2_算定表'!$B$7:$P$65534,3,FALSE))</f>
        <v/>
      </c>
      <c r="E29" s="171" t="str">
        <f>IF($B29="","",VLOOKUP($B29,'3-2_算定表'!$B$7:$P$65534,4,FALSE))</f>
        <v/>
      </c>
      <c r="F29" s="172" t="str">
        <f>IF(B29="","",VLOOKUP($B29,'3-2_算定表'!$B$7:$P$65534,11,FALSE))</f>
        <v/>
      </c>
      <c r="G29" s="174" t="str">
        <f>IF(B29="","",VLOOKUP($B29,'3-2_算定表'!$B$7:$P$65534,13,FALSE))</f>
        <v/>
      </c>
      <c r="H29" s="172" t="str">
        <f>IF(B29="","",VLOOKUP($B29,'3-2_算定表'!$B$7:$P$65534,14,FALSE))</f>
        <v/>
      </c>
      <c r="I29" s="174" t="str">
        <f>IF(B29="","",VLOOKUP($B29,'3-2_算定表'!$B$7:$P$65534,16,FALSE))</f>
        <v/>
      </c>
      <c r="J29" s="140" t="str">
        <f>IF(B29="","",VLOOKUP($B29,'3-2_算定表'!$B$7:$P$65534,17,FALSE))</f>
        <v/>
      </c>
      <c r="K29" s="370"/>
      <c r="L29" s="371"/>
      <c r="M29" s="372"/>
      <c r="N29" s="370"/>
      <c r="O29" s="371"/>
      <c r="P29" s="371"/>
      <c r="Q29" s="371"/>
      <c r="R29" s="371"/>
      <c r="S29" s="371"/>
      <c r="T29" s="371"/>
      <c r="U29" s="371"/>
      <c r="V29" s="372"/>
      <c r="W29" s="172"/>
      <c r="X29" s="373"/>
      <c r="Y29" s="172"/>
      <c r="Z29" s="374"/>
      <c r="AA29" s="375"/>
      <c r="AB29" s="376"/>
      <c r="AC29" s="140"/>
      <c r="AD29" s="173" t="str">
        <f t="shared" si="0"/>
        <v/>
      </c>
      <c r="AE29" s="855" t="str">
        <f>IF(B29="","",VLOOKUP($B29,'3-2_算定表'!$B$7:$Z$65534,27,FALSE))</f>
        <v/>
      </c>
      <c r="AF29" s="856" t="str">
        <f>IF(AD29="","",VLOOKUP($B29,#REF!,3,FALSE))</f>
        <v/>
      </c>
      <c r="AG29" s="857" t="str">
        <f>IF(AE29="","",VLOOKUP($B29,#REF!,3,FALSE))</f>
        <v/>
      </c>
    </row>
    <row r="30" spans="1:33" s="342" customFormat="1" ht="18.75" customHeight="1" x14ac:dyDescent="0.15">
      <c r="A30" s="2" t="str">
        <f t="shared" si="1"/>
        <v/>
      </c>
      <c r="B30" s="377"/>
      <c r="C30" s="170" t="str">
        <f>IF($B30="","",VLOOKUP($B30,'3-2_算定表'!$B$7:$P$65534,2,FALSE))</f>
        <v/>
      </c>
      <c r="D30" s="171" t="str">
        <f>IF($B30="","",VLOOKUP($B30,'3-2_算定表'!$B$7:$P$65534,3,FALSE))</f>
        <v/>
      </c>
      <c r="E30" s="171" t="str">
        <f>IF($B30="","",VLOOKUP($B30,'3-2_算定表'!$B$7:$P$65534,4,FALSE))</f>
        <v/>
      </c>
      <c r="F30" s="172" t="str">
        <f>IF(B30="","",VLOOKUP($B30,'3-2_算定表'!$B$7:$P$65534,11,FALSE))</f>
        <v/>
      </c>
      <c r="G30" s="174" t="str">
        <f>IF(B30="","",VLOOKUP($B30,'3-2_算定表'!$B$7:$P$65534,13,FALSE))</f>
        <v/>
      </c>
      <c r="H30" s="172" t="str">
        <f>IF(B30="","",VLOOKUP($B30,'3-2_算定表'!$B$7:$P$65534,14,FALSE))</f>
        <v/>
      </c>
      <c r="I30" s="174" t="str">
        <f>IF(B30="","",VLOOKUP($B30,'3-2_算定表'!$B$7:$P$65534,16,FALSE))</f>
        <v/>
      </c>
      <c r="J30" s="140" t="str">
        <f>IF(B30="","",VLOOKUP($B30,'3-2_算定表'!$B$7:$P$65534,17,FALSE))</f>
        <v/>
      </c>
      <c r="K30" s="370"/>
      <c r="L30" s="371"/>
      <c r="M30" s="372"/>
      <c r="N30" s="370"/>
      <c r="O30" s="371"/>
      <c r="P30" s="371"/>
      <c r="Q30" s="371"/>
      <c r="R30" s="371"/>
      <c r="S30" s="371"/>
      <c r="T30" s="371"/>
      <c r="U30" s="371"/>
      <c r="V30" s="372"/>
      <c r="W30" s="172"/>
      <c r="X30" s="373"/>
      <c r="Y30" s="172"/>
      <c r="Z30" s="374"/>
      <c r="AA30" s="375"/>
      <c r="AB30" s="376"/>
      <c r="AC30" s="140"/>
      <c r="AD30" s="173" t="str">
        <f t="shared" si="0"/>
        <v/>
      </c>
      <c r="AE30" s="855" t="str">
        <f>IF(B30="","",VLOOKUP($B30,'3-2_算定表'!$B$7:$Z$65534,27,FALSE))</f>
        <v/>
      </c>
      <c r="AF30" s="856" t="str">
        <f>IF(AD30="","",VLOOKUP($B30,#REF!,3,FALSE))</f>
        <v/>
      </c>
      <c r="AG30" s="857" t="str">
        <f>IF(AE30="","",VLOOKUP($B30,#REF!,3,FALSE))</f>
        <v/>
      </c>
    </row>
    <row r="31" spans="1:33" s="342" customFormat="1" ht="18.75" customHeight="1" x14ac:dyDescent="0.15">
      <c r="A31" s="2" t="str">
        <f t="shared" si="1"/>
        <v/>
      </c>
      <c r="B31" s="377"/>
      <c r="C31" s="170" t="str">
        <f>IF($B31="","",VLOOKUP($B31,'3-2_算定表'!$B$7:$P$65534,2,FALSE))</f>
        <v/>
      </c>
      <c r="D31" s="171" t="str">
        <f>IF($B31="","",VLOOKUP($B31,'3-2_算定表'!$B$7:$P$65534,3,FALSE))</f>
        <v/>
      </c>
      <c r="E31" s="171" t="str">
        <f>IF($B31="","",VLOOKUP($B31,'3-2_算定表'!$B$7:$P$65534,4,FALSE))</f>
        <v/>
      </c>
      <c r="F31" s="172" t="str">
        <f>IF(B31="","",VLOOKUP($B31,'3-2_算定表'!$B$7:$P$65534,11,FALSE))</f>
        <v/>
      </c>
      <c r="G31" s="174" t="str">
        <f>IF(B31="","",VLOOKUP($B31,'3-2_算定表'!$B$7:$P$65534,13,FALSE))</f>
        <v/>
      </c>
      <c r="H31" s="172" t="str">
        <f>IF(B31="","",VLOOKUP($B31,'3-2_算定表'!$B$7:$P$65534,14,FALSE))</f>
        <v/>
      </c>
      <c r="I31" s="174" t="str">
        <f>IF(B31="","",VLOOKUP($B31,'3-2_算定表'!$B$7:$P$65534,16,FALSE))</f>
        <v/>
      </c>
      <c r="J31" s="140" t="str">
        <f>IF(B31="","",VLOOKUP($B31,'3-2_算定表'!$B$7:$P$65534,17,FALSE))</f>
        <v/>
      </c>
      <c r="K31" s="370"/>
      <c r="L31" s="371"/>
      <c r="M31" s="372"/>
      <c r="N31" s="370"/>
      <c r="O31" s="371"/>
      <c r="P31" s="371"/>
      <c r="Q31" s="371"/>
      <c r="R31" s="371"/>
      <c r="S31" s="371"/>
      <c r="T31" s="371"/>
      <c r="U31" s="371"/>
      <c r="V31" s="372"/>
      <c r="W31" s="172"/>
      <c r="X31" s="373"/>
      <c r="Y31" s="172"/>
      <c r="Z31" s="374"/>
      <c r="AA31" s="375"/>
      <c r="AB31" s="376"/>
      <c r="AC31" s="140"/>
      <c r="AD31" s="173" t="str">
        <f t="shared" si="0"/>
        <v/>
      </c>
      <c r="AE31" s="855" t="str">
        <f>IF(B31="","",VLOOKUP($B31,'3-2_算定表'!$B$7:$Z$65534,27,FALSE))</f>
        <v/>
      </c>
      <c r="AF31" s="856" t="str">
        <f>IF(AD31="","",VLOOKUP($B31,#REF!,3,FALSE))</f>
        <v/>
      </c>
      <c r="AG31" s="857" t="str">
        <f>IF(AE31="","",VLOOKUP($B31,#REF!,3,FALSE))</f>
        <v/>
      </c>
    </row>
    <row r="32" spans="1:33" s="342" customFormat="1" ht="18.75" customHeight="1" x14ac:dyDescent="0.15">
      <c r="A32" s="2" t="str">
        <f t="shared" si="1"/>
        <v/>
      </c>
      <c r="B32" s="377"/>
      <c r="C32" s="170" t="str">
        <f>IF($B32="","",VLOOKUP($B32,'3-2_算定表'!$B$7:$P$65534,2,FALSE))</f>
        <v/>
      </c>
      <c r="D32" s="171" t="str">
        <f>IF($B32="","",VLOOKUP($B32,'3-2_算定表'!$B$7:$P$65534,3,FALSE))</f>
        <v/>
      </c>
      <c r="E32" s="171" t="str">
        <f>IF($B32="","",VLOOKUP($B32,'3-2_算定表'!$B$7:$P$65534,4,FALSE))</f>
        <v/>
      </c>
      <c r="F32" s="172" t="str">
        <f>IF(B32="","",VLOOKUP($B32,'3-2_算定表'!$B$7:$P$65534,11,FALSE))</f>
        <v/>
      </c>
      <c r="G32" s="174" t="str">
        <f>IF(B32="","",VLOOKUP($B32,'3-2_算定表'!$B$7:$P$65534,13,FALSE))</f>
        <v/>
      </c>
      <c r="H32" s="172" t="str">
        <f>IF(B32="","",VLOOKUP($B32,'3-2_算定表'!$B$7:$P$65534,14,FALSE))</f>
        <v/>
      </c>
      <c r="I32" s="174" t="str">
        <f>IF(B32="","",VLOOKUP($B32,'3-2_算定表'!$B$7:$P$65534,16,FALSE))</f>
        <v/>
      </c>
      <c r="J32" s="140" t="str">
        <f>IF(B32="","",VLOOKUP($B32,'3-2_算定表'!$B$7:$P$65534,17,FALSE))</f>
        <v/>
      </c>
      <c r="K32" s="370"/>
      <c r="L32" s="371"/>
      <c r="M32" s="372"/>
      <c r="N32" s="370"/>
      <c r="O32" s="371"/>
      <c r="P32" s="371"/>
      <c r="Q32" s="371"/>
      <c r="R32" s="371"/>
      <c r="S32" s="371"/>
      <c r="T32" s="371"/>
      <c r="U32" s="371"/>
      <c r="V32" s="372"/>
      <c r="W32" s="172"/>
      <c r="X32" s="373"/>
      <c r="Y32" s="172"/>
      <c r="Z32" s="374"/>
      <c r="AA32" s="375"/>
      <c r="AB32" s="376"/>
      <c r="AC32" s="140"/>
      <c r="AD32" s="173" t="str">
        <f t="shared" si="0"/>
        <v/>
      </c>
      <c r="AE32" s="855" t="str">
        <f>IF(B32="","",VLOOKUP($B32,'3-2_算定表'!$B$7:$Z$65534,27,FALSE))</f>
        <v/>
      </c>
      <c r="AF32" s="856" t="str">
        <f>IF(AD32="","",VLOOKUP($B32,#REF!,3,FALSE))</f>
        <v/>
      </c>
      <c r="AG32" s="857" t="str">
        <f>IF(AE32="","",VLOOKUP($B32,#REF!,3,FALSE))</f>
        <v/>
      </c>
    </row>
    <row r="33" spans="1:33" s="342" customFormat="1" ht="18.75" customHeight="1" x14ac:dyDescent="0.15">
      <c r="A33" s="2" t="str">
        <f t="shared" si="1"/>
        <v/>
      </c>
      <c r="B33" s="377"/>
      <c r="C33" s="170" t="str">
        <f>IF($B33="","",VLOOKUP($B33,'3-2_算定表'!$B$7:$P$65534,2,FALSE))</f>
        <v/>
      </c>
      <c r="D33" s="171" t="str">
        <f>IF($B33="","",VLOOKUP($B33,'3-2_算定表'!$B$7:$P$65534,3,FALSE))</f>
        <v/>
      </c>
      <c r="E33" s="171" t="str">
        <f>IF($B33="","",VLOOKUP($B33,'3-2_算定表'!$B$7:$P$65534,4,FALSE))</f>
        <v/>
      </c>
      <c r="F33" s="172" t="str">
        <f>IF(B33="","",VLOOKUP($B33,'3-2_算定表'!$B$7:$P$65534,11,FALSE))</f>
        <v/>
      </c>
      <c r="G33" s="174" t="str">
        <f>IF(B33="","",VLOOKUP($B33,'3-2_算定表'!$B$7:$P$65534,13,FALSE))</f>
        <v/>
      </c>
      <c r="H33" s="172" t="str">
        <f>IF(B33="","",VLOOKUP($B33,'3-2_算定表'!$B$7:$P$65534,14,FALSE))</f>
        <v/>
      </c>
      <c r="I33" s="174" t="str">
        <f>IF(B33="","",VLOOKUP($B33,'3-2_算定表'!$B$7:$P$65534,16,FALSE))</f>
        <v/>
      </c>
      <c r="J33" s="140" t="str">
        <f>IF(B33="","",VLOOKUP($B33,'3-2_算定表'!$B$7:$P$65534,17,FALSE))</f>
        <v/>
      </c>
      <c r="K33" s="370"/>
      <c r="L33" s="371"/>
      <c r="M33" s="372"/>
      <c r="N33" s="370"/>
      <c r="O33" s="371"/>
      <c r="P33" s="371"/>
      <c r="Q33" s="371"/>
      <c r="R33" s="371"/>
      <c r="S33" s="371"/>
      <c r="T33" s="371"/>
      <c r="U33" s="371"/>
      <c r="V33" s="372"/>
      <c r="W33" s="172"/>
      <c r="X33" s="373"/>
      <c r="Y33" s="172"/>
      <c r="Z33" s="374"/>
      <c r="AA33" s="375"/>
      <c r="AB33" s="376"/>
      <c r="AC33" s="140"/>
      <c r="AD33" s="173" t="str">
        <f t="shared" si="0"/>
        <v/>
      </c>
      <c r="AE33" s="855" t="str">
        <f>IF(B33="","",VLOOKUP($B33,'3-2_算定表'!$B$7:$Z$65534,27,FALSE))</f>
        <v/>
      </c>
      <c r="AF33" s="856" t="str">
        <f>IF(AD33="","",VLOOKUP($B33,#REF!,3,FALSE))</f>
        <v/>
      </c>
      <c r="AG33" s="857" t="str">
        <f>IF(AE33="","",VLOOKUP($B33,#REF!,3,FALSE))</f>
        <v/>
      </c>
    </row>
    <row r="34" spans="1:33" s="342" customFormat="1" ht="18.75" customHeight="1" x14ac:dyDescent="0.15">
      <c r="A34" s="2" t="str">
        <f t="shared" si="1"/>
        <v/>
      </c>
      <c r="B34" s="377"/>
      <c r="C34" s="170" t="str">
        <f>IF($B34="","",VLOOKUP($B34,'3-2_算定表'!$B$7:$P$65534,2,FALSE))</f>
        <v/>
      </c>
      <c r="D34" s="171" t="str">
        <f>IF($B34="","",VLOOKUP($B34,'3-2_算定表'!$B$7:$P$65534,3,FALSE))</f>
        <v/>
      </c>
      <c r="E34" s="171" t="str">
        <f>IF($B34="","",VLOOKUP($B34,'3-2_算定表'!$B$7:$P$65534,4,FALSE))</f>
        <v/>
      </c>
      <c r="F34" s="172" t="str">
        <f>IF(B34="","",VLOOKUP($B34,'3-2_算定表'!$B$7:$P$65534,11,FALSE))</f>
        <v/>
      </c>
      <c r="G34" s="174" t="str">
        <f>IF(B34="","",VLOOKUP($B34,'3-2_算定表'!$B$7:$P$65534,13,FALSE))</f>
        <v/>
      </c>
      <c r="H34" s="172" t="str">
        <f>IF(B34="","",VLOOKUP($B34,'3-2_算定表'!$B$7:$P$65534,14,FALSE))</f>
        <v/>
      </c>
      <c r="I34" s="174" t="str">
        <f>IF(B34="","",VLOOKUP($B34,'3-2_算定表'!$B$7:$P$65534,16,FALSE))</f>
        <v/>
      </c>
      <c r="J34" s="140" t="str">
        <f>IF(B34="","",VLOOKUP($B34,'3-2_算定表'!$B$7:$P$65534,17,FALSE))</f>
        <v/>
      </c>
      <c r="K34" s="370"/>
      <c r="L34" s="371"/>
      <c r="M34" s="372"/>
      <c r="N34" s="370"/>
      <c r="O34" s="371"/>
      <c r="P34" s="371"/>
      <c r="Q34" s="371"/>
      <c r="R34" s="371"/>
      <c r="S34" s="371"/>
      <c r="T34" s="371"/>
      <c r="U34" s="371"/>
      <c r="V34" s="372"/>
      <c r="W34" s="172"/>
      <c r="X34" s="373"/>
      <c r="Y34" s="172"/>
      <c r="Z34" s="374"/>
      <c r="AA34" s="375"/>
      <c r="AB34" s="376"/>
      <c r="AC34" s="140"/>
      <c r="AD34" s="173" t="str">
        <f t="shared" si="0"/>
        <v/>
      </c>
      <c r="AE34" s="855" t="str">
        <f>IF(B34="","",VLOOKUP($B34,'3-2_算定表'!$B$7:$Z$65534,27,FALSE))</f>
        <v/>
      </c>
      <c r="AF34" s="856" t="str">
        <f>IF(AD34="","",VLOOKUP($B34,#REF!,3,FALSE))</f>
        <v/>
      </c>
      <c r="AG34" s="857" t="str">
        <f>IF(AE34="","",VLOOKUP($B34,#REF!,3,FALSE))</f>
        <v/>
      </c>
    </row>
    <row r="35" spans="1:33" s="342" customFormat="1" ht="18.75" customHeight="1" x14ac:dyDescent="0.15">
      <c r="A35" s="2" t="str">
        <f t="shared" si="1"/>
        <v/>
      </c>
      <c r="B35" s="377"/>
      <c r="C35" s="170" t="str">
        <f>IF($B35="","",VLOOKUP($B35,'3-2_算定表'!$B$7:$P$65534,2,FALSE))</f>
        <v/>
      </c>
      <c r="D35" s="171" t="str">
        <f>IF($B35="","",VLOOKUP($B35,'3-2_算定表'!$B$7:$P$65534,3,FALSE))</f>
        <v/>
      </c>
      <c r="E35" s="171" t="str">
        <f>IF($B35="","",VLOOKUP($B35,'3-2_算定表'!$B$7:$P$65534,4,FALSE))</f>
        <v/>
      </c>
      <c r="F35" s="172" t="str">
        <f>IF(B35="","",VLOOKUP($B35,'3-2_算定表'!$B$7:$P$65534,11,FALSE))</f>
        <v/>
      </c>
      <c r="G35" s="174" t="str">
        <f>IF(B35="","",VLOOKUP($B35,'3-2_算定表'!$B$7:$P$65534,13,FALSE))</f>
        <v/>
      </c>
      <c r="H35" s="172" t="str">
        <f>IF(B35="","",VLOOKUP($B35,'3-2_算定表'!$B$7:$P$65534,14,FALSE))</f>
        <v/>
      </c>
      <c r="I35" s="174"/>
      <c r="J35" s="140"/>
      <c r="K35" s="370"/>
      <c r="L35" s="371"/>
      <c r="M35" s="372"/>
      <c r="N35" s="370"/>
      <c r="O35" s="371"/>
      <c r="P35" s="371"/>
      <c r="Q35" s="371"/>
      <c r="R35" s="371"/>
      <c r="S35" s="371"/>
      <c r="T35" s="371"/>
      <c r="U35" s="371"/>
      <c r="V35" s="372"/>
      <c r="W35" s="172"/>
      <c r="X35" s="373"/>
      <c r="Y35" s="172"/>
      <c r="Z35" s="374"/>
      <c r="AA35" s="375"/>
      <c r="AB35" s="376"/>
      <c r="AC35" s="140"/>
      <c r="AD35" s="173" t="str">
        <f t="shared" si="0"/>
        <v/>
      </c>
      <c r="AE35" s="855" t="str">
        <f>IF(B35="","",VLOOKUP($B35,'3-2_算定表'!$B$7:$Z$65534,27,FALSE))</f>
        <v/>
      </c>
      <c r="AF35" s="856" t="str">
        <f>IF(AD35="","",VLOOKUP($B35,#REF!,3,FALSE))</f>
        <v/>
      </c>
      <c r="AG35" s="857" t="str">
        <f>IF(AE35="","",VLOOKUP($B35,#REF!,3,FALSE))</f>
        <v/>
      </c>
    </row>
    <row r="36" spans="1:33" s="342" customFormat="1" ht="18.75" customHeight="1" x14ac:dyDescent="0.15">
      <c r="A36" s="2" t="str">
        <f t="shared" si="1"/>
        <v/>
      </c>
      <c r="B36" s="377"/>
      <c r="C36" s="170" t="str">
        <f>IF($B36="","",VLOOKUP($B36,'3-2_算定表'!$B$7:$P$65534,2,FALSE))</f>
        <v/>
      </c>
      <c r="D36" s="171" t="str">
        <f>IF($B36="","",VLOOKUP($B36,'3-2_算定表'!$B$7:$P$65534,3,FALSE))</f>
        <v/>
      </c>
      <c r="E36" s="171" t="str">
        <f>IF($B36="","",VLOOKUP($B36,'3-2_算定表'!$B$7:$P$65534,4,FALSE))</f>
        <v/>
      </c>
      <c r="F36" s="172" t="str">
        <f>IF(B36="","",VLOOKUP($B36,'3-2_算定表'!$B$7:$P$65534,11,FALSE))</f>
        <v/>
      </c>
      <c r="G36" s="174" t="str">
        <f>IF(B36="","",VLOOKUP($B36,'3-2_算定表'!$B$7:$P$65534,13,FALSE))</f>
        <v/>
      </c>
      <c r="H36" s="172" t="str">
        <f>IF(B36="","",VLOOKUP($B36,'3-2_算定表'!$B$7:$P$65534,14,FALSE))</f>
        <v/>
      </c>
      <c r="I36" s="174"/>
      <c r="J36" s="140"/>
      <c r="K36" s="370"/>
      <c r="L36" s="371"/>
      <c r="M36" s="372"/>
      <c r="N36" s="370"/>
      <c r="O36" s="371"/>
      <c r="P36" s="371"/>
      <c r="Q36" s="371"/>
      <c r="R36" s="371"/>
      <c r="S36" s="371"/>
      <c r="T36" s="371"/>
      <c r="U36" s="371"/>
      <c r="V36" s="372"/>
      <c r="W36" s="172"/>
      <c r="X36" s="373"/>
      <c r="Y36" s="172"/>
      <c r="Z36" s="374"/>
      <c r="AA36" s="375"/>
      <c r="AB36" s="376"/>
      <c r="AC36" s="140"/>
      <c r="AD36" s="173" t="str">
        <f t="shared" si="0"/>
        <v/>
      </c>
      <c r="AE36" s="855" t="str">
        <f>IF(B36="","",VLOOKUP($B36,'3-2_算定表'!$B$7:$Z$65534,27,FALSE))</f>
        <v/>
      </c>
      <c r="AF36" s="856" t="str">
        <f>IF(AD36="","",VLOOKUP($B36,#REF!,3,FALSE))</f>
        <v/>
      </c>
      <c r="AG36" s="857" t="str">
        <f>IF(AE36="","",VLOOKUP($B36,#REF!,3,FALSE))</f>
        <v/>
      </c>
    </row>
    <row r="37" spans="1:33" s="342" customFormat="1" ht="18.75" customHeight="1" x14ac:dyDescent="0.15">
      <c r="A37" s="2" t="str">
        <f t="shared" si="1"/>
        <v/>
      </c>
      <c r="B37" s="377"/>
      <c r="C37" s="170" t="str">
        <f>IF($B37="","",VLOOKUP($B37,'3-2_算定表'!$B$7:$P$65534,2,FALSE))</f>
        <v/>
      </c>
      <c r="D37" s="171" t="str">
        <f>IF($B37="","",VLOOKUP($B37,'3-2_算定表'!$B$7:$P$65534,3,FALSE))</f>
        <v/>
      </c>
      <c r="E37" s="171" t="str">
        <f>IF($B37="","",VLOOKUP($B37,'3-2_算定表'!$B$7:$P$65534,4,FALSE))</f>
        <v/>
      </c>
      <c r="F37" s="172" t="str">
        <f>IF(B37="","",VLOOKUP($B37,'3-2_算定表'!$B$7:$P$65534,11,FALSE))</f>
        <v/>
      </c>
      <c r="G37" s="174" t="str">
        <f>IF(B37="","",VLOOKUP($B37,'3-2_算定表'!$B$7:$P$65534,13,FALSE))</f>
        <v/>
      </c>
      <c r="H37" s="172" t="str">
        <f>IF(B37="","",VLOOKUP($B37,'3-2_算定表'!$B$7:$P$65534,14,FALSE))</f>
        <v/>
      </c>
      <c r="I37" s="174"/>
      <c r="J37" s="140"/>
      <c r="K37" s="370"/>
      <c r="L37" s="371"/>
      <c r="M37" s="372"/>
      <c r="N37" s="370"/>
      <c r="O37" s="371"/>
      <c r="P37" s="371"/>
      <c r="Q37" s="371"/>
      <c r="R37" s="371"/>
      <c r="S37" s="371"/>
      <c r="T37" s="371"/>
      <c r="U37" s="371"/>
      <c r="V37" s="372"/>
      <c r="W37" s="172"/>
      <c r="X37" s="373"/>
      <c r="Y37" s="172"/>
      <c r="Z37" s="374"/>
      <c r="AA37" s="375"/>
      <c r="AB37" s="376"/>
      <c r="AC37" s="140"/>
      <c r="AD37" s="173" t="str">
        <f t="shared" si="0"/>
        <v/>
      </c>
      <c r="AE37" s="855" t="str">
        <f>IF(B37="","",VLOOKUP($B37,'3-2_算定表'!$B$7:$Z$65534,27,FALSE))</f>
        <v/>
      </c>
      <c r="AF37" s="856" t="str">
        <f>IF(AD37="","",VLOOKUP($B37,#REF!,3,FALSE))</f>
        <v/>
      </c>
      <c r="AG37" s="857" t="str">
        <f>IF(AE37="","",VLOOKUP($B37,#REF!,3,FALSE))</f>
        <v/>
      </c>
    </row>
    <row r="38" spans="1:33" s="342" customFormat="1" ht="18.75" customHeight="1" thickBot="1" x14ac:dyDescent="0.2">
      <c r="A38" s="2" t="str">
        <f t="shared" si="1"/>
        <v/>
      </c>
      <c r="B38" s="377"/>
      <c r="C38" s="170" t="str">
        <f>IF($B38="","",VLOOKUP($B38,'3-2_算定表'!$B$7:$P$65534,2,FALSE))</f>
        <v/>
      </c>
      <c r="D38" s="171" t="str">
        <f>IF($B38="","",VLOOKUP($B38,'3-2_算定表'!$B$7:$P$65534,3,FALSE))</f>
        <v/>
      </c>
      <c r="E38" s="171" t="str">
        <f>IF($B38="","",VLOOKUP($B38,'3-2_算定表'!$B$7:$P$65534,4,FALSE))</f>
        <v/>
      </c>
      <c r="F38" s="172" t="str">
        <f>IF(B38="","",VLOOKUP($B38,'3-2_算定表'!$B$7:$P$65534,11,FALSE))</f>
        <v/>
      </c>
      <c r="G38" s="174" t="str">
        <f>IF(B38="","",VLOOKUP($B38,'3-2_算定表'!$B$7:$P$65534,13,FALSE))</f>
        <v/>
      </c>
      <c r="H38" s="172" t="str">
        <f>IF(B38="","",VLOOKUP($B38,'3-2_算定表'!$B$7:$P$65534,14,FALSE))</f>
        <v/>
      </c>
      <c r="I38" s="174"/>
      <c r="J38" s="140"/>
      <c r="K38" s="370"/>
      <c r="L38" s="371"/>
      <c r="M38" s="372"/>
      <c r="N38" s="370"/>
      <c r="O38" s="371"/>
      <c r="P38" s="371"/>
      <c r="Q38" s="371"/>
      <c r="R38" s="371"/>
      <c r="S38" s="371"/>
      <c r="T38" s="371"/>
      <c r="U38" s="371"/>
      <c r="V38" s="372"/>
      <c r="W38" s="172"/>
      <c r="X38" s="373"/>
      <c r="Y38" s="172"/>
      <c r="Z38" s="374"/>
      <c r="AA38" s="375"/>
      <c r="AB38" s="376"/>
      <c r="AC38" s="140"/>
      <c r="AD38" s="173" t="str">
        <f t="shared" si="0"/>
        <v/>
      </c>
      <c r="AE38" s="855" t="str">
        <f>IF(B38="","",VLOOKUP($B38,'3-2_算定表'!$B$7:$Z$65534,27,FALSE))</f>
        <v/>
      </c>
      <c r="AF38" s="856" t="str">
        <f>IF(AD38="","",VLOOKUP($B38,#REF!,3,FALSE))</f>
        <v/>
      </c>
      <c r="AG38" s="857" t="str">
        <f>IF(AE38="","",VLOOKUP($B38,#REF!,3,FALSE))</f>
        <v/>
      </c>
    </row>
    <row r="39" spans="1:33" s="351" customFormat="1" ht="18.75" customHeight="1" thickBot="1" x14ac:dyDescent="0.2">
      <c r="A39" s="786" t="s">
        <v>16</v>
      </c>
      <c r="B39" s="858"/>
      <c r="C39" s="858"/>
      <c r="D39" s="858"/>
      <c r="E39" s="858"/>
      <c r="F39" s="858"/>
      <c r="G39" s="858"/>
      <c r="H39" s="858"/>
      <c r="I39" s="858"/>
      <c r="J39" s="154"/>
      <c r="K39" s="175" t="s">
        <v>176</v>
      </c>
      <c r="L39" s="176" t="s">
        <v>176</v>
      </c>
      <c r="M39" s="177" t="s">
        <v>176</v>
      </c>
      <c r="N39" s="175" t="s">
        <v>176</v>
      </c>
      <c r="O39" s="176" t="s">
        <v>176</v>
      </c>
      <c r="P39" s="176" t="s">
        <v>176</v>
      </c>
      <c r="Q39" s="176" t="s">
        <v>176</v>
      </c>
      <c r="R39" s="176" t="s">
        <v>176</v>
      </c>
      <c r="S39" s="176" t="s">
        <v>176</v>
      </c>
      <c r="T39" s="176" t="s">
        <v>176</v>
      </c>
      <c r="U39" s="176" t="s">
        <v>176</v>
      </c>
      <c r="V39" s="177" t="s">
        <v>176</v>
      </c>
      <c r="W39" s="175" t="s">
        <v>176</v>
      </c>
      <c r="X39" s="178" t="s">
        <v>176</v>
      </c>
      <c r="Y39" s="175" t="s">
        <v>176</v>
      </c>
      <c r="Z39" s="179" t="s">
        <v>176</v>
      </c>
      <c r="AA39" s="180" t="s">
        <v>176</v>
      </c>
      <c r="AB39" s="181" t="s">
        <v>176</v>
      </c>
      <c r="AC39" s="183"/>
      <c r="AD39" s="183"/>
      <c r="AE39" s="789"/>
      <c r="AF39" s="790"/>
      <c r="AG39" s="791"/>
    </row>
    <row r="40" spans="1:33" s="293" customFormat="1" ht="16.5" customHeight="1" x14ac:dyDescent="0.15">
      <c r="A40" s="293" t="s">
        <v>21</v>
      </c>
    </row>
    <row r="41" spans="1:33" ht="10.5" customHeight="1" x14ac:dyDescent="0.15">
      <c r="A41" s="244" t="s">
        <v>177</v>
      </c>
    </row>
    <row r="42" spans="1:33" ht="10.5" customHeight="1" x14ac:dyDescent="0.15">
      <c r="A42" s="244" t="s">
        <v>72</v>
      </c>
    </row>
    <row r="43" spans="1:33" ht="10.5" customHeight="1" x14ac:dyDescent="0.15">
      <c r="A43" s="244" t="s">
        <v>347</v>
      </c>
    </row>
    <row r="44" spans="1:33" ht="18.75" customHeight="1" x14ac:dyDescent="0.15"/>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6">
    <mergeCell ref="AE38:AG38"/>
    <mergeCell ref="A39:I39"/>
    <mergeCell ref="AE39:AG39"/>
    <mergeCell ref="AE31:AG31"/>
    <mergeCell ref="AE32:AG32"/>
    <mergeCell ref="AE33:AG33"/>
    <mergeCell ref="AE34:AG34"/>
    <mergeCell ref="AE35:AG35"/>
    <mergeCell ref="AE36:AG36"/>
    <mergeCell ref="AE27:AG27"/>
    <mergeCell ref="AE28:AG28"/>
    <mergeCell ref="AE29:AG29"/>
    <mergeCell ref="AE30:AG30"/>
    <mergeCell ref="AE37:AG37"/>
    <mergeCell ref="AE22:AG22"/>
    <mergeCell ref="AE23:AG23"/>
    <mergeCell ref="AE24:AG24"/>
    <mergeCell ref="AE25:AG25"/>
    <mergeCell ref="AE26:AG26"/>
    <mergeCell ref="AE17:AG17"/>
    <mergeCell ref="AE18:AG18"/>
    <mergeCell ref="AE19:AG19"/>
    <mergeCell ref="AE20:AG20"/>
    <mergeCell ref="AE21:AG21"/>
    <mergeCell ref="AE12:AG12"/>
    <mergeCell ref="AE13:AG13"/>
    <mergeCell ref="AE14:AG14"/>
    <mergeCell ref="AE15:AG15"/>
    <mergeCell ref="AE16:AG16"/>
    <mergeCell ref="AE9:AG9"/>
    <mergeCell ref="AE10:AG10"/>
    <mergeCell ref="AD4:AD7"/>
    <mergeCell ref="AE4:AG8"/>
    <mergeCell ref="AE11:AG11"/>
    <mergeCell ref="F5:J5"/>
    <mergeCell ref="K5:V5"/>
    <mergeCell ref="W5:AB5"/>
    <mergeCell ref="F6:F8"/>
    <mergeCell ref="G6:G7"/>
    <mergeCell ref="H6:H8"/>
    <mergeCell ref="K6:M6"/>
    <mergeCell ref="N6:V6"/>
    <mergeCell ref="W6:W8"/>
    <mergeCell ref="X6:X8"/>
    <mergeCell ref="Y6:Y8"/>
    <mergeCell ref="Z6:Z8"/>
    <mergeCell ref="S7:S8"/>
    <mergeCell ref="T7:T8"/>
    <mergeCell ref="R7:R8"/>
    <mergeCell ref="F4:J4"/>
    <mergeCell ref="I6:I7"/>
    <mergeCell ref="J6:J7"/>
    <mergeCell ref="K4:AB4"/>
    <mergeCell ref="AC4:AC7"/>
    <mergeCell ref="U7:U8"/>
    <mergeCell ref="V7:V8"/>
    <mergeCell ref="AA6:AA8"/>
    <mergeCell ref="AB6:AB8"/>
    <mergeCell ref="K7:K8"/>
    <mergeCell ref="L7:L8"/>
    <mergeCell ref="M7:M8"/>
    <mergeCell ref="N7:N8"/>
    <mergeCell ref="O7:O8"/>
    <mergeCell ref="P7:P8"/>
    <mergeCell ref="Q7:Q8"/>
    <mergeCell ref="A4:A8"/>
    <mergeCell ref="B4:B8"/>
    <mergeCell ref="C4:C8"/>
    <mergeCell ref="D4:D8"/>
    <mergeCell ref="E4:E8"/>
    <mergeCell ref="W1:Y1"/>
    <mergeCell ref="Z1:AD1"/>
    <mergeCell ref="AF1:AG1"/>
    <mergeCell ref="W2:Y2"/>
    <mergeCell ref="Z2:AD2"/>
    <mergeCell ref="AF2:AG2"/>
  </mergeCells>
  <phoneticPr fontId="2"/>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horizontalCentered="1"/>
  <pageMargins left="0.19685039370078741" right="0.19685039370078741" top="0.39370078740157483" bottom="0.39370078740157483" header="0" footer="0"/>
  <pageSetup paperSize="9" scale="68" orientation="landscape"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08"/>
  <sheetViews>
    <sheetView showGridLines="0" zoomScale="80" zoomScaleNormal="80" zoomScaleSheetLayoutView="80" zoomScalePageLayoutView="70" workbookViewId="0">
      <selection activeCell="Q22" sqref="Q22"/>
    </sheetView>
  </sheetViews>
  <sheetFormatPr defaultColWidth="9.625" defaultRowHeight="14.25" x14ac:dyDescent="0.15"/>
  <cols>
    <col min="1" max="1" width="6.25" style="246" customWidth="1"/>
    <col min="2" max="2" width="17.5" style="246" customWidth="1"/>
    <col min="3" max="3" width="6" style="246" bestFit="1" customWidth="1"/>
    <col min="4" max="5" width="11.25" style="246" customWidth="1"/>
    <col min="6" max="6" width="4" style="246" bestFit="1" customWidth="1"/>
    <col min="7" max="7" width="10.25" style="246" bestFit="1" customWidth="1"/>
    <col min="8" max="8" width="4" style="246" bestFit="1" customWidth="1"/>
    <col min="9" max="9" width="10.75" style="246" customWidth="1"/>
    <col min="10" max="10" width="12.25" style="246" bestFit="1" customWidth="1"/>
    <col min="11" max="17" width="4.25" style="246" customWidth="1"/>
    <col min="18" max="18" width="4.75" style="246" customWidth="1"/>
    <col min="19" max="22" width="4.25" style="246" customWidth="1"/>
    <col min="23" max="26" width="4.375" style="246" customWidth="1"/>
    <col min="27" max="28" width="10.25" style="246" bestFit="1" customWidth="1"/>
    <col min="29" max="29" width="9.75" style="246" customWidth="1"/>
    <col min="30" max="30" width="6.5" style="246" customWidth="1"/>
    <col min="31" max="31" width="8.25" style="246" customWidth="1"/>
    <col min="32" max="32" width="3.125" style="246" customWidth="1"/>
    <col min="33" max="16384" width="9.625" style="246"/>
  </cols>
  <sheetData>
    <row r="1" spans="1:35" ht="24.95" customHeight="1" x14ac:dyDescent="0.15">
      <c r="A1" s="303" t="s">
        <v>60</v>
      </c>
      <c r="B1" s="303"/>
      <c r="W1" s="792" t="s">
        <v>14</v>
      </c>
      <c r="X1" s="792"/>
      <c r="Y1" s="793"/>
      <c r="Z1" s="793"/>
      <c r="AA1" s="793"/>
      <c r="AB1" s="794"/>
      <c r="AC1" s="305" t="s">
        <v>15</v>
      </c>
      <c r="AD1" s="795"/>
      <c r="AE1" s="796"/>
    </row>
    <row r="2" spans="1:35" ht="24.95" customHeight="1" thickBot="1" x14ac:dyDescent="0.2">
      <c r="A2" s="306"/>
      <c r="W2" s="797" t="s">
        <v>12</v>
      </c>
      <c r="X2" s="797"/>
      <c r="Y2" s="798"/>
      <c r="Z2" s="798"/>
      <c r="AA2" s="798"/>
      <c r="AB2" s="799"/>
      <c r="AC2" s="307" t="s">
        <v>13</v>
      </c>
      <c r="AD2" s="800"/>
      <c r="AE2" s="801"/>
    </row>
    <row r="3" spans="1:35" ht="19.5" thickBot="1" x14ac:dyDescent="0.2">
      <c r="A3" s="354" t="s">
        <v>360</v>
      </c>
      <c r="B3" s="245"/>
      <c r="AD3" s="309"/>
      <c r="AE3" s="309" t="s">
        <v>20</v>
      </c>
    </row>
    <row r="4" spans="1:35" s="255" customFormat="1" ht="18.75" customHeight="1" thickBot="1" x14ac:dyDescent="0.2">
      <c r="A4" s="731" t="s">
        <v>24</v>
      </c>
      <c r="B4" s="726"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09"/>
      <c r="AA4" s="726" t="s">
        <v>58</v>
      </c>
      <c r="AB4" s="726" t="s">
        <v>227</v>
      </c>
      <c r="AC4" s="846" t="s">
        <v>62</v>
      </c>
      <c r="AD4" s="847"/>
      <c r="AE4" s="848"/>
    </row>
    <row r="5" spans="1:35" s="255" customFormat="1" ht="18.75" customHeight="1" thickBot="1" x14ac:dyDescent="0.2">
      <c r="A5" s="750"/>
      <c r="B5" s="752"/>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3"/>
      <c r="AA5" s="752"/>
      <c r="AB5" s="752"/>
      <c r="AC5" s="849"/>
      <c r="AD5" s="850"/>
      <c r="AE5" s="851"/>
    </row>
    <row r="6" spans="1:35" s="255" customFormat="1" ht="21.75" customHeight="1" thickBot="1" x14ac:dyDescent="0.2">
      <c r="A6" s="750"/>
      <c r="B6" s="750"/>
      <c r="C6" s="755"/>
      <c r="D6" s="752"/>
      <c r="E6" s="752"/>
      <c r="F6" s="828" t="s">
        <v>5</v>
      </c>
      <c r="G6" s="805" t="s">
        <v>44</v>
      </c>
      <c r="H6" s="828" t="s">
        <v>5</v>
      </c>
      <c r="I6" s="805" t="s">
        <v>44</v>
      </c>
      <c r="J6" s="807" t="s">
        <v>218</v>
      </c>
      <c r="K6" s="802" t="s">
        <v>55</v>
      </c>
      <c r="L6" s="803"/>
      <c r="M6" s="804"/>
      <c r="N6" s="831" t="s">
        <v>56</v>
      </c>
      <c r="O6" s="832"/>
      <c r="P6" s="832"/>
      <c r="Q6" s="832"/>
      <c r="R6" s="832"/>
      <c r="S6" s="832"/>
      <c r="T6" s="832"/>
      <c r="U6" s="832"/>
      <c r="V6" s="833"/>
      <c r="W6" s="808" t="s">
        <v>168</v>
      </c>
      <c r="X6" s="812" t="s">
        <v>168</v>
      </c>
      <c r="Y6" s="814" t="s">
        <v>114</v>
      </c>
      <c r="Z6" s="817" t="s">
        <v>114</v>
      </c>
      <c r="AA6" s="752"/>
      <c r="AB6" s="750"/>
      <c r="AC6" s="834"/>
      <c r="AD6" s="852"/>
      <c r="AE6" s="851"/>
    </row>
    <row r="7" spans="1:35" s="255" customFormat="1" ht="20.25" customHeight="1" x14ac:dyDescent="0.15">
      <c r="A7" s="750"/>
      <c r="B7" s="750"/>
      <c r="C7" s="755"/>
      <c r="D7" s="752"/>
      <c r="E7" s="752"/>
      <c r="F7" s="829"/>
      <c r="G7" s="806"/>
      <c r="H7" s="829"/>
      <c r="I7" s="806"/>
      <c r="J7" s="782"/>
      <c r="K7" s="820" t="s">
        <v>49</v>
      </c>
      <c r="L7" s="810" t="s">
        <v>50</v>
      </c>
      <c r="M7" s="812" t="s">
        <v>51</v>
      </c>
      <c r="N7" s="820" t="s">
        <v>46</v>
      </c>
      <c r="O7" s="810" t="s">
        <v>170</v>
      </c>
      <c r="P7" s="810" t="s">
        <v>171</v>
      </c>
      <c r="Q7" s="810" t="s">
        <v>172</v>
      </c>
      <c r="R7" s="810" t="s">
        <v>47</v>
      </c>
      <c r="S7" s="810" t="s">
        <v>48</v>
      </c>
      <c r="T7" s="810" t="s">
        <v>52</v>
      </c>
      <c r="U7" s="810" t="s">
        <v>53</v>
      </c>
      <c r="V7" s="812" t="s">
        <v>54</v>
      </c>
      <c r="W7" s="834"/>
      <c r="X7" s="839"/>
      <c r="Y7" s="815"/>
      <c r="Z7" s="818"/>
      <c r="AA7" s="752"/>
      <c r="AB7" s="750"/>
      <c r="AC7" s="834"/>
      <c r="AD7" s="852"/>
      <c r="AE7" s="851"/>
      <c r="AG7" s="352"/>
      <c r="AH7" s="352"/>
      <c r="AI7" s="352"/>
    </row>
    <row r="8" spans="1:35" s="255" customFormat="1" ht="18.75" customHeight="1" thickBot="1" x14ac:dyDescent="0.2">
      <c r="A8" s="751"/>
      <c r="B8" s="751"/>
      <c r="C8" s="756"/>
      <c r="D8" s="753"/>
      <c r="E8" s="753"/>
      <c r="F8" s="830"/>
      <c r="G8" s="355" t="s">
        <v>232</v>
      </c>
      <c r="H8" s="830"/>
      <c r="I8" s="355" t="s">
        <v>174</v>
      </c>
      <c r="J8" s="264" t="s">
        <v>185</v>
      </c>
      <c r="K8" s="821"/>
      <c r="L8" s="811"/>
      <c r="M8" s="813"/>
      <c r="N8" s="821"/>
      <c r="O8" s="811"/>
      <c r="P8" s="811"/>
      <c r="Q8" s="811"/>
      <c r="R8" s="811"/>
      <c r="S8" s="811"/>
      <c r="T8" s="811"/>
      <c r="U8" s="811"/>
      <c r="V8" s="813"/>
      <c r="W8" s="835"/>
      <c r="X8" s="813"/>
      <c r="Y8" s="816"/>
      <c r="Z8" s="819"/>
      <c r="AA8" s="264" t="s">
        <v>225</v>
      </c>
      <c r="AB8" s="264" t="s">
        <v>186</v>
      </c>
      <c r="AC8" s="835"/>
      <c r="AD8" s="853"/>
      <c r="AE8" s="854"/>
    </row>
    <row r="9" spans="1:35" s="342" customFormat="1" ht="18.75" customHeight="1" x14ac:dyDescent="0.15">
      <c r="A9" s="1" t="str">
        <f>IF(B9="","",ROW($A9)-ROW($A$8))</f>
        <v/>
      </c>
      <c r="B9" s="326"/>
      <c r="C9" s="214" t="str">
        <f>IF($B9="","",VLOOKUP($B9,'3-2_算定表'!$B$7:$P$65534,2,FALSE))</f>
        <v/>
      </c>
      <c r="D9" s="156" t="str">
        <f>IF($B9="","",VLOOKUP($B9,'3-2_算定表'!$B$7:$P$65534,3,FALSE))</f>
        <v/>
      </c>
      <c r="E9" s="156" t="str">
        <f>IF($B9="","",VLOOKUP($B9,'3-2_算定表'!$B$7:$P$65534,4,FALSE))</f>
        <v/>
      </c>
      <c r="F9" s="157" t="str">
        <f>IF(B9="","",VLOOKUP($B9,'3-2_算定表'!$B$7:$P$65534,11,FALSE))</f>
        <v/>
      </c>
      <c r="G9" s="215" t="str">
        <f>IF(B9="","",VLOOKUP($B9,'3-2_算定表'!$B$7:$P$65534,13,FALSE))</f>
        <v/>
      </c>
      <c r="H9" s="157" t="str">
        <f>IF(B9="","",VLOOKUP($B9,'3-2_算定表'!$B$7:$P$65534,14,FALSE))</f>
        <v/>
      </c>
      <c r="I9" s="215"/>
      <c r="J9" s="158"/>
      <c r="K9" s="356"/>
      <c r="L9" s="357"/>
      <c r="M9" s="358"/>
      <c r="N9" s="356"/>
      <c r="O9" s="357"/>
      <c r="P9" s="357"/>
      <c r="Q9" s="357"/>
      <c r="R9" s="357"/>
      <c r="S9" s="357"/>
      <c r="T9" s="357"/>
      <c r="U9" s="357"/>
      <c r="V9" s="358"/>
      <c r="W9" s="157"/>
      <c r="X9" s="360"/>
      <c r="Y9" s="361"/>
      <c r="Z9" s="362"/>
      <c r="AA9" s="158"/>
      <c r="AB9" s="160" t="str">
        <f t="shared" ref="AB9:AB38" si="0">IF(B9="","",AA9-J9)</f>
        <v/>
      </c>
      <c r="AC9" s="840" t="str">
        <f>IF(B9="","",VLOOKUP($B9,'3-2_算定表'!$B$7:$Z$65534,27,FALSE))</f>
        <v/>
      </c>
      <c r="AD9" s="841" t="str">
        <f>IF(AB9="","",VLOOKUP($B9,#REF!,3,FALSE))</f>
        <v/>
      </c>
      <c r="AE9" s="842" t="str">
        <f>IF(AC9="","",VLOOKUP($B9,#REF!,3,FALSE))</f>
        <v/>
      </c>
    </row>
    <row r="10" spans="1:35" s="342" customFormat="1" ht="18.75" customHeight="1" x14ac:dyDescent="0.15">
      <c r="A10" s="3" t="str">
        <f t="shared" ref="A10:A38" si="1">IF(B10="","",ROW($A10)-ROW($A$8))</f>
        <v/>
      </c>
      <c r="B10" s="334"/>
      <c r="C10" s="161" t="str">
        <f>IF($B10="","",VLOOKUP($B10,'3-2_算定表'!$B$7:$P$65534,2,FALSE))</f>
        <v/>
      </c>
      <c r="D10" s="162" t="str">
        <f>IF($B10="","",VLOOKUP($B10,'3-2_算定表'!$B$7:$P$65534,3,FALSE))</f>
        <v/>
      </c>
      <c r="E10" s="162" t="str">
        <f>IF($B10="","",VLOOKUP($B10,'3-2_算定表'!$B$7:$P$65534,4,FALSE))</f>
        <v/>
      </c>
      <c r="F10" s="163" t="str">
        <f>IF(B10="","",VLOOKUP($B10,'3-2_算定表'!$B$7:$P$65534,11,FALSE))</f>
        <v/>
      </c>
      <c r="G10" s="216" t="str">
        <f>IF(B10="","",VLOOKUP($B10,'3-2_算定表'!$B$7:$P$65534,13,FALSE))</f>
        <v/>
      </c>
      <c r="H10" s="163" t="str">
        <f>IF(B10="","",VLOOKUP($B10,'3-2_算定表'!$B$7:$P$65534,14,FALSE))</f>
        <v/>
      </c>
      <c r="I10" s="216"/>
      <c r="J10" s="165"/>
      <c r="K10" s="363"/>
      <c r="L10" s="364"/>
      <c r="M10" s="365"/>
      <c r="N10" s="363"/>
      <c r="O10" s="364"/>
      <c r="P10" s="364"/>
      <c r="Q10" s="364"/>
      <c r="R10" s="364"/>
      <c r="S10" s="364"/>
      <c r="T10" s="364"/>
      <c r="U10" s="364"/>
      <c r="V10" s="365"/>
      <c r="W10" s="163"/>
      <c r="X10" s="367"/>
      <c r="Y10" s="368"/>
      <c r="Z10" s="369"/>
      <c r="AA10" s="165"/>
      <c r="AB10" s="166" t="str">
        <f t="shared" si="0"/>
        <v/>
      </c>
      <c r="AC10" s="843" t="str">
        <f>IF(B10="","",VLOOKUP($B10,'3-2_算定表'!$B$7:$Z$65534,27,FALSE))</f>
        <v/>
      </c>
      <c r="AD10" s="844" t="str">
        <f>IF(AB10="","",VLOOKUP($B10,#REF!,3,FALSE))</f>
        <v/>
      </c>
      <c r="AE10" s="845" t="str">
        <f>IF(AC10="","",VLOOKUP($B10,#REF!,3,FALSE))</f>
        <v/>
      </c>
    </row>
    <row r="11" spans="1:35" s="342" customFormat="1" ht="18.75" customHeight="1" x14ac:dyDescent="0.15">
      <c r="A11" s="2" t="str">
        <f t="shared" si="1"/>
        <v/>
      </c>
      <c r="B11" s="334"/>
      <c r="C11" s="170" t="str">
        <f>IF($B11="","",VLOOKUP($B11,'3-2_算定表'!$B$7:$P$65534,2,FALSE))</f>
        <v/>
      </c>
      <c r="D11" s="171" t="str">
        <f>IF($B11="","",VLOOKUP($B11,'3-2_算定表'!$B$7:$P$65534,3,FALSE))</f>
        <v/>
      </c>
      <c r="E11" s="171" t="str">
        <f>IF($B11="","",VLOOKUP($B11,'3-2_算定表'!$B$7:$P$65534,4,FALSE))</f>
        <v/>
      </c>
      <c r="F11" s="172" t="str">
        <f>IF(B11="","",VLOOKUP($B11,'3-2_算定表'!$B$7:$P$65534,11,FALSE))</f>
        <v/>
      </c>
      <c r="G11" s="174" t="str">
        <f>IF(B11="","",VLOOKUP($B11,'3-2_算定表'!$B$7:$P$65534,13,FALSE))</f>
        <v/>
      </c>
      <c r="H11" s="172" t="str">
        <f>IF(B11="","",VLOOKUP($B11,'3-2_算定表'!$B$7:$P$65534,14,FALSE))</f>
        <v/>
      </c>
      <c r="I11" s="174"/>
      <c r="J11" s="140"/>
      <c r="K11" s="370"/>
      <c r="L11" s="371"/>
      <c r="M11" s="372"/>
      <c r="N11" s="370"/>
      <c r="O11" s="371"/>
      <c r="P11" s="371"/>
      <c r="Q11" s="371"/>
      <c r="R11" s="371"/>
      <c r="S11" s="371"/>
      <c r="T11" s="371"/>
      <c r="U11" s="371"/>
      <c r="V11" s="372"/>
      <c r="W11" s="163"/>
      <c r="X11" s="367"/>
      <c r="Y11" s="368"/>
      <c r="Z11" s="369"/>
      <c r="AA11" s="140"/>
      <c r="AB11" s="173" t="str">
        <f t="shared" si="0"/>
        <v/>
      </c>
      <c r="AC11" s="855" t="str">
        <f>IF(B11="","",VLOOKUP($B11,'3-2_算定表'!$B$7:$Z$65534,27,FALSE))</f>
        <v/>
      </c>
      <c r="AD11" s="856" t="str">
        <f>IF(AB11="","",VLOOKUP($B11,#REF!,3,FALSE))</f>
        <v/>
      </c>
      <c r="AE11" s="857" t="str">
        <f>IF(AC11="","",VLOOKUP($B11,#REF!,3,FALSE))</f>
        <v/>
      </c>
    </row>
    <row r="12" spans="1:35" s="342" customFormat="1" ht="18.75" customHeight="1" x14ac:dyDescent="0.15">
      <c r="A12" s="2" t="str">
        <f t="shared" si="1"/>
        <v/>
      </c>
      <c r="B12" s="334"/>
      <c r="C12" s="170" t="str">
        <f>IF($B12="","",VLOOKUP($B12,'3-2_算定表'!$B$7:$P$65534,2,FALSE))</f>
        <v/>
      </c>
      <c r="D12" s="171" t="str">
        <f>IF($B12="","",VLOOKUP($B12,'3-2_算定表'!$B$7:$P$65534,3,FALSE))</f>
        <v/>
      </c>
      <c r="E12" s="171" t="str">
        <f>IF($B12="","",VLOOKUP($B12,'3-2_算定表'!$B$7:$P$65534,4,FALSE))</f>
        <v/>
      </c>
      <c r="F12" s="172" t="str">
        <f>IF(B12="","",VLOOKUP($B12,'3-2_算定表'!$B$7:$P$65534,11,FALSE))</f>
        <v/>
      </c>
      <c r="G12" s="174" t="str">
        <f>IF(B12="","",VLOOKUP($B12,'3-2_算定表'!$B$7:$P$65534,13,FALSE))</f>
        <v/>
      </c>
      <c r="H12" s="172" t="str">
        <f>IF(B12="","",VLOOKUP($B12,'3-2_算定表'!$B$7:$P$65534,14,FALSE))</f>
        <v/>
      </c>
      <c r="I12" s="174"/>
      <c r="J12" s="140"/>
      <c r="K12" s="370"/>
      <c r="L12" s="371"/>
      <c r="M12" s="372"/>
      <c r="N12" s="370"/>
      <c r="O12" s="371"/>
      <c r="P12" s="371"/>
      <c r="Q12" s="371"/>
      <c r="R12" s="371"/>
      <c r="S12" s="371"/>
      <c r="T12" s="371"/>
      <c r="U12" s="371"/>
      <c r="V12" s="372"/>
      <c r="W12" s="172"/>
      <c r="X12" s="374"/>
      <c r="Y12" s="375"/>
      <c r="Z12" s="376"/>
      <c r="AA12" s="140"/>
      <c r="AB12" s="173" t="str">
        <f t="shared" si="0"/>
        <v/>
      </c>
      <c r="AC12" s="855" t="str">
        <f>IF(B12="","",VLOOKUP($B12,'3-2_算定表'!$B$7:$Z$65534,27,FALSE))</f>
        <v/>
      </c>
      <c r="AD12" s="856" t="str">
        <f>IF(AB12="","",VLOOKUP($B12,#REF!,3,FALSE))</f>
        <v/>
      </c>
      <c r="AE12" s="857" t="str">
        <f>IF(AC12="","",VLOOKUP($B12,#REF!,3,FALSE))</f>
        <v/>
      </c>
    </row>
    <row r="13" spans="1:35" s="342" customFormat="1" ht="18.75" customHeight="1" x14ac:dyDescent="0.15">
      <c r="A13" s="2" t="str">
        <f t="shared" si="1"/>
        <v/>
      </c>
      <c r="B13" s="334"/>
      <c r="C13" s="170" t="str">
        <f>IF($B13="","",VLOOKUP($B13,'3-2_算定表'!$B$7:$P$65534,2,FALSE))</f>
        <v/>
      </c>
      <c r="D13" s="171" t="str">
        <f>IF($B13="","",VLOOKUP($B13,'3-2_算定表'!$B$7:$P$65534,3,FALSE))</f>
        <v/>
      </c>
      <c r="E13" s="171" t="str">
        <f>IF($B13="","",VLOOKUP($B13,'3-2_算定表'!$B$7:$P$65534,4,FALSE))</f>
        <v/>
      </c>
      <c r="F13" s="172" t="str">
        <f>IF(B13="","",VLOOKUP($B13,'3-2_算定表'!$B$7:$P$65534,11,FALSE))</f>
        <v/>
      </c>
      <c r="G13" s="174" t="str">
        <f>IF(B13="","",VLOOKUP($B13,'3-2_算定表'!$B$7:$P$65534,13,FALSE))</f>
        <v/>
      </c>
      <c r="H13" s="172" t="str">
        <f>IF(B13="","",VLOOKUP($B13,'3-2_算定表'!$B$7:$P$65534,14,FALSE))</f>
        <v/>
      </c>
      <c r="I13" s="174"/>
      <c r="J13" s="140"/>
      <c r="K13" s="370"/>
      <c r="L13" s="371"/>
      <c r="M13" s="372"/>
      <c r="N13" s="370"/>
      <c r="O13" s="371"/>
      <c r="P13" s="371"/>
      <c r="Q13" s="371"/>
      <c r="R13" s="371"/>
      <c r="S13" s="371"/>
      <c r="T13" s="371"/>
      <c r="U13" s="371"/>
      <c r="V13" s="372"/>
      <c r="W13" s="172"/>
      <c r="X13" s="374"/>
      <c r="Y13" s="375"/>
      <c r="Z13" s="376"/>
      <c r="AA13" s="140"/>
      <c r="AB13" s="173" t="str">
        <f t="shared" si="0"/>
        <v/>
      </c>
      <c r="AC13" s="855" t="str">
        <f>IF(B13="","",VLOOKUP($B13,'3-2_算定表'!$B$7:$Z$65534,27,FALSE))</f>
        <v/>
      </c>
      <c r="AD13" s="856" t="str">
        <f>IF(AB13="","",VLOOKUP($B13,#REF!,3,FALSE))</f>
        <v/>
      </c>
      <c r="AE13" s="857" t="str">
        <f>IF(AC13="","",VLOOKUP($B13,#REF!,3,FALSE))</f>
        <v/>
      </c>
    </row>
    <row r="14" spans="1:35" s="342" customFormat="1" ht="18.75" customHeight="1" x14ac:dyDescent="0.15">
      <c r="A14" s="2" t="str">
        <f t="shared" si="1"/>
        <v/>
      </c>
      <c r="B14" s="377"/>
      <c r="C14" s="170" t="str">
        <f>IF($B14="","",VLOOKUP($B14,'3-2_算定表'!$B$7:$P$65534,2,FALSE))</f>
        <v/>
      </c>
      <c r="D14" s="171" t="str">
        <f>IF($B14="","",VLOOKUP($B14,'3-2_算定表'!$B$7:$P$65534,3,FALSE))</f>
        <v/>
      </c>
      <c r="E14" s="171" t="str">
        <f>IF($B14="","",VLOOKUP($B14,'3-2_算定表'!$B$7:$P$65534,4,FALSE))</f>
        <v/>
      </c>
      <c r="F14" s="172" t="str">
        <f>IF(B14="","",VLOOKUP($B14,'3-2_算定表'!$B$7:$P$65534,11,FALSE))</f>
        <v/>
      </c>
      <c r="G14" s="174" t="str">
        <f>IF(B14="","",VLOOKUP($B14,'3-2_算定表'!$B$7:$P$65534,13,FALSE))</f>
        <v/>
      </c>
      <c r="H14" s="172" t="str">
        <f>IF(B14="","",VLOOKUP($B14,'3-2_算定表'!$B$7:$P$65534,14,FALSE))</f>
        <v/>
      </c>
      <c r="I14" s="174"/>
      <c r="J14" s="140"/>
      <c r="K14" s="370"/>
      <c r="L14" s="371"/>
      <c r="M14" s="372"/>
      <c r="N14" s="370"/>
      <c r="O14" s="371"/>
      <c r="P14" s="371"/>
      <c r="Q14" s="371"/>
      <c r="R14" s="371"/>
      <c r="S14" s="371"/>
      <c r="T14" s="371"/>
      <c r="U14" s="371"/>
      <c r="V14" s="372"/>
      <c r="W14" s="172"/>
      <c r="X14" s="374"/>
      <c r="Y14" s="375"/>
      <c r="Z14" s="376"/>
      <c r="AA14" s="140"/>
      <c r="AB14" s="173" t="str">
        <f t="shared" si="0"/>
        <v/>
      </c>
      <c r="AC14" s="855" t="str">
        <f>IF(B14="","",VLOOKUP($B14,'3-2_算定表'!$B$7:$Z$65534,27,FALSE))</f>
        <v/>
      </c>
      <c r="AD14" s="856" t="str">
        <f>IF(AB14="","",VLOOKUP($B14,#REF!,3,FALSE))</f>
        <v/>
      </c>
      <c r="AE14" s="857" t="str">
        <f>IF(AC14="","",VLOOKUP($B14,#REF!,3,FALSE))</f>
        <v/>
      </c>
    </row>
    <row r="15" spans="1:35" s="342" customFormat="1" ht="18.75" customHeight="1" x14ac:dyDescent="0.15">
      <c r="A15" s="2" t="str">
        <f t="shared" si="1"/>
        <v/>
      </c>
      <c r="B15" s="377"/>
      <c r="C15" s="170" t="str">
        <f>IF($B15="","",VLOOKUP($B15,'3-2_算定表'!$B$7:$P$65534,2,FALSE))</f>
        <v/>
      </c>
      <c r="D15" s="171" t="str">
        <f>IF($B15="","",VLOOKUP($B15,'3-2_算定表'!$B$7:$P$65534,3,FALSE))</f>
        <v/>
      </c>
      <c r="E15" s="171" t="str">
        <f>IF($B15="","",VLOOKUP($B15,'3-2_算定表'!$B$7:$P$65534,4,FALSE))</f>
        <v/>
      </c>
      <c r="F15" s="172" t="str">
        <f>IF(B15="","",VLOOKUP($B15,'3-2_算定表'!$B$7:$P$65534,11,FALSE))</f>
        <v/>
      </c>
      <c r="G15" s="174" t="str">
        <f>IF(B15="","",VLOOKUP($B15,'3-2_算定表'!$B$7:$P$65534,13,FALSE))</f>
        <v/>
      </c>
      <c r="H15" s="172" t="str">
        <f>IF(B15="","",VLOOKUP($B15,'3-2_算定表'!$B$7:$P$65534,14,FALSE))</f>
        <v/>
      </c>
      <c r="I15" s="174"/>
      <c r="J15" s="140"/>
      <c r="K15" s="370"/>
      <c r="L15" s="371"/>
      <c r="M15" s="372"/>
      <c r="N15" s="370"/>
      <c r="O15" s="371"/>
      <c r="P15" s="371"/>
      <c r="Q15" s="371"/>
      <c r="R15" s="371"/>
      <c r="S15" s="371"/>
      <c r="T15" s="371"/>
      <c r="U15" s="371"/>
      <c r="V15" s="372"/>
      <c r="W15" s="172"/>
      <c r="X15" s="374"/>
      <c r="Y15" s="375"/>
      <c r="Z15" s="376"/>
      <c r="AA15" s="140"/>
      <c r="AB15" s="173" t="str">
        <f t="shared" si="0"/>
        <v/>
      </c>
      <c r="AC15" s="855" t="str">
        <f>IF(B15="","",VLOOKUP($B15,'3-2_算定表'!$B$7:$Z$65534,27,FALSE))</f>
        <v/>
      </c>
      <c r="AD15" s="856" t="str">
        <f>IF(AB15="","",VLOOKUP($B15,#REF!,3,FALSE))</f>
        <v/>
      </c>
      <c r="AE15" s="857" t="str">
        <f>IF(AC15="","",VLOOKUP($B15,#REF!,3,FALSE))</f>
        <v/>
      </c>
    </row>
    <row r="16" spans="1:35" s="342" customFormat="1" ht="18.75" customHeight="1" x14ac:dyDescent="0.15">
      <c r="A16" s="2" t="str">
        <f t="shared" si="1"/>
        <v/>
      </c>
      <c r="B16" s="377"/>
      <c r="C16" s="170" t="str">
        <f>IF($B16="","",VLOOKUP($B16,'3-2_算定表'!$B$7:$P$65534,2,FALSE))</f>
        <v/>
      </c>
      <c r="D16" s="171" t="str">
        <f>IF($B16="","",VLOOKUP($B16,'3-2_算定表'!$B$7:$P$65534,3,FALSE))</f>
        <v/>
      </c>
      <c r="E16" s="171" t="str">
        <f>IF($B16="","",VLOOKUP($B16,'3-2_算定表'!$B$7:$P$65534,4,FALSE))</f>
        <v/>
      </c>
      <c r="F16" s="172" t="str">
        <f>IF(B16="","",VLOOKUP($B16,'3-2_算定表'!$B$7:$P$65534,11,FALSE))</f>
        <v/>
      </c>
      <c r="G16" s="174" t="str">
        <f>IF(B16="","",VLOOKUP($B16,'3-2_算定表'!$B$7:$P$65534,13,FALSE))</f>
        <v/>
      </c>
      <c r="H16" s="172" t="str">
        <f>IF(B16="","",VLOOKUP($B16,'3-2_算定表'!$B$7:$P$65534,14,FALSE))</f>
        <v/>
      </c>
      <c r="I16" s="174"/>
      <c r="J16" s="140"/>
      <c r="K16" s="370"/>
      <c r="L16" s="371"/>
      <c r="M16" s="372"/>
      <c r="N16" s="370"/>
      <c r="O16" s="371"/>
      <c r="P16" s="371"/>
      <c r="Q16" s="371"/>
      <c r="R16" s="371"/>
      <c r="S16" s="371"/>
      <c r="T16" s="371"/>
      <c r="U16" s="371"/>
      <c r="V16" s="372"/>
      <c r="W16" s="172"/>
      <c r="X16" s="374"/>
      <c r="Y16" s="375"/>
      <c r="Z16" s="376"/>
      <c r="AA16" s="140"/>
      <c r="AB16" s="173" t="str">
        <f t="shared" si="0"/>
        <v/>
      </c>
      <c r="AC16" s="855" t="str">
        <f>IF(B16="","",VLOOKUP($B16,'3-2_算定表'!$B$7:$Z$65534,27,FALSE))</f>
        <v/>
      </c>
      <c r="AD16" s="856" t="str">
        <f>IF(AB16="","",VLOOKUP($B16,#REF!,3,FALSE))</f>
        <v/>
      </c>
      <c r="AE16" s="857" t="str">
        <f>IF(AC16="","",VLOOKUP($B16,#REF!,3,FALSE))</f>
        <v/>
      </c>
    </row>
    <row r="17" spans="1:31" s="342" customFormat="1" ht="18.75" customHeight="1" x14ac:dyDescent="0.15">
      <c r="A17" s="2" t="str">
        <f t="shared" si="1"/>
        <v/>
      </c>
      <c r="B17" s="377"/>
      <c r="C17" s="170" t="str">
        <f>IF($B17="","",VLOOKUP($B17,'3-2_算定表'!$B$7:$P$65534,2,FALSE))</f>
        <v/>
      </c>
      <c r="D17" s="171" t="str">
        <f>IF($B17="","",VLOOKUP($B17,'3-2_算定表'!$B$7:$P$65534,3,FALSE))</f>
        <v/>
      </c>
      <c r="E17" s="171" t="str">
        <f>IF($B17="","",VLOOKUP($B17,'3-2_算定表'!$B$7:$P$65534,4,FALSE))</f>
        <v/>
      </c>
      <c r="F17" s="172" t="str">
        <f>IF(B17="","",VLOOKUP($B17,'3-2_算定表'!$B$7:$P$65534,11,FALSE))</f>
        <v/>
      </c>
      <c r="G17" s="174" t="str">
        <f>IF(B17="","",VLOOKUP($B17,'3-2_算定表'!$B$7:$P$65534,13,FALSE))</f>
        <v/>
      </c>
      <c r="H17" s="172" t="str">
        <f>IF(B17="","",VLOOKUP($B17,'3-2_算定表'!$B$7:$P$65534,14,FALSE))</f>
        <v/>
      </c>
      <c r="I17" s="174"/>
      <c r="J17" s="140"/>
      <c r="K17" s="370"/>
      <c r="L17" s="371"/>
      <c r="M17" s="372"/>
      <c r="N17" s="370"/>
      <c r="O17" s="371"/>
      <c r="P17" s="371"/>
      <c r="Q17" s="371"/>
      <c r="R17" s="371"/>
      <c r="S17" s="371"/>
      <c r="T17" s="371"/>
      <c r="U17" s="371"/>
      <c r="V17" s="372"/>
      <c r="W17" s="172"/>
      <c r="X17" s="374"/>
      <c r="Y17" s="375"/>
      <c r="Z17" s="376"/>
      <c r="AA17" s="140"/>
      <c r="AB17" s="173" t="str">
        <f t="shared" si="0"/>
        <v/>
      </c>
      <c r="AC17" s="855" t="str">
        <f>IF(B17="","",VLOOKUP($B17,'3-2_算定表'!$B$7:$Z$65534,27,FALSE))</f>
        <v/>
      </c>
      <c r="AD17" s="856" t="str">
        <f>IF(AB17="","",VLOOKUP($B17,#REF!,3,FALSE))</f>
        <v/>
      </c>
      <c r="AE17" s="857" t="str">
        <f>IF(AC17="","",VLOOKUP($B17,#REF!,3,FALSE))</f>
        <v/>
      </c>
    </row>
    <row r="18" spans="1:31" s="342" customFormat="1" ht="18.75" customHeight="1" x14ac:dyDescent="0.15">
      <c r="A18" s="2" t="str">
        <f t="shared" si="1"/>
        <v/>
      </c>
      <c r="B18" s="377"/>
      <c r="C18" s="170" t="str">
        <f>IF($B18="","",VLOOKUP($B18,'3-2_算定表'!$B$7:$P$65534,2,FALSE))</f>
        <v/>
      </c>
      <c r="D18" s="171" t="str">
        <f>IF($B18="","",VLOOKUP($B18,'3-2_算定表'!$B$7:$P$65534,3,FALSE))</f>
        <v/>
      </c>
      <c r="E18" s="171" t="str">
        <f>IF($B18="","",VLOOKUP($B18,'3-2_算定表'!$B$7:$P$65534,4,FALSE))</f>
        <v/>
      </c>
      <c r="F18" s="172" t="str">
        <f>IF(B18="","",VLOOKUP($B18,'3-2_算定表'!$B$7:$P$65534,11,FALSE))</f>
        <v/>
      </c>
      <c r="G18" s="174" t="str">
        <f>IF(B18="","",VLOOKUP($B18,'3-2_算定表'!$B$7:$P$65534,13,FALSE))</f>
        <v/>
      </c>
      <c r="H18" s="172" t="str">
        <f>IF(B18="","",VLOOKUP($B18,'3-2_算定表'!$B$7:$P$65534,14,FALSE))</f>
        <v/>
      </c>
      <c r="I18" s="174"/>
      <c r="J18" s="140"/>
      <c r="K18" s="370"/>
      <c r="L18" s="371"/>
      <c r="M18" s="372"/>
      <c r="N18" s="370"/>
      <c r="O18" s="371"/>
      <c r="P18" s="371"/>
      <c r="Q18" s="371"/>
      <c r="R18" s="371"/>
      <c r="S18" s="371"/>
      <c r="T18" s="371"/>
      <c r="U18" s="371"/>
      <c r="V18" s="372"/>
      <c r="W18" s="172"/>
      <c r="X18" s="374"/>
      <c r="Y18" s="375"/>
      <c r="Z18" s="376"/>
      <c r="AA18" s="140"/>
      <c r="AB18" s="173" t="str">
        <f t="shared" si="0"/>
        <v/>
      </c>
      <c r="AC18" s="855" t="str">
        <f>IF(B18="","",VLOOKUP($B18,'3-2_算定表'!$B$7:$Z$65534,27,FALSE))</f>
        <v/>
      </c>
      <c r="AD18" s="856" t="str">
        <f>IF(AB18="","",VLOOKUP($B18,#REF!,3,FALSE))</f>
        <v/>
      </c>
      <c r="AE18" s="857" t="str">
        <f>IF(AC18="","",VLOOKUP($B18,#REF!,3,FALSE))</f>
        <v/>
      </c>
    </row>
    <row r="19" spans="1:31" s="342" customFormat="1" ht="18.75" customHeight="1" x14ac:dyDescent="0.15">
      <c r="A19" s="2" t="str">
        <f t="shared" si="1"/>
        <v/>
      </c>
      <c r="B19" s="377"/>
      <c r="C19" s="170" t="str">
        <f>IF($B19="","",VLOOKUP($B19,'3-2_算定表'!$B$7:$P$65534,2,FALSE))</f>
        <v/>
      </c>
      <c r="D19" s="171" t="str">
        <f>IF($B19="","",VLOOKUP($B19,'3-2_算定表'!$B$7:$P$65534,3,FALSE))</f>
        <v/>
      </c>
      <c r="E19" s="171" t="str">
        <f>IF($B19="","",VLOOKUP($B19,'3-2_算定表'!$B$7:$P$65534,4,FALSE))</f>
        <v/>
      </c>
      <c r="F19" s="172" t="str">
        <f>IF(B19="","",VLOOKUP($B19,'3-2_算定表'!$B$7:$P$65534,11,FALSE))</f>
        <v/>
      </c>
      <c r="G19" s="174" t="str">
        <f>IF(B19="","",VLOOKUP($B19,'3-2_算定表'!$B$7:$P$65534,13,FALSE))</f>
        <v/>
      </c>
      <c r="H19" s="172" t="str">
        <f>IF(B19="","",VLOOKUP($B19,'3-2_算定表'!$B$7:$P$65534,14,FALSE))</f>
        <v/>
      </c>
      <c r="I19" s="174"/>
      <c r="J19" s="140"/>
      <c r="K19" s="370"/>
      <c r="L19" s="371"/>
      <c r="M19" s="372"/>
      <c r="N19" s="370"/>
      <c r="O19" s="371"/>
      <c r="P19" s="371"/>
      <c r="Q19" s="371"/>
      <c r="R19" s="371"/>
      <c r="S19" s="371"/>
      <c r="T19" s="371"/>
      <c r="U19" s="371"/>
      <c r="V19" s="372"/>
      <c r="W19" s="172"/>
      <c r="X19" s="374"/>
      <c r="Y19" s="375"/>
      <c r="Z19" s="376"/>
      <c r="AA19" s="140"/>
      <c r="AB19" s="173" t="str">
        <f t="shared" si="0"/>
        <v/>
      </c>
      <c r="AC19" s="855" t="str">
        <f>IF(B19="","",VLOOKUP($B19,'3-2_算定表'!$B$7:$Z$65534,27,FALSE))</f>
        <v/>
      </c>
      <c r="AD19" s="856" t="str">
        <f>IF(AB19="","",VLOOKUP($B19,#REF!,3,FALSE))</f>
        <v/>
      </c>
      <c r="AE19" s="857" t="str">
        <f>IF(AC19="","",VLOOKUP($B19,#REF!,3,FALSE))</f>
        <v/>
      </c>
    </row>
    <row r="20" spans="1:31" s="342" customFormat="1" ht="18.75" customHeight="1" x14ac:dyDescent="0.15">
      <c r="A20" s="2" t="str">
        <f t="shared" si="1"/>
        <v/>
      </c>
      <c r="B20" s="377"/>
      <c r="C20" s="170" t="str">
        <f>IF($B20="","",VLOOKUP($B20,'3-2_算定表'!$B$7:$P$65534,2,FALSE))</f>
        <v/>
      </c>
      <c r="D20" s="171" t="str">
        <f>IF($B20="","",VLOOKUP($B20,'3-2_算定表'!$B$7:$P$65534,3,FALSE))</f>
        <v/>
      </c>
      <c r="E20" s="171" t="str">
        <f>IF($B20="","",VLOOKUP($B20,'3-2_算定表'!$B$7:$P$65534,4,FALSE))</f>
        <v/>
      </c>
      <c r="F20" s="172" t="str">
        <f>IF(B20="","",VLOOKUP($B20,'3-2_算定表'!$B$7:$P$65534,11,FALSE))</f>
        <v/>
      </c>
      <c r="G20" s="174" t="str">
        <f>IF(B20="","",VLOOKUP($B20,'3-2_算定表'!$B$7:$P$65534,13,FALSE))</f>
        <v/>
      </c>
      <c r="H20" s="172" t="str">
        <f>IF(B20="","",VLOOKUP($B20,'3-2_算定表'!$B$7:$P$65534,14,FALSE))</f>
        <v/>
      </c>
      <c r="I20" s="174"/>
      <c r="J20" s="140"/>
      <c r="K20" s="370"/>
      <c r="L20" s="371"/>
      <c r="M20" s="372"/>
      <c r="N20" s="370"/>
      <c r="O20" s="371"/>
      <c r="P20" s="371"/>
      <c r="Q20" s="371"/>
      <c r="R20" s="371"/>
      <c r="S20" s="371"/>
      <c r="T20" s="371"/>
      <c r="U20" s="371"/>
      <c r="V20" s="372"/>
      <c r="W20" s="172"/>
      <c r="X20" s="374"/>
      <c r="Y20" s="375"/>
      <c r="Z20" s="376"/>
      <c r="AA20" s="140"/>
      <c r="AB20" s="173" t="str">
        <f t="shared" si="0"/>
        <v/>
      </c>
      <c r="AC20" s="855" t="str">
        <f>IF(B20="","",VLOOKUP($B20,'3-2_算定表'!$B$7:$Z$65534,27,FALSE))</f>
        <v/>
      </c>
      <c r="AD20" s="856" t="str">
        <f>IF(AB20="","",VLOOKUP($B20,#REF!,3,FALSE))</f>
        <v/>
      </c>
      <c r="AE20" s="857" t="str">
        <f>IF(AC20="","",VLOOKUP($B20,#REF!,3,FALSE))</f>
        <v/>
      </c>
    </row>
    <row r="21" spans="1:31" s="342" customFormat="1" ht="18.75" customHeight="1" x14ac:dyDescent="0.15">
      <c r="A21" s="2" t="str">
        <f t="shared" si="1"/>
        <v/>
      </c>
      <c r="B21" s="377"/>
      <c r="C21" s="170" t="str">
        <f>IF($B21="","",VLOOKUP($B21,'3-2_算定表'!$B$7:$P$65534,2,FALSE))</f>
        <v/>
      </c>
      <c r="D21" s="171" t="str">
        <f>IF($B21="","",VLOOKUP($B21,'3-2_算定表'!$B$7:$P$65534,3,FALSE))</f>
        <v/>
      </c>
      <c r="E21" s="171" t="str">
        <f>IF($B21="","",VLOOKUP($B21,'3-2_算定表'!$B$7:$P$65534,4,FALSE))</f>
        <v/>
      </c>
      <c r="F21" s="172" t="str">
        <f>IF(B21="","",VLOOKUP($B21,'3-2_算定表'!$B$7:$P$65534,11,FALSE))</f>
        <v/>
      </c>
      <c r="G21" s="174" t="str">
        <f>IF(B21="","",VLOOKUP($B21,'3-2_算定表'!$B$7:$P$65534,13,FALSE))</f>
        <v/>
      </c>
      <c r="H21" s="172" t="str">
        <f>IF(B21="","",VLOOKUP($B21,'3-2_算定表'!$B$7:$P$65534,14,FALSE))</f>
        <v/>
      </c>
      <c r="I21" s="174"/>
      <c r="J21" s="140"/>
      <c r="K21" s="370"/>
      <c r="L21" s="371"/>
      <c r="M21" s="372"/>
      <c r="N21" s="370"/>
      <c r="O21" s="371"/>
      <c r="P21" s="371"/>
      <c r="Q21" s="371"/>
      <c r="R21" s="371"/>
      <c r="S21" s="371"/>
      <c r="T21" s="371"/>
      <c r="U21" s="371"/>
      <c r="V21" s="372"/>
      <c r="W21" s="172"/>
      <c r="X21" s="374"/>
      <c r="Y21" s="375"/>
      <c r="Z21" s="376"/>
      <c r="AA21" s="140"/>
      <c r="AB21" s="173" t="str">
        <f t="shared" si="0"/>
        <v/>
      </c>
      <c r="AC21" s="855" t="str">
        <f>IF(B21="","",VLOOKUP($B21,'3-2_算定表'!$B$7:$Z$65534,27,FALSE))</f>
        <v/>
      </c>
      <c r="AD21" s="856" t="str">
        <f>IF(AB21="","",VLOOKUP($B21,#REF!,3,FALSE))</f>
        <v/>
      </c>
      <c r="AE21" s="857" t="str">
        <f>IF(AC21="","",VLOOKUP($B21,#REF!,3,FALSE))</f>
        <v/>
      </c>
    </row>
    <row r="22" spans="1:31" s="342" customFormat="1" ht="18.75" customHeight="1" x14ac:dyDescent="0.15">
      <c r="A22" s="2" t="str">
        <f t="shared" si="1"/>
        <v/>
      </c>
      <c r="B22" s="377"/>
      <c r="C22" s="170" t="str">
        <f>IF($B22="","",VLOOKUP($B22,'3-2_算定表'!$B$7:$P$65534,2,FALSE))</f>
        <v/>
      </c>
      <c r="D22" s="171" t="str">
        <f>IF($B22="","",VLOOKUP($B22,'3-2_算定表'!$B$7:$P$65534,3,FALSE))</f>
        <v/>
      </c>
      <c r="E22" s="171" t="str">
        <f>IF($B22="","",VLOOKUP($B22,'3-2_算定表'!$B$7:$P$65534,4,FALSE))</f>
        <v/>
      </c>
      <c r="F22" s="172" t="str">
        <f>IF(B22="","",VLOOKUP($B22,'3-2_算定表'!$B$7:$P$65534,11,FALSE))</f>
        <v/>
      </c>
      <c r="G22" s="174" t="str">
        <f>IF(B22="","",VLOOKUP($B22,'3-2_算定表'!$B$7:$P$65534,13,FALSE))</f>
        <v/>
      </c>
      <c r="H22" s="172" t="str">
        <f>IF(B22="","",VLOOKUP($B22,'3-2_算定表'!$B$7:$P$65534,14,FALSE))</f>
        <v/>
      </c>
      <c r="I22" s="174"/>
      <c r="J22" s="140"/>
      <c r="K22" s="370"/>
      <c r="L22" s="371"/>
      <c r="M22" s="372"/>
      <c r="N22" s="370"/>
      <c r="O22" s="371"/>
      <c r="P22" s="371"/>
      <c r="Q22" s="371"/>
      <c r="R22" s="371"/>
      <c r="S22" s="371"/>
      <c r="T22" s="371"/>
      <c r="U22" s="371"/>
      <c r="V22" s="372"/>
      <c r="W22" s="172"/>
      <c r="X22" s="374"/>
      <c r="Y22" s="375"/>
      <c r="Z22" s="376"/>
      <c r="AA22" s="140"/>
      <c r="AB22" s="173" t="str">
        <f t="shared" si="0"/>
        <v/>
      </c>
      <c r="AC22" s="855" t="str">
        <f>IF(B22="","",VLOOKUP($B22,'3-2_算定表'!$B$7:$Z$65534,27,FALSE))</f>
        <v/>
      </c>
      <c r="AD22" s="856" t="str">
        <f>IF(AB22="","",VLOOKUP($B22,#REF!,3,FALSE))</f>
        <v/>
      </c>
      <c r="AE22" s="857" t="str">
        <f>IF(AC22="","",VLOOKUP($B22,#REF!,3,FALSE))</f>
        <v/>
      </c>
    </row>
    <row r="23" spans="1:31" s="342" customFormat="1" ht="18.75" customHeight="1" x14ac:dyDescent="0.15">
      <c r="A23" s="2" t="str">
        <f t="shared" si="1"/>
        <v/>
      </c>
      <c r="B23" s="377"/>
      <c r="C23" s="170" t="str">
        <f>IF($B23="","",VLOOKUP($B23,'3-2_算定表'!$B$7:$P$65534,2,FALSE))</f>
        <v/>
      </c>
      <c r="D23" s="171" t="str">
        <f>IF($B23="","",VLOOKUP($B23,'3-2_算定表'!$B$7:$P$65534,3,FALSE))</f>
        <v/>
      </c>
      <c r="E23" s="171" t="str">
        <f>IF($B23="","",VLOOKUP($B23,'3-2_算定表'!$B$7:$P$65534,4,FALSE))</f>
        <v/>
      </c>
      <c r="F23" s="172" t="str">
        <f>IF(B23="","",VLOOKUP($B23,'3-2_算定表'!$B$7:$P$65534,11,FALSE))</f>
        <v/>
      </c>
      <c r="G23" s="174" t="str">
        <f>IF(B23="","",VLOOKUP($B23,'3-2_算定表'!$B$7:$P$65534,13,FALSE))</f>
        <v/>
      </c>
      <c r="H23" s="172" t="str">
        <f>IF(B23="","",VLOOKUP($B23,'3-2_算定表'!$B$7:$P$65534,14,FALSE))</f>
        <v/>
      </c>
      <c r="I23" s="174"/>
      <c r="J23" s="140"/>
      <c r="K23" s="370"/>
      <c r="L23" s="371"/>
      <c r="M23" s="372"/>
      <c r="N23" s="370"/>
      <c r="O23" s="371"/>
      <c r="P23" s="371"/>
      <c r="Q23" s="371"/>
      <c r="R23" s="371"/>
      <c r="S23" s="371"/>
      <c r="T23" s="371"/>
      <c r="U23" s="371"/>
      <c r="V23" s="372"/>
      <c r="W23" s="172"/>
      <c r="X23" s="374"/>
      <c r="Y23" s="375"/>
      <c r="Z23" s="376"/>
      <c r="AA23" s="140"/>
      <c r="AB23" s="173" t="str">
        <f t="shared" si="0"/>
        <v/>
      </c>
      <c r="AC23" s="855" t="str">
        <f>IF(B23="","",VLOOKUP($B23,'3-2_算定表'!$B$7:$Z$65534,27,FALSE))</f>
        <v/>
      </c>
      <c r="AD23" s="856" t="str">
        <f>IF(AB23="","",VLOOKUP($B23,#REF!,3,FALSE))</f>
        <v/>
      </c>
      <c r="AE23" s="857" t="str">
        <f>IF(AC23="","",VLOOKUP($B23,#REF!,3,FALSE))</f>
        <v/>
      </c>
    </row>
    <row r="24" spans="1:31" s="342" customFormat="1" ht="18.75" customHeight="1" x14ac:dyDescent="0.15">
      <c r="A24" s="2" t="str">
        <f t="shared" si="1"/>
        <v/>
      </c>
      <c r="B24" s="377"/>
      <c r="C24" s="170" t="str">
        <f>IF($B24="","",VLOOKUP($B24,'3-2_算定表'!$B$7:$P$65534,2,FALSE))</f>
        <v/>
      </c>
      <c r="D24" s="171" t="str">
        <f>IF($B24="","",VLOOKUP($B24,'3-2_算定表'!$B$7:$P$65534,3,FALSE))</f>
        <v/>
      </c>
      <c r="E24" s="171" t="str">
        <f>IF($B24="","",VLOOKUP($B24,'3-2_算定表'!$B$7:$P$65534,4,FALSE))</f>
        <v/>
      </c>
      <c r="F24" s="172" t="str">
        <f>IF(B24="","",VLOOKUP($B24,'3-2_算定表'!$B$7:$P$65534,11,FALSE))</f>
        <v/>
      </c>
      <c r="G24" s="174" t="str">
        <f>IF(B24="","",VLOOKUP($B24,'3-2_算定表'!$B$7:$P$65534,13,FALSE))</f>
        <v/>
      </c>
      <c r="H24" s="172" t="str">
        <f>IF(B24="","",VLOOKUP($B24,'3-2_算定表'!$B$7:$P$65534,14,FALSE))</f>
        <v/>
      </c>
      <c r="I24" s="174"/>
      <c r="J24" s="140"/>
      <c r="K24" s="370"/>
      <c r="L24" s="371"/>
      <c r="M24" s="372"/>
      <c r="N24" s="370"/>
      <c r="O24" s="371"/>
      <c r="P24" s="371"/>
      <c r="Q24" s="371"/>
      <c r="R24" s="371"/>
      <c r="S24" s="371"/>
      <c r="T24" s="371"/>
      <c r="U24" s="371"/>
      <c r="V24" s="372"/>
      <c r="W24" s="172"/>
      <c r="X24" s="374"/>
      <c r="Y24" s="375"/>
      <c r="Z24" s="376"/>
      <c r="AA24" s="140"/>
      <c r="AB24" s="173" t="str">
        <f t="shared" si="0"/>
        <v/>
      </c>
      <c r="AC24" s="855" t="str">
        <f>IF(B24="","",VLOOKUP($B24,'3-2_算定表'!$B$7:$Z$65534,27,FALSE))</f>
        <v/>
      </c>
      <c r="AD24" s="856" t="str">
        <f>IF(AB24="","",VLOOKUP($B24,#REF!,3,FALSE))</f>
        <v/>
      </c>
      <c r="AE24" s="857" t="str">
        <f>IF(AC24="","",VLOOKUP($B24,#REF!,3,FALSE))</f>
        <v/>
      </c>
    </row>
    <row r="25" spans="1:31" s="342" customFormat="1" ht="18.75" customHeight="1" x14ac:dyDescent="0.15">
      <c r="A25" s="2" t="str">
        <f t="shared" si="1"/>
        <v/>
      </c>
      <c r="B25" s="377"/>
      <c r="C25" s="170" t="str">
        <f>IF($B25="","",VLOOKUP($B25,'3-2_算定表'!$B$7:$P$65534,2,FALSE))</f>
        <v/>
      </c>
      <c r="D25" s="171" t="str">
        <f>IF($B25="","",VLOOKUP($B25,'3-2_算定表'!$B$7:$P$65534,3,FALSE))</f>
        <v/>
      </c>
      <c r="E25" s="171" t="str">
        <f>IF($B25="","",VLOOKUP($B25,'3-2_算定表'!$B$7:$P$65534,4,FALSE))</f>
        <v/>
      </c>
      <c r="F25" s="172" t="str">
        <f>IF(B25="","",VLOOKUP($B25,'3-2_算定表'!$B$7:$P$65534,11,FALSE))</f>
        <v/>
      </c>
      <c r="G25" s="174" t="str">
        <f>IF(B25="","",VLOOKUP($B25,'3-2_算定表'!$B$7:$P$65534,13,FALSE))</f>
        <v/>
      </c>
      <c r="H25" s="172" t="str">
        <f>IF(B25="","",VLOOKUP($B25,'3-2_算定表'!$B$7:$P$65534,14,FALSE))</f>
        <v/>
      </c>
      <c r="I25" s="174"/>
      <c r="J25" s="140"/>
      <c r="K25" s="370"/>
      <c r="L25" s="371"/>
      <c r="M25" s="372"/>
      <c r="N25" s="370"/>
      <c r="O25" s="371"/>
      <c r="P25" s="371"/>
      <c r="Q25" s="371"/>
      <c r="R25" s="371"/>
      <c r="S25" s="371"/>
      <c r="T25" s="371"/>
      <c r="U25" s="371"/>
      <c r="V25" s="372"/>
      <c r="W25" s="172"/>
      <c r="X25" s="374"/>
      <c r="Y25" s="375"/>
      <c r="Z25" s="376"/>
      <c r="AA25" s="140"/>
      <c r="AB25" s="173" t="str">
        <f t="shared" si="0"/>
        <v/>
      </c>
      <c r="AC25" s="855" t="str">
        <f>IF(B25="","",VLOOKUP($B25,'3-2_算定表'!$B$7:$Z$65534,27,FALSE))</f>
        <v/>
      </c>
      <c r="AD25" s="856" t="str">
        <f>IF(AB25="","",VLOOKUP($B25,#REF!,3,FALSE))</f>
        <v/>
      </c>
      <c r="AE25" s="857" t="str">
        <f>IF(AC25="","",VLOOKUP($B25,#REF!,3,FALSE))</f>
        <v/>
      </c>
    </row>
    <row r="26" spans="1:31" s="342" customFormat="1" ht="18.75" customHeight="1" x14ac:dyDescent="0.15">
      <c r="A26" s="2" t="str">
        <f t="shared" si="1"/>
        <v/>
      </c>
      <c r="B26" s="377"/>
      <c r="C26" s="170" t="str">
        <f>IF($B26="","",VLOOKUP($B26,'3-2_算定表'!$B$7:$P$65534,2,FALSE))</f>
        <v/>
      </c>
      <c r="D26" s="171" t="str">
        <f>IF($B26="","",VLOOKUP($B26,'3-2_算定表'!$B$7:$P$65534,3,FALSE))</f>
        <v/>
      </c>
      <c r="E26" s="171" t="str">
        <f>IF($B26="","",VLOOKUP($B26,'3-2_算定表'!$B$7:$P$65534,4,FALSE))</f>
        <v/>
      </c>
      <c r="F26" s="172" t="str">
        <f>IF(B26="","",VLOOKUP($B26,'3-2_算定表'!$B$7:$P$65534,11,FALSE))</f>
        <v/>
      </c>
      <c r="G26" s="174" t="str">
        <f>IF(B26="","",VLOOKUP($B26,'3-2_算定表'!$B$7:$P$65534,13,FALSE))</f>
        <v/>
      </c>
      <c r="H26" s="172" t="str">
        <f>IF(B26="","",VLOOKUP($B26,'3-2_算定表'!$B$7:$P$65534,14,FALSE))</f>
        <v/>
      </c>
      <c r="I26" s="174"/>
      <c r="J26" s="140"/>
      <c r="K26" s="370"/>
      <c r="L26" s="371"/>
      <c r="M26" s="372"/>
      <c r="N26" s="370"/>
      <c r="O26" s="371"/>
      <c r="P26" s="371"/>
      <c r="Q26" s="371"/>
      <c r="R26" s="371"/>
      <c r="S26" s="371"/>
      <c r="T26" s="371"/>
      <c r="U26" s="371"/>
      <c r="V26" s="372"/>
      <c r="W26" s="172"/>
      <c r="X26" s="374"/>
      <c r="Y26" s="375"/>
      <c r="Z26" s="376"/>
      <c r="AA26" s="140"/>
      <c r="AB26" s="173" t="str">
        <f t="shared" si="0"/>
        <v/>
      </c>
      <c r="AC26" s="855" t="str">
        <f>IF(B26="","",VLOOKUP($B26,'3-2_算定表'!$B$7:$Z$65534,27,FALSE))</f>
        <v/>
      </c>
      <c r="AD26" s="856" t="str">
        <f>IF(AB26="","",VLOOKUP($B26,#REF!,3,FALSE))</f>
        <v/>
      </c>
      <c r="AE26" s="857" t="str">
        <f>IF(AC26="","",VLOOKUP($B26,#REF!,3,FALSE))</f>
        <v/>
      </c>
    </row>
    <row r="27" spans="1:31" s="342" customFormat="1" ht="18.75" customHeight="1" x14ac:dyDescent="0.15">
      <c r="A27" s="2" t="str">
        <f t="shared" si="1"/>
        <v/>
      </c>
      <c r="B27" s="377"/>
      <c r="C27" s="170" t="str">
        <f>IF($B27="","",VLOOKUP($B27,'3-2_算定表'!$B$7:$P$65534,2,FALSE))</f>
        <v/>
      </c>
      <c r="D27" s="171" t="str">
        <f>IF($B27="","",VLOOKUP($B27,'3-2_算定表'!$B$7:$P$65534,3,FALSE))</f>
        <v/>
      </c>
      <c r="E27" s="171" t="str">
        <f>IF($B27="","",VLOOKUP($B27,'3-2_算定表'!$B$7:$P$65534,4,FALSE))</f>
        <v/>
      </c>
      <c r="F27" s="172" t="str">
        <f>IF(B27="","",VLOOKUP($B27,'3-2_算定表'!$B$7:$P$65534,11,FALSE))</f>
        <v/>
      </c>
      <c r="G27" s="174" t="str">
        <f>IF(B27="","",VLOOKUP($B27,'3-2_算定表'!$B$7:$P$65534,13,FALSE))</f>
        <v/>
      </c>
      <c r="H27" s="172" t="str">
        <f>IF(B27="","",VLOOKUP($B27,'3-2_算定表'!$B$7:$P$65534,14,FALSE))</f>
        <v/>
      </c>
      <c r="I27" s="174"/>
      <c r="J27" s="140"/>
      <c r="K27" s="370"/>
      <c r="L27" s="371"/>
      <c r="M27" s="372"/>
      <c r="N27" s="370"/>
      <c r="O27" s="371"/>
      <c r="P27" s="371"/>
      <c r="Q27" s="371"/>
      <c r="R27" s="371"/>
      <c r="S27" s="371"/>
      <c r="T27" s="371"/>
      <c r="U27" s="371"/>
      <c r="V27" s="372"/>
      <c r="W27" s="172"/>
      <c r="X27" s="374"/>
      <c r="Y27" s="375"/>
      <c r="Z27" s="376"/>
      <c r="AA27" s="140"/>
      <c r="AB27" s="173" t="str">
        <f t="shared" si="0"/>
        <v/>
      </c>
      <c r="AC27" s="855" t="str">
        <f>IF(B27="","",VLOOKUP($B27,'3-2_算定表'!$B$7:$Z$65534,27,FALSE))</f>
        <v/>
      </c>
      <c r="AD27" s="856" t="str">
        <f>IF(AB27="","",VLOOKUP($B27,#REF!,3,FALSE))</f>
        <v/>
      </c>
      <c r="AE27" s="857" t="str">
        <f>IF(AC27="","",VLOOKUP($B27,#REF!,3,FALSE))</f>
        <v/>
      </c>
    </row>
    <row r="28" spans="1:31" s="342" customFormat="1" ht="18.75" customHeight="1" x14ac:dyDescent="0.15">
      <c r="A28" s="2" t="str">
        <f t="shared" si="1"/>
        <v/>
      </c>
      <c r="B28" s="377"/>
      <c r="C28" s="170" t="str">
        <f>IF($B28="","",VLOOKUP($B28,'3-2_算定表'!$B$7:$P$65534,2,FALSE))</f>
        <v/>
      </c>
      <c r="D28" s="171" t="str">
        <f>IF($B28="","",VLOOKUP($B28,'3-2_算定表'!$B$7:$P$65534,3,FALSE))</f>
        <v/>
      </c>
      <c r="E28" s="171" t="str">
        <f>IF($B28="","",VLOOKUP($B28,'3-2_算定表'!$B$7:$P$65534,4,FALSE))</f>
        <v/>
      </c>
      <c r="F28" s="172" t="str">
        <f>IF(B28="","",VLOOKUP($B28,'3-2_算定表'!$B$7:$P$65534,11,FALSE))</f>
        <v/>
      </c>
      <c r="G28" s="174" t="str">
        <f>IF(B28="","",VLOOKUP($B28,'3-2_算定表'!$B$7:$P$65534,13,FALSE))</f>
        <v/>
      </c>
      <c r="H28" s="172" t="str">
        <f>IF(B28="","",VLOOKUP($B28,'3-2_算定表'!$B$7:$P$65534,14,FALSE))</f>
        <v/>
      </c>
      <c r="I28" s="174"/>
      <c r="J28" s="140"/>
      <c r="K28" s="370"/>
      <c r="L28" s="371"/>
      <c r="M28" s="372"/>
      <c r="N28" s="370"/>
      <c r="O28" s="371"/>
      <c r="P28" s="371"/>
      <c r="Q28" s="371"/>
      <c r="R28" s="371"/>
      <c r="S28" s="371"/>
      <c r="T28" s="371"/>
      <c r="U28" s="371"/>
      <c r="V28" s="372"/>
      <c r="W28" s="172"/>
      <c r="X28" s="374"/>
      <c r="Y28" s="375"/>
      <c r="Z28" s="376"/>
      <c r="AA28" s="140"/>
      <c r="AB28" s="173" t="str">
        <f t="shared" si="0"/>
        <v/>
      </c>
      <c r="AC28" s="855" t="str">
        <f>IF(B28="","",VLOOKUP($B28,'3-2_算定表'!$B$7:$Z$65534,27,FALSE))</f>
        <v/>
      </c>
      <c r="AD28" s="856" t="str">
        <f>IF(AB28="","",VLOOKUP($B28,#REF!,3,FALSE))</f>
        <v/>
      </c>
      <c r="AE28" s="857" t="str">
        <f>IF(AC28="","",VLOOKUP($B28,#REF!,3,FALSE))</f>
        <v/>
      </c>
    </row>
    <row r="29" spans="1:31" s="342" customFormat="1" ht="18.75" customHeight="1" x14ac:dyDescent="0.15">
      <c r="A29" s="2" t="str">
        <f t="shared" si="1"/>
        <v/>
      </c>
      <c r="B29" s="377"/>
      <c r="C29" s="170" t="str">
        <f>IF($B29="","",VLOOKUP($B29,'3-2_算定表'!$B$7:$P$65534,2,FALSE))</f>
        <v/>
      </c>
      <c r="D29" s="171" t="str">
        <f>IF($B29="","",VLOOKUP($B29,'3-2_算定表'!$B$7:$P$65534,3,FALSE))</f>
        <v/>
      </c>
      <c r="E29" s="171" t="str">
        <f>IF($B29="","",VLOOKUP($B29,'3-2_算定表'!$B$7:$P$65534,4,FALSE))</f>
        <v/>
      </c>
      <c r="F29" s="172" t="str">
        <f>IF(B29="","",VLOOKUP($B29,'3-2_算定表'!$B$7:$P$65534,11,FALSE))</f>
        <v/>
      </c>
      <c r="G29" s="174" t="str">
        <f>IF(B29="","",VLOOKUP($B29,'3-2_算定表'!$B$7:$P$65534,13,FALSE))</f>
        <v/>
      </c>
      <c r="H29" s="172" t="str">
        <f>IF(B29="","",VLOOKUP($B29,'3-2_算定表'!$B$7:$P$65534,14,FALSE))</f>
        <v/>
      </c>
      <c r="I29" s="174"/>
      <c r="J29" s="140"/>
      <c r="K29" s="370"/>
      <c r="L29" s="371"/>
      <c r="M29" s="372"/>
      <c r="N29" s="370"/>
      <c r="O29" s="371"/>
      <c r="P29" s="371"/>
      <c r="Q29" s="371"/>
      <c r="R29" s="371"/>
      <c r="S29" s="371"/>
      <c r="T29" s="371"/>
      <c r="U29" s="371"/>
      <c r="V29" s="372"/>
      <c r="W29" s="172"/>
      <c r="X29" s="374"/>
      <c r="Y29" s="375"/>
      <c r="Z29" s="376"/>
      <c r="AA29" s="140"/>
      <c r="AB29" s="173" t="str">
        <f t="shared" si="0"/>
        <v/>
      </c>
      <c r="AC29" s="855" t="str">
        <f>IF(B29="","",VLOOKUP($B29,'3-2_算定表'!$B$7:$Z$65534,27,FALSE))</f>
        <v/>
      </c>
      <c r="AD29" s="856" t="str">
        <f>IF(AB29="","",VLOOKUP($B29,#REF!,3,FALSE))</f>
        <v/>
      </c>
      <c r="AE29" s="857" t="str">
        <f>IF(AC29="","",VLOOKUP($B29,#REF!,3,FALSE))</f>
        <v/>
      </c>
    </row>
    <row r="30" spans="1:31" s="342" customFormat="1" ht="18.75" customHeight="1" x14ac:dyDescent="0.15">
      <c r="A30" s="2" t="str">
        <f t="shared" si="1"/>
        <v/>
      </c>
      <c r="B30" s="377"/>
      <c r="C30" s="170" t="str">
        <f>IF($B30="","",VLOOKUP($B30,'3-2_算定表'!$B$7:$P$65534,2,FALSE))</f>
        <v/>
      </c>
      <c r="D30" s="171" t="str">
        <f>IF($B30="","",VLOOKUP($B30,'3-2_算定表'!$B$7:$P$65534,3,FALSE))</f>
        <v/>
      </c>
      <c r="E30" s="171" t="str">
        <f>IF($B30="","",VLOOKUP($B30,'3-2_算定表'!$B$7:$P$65534,4,FALSE))</f>
        <v/>
      </c>
      <c r="F30" s="172" t="str">
        <f>IF(B30="","",VLOOKUP($B30,'3-2_算定表'!$B$7:$P$65534,11,FALSE))</f>
        <v/>
      </c>
      <c r="G30" s="174" t="str">
        <f>IF(B30="","",VLOOKUP($B30,'3-2_算定表'!$B$7:$P$65534,13,FALSE))</f>
        <v/>
      </c>
      <c r="H30" s="172" t="str">
        <f>IF(B30="","",VLOOKUP($B30,'3-2_算定表'!$B$7:$P$65534,14,FALSE))</f>
        <v/>
      </c>
      <c r="I30" s="174"/>
      <c r="J30" s="140"/>
      <c r="K30" s="370"/>
      <c r="L30" s="371"/>
      <c r="M30" s="372"/>
      <c r="N30" s="370"/>
      <c r="O30" s="371"/>
      <c r="P30" s="371"/>
      <c r="Q30" s="371"/>
      <c r="R30" s="371"/>
      <c r="S30" s="371"/>
      <c r="T30" s="371"/>
      <c r="U30" s="371"/>
      <c r="V30" s="372"/>
      <c r="W30" s="172"/>
      <c r="X30" s="374"/>
      <c r="Y30" s="375"/>
      <c r="Z30" s="376"/>
      <c r="AA30" s="140"/>
      <c r="AB30" s="173" t="str">
        <f t="shared" si="0"/>
        <v/>
      </c>
      <c r="AC30" s="855" t="str">
        <f>IF(B30="","",VLOOKUP($B30,'3-2_算定表'!$B$7:$Z$65534,27,FALSE))</f>
        <v/>
      </c>
      <c r="AD30" s="856" t="str">
        <f>IF(AB30="","",VLOOKUP($B30,#REF!,3,FALSE))</f>
        <v/>
      </c>
      <c r="AE30" s="857" t="str">
        <f>IF(AC30="","",VLOOKUP($B30,#REF!,3,FALSE))</f>
        <v/>
      </c>
    </row>
    <row r="31" spans="1:31" s="342" customFormat="1" ht="18.75" customHeight="1" x14ac:dyDescent="0.15">
      <c r="A31" s="2" t="str">
        <f t="shared" si="1"/>
        <v/>
      </c>
      <c r="B31" s="377"/>
      <c r="C31" s="170" t="str">
        <f>IF($B31="","",VLOOKUP($B31,'3-2_算定表'!$B$7:$P$65534,2,FALSE))</f>
        <v/>
      </c>
      <c r="D31" s="171" t="str">
        <f>IF($B31="","",VLOOKUP($B31,'3-2_算定表'!$B$7:$P$65534,3,FALSE))</f>
        <v/>
      </c>
      <c r="E31" s="171" t="str">
        <f>IF($B31="","",VLOOKUP($B31,'3-2_算定表'!$B$7:$P$65534,4,FALSE))</f>
        <v/>
      </c>
      <c r="F31" s="172" t="str">
        <f>IF(B31="","",VLOOKUP($B31,'3-2_算定表'!$B$7:$P$65534,11,FALSE))</f>
        <v/>
      </c>
      <c r="G31" s="174" t="str">
        <f>IF(B31="","",VLOOKUP($B31,'3-2_算定表'!$B$7:$P$65534,13,FALSE))</f>
        <v/>
      </c>
      <c r="H31" s="172" t="str">
        <f>IF(B31="","",VLOOKUP($B31,'3-2_算定表'!$B$7:$P$65534,14,FALSE))</f>
        <v/>
      </c>
      <c r="I31" s="174"/>
      <c r="J31" s="140"/>
      <c r="K31" s="370"/>
      <c r="L31" s="371"/>
      <c r="M31" s="372"/>
      <c r="N31" s="370"/>
      <c r="O31" s="371"/>
      <c r="P31" s="371"/>
      <c r="Q31" s="371"/>
      <c r="R31" s="371"/>
      <c r="S31" s="371"/>
      <c r="T31" s="371"/>
      <c r="U31" s="371"/>
      <c r="V31" s="372"/>
      <c r="W31" s="172"/>
      <c r="X31" s="374"/>
      <c r="Y31" s="375"/>
      <c r="Z31" s="376"/>
      <c r="AA31" s="140"/>
      <c r="AB31" s="173" t="str">
        <f t="shared" si="0"/>
        <v/>
      </c>
      <c r="AC31" s="855" t="str">
        <f>IF(B31="","",VLOOKUP($B31,'3-2_算定表'!$B$7:$Z$65534,27,FALSE))</f>
        <v/>
      </c>
      <c r="AD31" s="856" t="str">
        <f>IF(AB31="","",VLOOKUP($B31,#REF!,3,FALSE))</f>
        <v/>
      </c>
      <c r="AE31" s="857" t="str">
        <f>IF(AC31="","",VLOOKUP($B31,#REF!,3,FALSE))</f>
        <v/>
      </c>
    </row>
    <row r="32" spans="1:31" s="342" customFormat="1" ht="18.75" customHeight="1" x14ac:dyDescent="0.15">
      <c r="A32" s="2" t="str">
        <f t="shared" si="1"/>
        <v/>
      </c>
      <c r="B32" s="377"/>
      <c r="C32" s="170" t="str">
        <f>IF($B32="","",VLOOKUP($B32,'3-2_算定表'!$B$7:$P$65534,2,FALSE))</f>
        <v/>
      </c>
      <c r="D32" s="171" t="str">
        <f>IF($B32="","",VLOOKUP($B32,'3-2_算定表'!$B$7:$P$65534,3,FALSE))</f>
        <v/>
      </c>
      <c r="E32" s="171" t="str">
        <f>IF($B32="","",VLOOKUP($B32,'3-2_算定表'!$B$7:$P$65534,4,FALSE))</f>
        <v/>
      </c>
      <c r="F32" s="172" t="str">
        <f>IF(B32="","",VLOOKUP($B32,'3-2_算定表'!$B$7:$P$65534,11,FALSE))</f>
        <v/>
      </c>
      <c r="G32" s="174" t="str">
        <f>IF(B32="","",VLOOKUP($B32,'3-2_算定表'!$B$7:$P$65534,13,FALSE))</f>
        <v/>
      </c>
      <c r="H32" s="172" t="str">
        <f>IF(B32="","",VLOOKUP($B32,'3-2_算定表'!$B$7:$P$65534,14,FALSE))</f>
        <v/>
      </c>
      <c r="I32" s="174"/>
      <c r="J32" s="140"/>
      <c r="K32" s="370"/>
      <c r="L32" s="371"/>
      <c r="M32" s="372"/>
      <c r="N32" s="370"/>
      <c r="O32" s="371"/>
      <c r="P32" s="371"/>
      <c r="Q32" s="371"/>
      <c r="R32" s="371"/>
      <c r="S32" s="371"/>
      <c r="T32" s="371"/>
      <c r="U32" s="371"/>
      <c r="V32" s="372"/>
      <c r="W32" s="172"/>
      <c r="X32" s="374"/>
      <c r="Y32" s="375"/>
      <c r="Z32" s="376"/>
      <c r="AA32" s="140"/>
      <c r="AB32" s="173" t="str">
        <f t="shared" si="0"/>
        <v/>
      </c>
      <c r="AC32" s="855" t="str">
        <f>IF(B32="","",VLOOKUP($B32,'3-2_算定表'!$B$7:$Z$65534,27,FALSE))</f>
        <v/>
      </c>
      <c r="AD32" s="856" t="str">
        <f>IF(AB32="","",VLOOKUP($B32,#REF!,3,FALSE))</f>
        <v/>
      </c>
      <c r="AE32" s="857" t="str">
        <f>IF(AC32="","",VLOOKUP($B32,#REF!,3,FALSE))</f>
        <v/>
      </c>
    </row>
    <row r="33" spans="1:31" s="342" customFormat="1" ht="18.75" customHeight="1" x14ac:dyDescent="0.15">
      <c r="A33" s="2" t="str">
        <f t="shared" si="1"/>
        <v/>
      </c>
      <c r="B33" s="377"/>
      <c r="C33" s="170" t="str">
        <f>IF($B33="","",VLOOKUP($B33,'3-2_算定表'!$B$7:$P$65534,2,FALSE))</f>
        <v/>
      </c>
      <c r="D33" s="171" t="str">
        <f>IF($B33="","",VLOOKUP($B33,'3-2_算定表'!$B$7:$P$65534,3,FALSE))</f>
        <v/>
      </c>
      <c r="E33" s="171" t="str">
        <f>IF($B33="","",VLOOKUP($B33,'3-2_算定表'!$B$7:$P$65534,4,FALSE))</f>
        <v/>
      </c>
      <c r="F33" s="172" t="str">
        <f>IF(B33="","",VLOOKUP($B33,'3-2_算定表'!$B$7:$P$65534,11,FALSE))</f>
        <v/>
      </c>
      <c r="G33" s="174" t="str">
        <f>IF(B33="","",VLOOKUP($B33,'3-2_算定表'!$B$7:$P$65534,13,FALSE))</f>
        <v/>
      </c>
      <c r="H33" s="172" t="str">
        <f>IF(B33="","",VLOOKUP($B33,'3-2_算定表'!$B$7:$P$65534,14,FALSE))</f>
        <v/>
      </c>
      <c r="I33" s="174"/>
      <c r="J33" s="140"/>
      <c r="K33" s="370"/>
      <c r="L33" s="371"/>
      <c r="M33" s="372"/>
      <c r="N33" s="370"/>
      <c r="O33" s="371"/>
      <c r="P33" s="371"/>
      <c r="Q33" s="371"/>
      <c r="R33" s="371"/>
      <c r="S33" s="371"/>
      <c r="T33" s="371"/>
      <c r="U33" s="371"/>
      <c r="V33" s="372"/>
      <c r="W33" s="172"/>
      <c r="X33" s="374"/>
      <c r="Y33" s="375"/>
      <c r="Z33" s="376"/>
      <c r="AA33" s="140"/>
      <c r="AB33" s="173" t="str">
        <f t="shared" si="0"/>
        <v/>
      </c>
      <c r="AC33" s="855" t="str">
        <f>IF(B33="","",VLOOKUP($B33,'3-2_算定表'!$B$7:$Z$65534,27,FALSE))</f>
        <v/>
      </c>
      <c r="AD33" s="856" t="str">
        <f>IF(AB33="","",VLOOKUP($B33,#REF!,3,FALSE))</f>
        <v/>
      </c>
      <c r="AE33" s="857" t="str">
        <f>IF(AC33="","",VLOOKUP($B33,#REF!,3,FALSE))</f>
        <v/>
      </c>
    </row>
    <row r="34" spans="1:31" s="342" customFormat="1" ht="18.75" customHeight="1" x14ac:dyDescent="0.15">
      <c r="A34" s="2" t="str">
        <f t="shared" si="1"/>
        <v/>
      </c>
      <c r="B34" s="377"/>
      <c r="C34" s="170" t="str">
        <f>IF($B34="","",VLOOKUP($B34,'3-2_算定表'!$B$7:$P$65534,2,FALSE))</f>
        <v/>
      </c>
      <c r="D34" s="171" t="str">
        <f>IF($B34="","",VLOOKUP($B34,'3-2_算定表'!$B$7:$P$65534,3,FALSE))</f>
        <v/>
      </c>
      <c r="E34" s="171" t="str">
        <f>IF($B34="","",VLOOKUP($B34,'3-2_算定表'!$B$7:$P$65534,4,FALSE))</f>
        <v/>
      </c>
      <c r="F34" s="172" t="str">
        <f>IF(B34="","",VLOOKUP($B34,'3-2_算定表'!$B$7:$P$65534,11,FALSE))</f>
        <v/>
      </c>
      <c r="G34" s="174" t="str">
        <f>IF(B34="","",VLOOKUP($B34,'3-2_算定表'!$B$7:$P$65534,13,FALSE))</f>
        <v/>
      </c>
      <c r="H34" s="172" t="str">
        <f>IF(B34="","",VLOOKUP($B34,'3-2_算定表'!$B$7:$P$65534,14,FALSE))</f>
        <v/>
      </c>
      <c r="I34" s="174"/>
      <c r="J34" s="140"/>
      <c r="K34" s="370"/>
      <c r="L34" s="371"/>
      <c r="M34" s="372"/>
      <c r="N34" s="370"/>
      <c r="O34" s="371"/>
      <c r="P34" s="371"/>
      <c r="Q34" s="371"/>
      <c r="R34" s="371"/>
      <c r="S34" s="371"/>
      <c r="T34" s="371"/>
      <c r="U34" s="371"/>
      <c r="V34" s="372"/>
      <c r="W34" s="172"/>
      <c r="X34" s="374"/>
      <c r="Y34" s="375"/>
      <c r="Z34" s="376"/>
      <c r="AA34" s="140"/>
      <c r="AB34" s="173" t="str">
        <f t="shared" si="0"/>
        <v/>
      </c>
      <c r="AC34" s="855" t="str">
        <f>IF(B34="","",VLOOKUP($B34,'3-2_算定表'!$B$7:$Z$65534,27,FALSE))</f>
        <v/>
      </c>
      <c r="AD34" s="856" t="str">
        <f>IF(AB34="","",VLOOKUP($B34,#REF!,3,FALSE))</f>
        <v/>
      </c>
      <c r="AE34" s="857" t="str">
        <f>IF(AC34="","",VLOOKUP($B34,#REF!,3,FALSE))</f>
        <v/>
      </c>
    </row>
    <row r="35" spans="1:31" s="342" customFormat="1" ht="18.75" customHeight="1" x14ac:dyDescent="0.15">
      <c r="A35" s="2" t="str">
        <f t="shared" si="1"/>
        <v/>
      </c>
      <c r="B35" s="377"/>
      <c r="C35" s="170" t="str">
        <f>IF($B35="","",VLOOKUP($B35,'3-2_算定表'!$B$7:$P$65534,2,FALSE))</f>
        <v/>
      </c>
      <c r="D35" s="171" t="str">
        <f>IF($B35="","",VLOOKUP($B35,'3-2_算定表'!$B$7:$P$65534,3,FALSE))</f>
        <v/>
      </c>
      <c r="E35" s="171" t="str">
        <f>IF($B35="","",VLOOKUP($B35,'3-2_算定表'!$B$7:$P$65534,4,FALSE))</f>
        <v/>
      </c>
      <c r="F35" s="172" t="str">
        <f>IF(B35="","",VLOOKUP($B35,'3-2_算定表'!$B$7:$P$65534,11,FALSE))</f>
        <v/>
      </c>
      <c r="G35" s="174" t="str">
        <f>IF(B35="","",VLOOKUP($B35,'3-2_算定表'!$B$7:$P$65534,13,FALSE))</f>
        <v/>
      </c>
      <c r="H35" s="172" t="str">
        <f>IF(B35="","",VLOOKUP($B35,'3-2_算定表'!$B$7:$P$65534,14,FALSE))</f>
        <v/>
      </c>
      <c r="I35" s="174"/>
      <c r="J35" s="140"/>
      <c r="K35" s="370"/>
      <c r="L35" s="371"/>
      <c r="M35" s="372"/>
      <c r="N35" s="370"/>
      <c r="O35" s="371"/>
      <c r="P35" s="371"/>
      <c r="Q35" s="371"/>
      <c r="R35" s="371"/>
      <c r="S35" s="371"/>
      <c r="T35" s="371"/>
      <c r="U35" s="371"/>
      <c r="V35" s="372"/>
      <c r="W35" s="172"/>
      <c r="X35" s="374"/>
      <c r="Y35" s="375"/>
      <c r="Z35" s="376"/>
      <c r="AA35" s="140"/>
      <c r="AB35" s="173" t="str">
        <f t="shared" si="0"/>
        <v/>
      </c>
      <c r="AC35" s="855" t="str">
        <f>IF(B35="","",VLOOKUP($B35,'3-2_算定表'!$B$7:$Z$65534,27,FALSE))</f>
        <v/>
      </c>
      <c r="AD35" s="856" t="str">
        <f>IF(AB35="","",VLOOKUP($B35,#REF!,3,FALSE))</f>
        <v/>
      </c>
      <c r="AE35" s="857" t="str">
        <f>IF(AC35="","",VLOOKUP($B35,#REF!,3,FALSE))</f>
        <v/>
      </c>
    </row>
    <row r="36" spans="1:31" s="342" customFormat="1" ht="18.75" customHeight="1" x14ac:dyDescent="0.15">
      <c r="A36" s="2" t="str">
        <f t="shared" si="1"/>
        <v/>
      </c>
      <c r="B36" s="377"/>
      <c r="C36" s="170" t="str">
        <f>IF($B36="","",VLOOKUP($B36,'3-2_算定表'!$B$7:$P$65534,2,FALSE))</f>
        <v/>
      </c>
      <c r="D36" s="171" t="str">
        <f>IF($B36="","",VLOOKUP($B36,'3-2_算定表'!$B$7:$P$65534,3,FALSE))</f>
        <v/>
      </c>
      <c r="E36" s="171" t="str">
        <f>IF($B36="","",VLOOKUP($B36,'3-2_算定表'!$B$7:$P$65534,4,FALSE))</f>
        <v/>
      </c>
      <c r="F36" s="172" t="str">
        <f>IF(B36="","",VLOOKUP($B36,'3-2_算定表'!$B$7:$P$65534,11,FALSE))</f>
        <v/>
      </c>
      <c r="G36" s="174" t="str">
        <f>IF(B36="","",VLOOKUP($B36,'3-2_算定表'!$B$7:$P$65534,13,FALSE))</f>
        <v/>
      </c>
      <c r="H36" s="172" t="str">
        <f>IF(B36="","",VLOOKUP($B36,'3-2_算定表'!$B$7:$P$65534,14,FALSE))</f>
        <v/>
      </c>
      <c r="I36" s="174"/>
      <c r="J36" s="140"/>
      <c r="K36" s="370"/>
      <c r="L36" s="371"/>
      <c r="M36" s="372"/>
      <c r="N36" s="370"/>
      <c r="O36" s="371"/>
      <c r="P36" s="371"/>
      <c r="Q36" s="371"/>
      <c r="R36" s="371"/>
      <c r="S36" s="371"/>
      <c r="T36" s="371"/>
      <c r="U36" s="371"/>
      <c r="V36" s="372"/>
      <c r="W36" s="172"/>
      <c r="X36" s="374"/>
      <c r="Y36" s="375"/>
      <c r="Z36" s="376"/>
      <c r="AA36" s="140"/>
      <c r="AB36" s="173" t="str">
        <f t="shared" si="0"/>
        <v/>
      </c>
      <c r="AC36" s="855" t="str">
        <f>IF(B36="","",VLOOKUP($B36,'3-2_算定表'!$B$7:$Z$65534,27,FALSE))</f>
        <v/>
      </c>
      <c r="AD36" s="856" t="str">
        <f>IF(AB36="","",VLOOKUP($B36,#REF!,3,FALSE))</f>
        <v/>
      </c>
      <c r="AE36" s="857" t="str">
        <f>IF(AC36="","",VLOOKUP($B36,#REF!,3,FALSE))</f>
        <v/>
      </c>
    </row>
    <row r="37" spans="1:31" s="342" customFormat="1" ht="18.75" customHeight="1" x14ac:dyDescent="0.15">
      <c r="A37" s="2" t="str">
        <f t="shared" si="1"/>
        <v/>
      </c>
      <c r="B37" s="377"/>
      <c r="C37" s="170" t="str">
        <f>IF($B37="","",VLOOKUP($B37,'3-2_算定表'!$B$7:$P$65534,2,FALSE))</f>
        <v/>
      </c>
      <c r="D37" s="171" t="str">
        <f>IF($B37="","",VLOOKUP($B37,'3-2_算定表'!$B$7:$P$65534,3,FALSE))</f>
        <v/>
      </c>
      <c r="E37" s="171" t="str">
        <f>IF($B37="","",VLOOKUP($B37,'3-2_算定表'!$B$7:$P$65534,4,FALSE))</f>
        <v/>
      </c>
      <c r="F37" s="172" t="str">
        <f>IF(B37="","",VLOOKUP($B37,'3-2_算定表'!$B$7:$P$65534,11,FALSE))</f>
        <v/>
      </c>
      <c r="G37" s="174" t="str">
        <f>IF(B37="","",VLOOKUP($B37,'3-2_算定表'!$B$7:$P$65534,13,FALSE))</f>
        <v/>
      </c>
      <c r="H37" s="172" t="str">
        <f>IF(B37="","",VLOOKUP($B37,'3-2_算定表'!$B$7:$P$65534,14,FALSE))</f>
        <v/>
      </c>
      <c r="I37" s="174"/>
      <c r="J37" s="140"/>
      <c r="K37" s="370"/>
      <c r="L37" s="371"/>
      <c r="M37" s="372"/>
      <c r="N37" s="370"/>
      <c r="O37" s="371"/>
      <c r="P37" s="371"/>
      <c r="Q37" s="371"/>
      <c r="R37" s="371"/>
      <c r="S37" s="371"/>
      <c r="T37" s="371"/>
      <c r="U37" s="371"/>
      <c r="V37" s="372"/>
      <c r="W37" s="172"/>
      <c r="X37" s="374"/>
      <c r="Y37" s="375"/>
      <c r="Z37" s="376"/>
      <c r="AA37" s="140"/>
      <c r="AB37" s="173" t="str">
        <f t="shared" si="0"/>
        <v/>
      </c>
      <c r="AC37" s="855" t="str">
        <f>IF(B37="","",VLOOKUP($B37,'3-2_算定表'!$B$7:$Z$65534,27,FALSE))</f>
        <v/>
      </c>
      <c r="AD37" s="856" t="str">
        <f>IF(AB37="","",VLOOKUP($B37,#REF!,3,FALSE))</f>
        <v/>
      </c>
      <c r="AE37" s="857" t="str">
        <f>IF(AC37="","",VLOOKUP($B37,#REF!,3,FALSE))</f>
        <v/>
      </c>
    </row>
    <row r="38" spans="1:31" s="342" customFormat="1" ht="18.75" customHeight="1" thickBot="1" x14ac:dyDescent="0.2">
      <c r="A38" s="2" t="str">
        <f t="shared" si="1"/>
        <v/>
      </c>
      <c r="B38" s="377"/>
      <c r="C38" s="170" t="str">
        <f>IF($B38="","",VLOOKUP($B38,'3-2_算定表'!$B$7:$P$65534,2,FALSE))</f>
        <v/>
      </c>
      <c r="D38" s="171" t="str">
        <f>IF($B38="","",VLOOKUP($B38,'3-2_算定表'!$B$7:$P$65534,3,FALSE))</f>
        <v/>
      </c>
      <c r="E38" s="171" t="str">
        <f>IF($B38="","",VLOOKUP($B38,'3-2_算定表'!$B$7:$P$65534,4,FALSE))</f>
        <v/>
      </c>
      <c r="F38" s="172" t="str">
        <f>IF(B38="","",VLOOKUP($B38,'3-2_算定表'!$B$7:$P$65534,11,FALSE))</f>
        <v/>
      </c>
      <c r="G38" s="174" t="str">
        <f>IF(B38="","",VLOOKUP($B38,'3-2_算定表'!$B$7:$P$65534,13,FALSE))</f>
        <v/>
      </c>
      <c r="H38" s="172" t="str">
        <f>IF(B38="","",VLOOKUP($B38,'3-2_算定表'!$B$7:$P$65534,14,FALSE))</f>
        <v/>
      </c>
      <c r="I38" s="174" t="str">
        <f>IF(B38="","",VLOOKUP($B38,'3-2_算定表'!$B$7:$P$65534,16,FALSE))</f>
        <v/>
      </c>
      <c r="J38" s="140"/>
      <c r="K38" s="370"/>
      <c r="L38" s="371"/>
      <c r="M38" s="372"/>
      <c r="N38" s="370"/>
      <c r="O38" s="371"/>
      <c r="P38" s="371"/>
      <c r="Q38" s="371"/>
      <c r="R38" s="371"/>
      <c r="S38" s="371"/>
      <c r="T38" s="371"/>
      <c r="U38" s="371"/>
      <c r="V38" s="372"/>
      <c r="W38" s="172"/>
      <c r="X38" s="374"/>
      <c r="Y38" s="375"/>
      <c r="Z38" s="376"/>
      <c r="AA38" s="140"/>
      <c r="AB38" s="173" t="str">
        <f t="shared" si="0"/>
        <v/>
      </c>
      <c r="AC38" s="855" t="str">
        <f>IF(B38="","",VLOOKUP($B38,'3-2_算定表'!$B$7:$Z$65534,27,FALSE))</f>
        <v/>
      </c>
      <c r="AD38" s="856" t="str">
        <f>IF(AB38="","",VLOOKUP($B38,#REF!,3,FALSE))</f>
        <v/>
      </c>
      <c r="AE38" s="857" t="str">
        <f>IF(AC38="","",VLOOKUP($B38,#REF!,3,FALSE))</f>
        <v/>
      </c>
    </row>
    <row r="39" spans="1:31" s="351" customFormat="1" ht="18.75" customHeight="1" thickBot="1" x14ac:dyDescent="0.2">
      <c r="A39" s="786" t="s">
        <v>16</v>
      </c>
      <c r="B39" s="858"/>
      <c r="C39" s="858"/>
      <c r="D39" s="858"/>
      <c r="E39" s="858"/>
      <c r="F39" s="858"/>
      <c r="G39" s="858"/>
      <c r="H39" s="858"/>
      <c r="I39" s="858"/>
      <c r="J39" s="154"/>
      <c r="K39" s="175" t="s">
        <v>176</v>
      </c>
      <c r="L39" s="176" t="s">
        <v>176</v>
      </c>
      <c r="M39" s="177" t="s">
        <v>176</v>
      </c>
      <c r="N39" s="175" t="s">
        <v>176</v>
      </c>
      <c r="O39" s="176" t="s">
        <v>176</v>
      </c>
      <c r="P39" s="176" t="s">
        <v>176</v>
      </c>
      <c r="Q39" s="176" t="s">
        <v>176</v>
      </c>
      <c r="R39" s="176" t="s">
        <v>176</v>
      </c>
      <c r="S39" s="176" t="s">
        <v>176</v>
      </c>
      <c r="T39" s="176" t="s">
        <v>176</v>
      </c>
      <c r="U39" s="176" t="s">
        <v>176</v>
      </c>
      <c r="V39" s="177" t="s">
        <v>176</v>
      </c>
      <c r="W39" s="175" t="s">
        <v>176</v>
      </c>
      <c r="X39" s="179" t="s">
        <v>176</v>
      </c>
      <c r="Y39" s="180" t="s">
        <v>176</v>
      </c>
      <c r="Z39" s="181" t="s">
        <v>176</v>
      </c>
      <c r="AA39" s="183"/>
      <c r="AB39" s="183"/>
      <c r="AC39" s="789"/>
      <c r="AD39" s="790"/>
      <c r="AE39" s="791"/>
    </row>
    <row r="40" spans="1:31" s="293" customFormat="1" ht="16.5" customHeight="1" x14ac:dyDescent="0.15">
      <c r="A40" s="293" t="s">
        <v>21</v>
      </c>
    </row>
    <row r="41" spans="1:31" ht="10.5" customHeight="1" x14ac:dyDescent="0.15">
      <c r="A41" s="244" t="s">
        <v>177</v>
      </c>
    </row>
    <row r="42" spans="1:31" ht="10.5" customHeight="1" x14ac:dyDescent="0.15">
      <c r="A42" s="244" t="s">
        <v>72</v>
      </c>
    </row>
    <row r="43" spans="1:31" ht="10.5" customHeight="1" x14ac:dyDescent="0.15">
      <c r="A43" s="244" t="s">
        <v>348</v>
      </c>
    </row>
    <row r="44" spans="1:31" ht="18.75" customHeight="1" x14ac:dyDescent="0.15"/>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sheetProtection selectLockedCells="1" selectUnlockedCells="1"/>
  <mergeCells count="74">
    <mergeCell ref="AC38:AE38"/>
    <mergeCell ref="A39:I39"/>
    <mergeCell ref="AC39:AE39"/>
    <mergeCell ref="AC31:AE31"/>
    <mergeCell ref="AC32:AE32"/>
    <mergeCell ref="AC33:AE33"/>
    <mergeCell ref="AC34:AE34"/>
    <mergeCell ref="AC35:AE35"/>
    <mergeCell ref="AC36:AE36"/>
    <mergeCell ref="AC27:AE27"/>
    <mergeCell ref="AC28:AE28"/>
    <mergeCell ref="AC29:AE29"/>
    <mergeCell ref="AC30:AE30"/>
    <mergeCell ref="AC37:AE37"/>
    <mergeCell ref="AC22:AE22"/>
    <mergeCell ref="AC23:AE23"/>
    <mergeCell ref="AC24:AE24"/>
    <mergeCell ref="AC25:AE25"/>
    <mergeCell ref="AC26:AE26"/>
    <mergeCell ref="AC17:AE17"/>
    <mergeCell ref="AC18:AE18"/>
    <mergeCell ref="AC19:AE19"/>
    <mergeCell ref="AC20:AE20"/>
    <mergeCell ref="AC21:AE21"/>
    <mergeCell ref="AC12:AE12"/>
    <mergeCell ref="AC13:AE13"/>
    <mergeCell ref="AC14:AE14"/>
    <mergeCell ref="AC15:AE15"/>
    <mergeCell ref="AC16:AE16"/>
    <mergeCell ref="AC9:AE9"/>
    <mergeCell ref="AC10:AE10"/>
    <mergeCell ref="AC11:AE11"/>
    <mergeCell ref="AB4:AB7"/>
    <mergeCell ref="AC4:AE8"/>
    <mergeCell ref="K5:V5"/>
    <mergeCell ref="W5:Z5"/>
    <mergeCell ref="F6:F8"/>
    <mergeCell ref="G6:G7"/>
    <mergeCell ref="H6:H8"/>
    <mergeCell ref="K6:M6"/>
    <mergeCell ref="N6:V6"/>
    <mergeCell ref="W6:W8"/>
    <mergeCell ref="X6:X8"/>
    <mergeCell ref="S7:S8"/>
    <mergeCell ref="T7:T8"/>
    <mergeCell ref="U7:U8"/>
    <mergeCell ref="V7:V8"/>
    <mergeCell ref="F4:J4"/>
    <mergeCell ref="I6:I7"/>
    <mergeCell ref="J6:J7"/>
    <mergeCell ref="K4:Z4"/>
    <mergeCell ref="AA4:AA7"/>
    <mergeCell ref="Y6:Y8"/>
    <mergeCell ref="Z6:Z8"/>
    <mergeCell ref="K7:K8"/>
    <mergeCell ref="L7:L8"/>
    <mergeCell ref="M7:M8"/>
    <mergeCell ref="N7:N8"/>
    <mergeCell ref="O7:O8"/>
    <mergeCell ref="P7:P8"/>
    <mergeCell ref="Q7:Q8"/>
    <mergeCell ref="R7:R8"/>
    <mergeCell ref="F5:J5"/>
    <mergeCell ref="A4:A8"/>
    <mergeCell ref="B4:B8"/>
    <mergeCell ref="C4:C8"/>
    <mergeCell ref="D4:D8"/>
    <mergeCell ref="E4:E8"/>
    <mergeCell ref="W1:X1"/>
    <mergeCell ref="Y1:AB1"/>
    <mergeCell ref="AD1:AE1"/>
    <mergeCell ref="W2:X2"/>
    <mergeCell ref="Y2:AB2"/>
    <mergeCell ref="AD2:AE2"/>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horizontalCentered="1"/>
  <pageMargins left="0.19685039370078741" right="0.19685039370078741" top="0.39370078740157483" bottom="0.39370078740157483" header="0" footer="0"/>
  <pageSetup paperSize="9" scale="68" orientation="landscape"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111"/>
  <sheetViews>
    <sheetView showGridLines="0" view="pageBreakPreview" zoomScale="80" zoomScaleNormal="75" zoomScaleSheetLayoutView="80" workbookViewId="0">
      <selection activeCell="Q22" sqref="Q22"/>
    </sheetView>
  </sheetViews>
  <sheetFormatPr defaultColWidth="9.625" defaultRowHeight="14.25" x14ac:dyDescent="0.15"/>
  <cols>
    <col min="1" max="1" width="6.25" style="246" customWidth="1"/>
    <col min="2" max="2" width="15.625" style="379" customWidth="1"/>
    <col min="3" max="3" width="6" style="304" bestFit="1" customWidth="1"/>
    <col min="4" max="5" width="11.25" style="246" customWidth="1"/>
    <col min="6" max="6" width="5.5" style="246" customWidth="1"/>
    <col min="7" max="7" width="10.25" style="246" bestFit="1" customWidth="1"/>
    <col min="8" max="8" width="3.5" style="246" bestFit="1" customWidth="1"/>
    <col min="9" max="9" width="10.75" style="246" customWidth="1"/>
    <col min="10" max="10" width="12.25" style="246" bestFit="1" customWidth="1"/>
    <col min="11" max="22" width="4.25" style="246" customWidth="1"/>
    <col min="23" max="30" width="4.375" style="246" customWidth="1"/>
    <col min="31" max="32" width="10.25" style="246" bestFit="1" customWidth="1"/>
    <col min="33" max="33" width="9.75" style="246" customWidth="1"/>
    <col min="34" max="34" width="6.5" style="246" customWidth="1"/>
    <col min="35" max="35" width="8.25" style="246" customWidth="1"/>
    <col min="36" max="16384" width="9.625" style="246"/>
  </cols>
  <sheetData>
    <row r="1" spans="1:36" ht="24.95" customHeight="1" x14ac:dyDescent="0.15">
      <c r="A1" s="303" t="s">
        <v>60</v>
      </c>
      <c r="B1" s="378"/>
      <c r="W1" s="792" t="s">
        <v>14</v>
      </c>
      <c r="X1" s="792"/>
      <c r="Y1" s="792"/>
      <c r="Z1" s="742"/>
      <c r="AA1" s="793"/>
      <c r="AB1" s="793"/>
      <c r="AC1" s="793"/>
      <c r="AD1" s="793"/>
      <c r="AE1" s="793"/>
      <c r="AF1" s="794"/>
      <c r="AG1" s="305" t="s">
        <v>15</v>
      </c>
      <c r="AH1" s="795"/>
      <c r="AI1" s="796"/>
    </row>
    <row r="2" spans="1:36" ht="24.95" customHeight="1" thickBot="1" x14ac:dyDescent="0.2">
      <c r="A2" s="306"/>
      <c r="W2" s="797" t="s">
        <v>12</v>
      </c>
      <c r="X2" s="797"/>
      <c r="Y2" s="797"/>
      <c r="Z2" s="745"/>
      <c r="AA2" s="798"/>
      <c r="AB2" s="798"/>
      <c r="AC2" s="798"/>
      <c r="AD2" s="798"/>
      <c r="AE2" s="798"/>
      <c r="AF2" s="799"/>
      <c r="AG2" s="307" t="s">
        <v>13</v>
      </c>
      <c r="AH2" s="800"/>
      <c r="AI2" s="801"/>
    </row>
    <row r="3" spans="1:36" ht="19.5" thickBot="1" x14ac:dyDescent="0.2">
      <c r="A3" s="354" t="s">
        <v>361</v>
      </c>
      <c r="B3" s="380"/>
      <c r="AH3" s="309"/>
      <c r="AI3" s="309" t="s">
        <v>20</v>
      </c>
    </row>
    <row r="4" spans="1:36" s="255" customFormat="1" ht="18.75" customHeight="1" thickBot="1" x14ac:dyDescent="0.2">
      <c r="A4" s="731" t="s">
        <v>24</v>
      </c>
      <c r="B4" s="859"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09"/>
      <c r="AA4" s="809"/>
      <c r="AB4" s="809"/>
      <c r="AC4" s="809"/>
      <c r="AD4" s="848"/>
      <c r="AE4" s="726" t="s">
        <v>58</v>
      </c>
      <c r="AF4" s="726" t="s">
        <v>227</v>
      </c>
      <c r="AG4" s="846" t="s">
        <v>62</v>
      </c>
      <c r="AH4" s="847"/>
      <c r="AI4" s="848"/>
    </row>
    <row r="5" spans="1:36" s="255" customFormat="1" ht="18.75" customHeight="1" thickBot="1" x14ac:dyDescent="0.2">
      <c r="A5" s="750"/>
      <c r="B5" s="860"/>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3"/>
      <c r="AA5" s="803"/>
      <c r="AB5" s="803"/>
      <c r="AC5" s="803"/>
      <c r="AD5" s="804"/>
      <c r="AE5" s="752"/>
      <c r="AF5" s="752"/>
      <c r="AG5" s="849"/>
      <c r="AH5" s="850"/>
      <c r="AI5" s="851"/>
    </row>
    <row r="6" spans="1:36" s="255" customFormat="1" ht="21.75" customHeight="1" thickBot="1" x14ac:dyDescent="0.2">
      <c r="A6" s="750"/>
      <c r="B6" s="860"/>
      <c r="C6" s="755"/>
      <c r="D6" s="752"/>
      <c r="E6" s="752"/>
      <c r="F6" s="828" t="s">
        <v>5</v>
      </c>
      <c r="G6" s="805" t="s">
        <v>44</v>
      </c>
      <c r="H6" s="828" t="s">
        <v>5</v>
      </c>
      <c r="I6" s="805" t="s">
        <v>44</v>
      </c>
      <c r="J6" s="807" t="s">
        <v>218</v>
      </c>
      <c r="K6" s="863" t="s">
        <v>55</v>
      </c>
      <c r="L6" s="863"/>
      <c r="M6" s="863"/>
      <c r="N6" s="831" t="s">
        <v>56</v>
      </c>
      <c r="O6" s="832"/>
      <c r="P6" s="832"/>
      <c r="Q6" s="832"/>
      <c r="R6" s="832"/>
      <c r="S6" s="832"/>
      <c r="T6" s="832"/>
      <c r="U6" s="832"/>
      <c r="V6" s="833"/>
      <c r="W6" s="808" t="s">
        <v>75</v>
      </c>
      <c r="X6" s="836" t="s">
        <v>75</v>
      </c>
      <c r="Y6" s="808" t="s">
        <v>76</v>
      </c>
      <c r="Z6" s="812" t="s">
        <v>76</v>
      </c>
      <c r="AA6" s="814" t="s">
        <v>11</v>
      </c>
      <c r="AB6" s="817" t="s">
        <v>11</v>
      </c>
      <c r="AC6" s="766" t="s">
        <v>114</v>
      </c>
      <c r="AD6" s="865" t="s">
        <v>114</v>
      </c>
      <c r="AE6" s="752"/>
      <c r="AF6" s="750"/>
      <c r="AG6" s="834"/>
      <c r="AH6" s="852"/>
      <c r="AI6" s="851"/>
    </row>
    <row r="7" spans="1:36" s="255" customFormat="1" ht="20.25" customHeight="1" thickBot="1" x14ac:dyDescent="0.2">
      <c r="A7" s="750"/>
      <c r="B7" s="860"/>
      <c r="C7" s="755"/>
      <c r="D7" s="752"/>
      <c r="E7" s="752"/>
      <c r="F7" s="829"/>
      <c r="G7" s="806"/>
      <c r="H7" s="829"/>
      <c r="I7" s="806"/>
      <c r="J7" s="782"/>
      <c r="K7" s="802" t="s">
        <v>49</v>
      </c>
      <c r="L7" s="862" t="s">
        <v>50</v>
      </c>
      <c r="M7" s="804" t="s">
        <v>51</v>
      </c>
      <c r="N7" s="802" t="s">
        <v>46</v>
      </c>
      <c r="O7" s="862" t="s">
        <v>170</v>
      </c>
      <c r="P7" s="862" t="s">
        <v>171</v>
      </c>
      <c r="Q7" s="862" t="s">
        <v>172</v>
      </c>
      <c r="R7" s="862" t="s">
        <v>47</v>
      </c>
      <c r="S7" s="862" t="s">
        <v>48</v>
      </c>
      <c r="T7" s="862" t="s">
        <v>52</v>
      </c>
      <c r="U7" s="862" t="s">
        <v>53</v>
      </c>
      <c r="V7" s="804" t="s">
        <v>54</v>
      </c>
      <c r="W7" s="834"/>
      <c r="X7" s="837"/>
      <c r="Y7" s="834"/>
      <c r="Z7" s="839"/>
      <c r="AA7" s="815"/>
      <c r="AB7" s="818"/>
      <c r="AC7" s="864"/>
      <c r="AD7" s="866"/>
      <c r="AE7" s="752"/>
      <c r="AF7" s="750"/>
      <c r="AG7" s="834"/>
      <c r="AH7" s="852"/>
      <c r="AI7" s="851"/>
      <c r="AJ7" s="352"/>
    </row>
    <row r="8" spans="1:36" s="255" customFormat="1" ht="18.75" customHeight="1" thickBot="1" x14ac:dyDescent="0.2">
      <c r="A8" s="751"/>
      <c r="B8" s="861"/>
      <c r="C8" s="756"/>
      <c r="D8" s="753"/>
      <c r="E8" s="753"/>
      <c r="F8" s="830"/>
      <c r="G8" s="355" t="s">
        <v>157</v>
      </c>
      <c r="H8" s="830"/>
      <c r="I8" s="355" t="s">
        <v>158</v>
      </c>
      <c r="J8" s="264" t="s">
        <v>223</v>
      </c>
      <c r="K8" s="802"/>
      <c r="L8" s="862"/>
      <c r="M8" s="804"/>
      <c r="N8" s="802"/>
      <c r="O8" s="862"/>
      <c r="P8" s="862"/>
      <c r="Q8" s="862"/>
      <c r="R8" s="862"/>
      <c r="S8" s="862"/>
      <c r="T8" s="862"/>
      <c r="U8" s="862"/>
      <c r="V8" s="804"/>
      <c r="W8" s="835"/>
      <c r="X8" s="838"/>
      <c r="Y8" s="835"/>
      <c r="Z8" s="813"/>
      <c r="AA8" s="816"/>
      <c r="AB8" s="819"/>
      <c r="AC8" s="767"/>
      <c r="AD8" s="867"/>
      <c r="AE8" s="264" t="s">
        <v>224</v>
      </c>
      <c r="AF8" s="264" t="s">
        <v>186</v>
      </c>
      <c r="AG8" s="835"/>
      <c r="AH8" s="853"/>
      <c r="AI8" s="854"/>
    </row>
    <row r="9" spans="1:36" s="342" customFormat="1" ht="18.75" customHeight="1" x14ac:dyDescent="0.15">
      <c r="A9" s="1" t="str">
        <f>IF(B9="","",ROW($A9)-ROW($A$8))</f>
        <v/>
      </c>
      <c r="B9" s="381"/>
      <c r="C9" s="155" t="str">
        <f>IF(B9="","",VLOOKUP($B9,#REF!,2,FALSE))</f>
        <v/>
      </c>
      <c r="D9" s="156" t="str">
        <f>IF(B9="","",VLOOKUP($B9,#REF!,3,FALSE))</f>
        <v/>
      </c>
      <c r="E9" s="156" t="str">
        <f>IF(B9="","",VLOOKUP($B9,#REF!,4,FALSE))</f>
        <v/>
      </c>
      <c r="F9" s="157" t="str">
        <f>IF(B9="","",VLOOKUP($B9,#REF!,11,FALSE))</f>
        <v/>
      </c>
      <c r="G9" s="136" t="str">
        <f>IF(B9="","",VLOOKUP($B9,#REF!,13,FALSE))</f>
        <v/>
      </c>
      <c r="H9" s="157" t="str">
        <f>IF(B9="","",VLOOKUP($B9,#REF!,14,FALSE))</f>
        <v/>
      </c>
      <c r="I9" s="136" t="str">
        <f>IF(B9="","",VLOOKUP($B9,#REF!,16,FALSE))</f>
        <v/>
      </c>
      <c r="J9" s="158"/>
      <c r="K9" s="356"/>
      <c r="L9" s="357"/>
      <c r="M9" s="358"/>
      <c r="N9" s="356"/>
      <c r="O9" s="357"/>
      <c r="P9" s="357"/>
      <c r="Q9" s="357"/>
      <c r="R9" s="357"/>
      <c r="S9" s="357"/>
      <c r="T9" s="357"/>
      <c r="U9" s="357"/>
      <c r="V9" s="358"/>
      <c r="W9" s="157"/>
      <c r="X9" s="359"/>
      <c r="Y9" s="157"/>
      <c r="Z9" s="360"/>
      <c r="AA9" s="361" t="str">
        <f>IF($B9="","",COUNTIF($K9:$M9,"Ｃ１")+COUNTIF($K9:$M9,"Ｃ２"))</f>
        <v/>
      </c>
      <c r="AB9" s="362" t="str">
        <f>IF($B9="","",COUNTIF($N9:$V9,"Ｃ"))</f>
        <v/>
      </c>
      <c r="AC9" s="382" t="str">
        <f>IF($B9="","",COUNTIF($K9:$M9,AC$6))</f>
        <v/>
      </c>
      <c r="AD9" s="383" t="str">
        <f>IF($B9="","",COUNTIF($N9:$V9,AD$6))</f>
        <v/>
      </c>
      <c r="AE9" s="158" t="str">
        <f>IF(B9="","",(G9/12*W9)+(I9/12*X9)+(G9/12*Y9)+(I9/12*Z9)+(G9/12*AA9)+(I9/12*AB9))</f>
        <v/>
      </c>
      <c r="AF9" s="160" t="str">
        <f>IF(B9="","",AE9-J9)</f>
        <v/>
      </c>
      <c r="AG9" s="840" t="str">
        <f>IF(B9="","",VLOOKUP($B9,#REF!,27,FALSE))</f>
        <v/>
      </c>
      <c r="AH9" s="841" t="s">
        <v>175</v>
      </c>
      <c r="AI9" s="842" t="s">
        <v>175</v>
      </c>
    </row>
    <row r="10" spans="1:36" s="342" customFormat="1" ht="18.75" customHeight="1" x14ac:dyDescent="0.15">
      <c r="A10" s="3" t="str">
        <f t="shared" ref="A10:A38" si="0">IF(B10="","",ROW($A10)-ROW($A$8))</f>
        <v/>
      </c>
      <c r="B10" s="377"/>
      <c r="C10" s="161" t="str">
        <f>IF(B10="","",VLOOKUP($B10,#REF!,2,FALSE))</f>
        <v/>
      </c>
      <c r="D10" s="162" t="str">
        <f>IF(B10="","",VLOOKUP($B10,#REF!,3,FALSE))</f>
        <v/>
      </c>
      <c r="E10" s="162" t="str">
        <f>IF(B10="","",VLOOKUP($B10,#REF!,4,FALSE))</f>
        <v/>
      </c>
      <c r="F10" s="163" t="str">
        <f>IF(B10="","",VLOOKUP($B10,#REF!,11,FALSE))</f>
        <v/>
      </c>
      <c r="G10" s="164" t="str">
        <f>IF(B10="","",VLOOKUP($B10,#REF!,13,FALSE))</f>
        <v/>
      </c>
      <c r="H10" s="163" t="str">
        <f>IF(B10="","",VLOOKUP($B10,#REF!,14,FALSE))</f>
        <v/>
      </c>
      <c r="I10" s="164" t="str">
        <f>IF(B10="","",VLOOKUP($B10,#REF!,16,FALSE))</f>
        <v/>
      </c>
      <c r="J10" s="165"/>
      <c r="K10" s="363"/>
      <c r="L10" s="364"/>
      <c r="M10" s="365"/>
      <c r="N10" s="363"/>
      <c r="O10" s="364"/>
      <c r="P10" s="364"/>
      <c r="Q10" s="364"/>
      <c r="R10" s="364"/>
      <c r="S10" s="364"/>
      <c r="T10" s="364"/>
      <c r="U10" s="364"/>
      <c r="V10" s="365"/>
      <c r="W10" s="163"/>
      <c r="X10" s="366"/>
      <c r="Y10" s="163"/>
      <c r="Z10" s="367"/>
      <c r="AA10" s="368" t="str">
        <f t="shared" ref="AA10:AA38" si="1">IF($B10="","",COUNTIF($K10:$M10,"Ｃ１")+COUNTIF($K10:$M10,"Ｃ２"))</f>
        <v/>
      </c>
      <c r="AB10" s="369" t="str">
        <f t="shared" ref="AB10:AB38" si="2">IF($B10="","",COUNTIF($N10:$V10,"Ｃ"))</f>
        <v/>
      </c>
      <c r="AC10" s="384" t="str">
        <f t="shared" ref="AC10:AC38" si="3">IF($B10="","",COUNTIF($K10:$M10,AC$6))</f>
        <v/>
      </c>
      <c r="AD10" s="385" t="str">
        <f t="shared" ref="AD10:AD38" si="4">IF($B10="","",COUNTIF($N10:$V10,AD$6))</f>
        <v/>
      </c>
      <c r="AE10" s="165" t="str">
        <f t="shared" ref="AE10:AE38" si="5">IF(B10="","",(G10/12*W10)+(I10/12*X10)+(G10/12*Y10)+(I10/12*Z10)+(G10/12*AA10)+(I10/12*AB10))</f>
        <v/>
      </c>
      <c r="AF10" s="166" t="str">
        <f>IF(B10="","",AE10-J10)</f>
        <v/>
      </c>
      <c r="AG10" s="167" t="str">
        <f>IF(B10="","",VLOOKUP($B10,#REF!,27,FALSE))</f>
        <v/>
      </c>
      <c r="AH10" s="168" t="s">
        <v>175</v>
      </c>
      <c r="AI10" s="169" t="s">
        <v>175</v>
      </c>
    </row>
    <row r="11" spans="1:36" s="342" customFormat="1" ht="18.75" customHeight="1" x14ac:dyDescent="0.15">
      <c r="A11" s="2" t="str">
        <f t="shared" si="0"/>
        <v/>
      </c>
      <c r="B11" s="377"/>
      <c r="C11" s="170" t="str">
        <f>IF(B11="","",VLOOKUP($B11,#REF!,2,FALSE))</f>
        <v/>
      </c>
      <c r="D11" s="171" t="str">
        <f>IF(B11="","",VLOOKUP($B11,#REF!,3,FALSE))</f>
        <v/>
      </c>
      <c r="E11" s="171" t="str">
        <f>IF(B11="","",VLOOKUP($B11,#REF!,4,FALSE))</f>
        <v/>
      </c>
      <c r="F11" s="172" t="str">
        <f>IF(B11="","",VLOOKUP($B11,#REF!,11,FALSE))</f>
        <v/>
      </c>
      <c r="G11" s="139" t="str">
        <f>IF(B11="","",VLOOKUP($B11,#REF!,13,FALSE))</f>
        <v/>
      </c>
      <c r="H11" s="172" t="str">
        <f>IF(B11="","",VLOOKUP($B11,#REF!,14,FALSE))</f>
        <v/>
      </c>
      <c r="I11" s="139" t="str">
        <f>IF(B11="","",VLOOKUP($B11,#REF!,16,FALSE))</f>
        <v/>
      </c>
      <c r="J11" s="140"/>
      <c r="K11" s="370"/>
      <c r="L11" s="371"/>
      <c r="M11" s="372"/>
      <c r="N11" s="370"/>
      <c r="O11" s="371"/>
      <c r="P11" s="371"/>
      <c r="Q11" s="371"/>
      <c r="R11" s="371"/>
      <c r="S11" s="371"/>
      <c r="T11" s="371"/>
      <c r="U11" s="371"/>
      <c r="V11" s="372"/>
      <c r="W11" s="163"/>
      <c r="X11" s="366"/>
      <c r="Y11" s="163"/>
      <c r="Z11" s="367"/>
      <c r="AA11" s="368" t="str">
        <f t="shared" si="1"/>
        <v/>
      </c>
      <c r="AB11" s="369" t="str">
        <f t="shared" si="2"/>
        <v/>
      </c>
      <c r="AC11" s="384" t="str">
        <f t="shared" si="3"/>
        <v/>
      </c>
      <c r="AD11" s="385" t="str">
        <f t="shared" si="4"/>
        <v/>
      </c>
      <c r="AE11" s="140" t="str">
        <f t="shared" si="5"/>
        <v/>
      </c>
      <c r="AF11" s="173" t="str">
        <f t="shared" ref="AF11:AF38" si="6">IF(B11="","",AE11-J11)</f>
        <v/>
      </c>
      <c r="AG11" s="855" t="str">
        <f>IF(B11="","",VLOOKUP($B11,#REF!,27,FALSE))</f>
        <v/>
      </c>
      <c r="AH11" s="856" t="s">
        <v>175</v>
      </c>
      <c r="AI11" s="857" t="s">
        <v>175</v>
      </c>
    </row>
    <row r="12" spans="1:36" s="342" customFormat="1" ht="18.75" customHeight="1" x14ac:dyDescent="0.15">
      <c r="A12" s="2" t="str">
        <f t="shared" si="0"/>
        <v/>
      </c>
      <c r="B12" s="377"/>
      <c r="C12" s="170" t="str">
        <f>IF(B12="","",VLOOKUP($B12,#REF!,2,FALSE))</f>
        <v/>
      </c>
      <c r="D12" s="171" t="str">
        <f>IF(B12="","",VLOOKUP($B12,#REF!,3,FALSE))</f>
        <v/>
      </c>
      <c r="E12" s="171" t="str">
        <f>IF(B12="","",VLOOKUP($B12,#REF!,4,FALSE))</f>
        <v/>
      </c>
      <c r="F12" s="172" t="str">
        <f>IF(B12="","",VLOOKUP($B12,#REF!,11,FALSE))</f>
        <v/>
      </c>
      <c r="G12" s="139" t="str">
        <f>IF(B12="","",VLOOKUP($B12,#REF!,13,FALSE))</f>
        <v/>
      </c>
      <c r="H12" s="172" t="str">
        <f>IF(B12="","",VLOOKUP($B12,#REF!,14,FALSE))</f>
        <v/>
      </c>
      <c r="I12" s="139" t="str">
        <f>IF(B12="","",VLOOKUP($B12,#REF!,16,FALSE))</f>
        <v/>
      </c>
      <c r="J12" s="140"/>
      <c r="K12" s="370"/>
      <c r="L12" s="371"/>
      <c r="M12" s="372"/>
      <c r="N12" s="370"/>
      <c r="O12" s="371"/>
      <c r="P12" s="371"/>
      <c r="Q12" s="371"/>
      <c r="R12" s="371"/>
      <c r="S12" s="371"/>
      <c r="T12" s="371"/>
      <c r="U12" s="371"/>
      <c r="V12" s="372"/>
      <c r="W12" s="172"/>
      <c r="X12" s="373"/>
      <c r="Y12" s="172"/>
      <c r="Z12" s="374"/>
      <c r="AA12" s="375" t="str">
        <f t="shared" si="1"/>
        <v/>
      </c>
      <c r="AB12" s="376" t="str">
        <f t="shared" si="2"/>
        <v/>
      </c>
      <c r="AC12" s="386" t="str">
        <f t="shared" si="3"/>
        <v/>
      </c>
      <c r="AD12" s="387" t="str">
        <f t="shared" si="4"/>
        <v/>
      </c>
      <c r="AE12" s="140" t="str">
        <f t="shared" si="5"/>
        <v/>
      </c>
      <c r="AF12" s="173" t="str">
        <f t="shared" si="6"/>
        <v/>
      </c>
      <c r="AG12" s="855" t="str">
        <f>IF(B12="","",VLOOKUP($B12,#REF!,27,FALSE))</f>
        <v/>
      </c>
      <c r="AH12" s="856" t="s">
        <v>175</v>
      </c>
      <c r="AI12" s="857" t="s">
        <v>175</v>
      </c>
    </row>
    <row r="13" spans="1:36" s="342" customFormat="1" ht="18.75" customHeight="1" x14ac:dyDescent="0.15">
      <c r="A13" s="2" t="str">
        <f t="shared" si="0"/>
        <v/>
      </c>
      <c r="B13" s="377"/>
      <c r="C13" s="170" t="str">
        <f>IF(B13="","",VLOOKUP($B13,#REF!,2,FALSE))</f>
        <v/>
      </c>
      <c r="D13" s="171" t="str">
        <f>IF(B13="","",VLOOKUP($B13,#REF!,3,FALSE))</f>
        <v/>
      </c>
      <c r="E13" s="171" t="str">
        <f>IF(B13="","",VLOOKUP($B13,#REF!,4,FALSE))</f>
        <v/>
      </c>
      <c r="F13" s="172" t="str">
        <f>IF(B13="","",VLOOKUP($B13,#REF!,11,FALSE))</f>
        <v/>
      </c>
      <c r="G13" s="139" t="str">
        <f>IF(B13="","",VLOOKUP($B13,#REF!,13,FALSE))</f>
        <v/>
      </c>
      <c r="H13" s="172" t="str">
        <f>IF(B13="","",VLOOKUP($B13,#REF!,14,FALSE))</f>
        <v/>
      </c>
      <c r="I13" s="139" t="str">
        <f>IF(B13="","",VLOOKUP($B13,#REF!,16,FALSE))</f>
        <v/>
      </c>
      <c r="J13" s="140"/>
      <c r="K13" s="370"/>
      <c r="L13" s="371"/>
      <c r="M13" s="372"/>
      <c r="N13" s="370"/>
      <c r="O13" s="371"/>
      <c r="P13" s="371"/>
      <c r="Q13" s="371"/>
      <c r="R13" s="371"/>
      <c r="S13" s="371"/>
      <c r="T13" s="371"/>
      <c r="U13" s="371"/>
      <c r="V13" s="372"/>
      <c r="W13" s="172"/>
      <c r="X13" s="373"/>
      <c r="Y13" s="172"/>
      <c r="Z13" s="374"/>
      <c r="AA13" s="375" t="str">
        <f t="shared" si="1"/>
        <v/>
      </c>
      <c r="AB13" s="376" t="str">
        <f t="shared" si="2"/>
        <v/>
      </c>
      <c r="AC13" s="386" t="str">
        <f t="shared" si="3"/>
        <v/>
      </c>
      <c r="AD13" s="387" t="str">
        <f t="shared" si="4"/>
        <v/>
      </c>
      <c r="AE13" s="140" t="str">
        <f t="shared" si="5"/>
        <v/>
      </c>
      <c r="AF13" s="173" t="str">
        <f>IF(B13="","",AE13-J13)</f>
        <v/>
      </c>
      <c r="AG13" s="855" t="str">
        <f>IF(B13="","",VLOOKUP($B13,#REF!,27,FALSE))</f>
        <v/>
      </c>
      <c r="AH13" s="856" t="s">
        <v>175</v>
      </c>
      <c r="AI13" s="857" t="s">
        <v>175</v>
      </c>
    </row>
    <row r="14" spans="1:36" s="342" customFormat="1" ht="18.75" customHeight="1" x14ac:dyDescent="0.15">
      <c r="A14" s="2" t="str">
        <f t="shared" si="0"/>
        <v/>
      </c>
      <c r="B14" s="377"/>
      <c r="C14" s="170" t="str">
        <f>IF(B14="","",VLOOKUP($B14,#REF!,2,FALSE))</f>
        <v/>
      </c>
      <c r="D14" s="171" t="str">
        <f>IF(B14="","",VLOOKUP($B14,#REF!,3,FALSE))</f>
        <v/>
      </c>
      <c r="E14" s="171" t="str">
        <f>IF(B14="","",VLOOKUP($B14,#REF!,4,FALSE))</f>
        <v/>
      </c>
      <c r="F14" s="172" t="str">
        <f>IF(B14="","",VLOOKUP($B14,#REF!,11,FALSE))</f>
        <v/>
      </c>
      <c r="G14" s="139" t="str">
        <f>IF(B14="","",VLOOKUP($B14,#REF!,13,FALSE))</f>
        <v/>
      </c>
      <c r="H14" s="172" t="str">
        <f>IF(B14="","",VLOOKUP($B14,#REF!,14,FALSE))</f>
        <v/>
      </c>
      <c r="I14" s="139" t="str">
        <f>IF(B14="","",VLOOKUP($B14,#REF!,16,FALSE))</f>
        <v/>
      </c>
      <c r="J14" s="140"/>
      <c r="K14" s="370"/>
      <c r="L14" s="371"/>
      <c r="M14" s="372"/>
      <c r="N14" s="370"/>
      <c r="O14" s="371"/>
      <c r="P14" s="371"/>
      <c r="Q14" s="371"/>
      <c r="R14" s="371"/>
      <c r="S14" s="371"/>
      <c r="T14" s="371"/>
      <c r="U14" s="371"/>
      <c r="V14" s="372"/>
      <c r="W14" s="172"/>
      <c r="X14" s="373"/>
      <c r="Y14" s="172"/>
      <c r="Z14" s="374"/>
      <c r="AA14" s="375" t="str">
        <f t="shared" si="1"/>
        <v/>
      </c>
      <c r="AB14" s="376" t="str">
        <f t="shared" si="2"/>
        <v/>
      </c>
      <c r="AC14" s="386" t="str">
        <f t="shared" si="3"/>
        <v/>
      </c>
      <c r="AD14" s="387" t="str">
        <f t="shared" si="4"/>
        <v/>
      </c>
      <c r="AE14" s="140" t="str">
        <f>IF(B14="","",(G14/12*W14)+(I14/12*X14)+(G14/12*Y14)+(I14/12*Z14)+(G14/12*AA14)+(I14/12*AB14))</f>
        <v/>
      </c>
      <c r="AF14" s="173" t="str">
        <f t="shared" si="6"/>
        <v/>
      </c>
      <c r="AG14" s="855" t="str">
        <f>IF(B14="","",VLOOKUP($B14,#REF!,27,FALSE))</f>
        <v/>
      </c>
      <c r="AH14" s="856" t="s">
        <v>175</v>
      </c>
      <c r="AI14" s="857" t="s">
        <v>175</v>
      </c>
    </row>
    <row r="15" spans="1:36" s="342" customFormat="1" ht="18.75" customHeight="1" x14ac:dyDescent="0.15">
      <c r="A15" s="2" t="str">
        <f t="shared" si="0"/>
        <v/>
      </c>
      <c r="B15" s="377"/>
      <c r="C15" s="170" t="str">
        <f>IF(B15="","",VLOOKUP($B15,#REF!,2,FALSE))</f>
        <v/>
      </c>
      <c r="D15" s="171" t="str">
        <f>IF(B15="","",VLOOKUP($B15,#REF!,3,FALSE))</f>
        <v/>
      </c>
      <c r="E15" s="171" t="str">
        <f>IF(B15="","",VLOOKUP($B15,#REF!,4,FALSE))</f>
        <v/>
      </c>
      <c r="F15" s="172" t="str">
        <f>IF(B15="","",VLOOKUP($B15,#REF!,11,FALSE))</f>
        <v/>
      </c>
      <c r="G15" s="139" t="str">
        <f>IF(B15="","",VLOOKUP($B15,#REF!,13,FALSE))</f>
        <v/>
      </c>
      <c r="H15" s="172" t="str">
        <f>IF(B15="","",VLOOKUP($B15,#REF!,14,FALSE))</f>
        <v/>
      </c>
      <c r="I15" s="139" t="str">
        <f>IF(B15="","",VLOOKUP($B15,#REF!,16,FALSE))</f>
        <v/>
      </c>
      <c r="J15" s="140"/>
      <c r="K15" s="370"/>
      <c r="L15" s="371"/>
      <c r="M15" s="372"/>
      <c r="N15" s="370"/>
      <c r="O15" s="371"/>
      <c r="P15" s="371"/>
      <c r="Q15" s="371"/>
      <c r="R15" s="371"/>
      <c r="S15" s="371"/>
      <c r="T15" s="371"/>
      <c r="U15" s="371"/>
      <c r="V15" s="372"/>
      <c r="W15" s="172"/>
      <c r="X15" s="373"/>
      <c r="Y15" s="172"/>
      <c r="Z15" s="374"/>
      <c r="AA15" s="375" t="str">
        <f t="shared" si="1"/>
        <v/>
      </c>
      <c r="AB15" s="376" t="str">
        <f t="shared" si="2"/>
        <v/>
      </c>
      <c r="AC15" s="386" t="str">
        <f t="shared" si="3"/>
        <v/>
      </c>
      <c r="AD15" s="387" t="str">
        <f t="shared" si="4"/>
        <v/>
      </c>
      <c r="AE15" s="140" t="str">
        <f>IF(B15="","",(G15/12*W15)+(I15/12*X15)+(G15/12*Y15)+(I15/12*Z15)+(G15/12*AA15)+(I15/12*AB15))</f>
        <v/>
      </c>
      <c r="AF15" s="173" t="str">
        <f t="shared" si="6"/>
        <v/>
      </c>
      <c r="AG15" s="167" t="str">
        <f>IF(B15="","",VLOOKUP($B15,#REF!,27,FALSE))</f>
        <v/>
      </c>
      <c r="AH15" s="168" t="s">
        <v>175</v>
      </c>
      <c r="AI15" s="169" t="s">
        <v>175</v>
      </c>
    </row>
    <row r="16" spans="1:36" s="342" customFormat="1" ht="18.75" customHeight="1" x14ac:dyDescent="0.15">
      <c r="A16" s="2" t="str">
        <f t="shared" si="0"/>
        <v/>
      </c>
      <c r="B16" s="377"/>
      <c r="C16" s="170" t="str">
        <f>IF(B16="","",VLOOKUP($B16,#REF!,2,FALSE))</f>
        <v/>
      </c>
      <c r="D16" s="171" t="str">
        <f>IF(B16="","",VLOOKUP($B16,#REF!,3,FALSE))</f>
        <v/>
      </c>
      <c r="E16" s="171" t="str">
        <f>IF(B16="","",VLOOKUP($B16,#REF!,4,FALSE))</f>
        <v/>
      </c>
      <c r="F16" s="172" t="str">
        <f>IF(B16="","",VLOOKUP($B16,#REF!,11,FALSE))</f>
        <v/>
      </c>
      <c r="G16" s="139" t="str">
        <f>IF(B16="","",VLOOKUP($B16,#REF!,13,FALSE))</f>
        <v/>
      </c>
      <c r="H16" s="172" t="str">
        <f>IF(B16="","",VLOOKUP($B16,#REF!,14,FALSE))</f>
        <v/>
      </c>
      <c r="I16" s="139" t="str">
        <f>IF(B16="","",VLOOKUP($B16,#REF!,16,FALSE))</f>
        <v/>
      </c>
      <c r="J16" s="140"/>
      <c r="K16" s="370"/>
      <c r="L16" s="371"/>
      <c r="M16" s="372"/>
      <c r="N16" s="370"/>
      <c r="O16" s="371"/>
      <c r="P16" s="371"/>
      <c r="Q16" s="371"/>
      <c r="R16" s="371"/>
      <c r="S16" s="371"/>
      <c r="T16" s="371"/>
      <c r="U16" s="371"/>
      <c r="V16" s="372"/>
      <c r="W16" s="172"/>
      <c r="X16" s="373"/>
      <c r="Y16" s="172"/>
      <c r="Z16" s="374"/>
      <c r="AA16" s="375" t="str">
        <f t="shared" si="1"/>
        <v/>
      </c>
      <c r="AB16" s="376" t="str">
        <f t="shared" si="2"/>
        <v/>
      </c>
      <c r="AC16" s="386" t="str">
        <f t="shared" si="3"/>
        <v/>
      </c>
      <c r="AD16" s="387" t="str">
        <f t="shared" si="4"/>
        <v/>
      </c>
      <c r="AE16" s="140" t="str">
        <f t="shared" si="5"/>
        <v/>
      </c>
      <c r="AF16" s="173" t="str">
        <f t="shared" si="6"/>
        <v/>
      </c>
      <c r="AG16" s="167" t="str">
        <f>IF(B16="","",VLOOKUP($B16,#REF!,27,FALSE))</f>
        <v/>
      </c>
      <c r="AH16" s="168" t="s">
        <v>175</v>
      </c>
      <c r="AI16" s="169" t="s">
        <v>175</v>
      </c>
    </row>
    <row r="17" spans="1:35" s="342" customFormat="1" ht="18.75" customHeight="1" x14ac:dyDescent="0.15">
      <c r="A17" s="2" t="str">
        <f t="shared" si="0"/>
        <v/>
      </c>
      <c r="B17" s="377"/>
      <c r="C17" s="170" t="str">
        <f>IF(B17="","",VLOOKUP($B17,#REF!,2,FALSE))</f>
        <v/>
      </c>
      <c r="D17" s="171" t="str">
        <f>IF(B17="","",VLOOKUP($B17,#REF!,3,FALSE))</f>
        <v/>
      </c>
      <c r="E17" s="171" t="str">
        <f>IF(B17="","",VLOOKUP($B17,#REF!,4,FALSE))</f>
        <v/>
      </c>
      <c r="F17" s="172" t="str">
        <f>IF(B17="","",VLOOKUP($B17,#REF!,11,FALSE))</f>
        <v/>
      </c>
      <c r="G17" s="139" t="str">
        <f>IF(B17="","",VLOOKUP($B17,#REF!,13,FALSE))</f>
        <v/>
      </c>
      <c r="H17" s="172" t="str">
        <f>IF(B17="","",VLOOKUP($B17,#REF!,14,FALSE))</f>
        <v/>
      </c>
      <c r="I17" s="139" t="str">
        <f>IF(B17="","",VLOOKUP($B17,#REF!,16,FALSE))</f>
        <v/>
      </c>
      <c r="J17" s="140"/>
      <c r="K17" s="370"/>
      <c r="L17" s="371"/>
      <c r="M17" s="372"/>
      <c r="N17" s="370"/>
      <c r="O17" s="371"/>
      <c r="P17" s="371"/>
      <c r="Q17" s="371"/>
      <c r="R17" s="371"/>
      <c r="S17" s="371"/>
      <c r="T17" s="371"/>
      <c r="U17" s="371"/>
      <c r="V17" s="372"/>
      <c r="W17" s="172"/>
      <c r="X17" s="373"/>
      <c r="Y17" s="172"/>
      <c r="Z17" s="374"/>
      <c r="AA17" s="375" t="str">
        <f t="shared" si="1"/>
        <v/>
      </c>
      <c r="AB17" s="376" t="str">
        <f t="shared" si="2"/>
        <v/>
      </c>
      <c r="AC17" s="386" t="str">
        <f t="shared" si="3"/>
        <v/>
      </c>
      <c r="AD17" s="387" t="str">
        <f t="shared" si="4"/>
        <v/>
      </c>
      <c r="AE17" s="140" t="str">
        <f t="shared" si="5"/>
        <v/>
      </c>
      <c r="AF17" s="173" t="str">
        <f t="shared" si="6"/>
        <v/>
      </c>
      <c r="AG17" s="855" t="str">
        <f>IF(B17="","",VLOOKUP($B17,#REF!,27,FALSE))</f>
        <v/>
      </c>
      <c r="AH17" s="856" t="s">
        <v>175</v>
      </c>
      <c r="AI17" s="857" t="s">
        <v>175</v>
      </c>
    </row>
    <row r="18" spans="1:35" s="342" customFormat="1" ht="18.75" customHeight="1" x14ac:dyDescent="0.15">
      <c r="A18" s="2" t="str">
        <f t="shared" si="0"/>
        <v/>
      </c>
      <c r="B18" s="377"/>
      <c r="C18" s="170" t="str">
        <f>IF(B18="","",VLOOKUP($B18,#REF!,2,FALSE))</f>
        <v/>
      </c>
      <c r="D18" s="171" t="str">
        <f>IF(B18="","",VLOOKUP($B18,#REF!,3,FALSE))</f>
        <v/>
      </c>
      <c r="E18" s="171" t="str">
        <f>IF(B18="","",VLOOKUP($B18,#REF!,4,FALSE))</f>
        <v/>
      </c>
      <c r="F18" s="172" t="str">
        <f>IF(B18="","",VLOOKUP($B18,#REF!,11,FALSE))</f>
        <v/>
      </c>
      <c r="G18" s="139" t="str">
        <f>IF(B18="","",VLOOKUP($B18,#REF!,13,FALSE))</f>
        <v/>
      </c>
      <c r="H18" s="172" t="str">
        <f>IF(B18="","",VLOOKUP($B18,#REF!,14,FALSE))</f>
        <v/>
      </c>
      <c r="I18" s="139" t="str">
        <f>IF(B18="","",VLOOKUP($B18,#REF!,16,FALSE))</f>
        <v/>
      </c>
      <c r="J18" s="140"/>
      <c r="K18" s="370"/>
      <c r="L18" s="371"/>
      <c r="M18" s="372"/>
      <c r="N18" s="370"/>
      <c r="O18" s="371"/>
      <c r="P18" s="371"/>
      <c r="Q18" s="371"/>
      <c r="R18" s="371"/>
      <c r="S18" s="371"/>
      <c r="T18" s="371"/>
      <c r="U18" s="371"/>
      <c r="V18" s="372"/>
      <c r="W18" s="172"/>
      <c r="X18" s="373"/>
      <c r="Y18" s="172"/>
      <c r="Z18" s="374"/>
      <c r="AA18" s="375" t="str">
        <f t="shared" si="1"/>
        <v/>
      </c>
      <c r="AB18" s="376" t="str">
        <f t="shared" si="2"/>
        <v/>
      </c>
      <c r="AC18" s="386" t="str">
        <f t="shared" si="3"/>
        <v/>
      </c>
      <c r="AD18" s="387" t="str">
        <f t="shared" si="4"/>
        <v/>
      </c>
      <c r="AE18" s="140" t="str">
        <f t="shared" si="5"/>
        <v/>
      </c>
      <c r="AF18" s="173" t="str">
        <f t="shared" si="6"/>
        <v/>
      </c>
      <c r="AG18" s="855" t="str">
        <f>IF(B18="","",VLOOKUP($B18,#REF!,27,FALSE))</f>
        <v/>
      </c>
      <c r="AH18" s="856" t="s">
        <v>175</v>
      </c>
      <c r="AI18" s="857" t="s">
        <v>175</v>
      </c>
    </row>
    <row r="19" spans="1:35" s="342" customFormat="1" ht="18.75" customHeight="1" x14ac:dyDescent="0.15">
      <c r="A19" s="2" t="str">
        <f t="shared" si="0"/>
        <v/>
      </c>
      <c r="B19" s="377"/>
      <c r="C19" s="170" t="str">
        <f>IF(B19="","",VLOOKUP($B19,#REF!,2,FALSE))</f>
        <v/>
      </c>
      <c r="D19" s="171" t="str">
        <f>IF(B19="","",VLOOKUP($B19,#REF!,3,FALSE))</f>
        <v/>
      </c>
      <c r="E19" s="171" t="str">
        <f>IF(B19="","",VLOOKUP($B19,#REF!,4,FALSE))</f>
        <v/>
      </c>
      <c r="F19" s="172" t="str">
        <f>IF(B19="","",VLOOKUP($B19,#REF!,11,FALSE))</f>
        <v/>
      </c>
      <c r="G19" s="139" t="str">
        <f>IF(E19="","",VLOOKUP($B19,#REF!,3,FALSE))</f>
        <v/>
      </c>
      <c r="H19" s="172" t="str">
        <f>IF(B19="","",VLOOKUP($B19,#REF!,14,FALSE))</f>
        <v/>
      </c>
      <c r="I19" s="139" t="str">
        <f>IF(B19="","",VLOOKUP($B19,#REF!,16,FALSE))</f>
        <v/>
      </c>
      <c r="J19" s="140"/>
      <c r="K19" s="370"/>
      <c r="L19" s="371"/>
      <c r="M19" s="372"/>
      <c r="N19" s="370"/>
      <c r="O19" s="371"/>
      <c r="P19" s="371"/>
      <c r="Q19" s="371"/>
      <c r="R19" s="371"/>
      <c r="S19" s="371"/>
      <c r="T19" s="371"/>
      <c r="U19" s="371"/>
      <c r="V19" s="372"/>
      <c r="W19" s="172"/>
      <c r="X19" s="373"/>
      <c r="Y19" s="172"/>
      <c r="Z19" s="374"/>
      <c r="AA19" s="375" t="str">
        <f t="shared" si="1"/>
        <v/>
      </c>
      <c r="AB19" s="376" t="str">
        <f t="shared" si="2"/>
        <v/>
      </c>
      <c r="AC19" s="386" t="str">
        <f t="shared" si="3"/>
        <v/>
      </c>
      <c r="AD19" s="387" t="str">
        <f t="shared" si="4"/>
        <v/>
      </c>
      <c r="AE19" s="140" t="str">
        <f t="shared" si="5"/>
        <v/>
      </c>
      <c r="AF19" s="173" t="str">
        <f t="shared" si="6"/>
        <v/>
      </c>
      <c r="AG19" s="868" t="str">
        <f>IF(B19="","",VLOOKUP($B19,#REF!,27,FALSE))</f>
        <v/>
      </c>
      <c r="AH19" s="869" t="s">
        <v>175</v>
      </c>
      <c r="AI19" s="870" t="s">
        <v>175</v>
      </c>
    </row>
    <row r="20" spans="1:35" s="342" customFormat="1" ht="18.75" customHeight="1" x14ac:dyDescent="0.15">
      <c r="A20" s="2" t="str">
        <f t="shared" si="0"/>
        <v/>
      </c>
      <c r="B20" s="377"/>
      <c r="C20" s="170" t="str">
        <f>IF(B20="","",VLOOKUP($B20,#REF!,2,FALSE))</f>
        <v/>
      </c>
      <c r="D20" s="171" t="str">
        <f>IF(B20="","",VLOOKUP($B20,#REF!,3,FALSE))</f>
        <v/>
      </c>
      <c r="E20" s="171" t="str">
        <f>IF(B20="","",VLOOKUP($B20,#REF!,4,FALSE))</f>
        <v/>
      </c>
      <c r="F20" s="172" t="str">
        <f>IF(B20="","",VLOOKUP($B20,#REF!,11,FALSE))</f>
        <v/>
      </c>
      <c r="G20" s="139" t="str">
        <f>IF(E20="","",VLOOKUP($B20,#REF!,3,FALSE))</f>
        <v/>
      </c>
      <c r="H20" s="172" t="str">
        <f>IF(B20="","",VLOOKUP($B20,#REF!,14,FALSE))</f>
        <v/>
      </c>
      <c r="I20" s="139" t="str">
        <f>IF(B20="","",VLOOKUP($B20,#REF!,16,FALSE))</f>
        <v/>
      </c>
      <c r="J20" s="140"/>
      <c r="K20" s="370"/>
      <c r="L20" s="371"/>
      <c r="M20" s="372"/>
      <c r="N20" s="370"/>
      <c r="O20" s="371"/>
      <c r="P20" s="371"/>
      <c r="Q20" s="371"/>
      <c r="R20" s="371"/>
      <c r="S20" s="371"/>
      <c r="T20" s="371"/>
      <c r="U20" s="371"/>
      <c r="V20" s="372"/>
      <c r="W20" s="172"/>
      <c r="X20" s="373"/>
      <c r="Y20" s="172"/>
      <c r="Z20" s="374"/>
      <c r="AA20" s="375" t="str">
        <f t="shared" si="1"/>
        <v/>
      </c>
      <c r="AB20" s="376" t="str">
        <f t="shared" si="2"/>
        <v/>
      </c>
      <c r="AC20" s="386" t="str">
        <f t="shared" si="3"/>
        <v/>
      </c>
      <c r="AD20" s="387" t="str">
        <f t="shared" si="4"/>
        <v/>
      </c>
      <c r="AE20" s="140" t="str">
        <f t="shared" si="5"/>
        <v/>
      </c>
      <c r="AF20" s="173" t="str">
        <f t="shared" si="6"/>
        <v/>
      </c>
      <c r="AG20" s="167" t="str">
        <f>IF(B20="","",VLOOKUP($B20,#REF!,27,FALSE))</f>
        <v/>
      </c>
      <c r="AH20" s="168" t="s">
        <v>175</v>
      </c>
      <c r="AI20" s="169" t="s">
        <v>175</v>
      </c>
    </row>
    <row r="21" spans="1:35" s="342" customFormat="1" ht="18.75" customHeight="1" x14ac:dyDescent="0.15">
      <c r="A21" s="2" t="str">
        <f t="shared" si="0"/>
        <v/>
      </c>
      <c r="B21" s="377"/>
      <c r="C21" s="170" t="str">
        <f>IF(B21="","",VLOOKUP($B21,#REF!,2,FALSE))</f>
        <v/>
      </c>
      <c r="D21" s="171" t="str">
        <f>IF(B21="","",VLOOKUP($B21,#REF!,3,FALSE))</f>
        <v/>
      </c>
      <c r="E21" s="171" t="str">
        <f>IF(B21="","",VLOOKUP($B21,#REF!,4,FALSE))</f>
        <v/>
      </c>
      <c r="F21" s="172" t="str">
        <f>IF(B21="","",VLOOKUP($B21,#REF!,11,FALSE))</f>
        <v/>
      </c>
      <c r="G21" s="139" t="str">
        <f>IF(E21="","",VLOOKUP($B21,#REF!,3,FALSE))</f>
        <v/>
      </c>
      <c r="H21" s="172" t="str">
        <f>IF(B21="","",VLOOKUP($B21,#REF!,14,FALSE))</f>
        <v/>
      </c>
      <c r="I21" s="139" t="str">
        <f>IF(B21="","",VLOOKUP($B21,#REF!,16,FALSE))</f>
        <v/>
      </c>
      <c r="J21" s="140"/>
      <c r="K21" s="370"/>
      <c r="L21" s="371"/>
      <c r="M21" s="372"/>
      <c r="N21" s="370"/>
      <c r="O21" s="371"/>
      <c r="P21" s="371"/>
      <c r="Q21" s="371"/>
      <c r="R21" s="371"/>
      <c r="S21" s="371"/>
      <c r="T21" s="371"/>
      <c r="U21" s="371"/>
      <c r="V21" s="372"/>
      <c r="W21" s="172"/>
      <c r="X21" s="373"/>
      <c r="Y21" s="172"/>
      <c r="Z21" s="374"/>
      <c r="AA21" s="375" t="str">
        <f t="shared" si="1"/>
        <v/>
      </c>
      <c r="AB21" s="376" t="str">
        <f t="shared" si="2"/>
        <v/>
      </c>
      <c r="AC21" s="386" t="str">
        <f t="shared" si="3"/>
        <v/>
      </c>
      <c r="AD21" s="387" t="str">
        <f t="shared" si="4"/>
        <v/>
      </c>
      <c r="AE21" s="140" t="str">
        <f t="shared" si="5"/>
        <v/>
      </c>
      <c r="AF21" s="173" t="str">
        <f t="shared" si="6"/>
        <v/>
      </c>
      <c r="AG21" s="167" t="str">
        <f>IF(B21="","",VLOOKUP($B21,#REF!,27,FALSE))</f>
        <v/>
      </c>
      <c r="AH21" s="168" t="s">
        <v>175</v>
      </c>
      <c r="AI21" s="169" t="s">
        <v>175</v>
      </c>
    </row>
    <row r="22" spans="1:35" s="342" customFormat="1" ht="18.75" customHeight="1" x14ac:dyDescent="0.15">
      <c r="A22" s="2" t="str">
        <f t="shared" si="0"/>
        <v/>
      </c>
      <c r="B22" s="377"/>
      <c r="C22" s="170" t="str">
        <f>IF(B22="","",VLOOKUP($B22,#REF!,2,FALSE))</f>
        <v/>
      </c>
      <c r="D22" s="171" t="str">
        <f>IF(B22="","",VLOOKUP($B22,#REF!,3,FALSE))</f>
        <v/>
      </c>
      <c r="E22" s="171" t="str">
        <f>IF(B22="","",VLOOKUP($B22,#REF!,4,FALSE))</f>
        <v/>
      </c>
      <c r="F22" s="172" t="str">
        <f>IF(B22="","",VLOOKUP($B22,#REF!,11,FALSE))</f>
        <v/>
      </c>
      <c r="G22" s="139" t="str">
        <f>IF(E22="","",VLOOKUP($B22,#REF!,3,FALSE))</f>
        <v/>
      </c>
      <c r="H22" s="172" t="str">
        <f>IF(B22="","",VLOOKUP($B22,#REF!,14,FALSE))</f>
        <v/>
      </c>
      <c r="I22" s="139" t="str">
        <f>IF(B22="","",VLOOKUP($B22,#REF!,16,FALSE))</f>
        <v/>
      </c>
      <c r="J22" s="140"/>
      <c r="K22" s="370"/>
      <c r="L22" s="371"/>
      <c r="M22" s="372"/>
      <c r="N22" s="370"/>
      <c r="O22" s="371"/>
      <c r="P22" s="371"/>
      <c r="Q22" s="371"/>
      <c r="R22" s="371"/>
      <c r="S22" s="371"/>
      <c r="T22" s="371"/>
      <c r="U22" s="371"/>
      <c r="V22" s="372"/>
      <c r="W22" s="172"/>
      <c r="X22" s="373"/>
      <c r="Y22" s="172"/>
      <c r="Z22" s="374"/>
      <c r="AA22" s="375" t="str">
        <f t="shared" si="1"/>
        <v/>
      </c>
      <c r="AB22" s="376" t="str">
        <f t="shared" si="2"/>
        <v/>
      </c>
      <c r="AC22" s="386" t="str">
        <f t="shared" si="3"/>
        <v/>
      </c>
      <c r="AD22" s="387" t="str">
        <f t="shared" si="4"/>
        <v/>
      </c>
      <c r="AE22" s="140" t="str">
        <f t="shared" si="5"/>
        <v/>
      </c>
      <c r="AF22" s="173" t="str">
        <f t="shared" si="6"/>
        <v/>
      </c>
      <c r="AG22" s="868" t="str">
        <f>IF(B22="","",VLOOKUP($B22,#REF!,27,FALSE))</f>
        <v/>
      </c>
      <c r="AH22" s="869" t="s">
        <v>175</v>
      </c>
      <c r="AI22" s="870" t="s">
        <v>175</v>
      </c>
    </row>
    <row r="23" spans="1:35" s="342" customFormat="1" ht="18.75" customHeight="1" x14ac:dyDescent="0.15">
      <c r="A23" s="2" t="str">
        <f t="shared" si="0"/>
        <v/>
      </c>
      <c r="B23" s="377"/>
      <c r="C23" s="170" t="str">
        <f>IF(B23="","",VLOOKUP($B23,#REF!,2,FALSE))</f>
        <v/>
      </c>
      <c r="D23" s="171" t="str">
        <f>IF(B23="","",VLOOKUP($B23,#REF!,3,FALSE))</f>
        <v/>
      </c>
      <c r="E23" s="171" t="str">
        <f>IF(B23="","",VLOOKUP($B23,#REF!,4,FALSE))</f>
        <v/>
      </c>
      <c r="F23" s="172" t="str">
        <f>IF(B23="","",VLOOKUP($B23,#REF!,11,FALSE))</f>
        <v/>
      </c>
      <c r="G23" s="139" t="str">
        <f>IF(E23="","",VLOOKUP($B23,#REF!,3,FALSE))</f>
        <v/>
      </c>
      <c r="H23" s="172" t="str">
        <f>IF(B23="","",VLOOKUP($B23,#REF!,14,FALSE))</f>
        <v/>
      </c>
      <c r="I23" s="139" t="str">
        <f>IF(B23="","",VLOOKUP($B23,#REF!,16,FALSE))</f>
        <v/>
      </c>
      <c r="J23" s="140"/>
      <c r="K23" s="370"/>
      <c r="L23" s="371"/>
      <c r="M23" s="372"/>
      <c r="N23" s="370"/>
      <c r="O23" s="371"/>
      <c r="P23" s="371"/>
      <c r="Q23" s="371"/>
      <c r="R23" s="371"/>
      <c r="S23" s="371"/>
      <c r="T23" s="371"/>
      <c r="U23" s="371"/>
      <c r="V23" s="372"/>
      <c r="W23" s="172"/>
      <c r="X23" s="373"/>
      <c r="Y23" s="172"/>
      <c r="Z23" s="374"/>
      <c r="AA23" s="375" t="str">
        <f t="shared" si="1"/>
        <v/>
      </c>
      <c r="AB23" s="376" t="str">
        <f t="shared" si="2"/>
        <v/>
      </c>
      <c r="AC23" s="386" t="str">
        <f t="shared" si="3"/>
        <v/>
      </c>
      <c r="AD23" s="387" t="str">
        <f t="shared" si="4"/>
        <v/>
      </c>
      <c r="AE23" s="140" t="str">
        <f t="shared" si="5"/>
        <v/>
      </c>
      <c r="AF23" s="173" t="str">
        <f t="shared" si="6"/>
        <v/>
      </c>
      <c r="AG23" s="868" t="str">
        <f>IF(B23="","",VLOOKUP($B23,#REF!,27,FALSE))</f>
        <v/>
      </c>
      <c r="AH23" s="869" t="s">
        <v>175</v>
      </c>
      <c r="AI23" s="870" t="s">
        <v>175</v>
      </c>
    </row>
    <row r="24" spans="1:35" s="342" customFormat="1" ht="18.75" customHeight="1" x14ac:dyDescent="0.15">
      <c r="A24" s="2" t="str">
        <f t="shared" si="0"/>
        <v/>
      </c>
      <c r="B24" s="377"/>
      <c r="C24" s="170" t="str">
        <f>IF(B24="","",VLOOKUP($B24,#REF!,2,FALSE))</f>
        <v/>
      </c>
      <c r="D24" s="171" t="str">
        <f>IF(B24="","",VLOOKUP($B24,#REF!,3,FALSE))</f>
        <v/>
      </c>
      <c r="E24" s="171" t="str">
        <f>IF(B24="","",VLOOKUP($B24,#REF!,4,FALSE))</f>
        <v/>
      </c>
      <c r="F24" s="172" t="str">
        <f>IF(B24="","",VLOOKUP($B24,#REF!,11,FALSE))</f>
        <v/>
      </c>
      <c r="G24" s="139" t="str">
        <f>IF(E24="","",VLOOKUP($B24,#REF!,3,FALSE))</f>
        <v/>
      </c>
      <c r="H24" s="172" t="str">
        <f>IF(B24="","",VLOOKUP($B24,#REF!,14,FALSE))</f>
        <v/>
      </c>
      <c r="I24" s="139" t="str">
        <f>IF(B24="","",VLOOKUP($B24,#REF!,16,FALSE))</f>
        <v/>
      </c>
      <c r="J24" s="140"/>
      <c r="K24" s="370"/>
      <c r="L24" s="371"/>
      <c r="M24" s="372"/>
      <c r="N24" s="370"/>
      <c r="O24" s="371"/>
      <c r="P24" s="371"/>
      <c r="Q24" s="371"/>
      <c r="R24" s="371"/>
      <c r="S24" s="371"/>
      <c r="T24" s="371"/>
      <c r="U24" s="371"/>
      <c r="V24" s="372"/>
      <c r="W24" s="172"/>
      <c r="X24" s="373"/>
      <c r="Y24" s="172"/>
      <c r="Z24" s="374"/>
      <c r="AA24" s="375" t="str">
        <f t="shared" si="1"/>
        <v/>
      </c>
      <c r="AB24" s="376" t="str">
        <f t="shared" si="2"/>
        <v/>
      </c>
      <c r="AC24" s="386" t="str">
        <f t="shared" si="3"/>
        <v/>
      </c>
      <c r="AD24" s="387" t="str">
        <f t="shared" si="4"/>
        <v/>
      </c>
      <c r="AE24" s="140" t="str">
        <f t="shared" si="5"/>
        <v/>
      </c>
      <c r="AF24" s="173" t="str">
        <f t="shared" si="6"/>
        <v/>
      </c>
      <c r="AG24" s="167" t="str">
        <f>IF(B24="","",VLOOKUP($B24,#REF!,27,FALSE))</f>
        <v/>
      </c>
      <c r="AH24" s="168" t="s">
        <v>175</v>
      </c>
      <c r="AI24" s="169" t="s">
        <v>175</v>
      </c>
    </row>
    <row r="25" spans="1:35" s="342" customFormat="1" ht="18.75" customHeight="1" x14ac:dyDescent="0.15">
      <c r="A25" s="2" t="str">
        <f t="shared" si="0"/>
        <v/>
      </c>
      <c r="B25" s="377"/>
      <c r="C25" s="170" t="str">
        <f>IF(B25="","",VLOOKUP($B25,#REF!,2,FALSE))</f>
        <v/>
      </c>
      <c r="D25" s="171" t="str">
        <f>IF(B25="","",VLOOKUP($B25,#REF!,3,FALSE))</f>
        <v/>
      </c>
      <c r="E25" s="171" t="str">
        <f>IF(B25="","",VLOOKUP($B25,#REF!,4,FALSE))</f>
        <v/>
      </c>
      <c r="F25" s="172" t="str">
        <f>IF(B25="","",VLOOKUP($B25,#REF!,11,FALSE))</f>
        <v/>
      </c>
      <c r="G25" s="139" t="str">
        <f>IF(E25="","",VLOOKUP($B25,#REF!,3,FALSE))</f>
        <v/>
      </c>
      <c r="H25" s="172" t="str">
        <f>IF(B25="","",VLOOKUP($B25,#REF!,14,FALSE))</f>
        <v/>
      </c>
      <c r="I25" s="139" t="str">
        <f>IF(B25="","",VLOOKUP($B25,#REF!,16,FALSE))</f>
        <v/>
      </c>
      <c r="J25" s="140"/>
      <c r="K25" s="370"/>
      <c r="L25" s="371"/>
      <c r="M25" s="372"/>
      <c r="N25" s="370"/>
      <c r="O25" s="371"/>
      <c r="P25" s="371"/>
      <c r="Q25" s="371"/>
      <c r="R25" s="371"/>
      <c r="S25" s="371"/>
      <c r="T25" s="371"/>
      <c r="U25" s="371"/>
      <c r="V25" s="372"/>
      <c r="W25" s="172"/>
      <c r="X25" s="373"/>
      <c r="Y25" s="172"/>
      <c r="Z25" s="374"/>
      <c r="AA25" s="375" t="str">
        <f t="shared" si="1"/>
        <v/>
      </c>
      <c r="AB25" s="376" t="str">
        <f t="shared" si="2"/>
        <v/>
      </c>
      <c r="AC25" s="386" t="str">
        <f t="shared" si="3"/>
        <v/>
      </c>
      <c r="AD25" s="387" t="str">
        <f t="shared" si="4"/>
        <v/>
      </c>
      <c r="AE25" s="140" t="str">
        <f t="shared" si="5"/>
        <v/>
      </c>
      <c r="AF25" s="173" t="str">
        <f t="shared" si="6"/>
        <v/>
      </c>
      <c r="AG25" s="868" t="str">
        <f>IF(B25="","",VLOOKUP($B25,#REF!,27,FALSE))</f>
        <v/>
      </c>
      <c r="AH25" s="869" t="s">
        <v>175</v>
      </c>
      <c r="AI25" s="870" t="s">
        <v>175</v>
      </c>
    </row>
    <row r="26" spans="1:35" s="342" customFormat="1" ht="18.75" customHeight="1" x14ac:dyDescent="0.15">
      <c r="A26" s="2" t="str">
        <f t="shared" si="0"/>
        <v/>
      </c>
      <c r="B26" s="377"/>
      <c r="C26" s="170" t="str">
        <f>IF(B26="","",VLOOKUP($B26,#REF!,2,FALSE))</f>
        <v/>
      </c>
      <c r="D26" s="171" t="str">
        <f>IF(B26="","",VLOOKUP($B26,#REF!,3,FALSE))</f>
        <v/>
      </c>
      <c r="E26" s="171" t="str">
        <f>IF(B26="","",VLOOKUP($B26,#REF!,4,FALSE))</f>
        <v/>
      </c>
      <c r="F26" s="172" t="str">
        <f>IF(B26="","",VLOOKUP($B26,#REF!,11,FALSE))</f>
        <v/>
      </c>
      <c r="G26" s="139" t="str">
        <f>IF(E26="","",VLOOKUP($B26,#REF!,3,FALSE))</f>
        <v/>
      </c>
      <c r="H26" s="172" t="str">
        <f>IF(B26="","",VLOOKUP($B26,#REF!,14,FALSE))</f>
        <v/>
      </c>
      <c r="I26" s="139" t="str">
        <f>IF(B26="","",VLOOKUP($B26,#REF!,16,FALSE))</f>
        <v/>
      </c>
      <c r="J26" s="140"/>
      <c r="K26" s="370"/>
      <c r="L26" s="371"/>
      <c r="M26" s="372"/>
      <c r="N26" s="370"/>
      <c r="O26" s="371"/>
      <c r="P26" s="371"/>
      <c r="Q26" s="371"/>
      <c r="R26" s="371"/>
      <c r="S26" s="371"/>
      <c r="T26" s="371"/>
      <c r="U26" s="371"/>
      <c r="V26" s="372"/>
      <c r="W26" s="172"/>
      <c r="X26" s="373"/>
      <c r="Y26" s="172"/>
      <c r="Z26" s="374"/>
      <c r="AA26" s="375" t="str">
        <f t="shared" si="1"/>
        <v/>
      </c>
      <c r="AB26" s="376" t="str">
        <f t="shared" si="2"/>
        <v/>
      </c>
      <c r="AC26" s="386" t="str">
        <f t="shared" si="3"/>
        <v/>
      </c>
      <c r="AD26" s="387" t="str">
        <f t="shared" si="4"/>
        <v/>
      </c>
      <c r="AE26" s="140" t="str">
        <f t="shared" si="5"/>
        <v/>
      </c>
      <c r="AF26" s="173" t="str">
        <f t="shared" si="6"/>
        <v/>
      </c>
      <c r="AG26" s="868" t="str">
        <f>IF(B26="","",VLOOKUP($B26,#REF!,27,FALSE))</f>
        <v/>
      </c>
      <c r="AH26" s="869" t="s">
        <v>175</v>
      </c>
      <c r="AI26" s="870" t="s">
        <v>175</v>
      </c>
    </row>
    <row r="27" spans="1:35" s="342" customFormat="1" ht="18.75" customHeight="1" x14ac:dyDescent="0.15">
      <c r="A27" s="2" t="str">
        <f t="shared" si="0"/>
        <v/>
      </c>
      <c r="B27" s="377"/>
      <c r="C27" s="170" t="str">
        <f>IF(B27="","",VLOOKUP($B27,#REF!,2,FALSE))</f>
        <v/>
      </c>
      <c r="D27" s="171" t="str">
        <f>IF(B27="","",VLOOKUP($B27,#REF!,3,FALSE))</f>
        <v/>
      </c>
      <c r="E27" s="171" t="str">
        <f>IF(B27="","",VLOOKUP($B27,#REF!,4,FALSE))</f>
        <v/>
      </c>
      <c r="F27" s="172" t="str">
        <f>IF(B27="","",VLOOKUP($B27,#REF!,11,FALSE))</f>
        <v/>
      </c>
      <c r="G27" s="139" t="str">
        <f>IF(E27="","",VLOOKUP($B27,#REF!,3,FALSE))</f>
        <v/>
      </c>
      <c r="H27" s="172" t="str">
        <f>IF(B27="","",VLOOKUP($B27,#REF!,14,FALSE))</f>
        <v/>
      </c>
      <c r="I27" s="139" t="str">
        <f>IF(B27="","",VLOOKUP($B27,#REF!,16,FALSE))</f>
        <v/>
      </c>
      <c r="J27" s="140"/>
      <c r="K27" s="370"/>
      <c r="L27" s="371"/>
      <c r="M27" s="372"/>
      <c r="N27" s="370"/>
      <c r="O27" s="371"/>
      <c r="P27" s="371"/>
      <c r="Q27" s="371"/>
      <c r="R27" s="371"/>
      <c r="S27" s="371"/>
      <c r="T27" s="371"/>
      <c r="U27" s="371"/>
      <c r="V27" s="372"/>
      <c r="W27" s="172"/>
      <c r="X27" s="373"/>
      <c r="Y27" s="172"/>
      <c r="Z27" s="374"/>
      <c r="AA27" s="375" t="str">
        <f t="shared" si="1"/>
        <v/>
      </c>
      <c r="AB27" s="376" t="str">
        <f t="shared" si="2"/>
        <v/>
      </c>
      <c r="AC27" s="386" t="str">
        <f t="shared" si="3"/>
        <v/>
      </c>
      <c r="AD27" s="387" t="str">
        <f t="shared" si="4"/>
        <v/>
      </c>
      <c r="AE27" s="140" t="str">
        <f t="shared" si="5"/>
        <v/>
      </c>
      <c r="AF27" s="173" t="str">
        <f t="shared" si="6"/>
        <v/>
      </c>
      <c r="AG27" s="167" t="str">
        <f>IF(B27="","",VLOOKUP($B27,#REF!,27,FALSE))</f>
        <v/>
      </c>
      <c r="AH27" s="168" t="s">
        <v>175</v>
      </c>
      <c r="AI27" s="169" t="s">
        <v>175</v>
      </c>
    </row>
    <row r="28" spans="1:35" s="342" customFormat="1" ht="18.75" customHeight="1" x14ac:dyDescent="0.15">
      <c r="A28" s="2" t="str">
        <f t="shared" si="0"/>
        <v/>
      </c>
      <c r="B28" s="377"/>
      <c r="C28" s="170" t="str">
        <f>IF(B28="","",VLOOKUP($B28,#REF!,2,FALSE))</f>
        <v/>
      </c>
      <c r="D28" s="171" t="str">
        <f>IF(B28="","",VLOOKUP($B28,#REF!,3,FALSE))</f>
        <v/>
      </c>
      <c r="E28" s="171" t="str">
        <f>IF(B28="","",VLOOKUP($B28,#REF!,4,FALSE))</f>
        <v/>
      </c>
      <c r="F28" s="172" t="str">
        <f>IF(B28="","",VLOOKUP($B28,#REF!,11,FALSE))</f>
        <v/>
      </c>
      <c r="G28" s="139" t="str">
        <f>IF(E28="","",VLOOKUP($B28,#REF!,3,FALSE))</f>
        <v/>
      </c>
      <c r="H28" s="172" t="str">
        <f>IF(B28="","",VLOOKUP($B28,#REF!,14,FALSE))</f>
        <v/>
      </c>
      <c r="I28" s="139" t="str">
        <f>IF(B28="","",VLOOKUP($B28,#REF!,16,FALSE))</f>
        <v/>
      </c>
      <c r="J28" s="140"/>
      <c r="K28" s="370"/>
      <c r="L28" s="371"/>
      <c r="M28" s="372"/>
      <c r="N28" s="370"/>
      <c r="O28" s="371"/>
      <c r="P28" s="371"/>
      <c r="Q28" s="371"/>
      <c r="R28" s="371"/>
      <c r="S28" s="371"/>
      <c r="T28" s="371"/>
      <c r="U28" s="371"/>
      <c r="V28" s="372"/>
      <c r="W28" s="172"/>
      <c r="X28" s="373"/>
      <c r="Y28" s="172"/>
      <c r="Z28" s="374"/>
      <c r="AA28" s="375" t="str">
        <f t="shared" si="1"/>
        <v/>
      </c>
      <c r="AB28" s="376" t="str">
        <f t="shared" si="2"/>
        <v/>
      </c>
      <c r="AC28" s="386" t="str">
        <f t="shared" si="3"/>
        <v/>
      </c>
      <c r="AD28" s="387" t="str">
        <f t="shared" si="4"/>
        <v/>
      </c>
      <c r="AE28" s="140" t="str">
        <f t="shared" si="5"/>
        <v/>
      </c>
      <c r="AF28" s="173" t="str">
        <f t="shared" si="6"/>
        <v/>
      </c>
      <c r="AG28" s="868" t="str">
        <f>IF(B28="","",VLOOKUP($B28,#REF!,27,FALSE))</f>
        <v/>
      </c>
      <c r="AH28" s="869" t="s">
        <v>175</v>
      </c>
      <c r="AI28" s="870" t="s">
        <v>175</v>
      </c>
    </row>
    <row r="29" spans="1:35" s="342" customFormat="1" ht="18.75" customHeight="1" x14ac:dyDescent="0.15">
      <c r="A29" s="2" t="str">
        <f t="shared" si="0"/>
        <v/>
      </c>
      <c r="B29" s="377"/>
      <c r="C29" s="170" t="str">
        <f>IF(B29="","",VLOOKUP($B29,#REF!,2,FALSE))</f>
        <v/>
      </c>
      <c r="D29" s="171" t="str">
        <f>IF(B29="","",VLOOKUP($B29,#REF!,3,FALSE))</f>
        <v/>
      </c>
      <c r="E29" s="171" t="str">
        <f>IF(B29="","",VLOOKUP($B29,#REF!,4,FALSE))</f>
        <v/>
      </c>
      <c r="F29" s="172" t="str">
        <f>IF(B29="","",VLOOKUP($B29,#REF!,11,FALSE))</f>
        <v/>
      </c>
      <c r="G29" s="139" t="str">
        <f>IF(E29="","",VLOOKUP($B29,#REF!,3,FALSE))</f>
        <v/>
      </c>
      <c r="H29" s="172" t="str">
        <f>IF(B29="","",VLOOKUP($B29,#REF!,14,FALSE))</f>
        <v/>
      </c>
      <c r="I29" s="139" t="str">
        <f>IF(B29="","",VLOOKUP($B29,#REF!,16,FALSE))</f>
        <v/>
      </c>
      <c r="J29" s="140"/>
      <c r="K29" s="370"/>
      <c r="L29" s="371"/>
      <c r="M29" s="372"/>
      <c r="N29" s="370"/>
      <c r="O29" s="371"/>
      <c r="P29" s="371"/>
      <c r="Q29" s="371"/>
      <c r="R29" s="371"/>
      <c r="S29" s="371"/>
      <c r="T29" s="371"/>
      <c r="U29" s="371"/>
      <c r="V29" s="372"/>
      <c r="W29" s="172"/>
      <c r="X29" s="373"/>
      <c r="Y29" s="172"/>
      <c r="Z29" s="374"/>
      <c r="AA29" s="375" t="str">
        <f t="shared" si="1"/>
        <v/>
      </c>
      <c r="AB29" s="376" t="str">
        <f t="shared" si="2"/>
        <v/>
      </c>
      <c r="AC29" s="386" t="str">
        <f t="shared" si="3"/>
        <v/>
      </c>
      <c r="AD29" s="387" t="str">
        <f t="shared" si="4"/>
        <v/>
      </c>
      <c r="AE29" s="140" t="str">
        <f t="shared" si="5"/>
        <v/>
      </c>
      <c r="AF29" s="173" t="str">
        <f t="shared" si="6"/>
        <v/>
      </c>
      <c r="AG29" s="868" t="str">
        <f>IF(B29="","",VLOOKUP($B29,#REF!,27,FALSE))</f>
        <v/>
      </c>
      <c r="AH29" s="869" t="s">
        <v>175</v>
      </c>
      <c r="AI29" s="870" t="s">
        <v>175</v>
      </c>
    </row>
    <row r="30" spans="1:35" s="342" customFormat="1" ht="18.75" customHeight="1" x14ac:dyDescent="0.15">
      <c r="A30" s="2" t="str">
        <f t="shared" si="0"/>
        <v/>
      </c>
      <c r="B30" s="377"/>
      <c r="C30" s="170" t="str">
        <f>IF(B30="","",VLOOKUP($B30,#REF!,2,FALSE))</f>
        <v/>
      </c>
      <c r="D30" s="171" t="str">
        <f>IF(B30="","",VLOOKUP($B30,#REF!,3,FALSE))</f>
        <v/>
      </c>
      <c r="E30" s="171" t="str">
        <f>IF(B30="","",VLOOKUP($B30,#REF!,4,FALSE))</f>
        <v/>
      </c>
      <c r="F30" s="172" t="str">
        <f>IF(B30="","",VLOOKUP($B30,#REF!,11,FALSE))</f>
        <v/>
      </c>
      <c r="G30" s="139" t="str">
        <f>IF(E30="","",VLOOKUP($B30,#REF!,3,FALSE))</f>
        <v/>
      </c>
      <c r="H30" s="172" t="str">
        <f>IF(B30="","",VLOOKUP($B30,#REF!,14,FALSE))</f>
        <v/>
      </c>
      <c r="I30" s="139" t="str">
        <f>IF(B30="","",VLOOKUP($B30,#REF!,16,FALSE))</f>
        <v/>
      </c>
      <c r="J30" s="140"/>
      <c r="K30" s="370"/>
      <c r="L30" s="371"/>
      <c r="M30" s="372"/>
      <c r="N30" s="370"/>
      <c r="O30" s="371"/>
      <c r="P30" s="371"/>
      <c r="Q30" s="371"/>
      <c r="R30" s="371"/>
      <c r="S30" s="371"/>
      <c r="T30" s="371"/>
      <c r="U30" s="371"/>
      <c r="V30" s="372"/>
      <c r="W30" s="172"/>
      <c r="X30" s="373"/>
      <c r="Y30" s="172"/>
      <c r="Z30" s="374"/>
      <c r="AA30" s="375" t="str">
        <f t="shared" si="1"/>
        <v/>
      </c>
      <c r="AB30" s="376" t="str">
        <f t="shared" si="2"/>
        <v/>
      </c>
      <c r="AC30" s="386" t="str">
        <f t="shared" si="3"/>
        <v/>
      </c>
      <c r="AD30" s="387" t="str">
        <f t="shared" si="4"/>
        <v/>
      </c>
      <c r="AE30" s="140" t="str">
        <f t="shared" si="5"/>
        <v/>
      </c>
      <c r="AF30" s="173" t="str">
        <f t="shared" si="6"/>
        <v/>
      </c>
      <c r="AG30" s="855" t="str">
        <f>IF(B30="","",VLOOKUP($B30,#REF!,27,FALSE))</f>
        <v/>
      </c>
      <c r="AH30" s="856" t="s">
        <v>175</v>
      </c>
      <c r="AI30" s="857" t="s">
        <v>175</v>
      </c>
    </row>
    <row r="31" spans="1:35" s="342" customFormat="1" ht="18.75" customHeight="1" x14ac:dyDescent="0.15">
      <c r="A31" s="2" t="str">
        <f t="shared" si="0"/>
        <v/>
      </c>
      <c r="B31" s="377"/>
      <c r="C31" s="170" t="str">
        <f>IF(B31="","",VLOOKUP($B31,#REF!,2,FALSE))</f>
        <v/>
      </c>
      <c r="D31" s="171" t="str">
        <f>IF(B31="","",VLOOKUP($B31,#REF!,3,FALSE))</f>
        <v/>
      </c>
      <c r="E31" s="171" t="str">
        <f>IF(B31="","",VLOOKUP($B31,#REF!,4,FALSE))</f>
        <v/>
      </c>
      <c r="F31" s="172" t="str">
        <f>IF(B31="","",VLOOKUP($B31,#REF!,11,FALSE))</f>
        <v/>
      </c>
      <c r="G31" s="139" t="str">
        <f>IF(E31="","",VLOOKUP($B31,#REF!,3,FALSE))</f>
        <v/>
      </c>
      <c r="H31" s="172" t="str">
        <f>IF(B31="","",VLOOKUP($B31,#REF!,14,FALSE))</f>
        <v/>
      </c>
      <c r="I31" s="139" t="str">
        <f>IF(B31="","",VLOOKUP($B31,#REF!,16,FALSE))</f>
        <v/>
      </c>
      <c r="J31" s="140"/>
      <c r="K31" s="370"/>
      <c r="L31" s="371"/>
      <c r="M31" s="372"/>
      <c r="N31" s="370"/>
      <c r="O31" s="371"/>
      <c r="P31" s="371"/>
      <c r="Q31" s="371"/>
      <c r="R31" s="371"/>
      <c r="S31" s="371"/>
      <c r="T31" s="371"/>
      <c r="U31" s="371"/>
      <c r="V31" s="372"/>
      <c r="W31" s="172"/>
      <c r="X31" s="373"/>
      <c r="Y31" s="172"/>
      <c r="Z31" s="374"/>
      <c r="AA31" s="375" t="str">
        <f t="shared" si="1"/>
        <v/>
      </c>
      <c r="AB31" s="376" t="str">
        <f t="shared" si="2"/>
        <v/>
      </c>
      <c r="AC31" s="386" t="str">
        <f t="shared" si="3"/>
        <v/>
      </c>
      <c r="AD31" s="387" t="str">
        <f t="shared" si="4"/>
        <v/>
      </c>
      <c r="AE31" s="140" t="str">
        <f t="shared" si="5"/>
        <v/>
      </c>
      <c r="AF31" s="173" t="str">
        <f t="shared" si="6"/>
        <v/>
      </c>
      <c r="AG31" s="868" t="str">
        <f>IF(B31="","",VLOOKUP($B31,#REF!,27,FALSE))</f>
        <v/>
      </c>
      <c r="AH31" s="869" t="s">
        <v>175</v>
      </c>
      <c r="AI31" s="870" t="s">
        <v>175</v>
      </c>
    </row>
    <row r="32" spans="1:35" s="342" customFormat="1" ht="18.75" customHeight="1" x14ac:dyDescent="0.15">
      <c r="A32" s="2" t="str">
        <f t="shared" si="0"/>
        <v/>
      </c>
      <c r="B32" s="377"/>
      <c r="C32" s="170" t="str">
        <f>IF(B32="","",VLOOKUP($B32,#REF!,2,FALSE))</f>
        <v/>
      </c>
      <c r="D32" s="171" t="str">
        <f>IF(B32="","",VLOOKUP($B32,#REF!,3,FALSE))</f>
        <v/>
      </c>
      <c r="E32" s="171" t="str">
        <f>IF(B32="","",VLOOKUP($B32,#REF!,4,FALSE))</f>
        <v/>
      </c>
      <c r="F32" s="172" t="str">
        <f>IF(B32="","",VLOOKUP($B32,#REF!,11,FALSE))</f>
        <v/>
      </c>
      <c r="G32" s="139" t="str">
        <f>IF(E32="","",VLOOKUP($B32,#REF!,3,FALSE))</f>
        <v/>
      </c>
      <c r="H32" s="172" t="str">
        <f>IF(B32="","",VLOOKUP($B32,#REF!,14,FALSE))</f>
        <v/>
      </c>
      <c r="I32" s="139" t="str">
        <f>IF(B32="","",VLOOKUP($B32,#REF!,16,FALSE))</f>
        <v/>
      </c>
      <c r="J32" s="140"/>
      <c r="K32" s="370"/>
      <c r="L32" s="371"/>
      <c r="M32" s="372"/>
      <c r="N32" s="370"/>
      <c r="O32" s="371"/>
      <c r="P32" s="371"/>
      <c r="Q32" s="371"/>
      <c r="R32" s="371"/>
      <c r="S32" s="371"/>
      <c r="T32" s="371"/>
      <c r="U32" s="371"/>
      <c r="V32" s="372"/>
      <c r="W32" s="172"/>
      <c r="X32" s="373"/>
      <c r="Y32" s="172"/>
      <c r="Z32" s="374"/>
      <c r="AA32" s="375" t="str">
        <f t="shared" si="1"/>
        <v/>
      </c>
      <c r="AB32" s="376" t="str">
        <f t="shared" si="2"/>
        <v/>
      </c>
      <c r="AC32" s="386" t="str">
        <f t="shared" si="3"/>
        <v/>
      </c>
      <c r="AD32" s="387" t="str">
        <f t="shared" si="4"/>
        <v/>
      </c>
      <c r="AE32" s="140" t="str">
        <f t="shared" si="5"/>
        <v/>
      </c>
      <c r="AF32" s="173" t="str">
        <f t="shared" si="6"/>
        <v/>
      </c>
      <c r="AG32" s="855" t="str">
        <f>IF(B32="","",VLOOKUP($B32,#REF!,27,FALSE))</f>
        <v/>
      </c>
      <c r="AH32" s="856" t="s">
        <v>175</v>
      </c>
      <c r="AI32" s="857" t="s">
        <v>175</v>
      </c>
    </row>
    <row r="33" spans="1:35" s="342" customFormat="1" ht="18.75" customHeight="1" x14ac:dyDescent="0.15">
      <c r="A33" s="2" t="str">
        <f t="shared" si="0"/>
        <v/>
      </c>
      <c r="B33" s="377"/>
      <c r="C33" s="170" t="str">
        <f>IF(B33="","",VLOOKUP($B33,#REF!,2,FALSE))</f>
        <v/>
      </c>
      <c r="D33" s="171" t="str">
        <f>IF(B33="","",VLOOKUP($B33,#REF!,3,FALSE))</f>
        <v/>
      </c>
      <c r="E33" s="171" t="str">
        <f>IF(B33="","",VLOOKUP($B33,#REF!,4,FALSE))</f>
        <v/>
      </c>
      <c r="F33" s="172" t="str">
        <f>IF(B33="","",VLOOKUP($B33,#REF!,11,FALSE))</f>
        <v/>
      </c>
      <c r="G33" s="139" t="str">
        <f>IF(E33="","",VLOOKUP($B33,#REF!,3,FALSE))</f>
        <v/>
      </c>
      <c r="H33" s="172" t="str">
        <f>IF(B33="","",VLOOKUP($B33,#REF!,14,FALSE))</f>
        <v/>
      </c>
      <c r="I33" s="139" t="str">
        <f>IF(B33="","",VLOOKUP($B33,#REF!,16,FALSE))</f>
        <v/>
      </c>
      <c r="J33" s="140"/>
      <c r="K33" s="370"/>
      <c r="L33" s="371"/>
      <c r="M33" s="372"/>
      <c r="N33" s="370"/>
      <c r="O33" s="371"/>
      <c r="P33" s="371"/>
      <c r="Q33" s="371"/>
      <c r="R33" s="371"/>
      <c r="S33" s="371"/>
      <c r="T33" s="371"/>
      <c r="U33" s="371"/>
      <c r="V33" s="372"/>
      <c r="W33" s="172"/>
      <c r="X33" s="373"/>
      <c r="Y33" s="172"/>
      <c r="Z33" s="374"/>
      <c r="AA33" s="375" t="str">
        <f t="shared" si="1"/>
        <v/>
      </c>
      <c r="AB33" s="376" t="str">
        <f t="shared" si="2"/>
        <v/>
      </c>
      <c r="AC33" s="386" t="str">
        <f t="shared" si="3"/>
        <v/>
      </c>
      <c r="AD33" s="387" t="str">
        <f t="shared" si="4"/>
        <v/>
      </c>
      <c r="AE33" s="140" t="str">
        <f t="shared" si="5"/>
        <v/>
      </c>
      <c r="AF33" s="173" t="str">
        <f t="shared" si="6"/>
        <v/>
      </c>
      <c r="AG33" s="855" t="str">
        <f>IF(B33="","",VLOOKUP($B33,#REF!,27,FALSE))</f>
        <v/>
      </c>
      <c r="AH33" s="856" t="s">
        <v>175</v>
      </c>
      <c r="AI33" s="857" t="s">
        <v>175</v>
      </c>
    </row>
    <row r="34" spans="1:35" s="342" customFormat="1" ht="18.75" customHeight="1" x14ac:dyDescent="0.15">
      <c r="A34" s="2" t="str">
        <f t="shared" si="0"/>
        <v/>
      </c>
      <c r="B34" s="377"/>
      <c r="C34" s="170" t="str">
        <f>IF(B34="","",VLOOKUP($B34,#REF!,2,FALSE))</f>
        <v/>
      </c>
      <c r="D34" s="171" t="str">
        <f>IF(B34="","",VLOOKUP($B34,#REF!,3,FALSE))</f>
        <v/>
      </c>
      <c r="E34" s="171" t="str">
        <f>IF(B34="","",VLOOKUP($B34,#REF!,4,FALSE))</f>
        <v/>
      </c>
      <c r="F34" s="172" t="str">
        <f>IF(B34="","",VLOOKUP($B34,#REF!,11,FALSE))</f>
        <v/>
      </c>
      <c r="G34" s="139" t="str">
        <f>IF(E34="","",VLOOKUP($B34,#REF!,3,FALSE))</f>
        <v/>
      </c>
      <c r="H34" s="172" t="str">
        <f>IF(B34="","",VLOOKUP($B34,#REF!,14,FALSE))</f>
        <v/>
      </c>
      <c r="I34" s="139" t="str">
        <f>IF(B34="","",VLOOKUP($B34,#REF!,16,FALSE))</f>
        <v/>
      </c>
      <c r="J34" s="140"/>
      <c r="K34" s="370"/>
      <c r="L34" s="371"/>
      <c r="M34" s="372"/>
      <c r="N34" s="370"/>
      <c r="O34" s="371"/>
      <c r="P34" s="371"/>
      <c r="Q34" s="371"/>
      <c r="R34" s="371"/>
      <c r="S34" s="371"/>
      <c r="T34" s="371"/>
      <c r="U34" s="371"/>
      <c r="V34" s="372"/>
      <c r="W34" s="172"/>
      <c r="X34" s="373"/>
      <c r="Y34" s="172"/>
      <c r="Z34" s="374"/>
      <c r="AA34" s="375" t="str">
        <f t="shared" si="1"/>
        <v/>
      </c>
      <c r="AB34" s="376" t="str">
        <f t="shared" si="2"/>
        <v/>
      </c>
      <c r="AC34" s="386" t="str">
        <f t="shared" si="3"/>
        <v/>
      </c>
      <c r="AD34" s="387" t="str">
        <f t="shared" si="4"/>
        <v/>
      </c>
      <c r="AE34" s="140" t="str">
        <f t="shared" si="5"/>
        <v/>
      </c>
      <c r="AF34" s="173" t="str">
        <f t="shared" si="6"/>
        <v/>
      </c>
      <c r="AG34" s="868" t="str">
        <f>IF(B34="","",VLOOKUP($B34,#REF!,27,FALSE))</f>
        <v/>
      </c>
      <c r="AH34" s="869" t="s">
        <v>175</v>
      </c>
      <c r="AI34" s="870" t="s">
        <v>175</v>
      </c>
    </row>
    <row r="35" spans="1:35" s="342" customFormat="1" ht="18.75" customHeight="1" x14ac:dyDescent="0.15">
      <c r="A35" s="2" t="str">
        <f t="shared" si="0"/>
        <v/>
      </c>
      <c r="B35" s="377"/>
      <c r="C35" s="170" t="str">
        <f>IF(B35="","",VLOOKUP($B35,#REF!,2,FALSE))</f>
        <v/>
      </c>
      <c r="D35" s="171" t="str">
        <f>IF(B35="","",VLOOKUP($B35,#REF!,3,FALSE))</f>
        <v/>
      </c>
      <c r="E35" s="171" t="str">
        <f>IF(B35="","",VLOOKUP($B35,#REF!,4,FALSE))</f>
        <v/>
      </c>
      <c r="F35" s="172" t="str">
        <f>IF(B35="","",VLOOKUP($B35,#REF!,11,FALSE))</f>
        <v/>
      </c>
      <c r="G35" s="139" t="str">
        <f>IF(E35="","",VLOOKUP($B35,#REF!,3,FALSE))</f>
        <v/>
      </c>
      <c r="H35" s="172" t="str">
        <f>IF(B35="","",VLOOKUP($B35,#REF!,14,FALSE))</f>
        <v/>
      </c>
      <c r="I35" s="139" t="str">
        <f>IF(B35="","",VLOOKUP($B35,#REF!,16,FALSE))</f>
        <v/>
      </c>
      <c r="J35" s="140"/>
      <c r="K35" s="370"/>
      <c r="L35" s="371"/>
      <c r="M35" s="372"/>
      <c r="N35" s="370"/>
      <c r="O35" s="371"/>
      <c r="P35" s="371"/>
      <c r="Q35" s="371"/>
      <c r="R35" s="371"/>
      <c r="S35" s="371"/>
      <c r="T35" s="371"/>
      <c r="U35" s="371"/>
      <c r="V35" s="372"/>
      <c r="W35" s="172"/>
      <c r="X35" s="373"/>
      <c r="Y35" s="172"/>
      <c r="Z35" s="374"/>
      <c r="AA35" s="375" t="str">
        <f t="shared" si="1"/>
        <v/>
      </c>
      <c r="AB35" s="376" t="str">
        <f t="shared" si="2"/>
        <v/>
      </c>
      <c r="AC35" s="386" t="str">
        <f t="shared" si="3"/>
        <v/>
      </c>
      <c r="AD35" s="387" t="str">
        <f t="shared" si="4"/>
        <v/>
      </c>
      <c r="AE35" s="140" t="str">
        <f t="shared" si="5"/>
        <v/>
      </c>
      <c r="AF35" s="173" t="str">
        <f t="shared" si="6"/>
        <v/>
      </c>
      <c r="AG35" s="868" t="str">
        <f>IF(B35="","",VLOOKUP($B35,#REF!,27,FALSE))</f>
        <v/>
      </c>
      <c r="AH35" s="869" t="s">
        <v>175</v>
      </c>
      <c r="AI35" s="870" t="s">
        <v>175</v>
      </c>
    </row>
    <row r="36" spans="1:35" s="342" customFormat="1" ht="18.75" customHeight="1" x14ac:dyDescent="0.15">
      <c r="A36" s="2" t="str">
        <f t="shared" si="0"/>
        <v/>
      </c>
      <c r="B36" s="377"/>
      <c r="C36" s="170" t="str">
        <f>IF(B36="","",VLOOKUP($B36,#REF!,2,FALSE))</f>
        <v/>
      </c>
      <c r="D36" s="171" t="str">
        <f>IF(B36="","",VLOOKUP($B36,#REF!,3,FALSE))</f>
        <v/>
      </c>
      <c r="E36" s="171" t="str">
        <f>IF(B36="","",VLOOKUP($B36,#REF!,4,FALSE))</f>
        <v/>
      </c>
      <c r="F36" s="172" t="str">
        <f>IF(B36="","",VLOOKUP($B36,#REF!,11,FALSE))</f>
        <v/>
      </c>
      <c r="G36" s="139" t="str">
        <f>IF(E36="","",VLOOKUP($B36,#REF!,3,FALSE))</f>
        <v/>
      </c>
      <c r="H36" s="172" t="str">
        <f>IF(B36="","",VLOOKUP($B36,#REF!,14,FALSE))</f>
        <v/>
      </c>
      <c r="I36" s="139" t="str">
        <f>IF(B36="","",VLOOKUP($B36,#REF!,16,FALSE))</f>
        <v/>
      </c>
      <c r="J36" s="140"/>
      <c r="K36" s="370"/>
      <c r="L36" s="371"/>
      <c r="M36" s="372"/>
      <c r="N36" s="370"/>
      <c r="O36" s="371"/>
      <c r="P36" s="371"/>
      <c r="Q36" s="371"/>
      <c r="R36" s="371"/>
      <c r="S36" s="371"/>
      <c r="T36" s="371"/>
      <c r="U36" s="371"/>
      <c r="V36" s="372"/>
      <c r="W36" s="172"/>
      <c r="X36" s="373"/>
      <c r="Y36" s="172"/>
      <c r="Z36" s="374"/>
      <c r="AA36" s="375" t="str">
        <f t="shared" si="1"/>
        <v/>
      </c>
      <c r="AB36" s="376" t="str">
        <f t="shared" si="2"/>
        <v/>
      </c>
      <c r="AC36" s="386" t="str">
        <f t="shared" si="3"/>
        <v/>
      </c>
      <c r="AD36" s="387" t="str">
        <f t="shared" si="4"/>
        <v/>
      </c>
      <c r="AE36" s="140" t="str">
        <f t="shared" si="5"/>
        <v/>
      </c>
      <c r="AF36" s="173" t="str">
        <f t="shared" si="6"/>
        <v/>
      </c>
      <c r="AG36" s="868" t="str">
        <f>IF(B36="","",VLOOKUP($B36,#REF!,27,FALSE))</f>
        <v/>
      </c>
      <c r="AH36" s="869" t="s">
        <v>175</v>
      </c>
      <c r="AI36" s="870" t="s">
        <v>175</v>
      </c>
    </row>
    <row r="37" spans="1:35" s="342" customFormat="1" ht="18.75" customHeight="1" x14ac:dyDescent="0.15">
      <c r="A37" s="2" t="str">
        <f t="shared" si="0"/>
        <v/>
      </c>
      <c r="B37" s="377"/>
      <c r="C37" s="170" t="str">
        <f>IF(B37="","",VLOOKUP($B37,#REF!,2,FALSE))</f>
        <v/>
      </c>
      <c r="D37" s="171" t="str">
        <f>IF(B37="","",VLOOKUP($B37,#REF!,3,FALSE))</f>
        <v/>
      </c>
      <c r="E37" s="171" t="str">
        <f>IF(B37="","",VLOOKUP($B37,#REF!,4,FALSE))</f>
        <v/>
      </c>
      <c r="F37" s="172" t="str">
        <f>IF(B37="","",VLOOKUP($B37,#REF!,11,FALSE))</f>
        <v/>
      </c>
      <c r="G37" s="139" t="str">
        <f>IF(E37="","",VLOOKUP($B37,#REF!,3,FALSE))</f>
        <v/>
      </c>
      <c r="H37" s="172" t="str">
        <f>IF(B37="","",VLOOKUP($B37,#REF!,14,FALSE))</f>
        <v/>
      </c>
      <c r="I37" s="139" t="str">
        <f>IF(B37="","",VLOOKUP($B37,#REF!,16,FALSE))</f>
        <v/>
      </c>
      <c r="J37" s="140"/>
      <c r="K37" s="370"/>
      <c r="L37" s="371"/>
      <c r="M37" s="372"/>
      <c r="N37" s="370"/>
      <c r="O37" s="371"/>
      <c r="P37" s="371"/>
      <c r="Q37" s="371"/>
      <c r="R37" s="371"/>
      <c r="S37" s="371"/>
      <c r="T37" s="371"/>
      <c r="U37" s="371"/>
      <c r="V37" s="372"/>
      <c r="W37" s="172"/>
      <c r="X37" s="373"/>
      <c r="Y37" s="172"/>
      <c r="Z37" s="374"/>
      <c r="AA37" s="375" t="str">
        <f t="shared" si="1"/>
        <v/>
      </c>
      <c r="AB37" s="376" t="str">
        <f t="shared" si="2"/>
        <v/>
      </c>
      <c r="AC37" s="386" t="str">
        <f t="shared" si="3"/>
        <v/>
      </c>
      <c r="AD37" s="387" t="str">
        <f t="shared" si="4"/>
        <v/>
      </c>
      <c r="AE37" s="140" t="str">
        <f t="shared" si="5"/>
        <v/>
      </c>
      <c r="AF37" s="173" t="str">
        <f t="shared" si="6"/>
        <v/>
      </c>
      <c r="AG37" s="868" t="str">
        <f>IF(B37="","",VLOOKUP($B37,#REF!,27,FALSE))</f>
        <v/>
      </c>
      <c r="AH37" s="869" t="s">
        <v>175</v>
      </c>
      <c r="AI37" s="870" t="s">
        <v>175</v>
      </c>
    </row>
    <row r="38" spans="1:35" s="342" customFormat="1" ht="18.75" customHeight="1" thickBot="1" x14ac:dyDescent="0.2">
      <c r="A38" s="2" t="str">
        <f t="shared" si="0"/>
        <v/>
      </c>
      <c r="B38" s="377"/>
      <c r="C38" s="170" t="str">
        <f>IF(B38="","",VLOOKUP($B38,#REF!,2,FALSE))</f>
        <v/>
      </c>
      <c r="D38" s="171" t="str">
        <f>IF(B38="","",VLOOKUP($B38,#REF!,3,FALSE))</f>
        <v/>
      </c>
      <c r="E38" s="171" t="str">
        <f>IF(B38="","",VLOOKUP($B38,#REF!,4,FALSE))</f>
        <v/>
      </c>
      <c r="F38" s="172" t="str">
        <f>IF(B38="","",VLOOKUP($B38,#REF!,11,FALSE))</f>
        <v/>
      </c>
      <c r="G38" s="174" t="str">
        <f>IF(E38="","",VLOOKUP($B38,#REF!,3,FALSE))</f>
        <v/>
      </c>
      <c r="H38" s="172" t="str">
        <f>IF(B38="","",VLOOKUP($B38,#REF!,14,FALSE))</f>
        <v/>
      </c>
      <c r="I38" s="139" t="str">
        <f>IF(B38="","",VLOOKUP($B38,#REF!,16,FALSE))</f>
        <v/>
      </c>
      <c r="J38" s="140"/>
      <c r="K38" s="370"/>
      <c r="L38" s="371"/>
      <c r="M38" s="372"/>
      <c r="N38" s="370"/>
      <c r="O38" s="371"/>
      <c r="P38" s="371"/>
      <c r="Q38" s="371"/>
      <c r="R38" s="371"/>
      <c r="S38" s="371"/>
      <c r="T38" s="371"/>
      <c r="U38" s="371"/>
      <c r="V38" s="372"/>
      <c r="W38" s="172"/>
      <c r="X38" s="373"/>
      <c r="Y38" s="172"/>
      <c r="Z38" s="374"/>
      <c r="AA38" s="375" t="str">
        <f t="shared" si="1"/>
        <v/>
      </c>
      <c r="AB38" s="376" t="str">
        <f t="shared" si="2"/>
        <v/>
      </c>
      <c r="AC38" s="386" t="str">
        <f t="shared" si="3"/>
        <v/>
      </c>
      <c r="AD38" s="387" t="str">
        <f t="shared" si="4"/>
        <v/>
      </c>
      <c r="AE38" s="140" t="str">
        <f t="shared" si="5"/>
        <v/>
      </c>
      <c r="AF38" s="173" t="str">
        <f t="shared" si="6"/>
        <v/>
      </c>
      <c r="AG38" s="871" t="str">
        <f>IF(B38="","",VLOOKUP($B38,#REF!,27,FALSE))</f>
        <v/>
      </c>
      <c r="AH38" s="872" t="s">
        <v>175</v>
      </c>
      <c r="AI38" s="873" t="s">
        <v>175</v>
      </c>
    </row>
    <row r="39" spans="1:35" s="351" customFormat="1" ht="18.75" customHeight="1" thickBot="1" x14ac:dyDescent="0.2">
      <c r="A39" s="786" t="s">
        <v>16</v>
      </c>
      <c r="B39" s="858"/>
      <c r="C39" s="858"/>
      <c r="D39" s="858"/>
      <c r="E39" s="858"/>
      <c r="F39" s="858"/>
      <c r="G39" s="858"/>
      <c r="H39" s="858"/>
      <c r="I39" s="858"/>
      <c r="J39" s="154"/>
      <c r="K39" s="175" t="s">
        <v>111</v>
      </c>
      <c r="L39" s="176" t="s">
        <v>111</v>
      </c>
      <c r="M39" s="177" t="s">
        <v>111</v>
      </c>
      <c r="N39" s="175" t="s">
        <v>111</v>
      </c>
      <c r="O39" s="176" t="s">
        <v>111</v>
      </c>
      <c r="P39" s="176" t="s">
        <v>111</v>
      </c>
      <c r="Q39" s="176" t="s">
        <v>111</v>
      </c>
      <c r="R39" s="176" t="s">
        <v>111</v>
      </c>
      <c r="S39" s="176" t="s">
        <v>111</v>
      </c>
      <c r="T39" s="176" t="s">
        <v>111</v>
      </c>
      <c r="U39" s="176" t="s">
        <v>111</v>
      </c>
      <c r="V39" s="177" t="s">
        <v>111</v>
      </c>
      <c r="W39" s="175" t="s">
        <v>111</v>
      </c>
      <c r="X39" s="178" t="s">
        <v>111</v>
      </c>
      <c r="Y39" s="175" t="s">
        <v>111</v>
      </c>
      <c r="Z39" s="179" t="s">
        <v>111</v>
      </c>
      <c r="AA39" s="180" t="s">
        <v>111</v>
      </c>
      <c r="AB39" s="181" t="s">
        <v>111</v>
      </c>
      <c r="AC39" s="182" t="s">
        <v>111</v>
      </c>
      <c r="AD39" s="177" t="s">
        <v>111</v>
      </c>
      <c r="AE39" s="183"/>
      <c r="AF39" s="183"/>
      <c r="AG39" s="789"/>
      <c r="AH39" s="790"/>
      <c r="AI39" s="791"/>
    </row>
    <row r="40" spans="1:35" s="293" customFormat="1" ht="16.5" customHeight="1" x14ac:dyDescent="0.15">
      <c r="A40" s="293" t="s">
        <v>21</v>
      </c>
      <c r="B40" s="388"/>
      <c r="C40" s="389"/>
    </row>
    <row r="41" spans="1:35" s="392" customFormat="1" ht="14.25" customHeight="1" x14ac:dyDescent="0.15">
      <c r="A41" s="244" t="s">
        <v>177</v>
      </c>
      <c r="B41" s="390"/>
      <c r="C41" s="391"/>
      <c r="Z41" s="393"/>
      <c r="AA41" s="393"/>
      <c r="AC41" s="393"/>
    </row>
    <row r="42" spans="1:35" s="392" customFormat="1" ht="11.25" x14ac:dyDescent="0.15">
      <c r="A42" s="244" t="s">
        <v>72</v>
      </c>
      <c r="C42" s="391"/>
    </row>
    <row r="43" spans="1:35" s="392" customFormat="1" ht="10.5" customHeight="1" x14ac:dyDescent="0.15">
      <c r="A43" s="244" t="s">
        <v>348</v>
      </c>
      <c r="B43" s="390"/>
      <c r="C43" s="391"/>
    </row>
    <row r="44" spans="1:35" s="293" customFormat="1" ht="10.5" customHeight="1" x14ac:dyDescent="0.15">
      <c r="B44" s="388"/>
      <c r="C44" s="389"/>
    </row>
    <row r="45" spans="1:35" ht="18.75" customHeight="1" x14ac:dyDescent="0.15"/>
    <row r="46" spans="1:35" ht="18.75" customHeight="1" x14ac:dyDescent="0.15"/>
    <row r="47" spans="1:35" ht="18.75" customHeight="1" x14ac:dyDescent="0.15"/>
    <row r="48" spans="1:3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1">
    <mergeCell ref="AG36:AI36"/>
    <mergeCell ref="AG37:AI37"/>
    <mergeCell ref="AG38:AI38"/>
    <mergeCell ref="A39:I39"/>
    <mergeCell ref="AG39:AI39"/>
    <mergeCell ref="AG19:AI19"/>
    <mergeCell ref="AG35:AI35"/>
    <mergeCell ref="AG22:AI22"/>
    <mergeCell ref="AG23:AI23"/>
    <mergeCell ref="AG25:AI25"/>
    <mergeCell ref="AG26:AI26"/>
    <mergeCell ref="AG28:AI28"/>
    <mergeCell ref="AG29:AI29"/>
    <mergeCell ref="AG30:AI30"/>
    <mergeCell ref="AG31:AI31"/>
    <mergeCell ref="AG32:AI32"/>
    <mergeCell ref="AG33:AI33"/>
    <mergeCell ref="AG34:AI34"/>
    <mergeCell ref="AG12:AI12"/>
    <mergeCell ref="AG13:AI13"/>
    <mergeCell ref="AG14:AI14"/>
    <mergeCell ref="AG17:AI17"/>
    <mergeCell ref="AG18:AI18"/>
    <mergeCell ref="AG9:AI9"/>
    <mergeCell ref="AG11:AI11"/>
    <mergeCell ref="AA6:AA8"/>
    <mergeCell ref="AB6:AB8"/>
    <mergeCell ref="AC6:AC8"/>
    <mergeCell ref="AD6:AD8"/>
    <mergeCell ref="AF4:AF7"/>
    <mergeCell ref="AG4:AI8"/>
    <mergeCell ref="K5:V5"/>
    <mergeCell ref="W5:AD5"/>
    <mergeCell ref="F6:F8"/>
    <mergeCell ref="G6:G7"/>
    <mergeCell ref="H6:H8"/>
    <mergeCell ref="K6:M6"/>
    <mergeCell ref="N6:V6"/>
    <mergeCell ref="W6:W8"/>
    <mergeCell ref="X6:X8"/>
    <mergeCell ref="Y6:Y8"/>
    <mergeCell ref="Z6:Z8"/>
    <mergeCell ref="Q7:Q8"/>
    <mergeCell ref="R7:R8"/>
    <mergeCell ref="F4:J4"/>
    <mergeCell ref="I6:I7"/>
    <mergeCell ref="J6:J7"/>
    <mergeCell ref="K4:AD4"/>
    <mergeCell ref="AE4:AE7"/>
    <mergeCell ref="S7:S8"/>
    <mergeCell ref="T7:T8"/>
    <mergeCell ref="K7:K8"/>
    <mergeCell ref="L7:L8"/>
    <mergeCell ref="M7:M8"/>
    <mergeCell ref="N7:N8"/>
    <mergeCell ref="O7:O8"/>
    <mergeCell ref="P7:P8"/>
    <mergeCell ref="U7:U8"/>
    <mergeCell ref="V7:V8"/>
    <mergeCell ref="F5:J5"/>
    <mergeCell ref="A4:A8"/>
    <mergeCell ref="B4:B8"/>
    <mergeCell ref="C4:C8"/>
    <mergeCell ref="D4:D8"/>
    <mergeCell ref="E4:E8"/>
    <mergeCell ref="W1:Y1"/>
    <mergeCell ref="Z1:AF1"/>
    <mergeCell ref="AH1:AI1"/>
    <mergeCell ref="W2:Y2"/>
    <mergeCell ref="Z2:AF2"/>
    <mergeCell ref="AH2:AI2"/>
  </mergeCells>
  <phoneticPr fontId="2"/>
  <dataValidations count="3">
    <dataValidation type="whole" allowBlank="1" showInputMessage="1" showErrorMessage="1" sqref="B14:B38">
      <formula1>1</formula1>
      <formula2>999999</formula2>
    </dataValidation>
    <dataValidation type="list" allowBlank="1" showInputMessage="1" showErrorMessage="1" sqref="N9:V38">
      <formula1>"Ａ,Ｂ,Ｃ,Ｄ"</formula1>
    </dataValidation>
    <dataValidation type="list" allowBlank="1" showInputMessage="1" showErrorMessage="1" sqref="K9:M38">
      <formula1>"Ａ,Ｂ,Ｃ１,Ｃ２,Ｄ"</formula1>
    </dataValidation>
  </dataValidations>
  <printOptions horizontalCentered="1"/>
  <pageMargins left="0.19685039370078741" right="0.19685039370078741" top="0.39370078740157483" bottom="0.39370078740157483" header="0" footer="0"/>
  <pageSetup paperSize="9" scale="65" orientation="landscape"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111"/>
  <sheetViews>
    <sheetView showGridLines="0" zoomScale="80" zoomScaleNormal="80" zoomScaleSheetLayoutView="91" workbookViewId="0">
      <selection activeCell="Q22" sqref="Q22"/>
    </sheetView>
  </sheetViews>
  <sheetFormatPr defaultColWidth="9.625" defaultRowHeight="14.25" x14ac:dyDescent="0.15"/>
  <cols>
    <col min="1" max="1" width="6.25" style="246" customWidth="1"/>
    <col min="2" max="2" width="15.625" style="379" customWidth="1"/>
    <col min="3" max="3" width="6.125" style="304" customWidth="1"/>
    <col min="4" max="5" width="11.25" style="246" customWidth="1"/>
    <col min="6" max="6" width="5.5" style="246" customWidth="1"/>
    <col min="7" max="7" width="10.25" style="246" bestFit="1" customWidth="1"/>
    <col min="8" max="8" width="3.5" style="246" bestFit="1" customWidth="1"/>
    <col min="9" max="9" width="10.75" style="246" customWidth="1"/>
    <col min="10" max="10" width="12.25" style="246" bestFit="1" customWidth="1"/>
    <col min="11" max="22" width="4.25" style="246" customWidth="1"/>
    <col min="23" max="28" width="4.375" style="246" customWidth="1"/>
    <col min="29" max="29" width="11" style="246" bestFit="1" customWidth="1"/>
    <col min="30" max="30" width="10.25" style="246" bestFit="1" customWidth="1"/>
    <col min="31" max="31" width="9.75" style="246" customWidth="1"/>
    <col min="32" max="32" width="6.5" style="246" customWidth="1"/>
    <col min="33" max="33" width="8.25" style="246" customWidth="1"/>
    <col min="34" max="34" width="3.125" style="246" customWidth="1"/>
    <col min="35" max="16384" width="9.625" style="246"/>
  </cols>
  <sheetData>
    <row r="1" spans="1:35" ht="24.95" customHeight="1" x14ac:dyDescent="0.15">
      <c r="A1" s="303" t="s">
        <v>60</v>
      </c>
      <c r="B1" s="378"/>
      <c r="W1" s="792" t="s">
        <v>14</v>
      </c>
      <c r="X1" s="792"/>
      <c r="Y1" s="792"/>
      <c r="Z1" s="742"/>
      <c r="AA1" s="793"/>
      <c r="AB1" s="793"/>
      <c r="AC1" s="793"/>
      <c r="AD1" s="794"/>
      <c r="AE1" s="305" t="s">
        <v>15</v>
      </c>
      <c r="AF1" s="795"/>
      <c r="AG1" s="796"/>
    </row>
    <row r="2" spans="1:35" ht="24.95" customHeight="1" thickBot="1" x14ac:dyDescent="0.2">
      <c r="A2" s="306"/>
      <c r="W2" s="797" t="s">
        <v>12</v>
      </c>
      <c r="X2" s="797"/>
      <c r="Y2" s="797"/>
      <c r="Z2" s="745"/>
      <c r="AA2" s="798"/>
      <c r="AB2" s="798"/>
      <c r="AC2" s="798"/>
      <c r="AD2" s="799"/>
      <c r="AE2" s="307" t="s">
        <v>13</v>
      </c>
      <c r="AF2" s="800"/>
      <c r="AG2" s="801"/>
    </row>
    <row r="3" spans="1:35" ht="19.5" thickBot="1" x14ac:dyDescent="0.2">
      <c r="A3" s="354" t="s">
        <v>362</v>
      </c>
      <c r="B3" s="380"/>
      <c r="AF3" s="309"/>
      <c r="AG3" s="309" t="s">
        <v>20</v>
      </c>
    </row>
    <row r="4" spans="1:35" s="255" customFormat="1" ht="18.75" customHeight="1" thickBot="1" x14ac:dyDescent="0.2">
      <c r="A4" s="731" t="s">
        <v>24</v>
      </c>
      <c r="B4" s="859"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09"/>
      <c r="AA4" s="809"/>
      <c r="AB4" s="848"/>
      <c r="AC4" s="726" t="s">
        <v>58</v>
      </c>
      <c r="AD4" s="726" t="s">
        <v>227</v>
      </c>
      <c r="AE4" s="846" t="s">
        <v>62</v>
      </c>
      <c r="AF4" s="847"/>
      <c r="AG4" s="848"/>
    </row>
    <row r="5" spans="1:35" s="255" customFormat="1" ht="18.75" customHeight="1" thickBot="1" x14ac:dyDescent="0.2">
      <c r="A5" s="750"/>
      <c r="B5" s="860"/>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3"/>
      <c r="AA5" s="803"/>
      <c r="AB5" s="804"/>
      <c r="AC5" s="752"/>
      <c r="AD5" s="752"/>
      <c r="AE5" s="849"/>
      <c r="AF5" s="850"/>
      <c r="AG5" s="851"/>
    </row>
    <row r="6" spans="1:35" s="255" customFormat="1" ht="21.75" customHeight="1" thickBot="1" x14ac:dyDescent="0.2">
      <c r="A6" s="750"/>
      <c r="B6" s="860"/>
      <c r="C6" s="755"/>
      <c r="D6" s="752"/>
      <c r="E6" s="752"/>
      <c r="F6" s="828" t="s">
        <v>5</v>
      </c>
      <c r="G6" s="805" t="s">
        <v>44</v>
      </c>
      <c r="H6" s="828" t="s">
        <v>5</v>
      </c>
      <c r="I6" s="805" t="s">
        <v>44</v>
      </c>
      <c r="J6" s="807" t="s">
        <v>221</v>
      </c>
      <c r="K6" s="863" t="s">
        <v>55</v>
      </c>
      <c r="L6" s="863"/>
      <c r="M6" s="863"/>
      <c r="N6" s="831" t="s">
        <v>56</v>
      </c>
      <c r="O6" s="832"/>
      <c r="P6" s="832"/>
      <c r="Q6" s="832"/>
      <c r="R6" s="832"/>
      <c r="S6" s="832"/>
      <c r="T6" s="832"/>
      <c r="U6" s="832"/>
      <c r="V6" s="833"/>
      <c r="W6" s="808" t="s">
        <v>168</v>
      </c>
      <c r="X6" s="836" t="s">
        <v>168</v>
      </c>
      <c r="Y6" s="808" t="s">
        <v>169</v>
      </c>
      <c r="Z6" s="812" t="s">
        <v>169</v>
      </c>
      <c r="AA6" s="766" t="s">
        <v>114</v>
      </c>
      <c r="AB6" s="865" t="s">
        <v>114</v>
      </c>
      <c r="AC6" s="752"/>
      <c r="AD6" s="750"/>
      <c r="AE6" s="834"/>
      <c r="AF6" s="852"/>
      <c r="AG6" s="851"/>
    </row>
    <row r="7" spans="1:35" s="255" customFormat="1" ht="20.25" customHeight="1" thickBot="1" x14ac:dyDescent="0.2">
      <c r="A7" s="750"/>
      <c r="B7" s="860"/>
      <c r="C7" s="755"/>
      <c r="D7" s="752"/>
      <c r="E7" s="752"/>
      <c r="F7" s="829"/>
      <c r="G7" s="806"/>
      <c r="H7" s="829"/>
      <c r="I7" s="806"/>
      <c r="J7" s="782"/>
      <c r="K7" s="802" t="s">
        <v>49</v>
      </c>
      <c r="L7" s="862" t="s">
        <v>50</v>
      </c>
      <c r="M7" s="804" t="s">
        <v>51</v>
      </c>
      <c r="N7" s="802" t="s">
        <v>46</v>
      </c>
      <c r="O7" s="862" t="s">
        <v>170</v>
      </c>
      <c r="P7" s="862" t="s">
        <v>171</v>
      </c>
      <c r="Q7" s="862" t="s">
        <v>172</v>
      </c>
      <c r="R7" s="862" t="s">
        <v>47</v>
      </c>
      <c r="S7" s="862" t="s">
        <v>48</v>
      </c>
      <c r="T7" s="862" t="s">
        <v>52</v>
      </c>
      <c r="U7" s="862" t="s">
        <v>53</v>
      </c>
      <c r="V7" s="804" t="s">
        <v>54</v>
      </c>
      <c r="W7" s="834"/>
      <c r="X7" s="837"/>
      <c r="Y7" s="834"/>
      <c r="Z7" s="839"/>
      <c r="AA7" s="864"/>
      <c r="AB7" s="866"/>
      <c r="AC7" s="752"/>
      <c r="AD7" s="750"/>
      <c r="AE7" s="834"/>
      <c r="AF7" s="852"/>
      <c r="AG7" s="851"/>
      <c r="AI7" s="352"/>
    </row>
    <row r="8" spans="1:35" s="255" customFormat="1" ht="18.75" customHeight="1" thickBot="1" x14ac:dyDescent="0.2">
      <c r="A8" s="751"/>
      <c r="B8" s="861"/>
      <c r="C8" s="756"/>
      <c r="D8" s="753"/>
      <c r="E8" s="753"/>
      <c r="F8" s="830"/>
      <c r="G8" s="355" t="s">
        <v>173</v>
      </c>
      <c r="H8" s="830"/>
      <c r="I8" s="355" t="s">
        <v>174</v>
      </c>
      <c r="J8" s="264" t="s">
        <v>223</v>
      </c>
      <c r="K8" s="802"/>
      <c r="L8" s="862"/>
      <c r="M8" s="804"/>
      <c r="N8" s="802"/>
      <c r="O8" s="862"/>
      <c r="P8" s="862"/>
      <c r="Q8" s="862"/>
      <c r="R8" s="862"/>
      <c r="S8" s="862"/>
      <c r="T8" s="862"/>
      <c r="U8" s="862"/>
      <c r="V8" s="804"/>
      <c r="W8" s="835"/>
      <c r="X8" s="838"/>
      <c r="Y8" s="835"/>
      <c r="Z8" s="813"/>
      <c r="AA8" s="767"/>
      <c r="AB8" s="867"/>
      <c r="AC8" s="264" t="s">
        <v>224</v>
      </c>
      <c r="AD8" s="264" t="s">
        <v>186</v>
      </c>
      <c r="AE8" s="835"/>
      <c r="AF8" s="853"/>
      <c r="AG8" s="854"/>
    </row>
    <row r="9" spans="1:35" s="342" customFormat="1" ht="18.75" customHeight="1" x14ac:dyDescent="0.15">
      <c r="A9" s="1" t="str">
        <f>IF(B9="","",ROW($A9)-ROW($A$8))</f>
        <v/>
      </c>
      <c r="B9" s="381"/>
      <c r="C9" s="155" t="str">
        <f>IF(B9="","",VLOOKUP($B9,#REF!,2,FALSE))</f>
        <v/>
      </c>
      <c r="D9" s="156" t="str">
        <f>IF(B9="","",VLOOKUP($B9,#REF!,3,FALSE))</f>
        <v/>
      </c>
      <c r="E9" s="156" t="str">
        <f>IF(B9="","",VLOOKUP($B9,#REF!,4,FALSE))</f>
        <v/>
      </c>
      <c r="F9" s="157" t="str">
        <f>IF(B9="","",VLOOKUP($B9,#REF!,11,FALSE))</f>
        <v/>
      </c>
      <c r="G9" s="136" t="str">
        <f>IF(B9="","",VLOOKUP($B9,#REF!,13,FALSE))</f>
        <v/>
      </c>
      <c r="H9" s="157" t="str">
        <f>IF(B9="","",VLOOKUP($B9,#REF!,14,FALSE))</f>
        <v/>
      </c>
      <c r="I9" s="136" t="str">
        <f>IF(B9="","",VLOOKUP($B9,#REF!,16,FALSE))</f>
        <v/>
      </c>
      <c r="J9" s="158" t="str">
        <f>IF(B9="","",VLOOKUP($B9,#REF!,17,FALSE))</f>
        <v/>
      </c>
      <c r="K9" s="356"/>
      <c r="L9" s="357"/>
      <c r="M9" s="358"/>
      <c r="N9" s="356"/>
      <c r="O9" s="357"/>
      <c r="P9" s="357"/>
      <c r="Q9" s="357"/>
      <c r="R9" s="357"/>
      <c r="S9" s="357"/>
      <c r="T9" s="357"/>
      <c r="U9" s="357"/>
      <c r="V9" s="358"/>
      <c r="W9" s="157"/>
      <c r="X9" s="359"/>
      <c r="Y9" s="157"/>
      <c r="Z9" s="360"/>
      <c r="AA9" s="382" t="str">
        <f>IF($B9="","",COUNTIF($K9:$M9,AA$6))</f>
        <v/>
      </c>
      <c r="AB9" s="383" t="str">
        <f>IF($B9="","",COUNTIF($N9:$V9,AB$6))</f>
        <v/>
      </c>
      <c r="AC9" s="159" t="str">
        <f>IF(B9="","",(G9/12*W9)+(I9/12*X9)+(G9/12*Y9)+(I9/12*Z9)+(G9/12*#REF!)+(I9/12*#REF!)+(G9/12*#REF!)+(I9/12*#REF!))</f>
        <v/>
      </c>
      <c r="AD9" s="160" t="str">
        <f t="shared" ref="AD9:AD38" si="0">IF(B9="","",AC9-J9)</f>
        <v/>
      </c>
      <c r="AE9" s="874" t="str">
        <f>IF(B9="","",VLOOKUP($B9,#REF!,27,FALSE))</f>
        <v/>
      </c>
      <c r="AF9" s="875" t="s">
        <v>175</v>
      </c>
      <c r="AG9" s="876" t="s">
        <v>175</v>
      </c>
    </row>
    <row r="10" spans="1:35" s="342" customFormat="1" ht="18.75" customHeight="1" x14ac:dyDescent="0.15">
      <c r="A10" s="3" t="str">
        <f t="shared" ref="A10:A38" si="1">IF(B10="","",ROW($A10)-ROW($A$8))</f>
        <v/>
      </c>
      <c r="B10" s="377"/>
      <c r="C10" s="161" t="str">
        <f>IF(B10="","",VLOOKUP($B10,#REF!,2,FALSE))</f>
        <v/>
      </c>
      <c r="D10" s="162" t="str">
        <f>IF(B10="","",VLOOKUP($B10,#REF!,3,FALSE))</f>
        <v/>
      </c>
      <c r="E10" s="162" t="str">
        <f>IF(C10="","",VLOOKUP($B10,#REF!,4,FALSE))</f>
        <v/>
      </c>
      <c r="F10" s="163" t="str">
        <f>IF(B10="","",VLOOKUP($B10,#REF!,11,FALSE))</f>
        <v/>
      </c>
      <c r="G10" s="164" t="str">
        <f>IF(B10="","",VLOOKUP($B10,#REF!,13,FALSE))</f>
        <v/>
      </c>
      <c r="H10" s="163" t="str">
        <f>IF(B10="","",VLOOKUP($B10,#REF!,14,FALSE))</f>
        <v/>
      </c>
      <c r="I10" s="164" t="str">
        <f>IF(B10="","",VLOOKUP($B10,#REF!,16,FALSE))</f>
        <v/>
      </c>
      <c r="J10" s="165" t="str">
        <f>IF(B10="","",VLOOKUP($B10,#REF!,17,FALSE))</f>
        <v/>
      </c>
      <c r="K10" s="363"/>
      <c r="L10" s="364"/>
      <c r="M10" s="365"/>
      <c r="N10" s="363"/>
      <c r="O10" s="364"/>
      <c r="P10" s="364"/>
      <c r="Q10" s="364"/>
      <c r="R10" s="364"/>
      <c r="S10" s="364"/>
      <c r="T10" s="364"/>
      <c r="U10" s="364"/>
      <c r="V10" s="365"/>
      <c r="W10" s="163"/>
      <c r="X10" s="366"/>
      <c r="Y10" s="163"/>
      <c r="Z10" s="367"/>
      <c r="AA10" s="384" t="str">
        <f t="shared" ref="AA10:AA38" si="2">IF($B10="","",COUNTIF($K10:$M10,AA$6))</f>
        <v/>
      </c>
      <c r="AB10" s="385" t="str">
        <f t="shared" ref="AB10:AB38" si="3">IF($B10="","",COUNTIF($N10:$V10,AB$6))</f>
        <v/>
      </c>
      <c r="AC10" s="165" t="str">
        <f>IF(B10="","",(G10/12*W10)+(I10/12*X10)+(G10/12*Y10)+(I10/12*Z10)+(G10/12*#REF!)+(I10/12*#REF!)+(G10/12*#REF!)+(I10/12*#REF!))</f>
        <v/>
      </c>
      <c r="AD10" s="166" t="str">
        <f t="shared" si="0"/>
        <v/>
      </c>
      <c r="AE10" s="855" t="str">
        <f>IF(B10="","",VLOOKUP($B10,#REF!,27,FALSE))</f>
        <v/>
      </c>
      <c r="AF10" s="856" t="s">
        <v>175</v>
      </c>
      <c r="AG10" s="857" t="s">
        <v>175</v>
      </c>
    </row>
    <row r="11" spans="1:35" s="342" customFormat="1" ht="18.75" customHeight="1" x14ac:dyDescent="0.15">
      <c r="A11" s="2" t="str">
        <f t="shared" si="1"/>
        <v/>
      </c>
      <c r="B11" s="377"/>
      <c r="C11" s="170" t="str">
        <f>IF(B11="","",VLOOKUP($B11,#REF!,2,FALSE))</f>
        <v/>
      </c>
      <c r="D11" s="171" t="str">
        <f>IF(B11="","",VLOOKUP($B11,#REF!,3,FALSE))</f>
        <v/>
      </c>
      <c r="E11" s="171" t="str">
        <f>IF(C11="","",VLOOKUP($B11,#REF!,4,FALSE))</f>
        <v/>
      </c>
      <c r="F11" s="172" t="str">
        <f>IF(B11="","",VLOOKUP($B11,#REF!,11,FALSE))</f>
        <v/>
      </c>
      <c r="G11" s="139" t="str">
        <f>IF(B11="","",VLOOKUP($B11,#REF!,13,FALSE))</f>
        <v/>
      </c>
      <c r="H11" s="172" t="str">
        <f>IF(B11="","",VLOOKUP($B11,#REF!,14,FALSE))</f>
        <v/>
      </c>
      <c r="I11" s="139" t="str">
        <f>IF(B11="","",VLOOKUP($B11,#REF!,16,FALSE))</f>
        <v/>
      </c>
      <c r="J11" s="140" t="str">
        <f>IF(B11="","",VLOOKUP($B11,#REF!,17,FALSE))</f>
        <v/>
      </c>
      <c r="K11" s="370"/>
      <c r="L11" s="371"/>
      <c r="M11" s="372"/>
      <c r="N11" s="370"/>
      <c r="O11" s="371"/>
      <c r="P11" s="371"/>
      <c r="Q11" s="371"/>
      <c r="R11" s="371"/>
      <c r="S11" s="371"/>
      <c r="T11" s="371"/>
      <c r="U11" s="371"/>
      <c r="V11" s="372"/>
      <c r="W11" s="163"/>
      <c r="X11" s="366"/>
      <c r="Y11" s="163"/>
      <c r="Z11" s="367"/>
      <c r="AA11" s="384" t="str">
        <f t="shared" si="2"/>
        <v/>
      </c>
      <c r="AB11" s="385" t="str">
        <f t="shared" si="3"/>
        <v/>
      </c>
      <c r="AC11" s="140" t="str">
        <f>IF(B11="","",(G11/12*W11)+(I11/12*X11)+(G11/12*Y11)+(I11/12*Z11)+(G11/12*#REF!)+(I11/12*#REF!)+(G11/12*#REF!)+(I11/12*#REF!))</f>
        <v/>
      </c>
      <c r="AD11" s="173" t="str">
        <f t="shared" si="0"/>
        <v/>
      </c>
      <c r="AE11" s="855" t="str">
        <f>IF(B11="","",VLOOKUP($B11,#REF!,27,FALSE))</f>
        <v/>
      </c>
      <c r="AF11" s="856" t="s">
        <v>175</v>
      </c>
      <c r="AG11" s="857" t="s">
        <v>175</v>
      </c>
    </row>
    <row r="12" spans="1:35" s="342" customFormat="1" ht="18.75" customHeight="1" x14ac:dyDescent="0.15">
      <c r="A12" s="2" t="str">
        <f t="shared" si="1"/>
        <v/>
      </c>
      <c r="B12" s="377"/>
      <c r="C12" s="170" t="str">
        <f>IF(B12="","",VLOOKUP($B12,#REF!,2,FALSE))</f>
        <v/>
      </c>
      <c r="D12" s="171" t="str">
        <f>IF(B12="","",VLOOKUP($B12,#REF!,3,FALSE))</f>
        <v/>
      </c>
      <c r="E12" s="171" t="str">
        <f>IF(C12="","",VLOOKUP($B12,#REF!,4,FALSE))</f>
        <v/>
      </c>
      <c r="F12" s="172" t="str">
        <f>IF(B12="","",VLOOKUP($B12,#REF!,11,FALSE))</f>
        <v/>
      </c>
      <c r="G12" s="139" t="str">
        <f>IF(B12="","",VLOOKUP($B12,#REF!,13,FALSE))</f>
        <v/>
      </c>
      <c r="H12" s="172" t="str">
        <f>IF(B12="","",VLOOKUP($B12,#REF!,14,FALSE))</f>
        <v/>
      </c>
      <c r="I12" s="139" t="str">
        <f>IF(B12="","",VLOOKUP($B12,#REF!,16,FALSE))</f>
        <v/>
      </c>
      <c r="J12" s="140" t="str">
        <f>IF(B12="","",VLOOKUP($B12,#REF!,17,FALSE))</f>
        <v/>
      </c>
      <c r="K12" s="370"/>
      <c r="L12" s="371"/>
      <c r="M12" s="372"/>
      <c r="N12" s="370"/>
      <c r="O12" s="371"/>
      <c r="P12" s="371"/>
      <c r="Q12" s="371"/>
      <c r="R12" s="371"/>
      <c r="S12" s="371"/>
      <c r="T12" s="371"/>
      <c r="U12" s="371"/>
      <c r="V12" s="372"/>
      <c r="W12" s="172"/>
      <c r="X12" s="373"/>
      <c r="Y12" s="172"/>
      <c r="Z12" s="374"/>
      <c r="AA12" s="386" t="str">
        <f t="shared" si="2"/>
        <v/>
      </c>
      <c r="AB12" s="387" t="str">
        <f t="shared" si="3"/>
        <v/>
      </c>
      <c r="AC12" s="140" t="str">
        <f>IF(B12="","",(G12/12*W12)+(I12/12*X12)+(G12/12*Y12)+(I12/12*Z12)+(G12/12*#REF!)+(I12/12*#REF!)+(G12/12*#REF!)+(I12/12*#REF!))</f>
        <v/>
      </c>
      <c r="AD12" s="173" t="str">
        <f t="shared" si="0"/>
        <v/>
      </c>
      <c r="AE12" s="855" t="str">
        <f>IF(B12="","",VLOOKUP($B12,#REF!,27,FALSE))</f>
        <v/>
      </c>
      <c r="AF12" s="856" t="s">
        <v>175</v>
      </c>
      <c r="AG12" s="857" t="s">
        <v>175</v>
      </c>
    </row>
    <row r="13" spans="1:35" s="342" customFormat="1" ht="18.75" customHeight="1" x14ac:dyDescent="0.15">
      <c r="A13" s="2" t="str">
        <f t="shared" si="1"/>
        <v/>
      </c>
      <c r="B13" s="377"/>
      <c r="C13" s="170" t="str">
        <f>IF(B13="","",VLOOKUP($B13,#REF!,2,FALSE))</f>
        <v/>
      </c>
      <c r="D13" s="171" t="str">
        <f>IF(B13="","",VLOOKUP($B13,#REF!,3,FALSE))</f>
        <v/>
      </c>
      <c r="E13" s="171" t="str">
        <f>IF(C13="","",VLOOKUP($B13,#REF!,4,FALSE))</f>
        <v/>
      </c>
      <c r="F13" s="172" t="str">
        <f>IF(B13="","",VLOOKUP($B13,#REF!,11,FALSE))</f>
        <v/>
      </c>
      <c r="G13" s="139" t="str">
        <f>IF(B13="","",VLOOKUP($B13,#REF!,13,FALSE))</f>
        <v/>
      </c>
      <c r="H13" s="172" t="str">
        <f>IF(B13="","",VLOOKUP($B13,#REF!,14,FALSE))</f>
        <v/>
      </c>
      <c r="I13" s="139" t="str">
        <f>IF(B13="","",VLOOKUP($B13,#REF!,16,FALSE))</f>
        <v/>
      </c>
      <c r="J13" s="140" t="str">
        <f>IF(B13="","",VLOOKUP($B13,#REF!,17,FALSE))</f>
        <v/>
      </c>
      <c r="K13" s="370"/>
      <c r="L13" s="371"/>
      <c r="M13" s="372"/>
      <c r="N13" s="370"/>
      <c r="O13" s="371"/>
      <c r="P13" s="371"/>
      <c r="Q13" s="371"/>
      <c r="R13" s="371"/>
      <c r="S13" s="371"/>
      <c r="T13" s="371"/>
      <c r="U13" s="371"/>
      <c r="V13" s="372"/>
      <c r="W13" s="172"/>
      <c r="X13" s="373"/>
      <c r="Y13" s="172"/>
      <c r="Z13" s="374"/>
      <c r="AA13" s="386" t="str">
        <f t="shared" si="2"/>
        <v/>
      </c>
      <c r="AB13" s="387" t="str">
        <f t="shared" si="3"/>
        <v/>
      </c>
      <c r="AC13" s="140" t="str">
        <f>IF(B13="","",(G13/12*W13)+(I13/12*X13)+(G13/12*Y13)+(I13/12*Z13)+(G13/12*#REF!)+(I13/12*#REF!)+(G13/12*#REF!)+(I13/12*#REF!))</f>
        <v/>
      </c>
      <c r="AD13" s="173" t="str">
        <f t="shared" si="0"/>
        <v/>
      </c>
      <c r="AE13" s="855" t="str">
        <f>IF(B13="","",VLOOKUP($B13,#REF!,27,FALSE))</f>
        <v/>
      </c>
      <c r="AF13" s="856" t="s">
        <v>175</v>
      </c>
      <c r="AG13" s="857" t="s">
        <v>175</v>
      </c>
    </row>
    <row r="14" spans="1:35" s="342" customFormat="1" ht="18.75" customHeight="1" x14ac:dyDescent="0.15">
      <c r="A14" s="2" t="str">
        <f t="shared" si="1"/>
        <v/>
      </c>
      <c r="B14" s="377"/>
      <c r="C14" s="170" t="str">
        <f>IF(B14="","",VLOOKUP($B14,#REF!,2,FALSE))</f>
        <v/>
      </c>
      <c r="D14" s="171" t="str">
        <f>IF(B14="","",VLOOKUP($B14,#REF!,3,FALSE))</f>
        <v/>
      </c>
      <c r="E14" s="171" t="str">
        <f>IF(C14="","",VLOOKUP($B14,#REF!,4,FALSE))</f>
        <v/>
      </c>
      <c r="F14" s="172" t="str">
        <f>IF(B14="","",VLOOKUP($B14,#REF!,11,FALSE))</f>
        <v/>
      </c>
      <c r="G14" s="139" t="str">
        <f>IF(B14="","",VLOOKUP($B14,#REF!,13,FALSE))</f>
        <v/>
      </c>
      <c r="H14" s="172" t="str">
        <f>IF(B14="","",VLOOKUP($B14,#REF!,14,FALSE))</f>
        <v/>
      </c>
      <c r="I14" s="139" t="str">
        <f>IF(B14="","",VLOOKUP($B14,#REF!,16,FALSE))</f>
        <v/>
      </c>
      <c r="J14" s="140" t="str">
        <f>IF(B14="","",VLOOKUP($B14,#REF!,17,FALSE))</f>
        <v/>
      </c>
      <c r="K14" s="370"/>
      <c r="L14" s="371"/>
      <c r="M14" s="372"/>
      <c r="N14" s="370"/>
      <c r="O14" s="371"/>
      <c r="P14" s="371"/>
      <c r="Q14" s="371"/>
      <c r="R14" s="371"/>
      <c r="S14" s="371"/>
      <c r="T14" s="371"/>
      <c r="U14" s="371"/>
      <c r="V14" s="372"/>
      <c r="W14" s="172"/>
      <c r="X14" s="373"/>
      <c r="Y14" s="172"/>
      <c r="Z14" s="374"/>
      <c r="AA14" s="386" t="str">
        <f t="shared" si="2"/>
        <v/>
      </c>
      <c r="AB14" s="387" t="str">
        <f t="shared" si="3"/>
        <v/>
      </c>
      <c r="AC14" s="140" t="str">
        <f>IF(B14="","",(G14/12*W14)+(I14/12*X14)+(G14/12*Y14)+(I14/12*Z14)+(G14/12*#REF!)+(I14/12*#REF!)+(G14/12*#REF!)+(I14/12*#REF!))</f>
        <v/>
      </c>
      <c r="AD14" s="173" t="str">
        <f t="shared" si="0"/>
        <v/>
      </c>
      <c r="AE14" s="855" t="str">
        <f>IF(B14="","",VLOOKUP($B14,#REF!,27,FALSE))</f>
        <v/>
      </c>
      <c r="AF14" s="856" t="s">
        <v>175</v>
      </c>
      <c r="AG14" s="857" t="s">
        <v>175</v>
      </c>
    </row>
    <row r="15" spans="1:35" s="342" customFormat="1" ht="18.75" customHeight="1" x14ac:dyDescent="0.15">
      <c r="A15" s="2" t="str">
        <f t="shared" si="1"/>
        <v/>
      </c>
      <c r="B15" s="377"/>
      <c r="C15" s="170" t="str">
        <f>IF(B15="","",VLOOKUP($B15,#REF!,2,FALSE))</f>
        <v/>
      </c>
      <c r="D15" s="171" t="str">
        <f>IF(B15="","",VLOOKUP($B15,#REF!,3,FALSE))</f>
        <v/>
      </c>
      <c r="E15" s="171" t="str">
        <f>IF(C15="","",VLOOKUP($B15,#REF!,4,FALSE))</f>
        <v/>
      </c>
      <c r="F15" s="172" t="str">
        <f>IF(B15="","",VLOOKUP($B15,#REF!,11,FALSE))</f>
        <v/>
      </c>
      <c r="G15" s="139" t="str">
        <f>IF(B15="","",VLOOKUP($B15,#REF!,13,FALSE))</f>
        <v/>
      </c>
      <c r="H15" s="172" t="str">
        <f>IF(B15="","",VLOOKUP($B15,#REF!,14,FALSE))</f>
        <v/>
      </c>
      <c r="I15" s="139" t="str">
        <f>IF(B15="","",VLOOKUP($B15,#REF!,16,FALSE))</f>
        <v/>
      </c>
      <c r="J15" s="140" t="str">
        <f>IF(B15="","",VLOOKUP($B15,#REF!,17,FALSE))</f>
        <v/>
      </c>
      <c r="K15" s="370"/>
      <c r="L15" s="371"/>
      <c r="M15" s="372"/>
      <c r="N15" s="370"/>
      <c r="O15" s="371"/>
      <c r="P15" s="371"/>
      <c r="Q15" s="371"/>
      <c r="R15" s="371"/>
      <c r="S15" s="371"/>
      <c r="T15" s="371"/>
      <c r="U15" s="371"/>
      <c r="V15" s="372"/>
      <c r="W15" s="172"/>
      <c r="X15" s="373"/>
      <c r="Y15" s="172"/>
      <c r="Z15" s="374"/>
      <c r="AA15" s="386" t="str">
        <f t="shared" si="2"/>
        <v/>
      </c>
      <c r="AB15" s="387" t="str">
        <f t="shared" si="3"/>
        <v/>
      </c>
      <c r="AC15" s="140" t="str">
        <f>IF(B15="","",(G15/12*W15)+(I15/12*X15)+(G15/12*Y15)+(I15/12*Z15)+(G15/12*#REF!)+(I15/12*#REF!)+(G15/12*#REF!)+(I15/12*#REF!))</f>
        <v/>
      </c>
      <c r="AD15" s="173" t="str">
        <f t="shared" si="0"/>
        <v/>
      </c>
      <c r="AE15" s="855" t="str">
        <f>IF(B15="","",VLOOKUP($B15,#REF!,27,FALSE))</f>
        <v/>
      </c>
      <c r="AF15" s="856" t="s">
        <v>175</v>
      </c>
      <c r="AG15" s="857" t="s">
        <v>175</v>
      </c>
    </row>
    <row r="16" spans="1:35" s="342" customFormat="1" ht="18.75" customHeight="1" x14ac:dyDescent="0.15">
      <c r="A16" s="2" t="str">
        <f t="shared" si="1"/>
        <v/>
      </c>
      <c r="B16" s="377"/>
      <c r="C16" s="170" t="str">
        <f>IF(B16="","",VLOOKUP($B16,#REF!,2,FALSE))</f>
        <v/>
      </c>
      <c r="D16" s="171" t="str">
        <f>IF(B16="","",VLOOKUP($B16,#REF!,3,FALSE))</f>
        <v/>
      </c>
      <c r="E16" s="171" t="str">
        <f>IF(C16="","",VLOOKUP($B16,#REF!,4,FALSE))</f>
        <v/>
      </c>
      <c r="F16" s="172" t="str">
        <f>IF(B16="","",VLOOKUP($B16,#REF!,11,FALSE))</f>
        <v/>
      </c>
      <c r="G16" s="139" t="str">
        <f>IF(B16="","",VLOOKUP($B16,#REF!,13,FALSE))</f>
        <v/>
      </c>
      <c r="H16" s="172" t="str">
        <f>IF(B16="","",VLOOKUP($B16,#REF!,14,FALSE))</f>
        <v/>
      </c>
      <c r="I16" s="139" t="str">
        <f>IF(B16="","",VLOOKUP($B16,#REF!,16,FALSE))</f>
        <v/>
      </c>
      <c r="J16" s="140" t="str">
        <f>IF(B16="","",VLOOKUP($B16,#REF!,17,FALSE))</f>
        <v/>
      </c>
      <c r="K16" s="370"/>
      <c r="L16" s="371"/>
      <c r="M16" s="372"/>
      <c r="N16" s="370"/>
      <c r="O16" s="371"/>
      <c r="P16" s="371"/>
      <c r="Q16" s="371"/>
      <c r="R16" s="371"/>
      <c r="S16" s="371"/>
      <c r="T16" s="371"/>
      <c r="U16" s="371"/>
      <c r="V16" s="372"/>
      <c r="W16" s="172"/>
      <c r="X16" s="373"/>
      <c r="Y16" s="172"/>
      <c r="Z16" s="374"/>
      <c r="AA16" s="386" t="str">
        <f t="shared" si="2"/>
        <v/>
      </c>
      <c r="AB16" s="387" t="str">
        <f t="shared" si="3"/>
        <v/>
      </c>
      <c r="AC16" s="140" t="str">
        <f>IF(B16="","",(G16/12*W16)+(I16/12*X16)+(G16/12*Y16)+(I16/12*Z16)+(G16/12*#REF!)+(I16/12*#REF!)+(G16/12*#REF!)+(I16/12*#REF!))</f>
        <v/>
      </c>
      <c r="AD16" s="173" t="str">
        <f t="shared" si="0"/>
        <v/>
      </c>
      <c r="AE16" s="855" t="str">
        <f>IF(B16="","",VLOOKUP($B16,#REF!,27,FALSE))</f>
        <v/>
      </c>
      <c r="AF16" s="856" t="s">
        <v>175</v>
      </c>
      <c r="AG16" s="857" t="s">
        <v>175</v>
      </c>
    </row>
    <row r="17" spans="1:33" s="342" customFormat="1" ht="18.75" customHeight="1" x14ac:dyDescent="0.15">
      <c r="A17" s="2" t="str">
        <f t="shared" si="1"/>
        <v/>
      </c>
      <c r="B17" s="377"/>
      <c r="C17" s="170" t="str">
        <f>IF(B17="","",VLOOKUP($B17,#REF!,2,FALSE))</f>
        <v/>
      </c>
      <c r="D17" s="171" t="str">
        <f>IF(B17="","",VLOOKUP($B17,#REF!,3,FALSE))</f>
        <v/>
      </c>
      <c r="E17" s="171" t="str">
        <f>IF(C17="","",VLOOKUP($B17,#REF!,4,FALSE))</f>
        <v/>
      </c>
      <c r="F17" s="172" t="str">
        <f>IF(B17="","",VLOOKUP($B17,#REF!,11,FALSE))</f>
        <v/>
      </c>
      <c r="G17" s="139" t="str">
        <f>IF(B17="","",VLOOKUP($B17,#REF!,13,FALSE))</f>
        <v/>
      </c>
      <c r="H17" s="172" t="str">
        <f>IF(B17="","",VLOOKUP($B17,#REF!,14,FALSE))</f>
        <v/>
      </c>
      <c r="I17" s="139" t="str">
        <f>IF(B17="","",VLOOKUP($B17,#REF!,16,FALSE))</f>
        <v/>
      </c>
      <c r="J17" s="140" t="str">
        <f>IF(B17="","",VLOOKUP($B17,#REF!,17,FALSE))</f>
        <v/>
      </c>
      <c r="K17" s="370"/>
      <c r="L17" s="371"/>
      <c r="M17" s="372"/>
      <c r="N17" s="370"/>
      <c r="O17" s="371"/>
      <c r="P17" s="371"/>
      <c r="Q17" s="371"/>
      <c r="R17" s="371"/>
      <c r="S17" s="371"/>
      <c r="T17" s="371"/>
      <c r="U17" s="371"/>
      <c r="V17" s="372"/>
      <c r="W17" s="172"/>
      <c r="X17" s="373"/>
      <c r="Y17" s="172"/>
      <c r="Z17" s="374"/>
      <c r="AA17" s="386" t="str">
        <f t="shared" si="2"/>
        <v/>
      </c>
      <c r="AB17" s="387" t="str">
        <f t="shared" si="3"/>
        <v/>
      </c>
      <c r="AC17" s="140" t="str">
        <f>IF(B17="","",(G17/12*W17)+(I17/12*X17)+(G17/12*Y17)+(I17/12*Z17)+(G17/12*#REF!)+(I17/12*#REF!)+(G17/12*#REF!)+(I17/12*#REF!))</f>
        <v/>
      </c>
      <c r="AD17" s="173" t="str">
        <f t="shared" si="0"/>
        <v/>
      </c>
      <c r="AE17" s="855" t="str">
        <f>IF(B17="","",VLOOKUP($B17,#REF!,27,FALSE))</f>
        <v/>
      </c>
      <c r="AF17" s="856" t="s">
        <v>175</v>
      </c>
      <c r="AG17" s="857" t="s">
        <v>175</v>
      </c>
    </row>
    <row r="18" spans="1:33" s="342" customFormat="1" ht="18.75" customHeight="1" x14ac:dyDescent="0.15">
      <c r="A18" s="2" t="str">
        <f t="shared" si="1"/>
        <v/>
      </c>
      <c r="B18" s="377"/>
      <c r="C18" s="170" t="str">
        <f>IF(B18="","",VLOOKUP($B18,#REF!,2,FALSE))</f>
        <v/>
      </c>
      <c r="D18" s="171" t="str">
        <f>IF(B18="","",VLOOKUP($B18,#REF!,3,FALSE))</f>
        <v/>
      </c>
      <c r="E18" s="171" t="str">
        <f>IF(C18="","",VLOOKUP($B18,#REF!,4,FALSE))</f>
        <v/>
      </c>
      <c r="F18" s="172" t="str">
        <f>IF(B18="","",VLOOKUP($B18,#REF!,11,FALSE))</f>
        <v/>
      </c>
      <c r="G18" s="139" t="str">
        <f>IF(B18="","",VLOOKUP($B18,#REF!,13,FALSE))</f>
        <v/>
      </c>
      <c r="H18" s="172" t="str">
        <f>IF(B18="","",VLOOKUP($B18,#REF!,14,FALSE))</f>
        <v/>
      </c>
      <c r="I18" s="139" t="str">
        <f>IF(B18="","",VLOOKUP($B18,#REF!,16,FALSE))</f>
        <v/>
      </c>
      <c r="J18" s="140" t="str">
        <f>IF(B18="","",VLOOKUP($B18,#REF!,17,FALSE))</f>
        <v/>
      </c>
      <c r="K18" s="370"/>
      <c r="L18" s="371"/>
      <c r="M18" s="372"/>
      <c r="N18" s="370"/>
      <c r="O18" s="371"/>
      <c r="P18" s="371"/>
      <c r="Q18" s="371"/>
      <c r="R18" s="371"/>
      <c r="S18" s="371"/>
      <c r="T18" s="371"/>
      <c r="U18" s="371"/>
      <c r="V18" s="372"/>
      <c r="W18" s="172"/>
      <c r="X18" s="373"/>
      <c r="Y18" s="172"/>
      <c r="Z18" s="374"/>
      <c r="AA18" s="386" t="str">
        <f t="shared" si="2"/>
        <v/>
      </c>
      <c r="AB18" s="387" t="str">
        <f t="shared" si="3"/>
        <v/>
      </c>
      <c r="AC18" s="140" t="str">
        <f>IF(B18="","",(G18/12*W18)+(I18/12*X18)+(G18/12*Y18)+(I18/12*Z18)+(G18/12*#REF!)+(I18/12*#REF!)+(G18/12*#REF!)+(I18/12*#REF!))</f>
        <v/>
      </c>
      <c r="AD18" s="173" t="str">
        <f t="shared" si="0"/>
        <v/>
      </c>
      <c r="AE18" s="855" t="str">
        <f>IF(B18="","",VLOOKUP($B18,#REF!,27,FALSE))</f>
        <v/>
      </c>
      <c r="AF18" s="856" t="s">
        <v>175</v>
      </c>
      <c r="AG18" s="857" t="s">
        <v>175</v>
      </c>
    </row>
    <row r="19" spans="1:33" s="342" customFormat="1" ht="18.75" customHeight="1" x14ac:dyDescent="0.15">
      <c r="A19" s="2" t="str">
        <f t="shared" si="1"/>
        <v/>
      </c>
      <c r="B19" s="377"/>
      <c r="C19" s="170" t="str">
        <f>IF(B19="","",VLOOKUP($B19,#REF!,2,FALSE))</f>
        <v/>
      </c>
      <c r="D19" s="171" t="str">
        <f>IF(B19="","",VLOOKUP($B19,#REF!,3,FALSE))</f>
        <v/>
      </c>
      <c r="E19" s="171" t="str">
        <f>IF(C19="","",VLOOKUP($B19,#REF!,4,FALSE))</f>
        <v/>
      </c>
      <c r="F19" s="172" t="str">
        <f>IF(B19="","",VLOOKUP($B19,#REF!,11,FALSE))</f>
        <v/>
      </c>
      <c r="G19" s="139" t="str">
        <f>IF(E19="","",VLOOKUP($B19,#REF!,3,FALSE))</f>
        <v/>
      </c>
      <c r="H19" s="172" t="str">
        <f>IF(B19="","",VLOOKUP($B19,#REF!,14,FALSE))</f>
        <v/>
      </c>
      <c r="I19" s="139" t="str">
        <f>IF(B19="","",VLOOKUP($B19,#REF!,16,FALSE))</f>
        <v/>
      </c>
      <c r="J19" s="140" t="str">
        <f>IF(B19="","",VLOOKUP($B19,#REF!,17,FALSE))</f>
        <v/>
      </c>
      <c r="K19" s="370"/>
      <c r="L19" s="371"/>
      <c r="M19" s="372"/>
      <c r="N19" s="370"/>
      <c r="O19" s="371"/>
      <c r="P19" s="371"/>
      <c r="Q19" s="371"/>
      <c r="R19" s="371"/>
      <c r="S19" s="371"/>
      <c r="T19" s="371"/>
      <c r="U19" s="371"/>
      <c r="V19" s="372"/>
      <c r="W19" s="172"/>
      <c r="X19" s="373"/>
      <c r="Y19" s="172"/>
      <c r="Z19" s="374"/>
      <c r="AA19" s="386" t="str">
        <f t="shared" si="2"/>
        <v/>
      </c>
      <c r="AB19" s="387" t="str">
        <f t="shared" si="3"/>
        <v/>
      </c>
      <c r="AC19" s="140" t="str">
        <f>IF(B19="","",(G19/12*W19)+(I19/12*X19)+(G19/12*Y19)+(I19/12*Z19)+(G19/12*#REF!)+(I19/12*#REF!)+(G19/12*#REF!)+(I19/12*#REF!))</f>
        <v/>
      </c>
      <c r="AD19" s="173" t="str">
        <f t="shared" si="0"/>
        <v/>
      </c>
      <c r="AE19" s="855" t="str">
        <f>IF(B19="","",VLOOKUP($B19,#REF!,27,FALSE))</f>
        <v/>
      </c>
      <c r="AF19" s="856" t="s">
        <v>175</v>
      </c>
      <c r="AG19" s="857" t="s">
        <v>175</v>
      </c>
    </row>
    <row r="20" spans="1:33" s="342" customFormat="1" ht="18.75" customHeight="1" x14ac:dyDescent="0.15">
      <c r="A20" s="2" t="str">
        <f t="shared" si="1"/>
        <v/>
      </c>
      <c r="B20" s="377"/>
      <c r="C20" s="170" t="str">
        <f>IF(B20="","",VLOOKUP($B20,#REF!,2,FALSE))</f>
        <v/>
      </c>
      <c r="D20" s="171" t="str">
        <f>IF(B20="","",VLOOKUP($B20,#REF!,3,FALSE))</f>
        <v/>
      </c>
      <c r="E20" s="171" t="str">
        <f>IF(C20="","",VLOOKUP($B20,#REF!,4,FALSE))</f>
        <v/>
      </c>
      <c r="F20" s="172" t="str">
        <f>IF(B20="","",VLOOKUP($B20,#REF!,11,FALSE))</f>
        <v/>
      </c>
      <c r="G20" s="139" t="str">
        <f>IF(E20="","",VLOOKUP($B20,#REF!,3,FALSE))</f>
        <v/>
      </c>
      <c r="H20" s="172" t="str">
        <f>IF(B20="","",VLOOKUP($B20,#REF!,14,FALSE))</f>
        <v/>
      </c>
      <c r="I20" s="139" t="str">
        <f>IF(B20="","",VLOOKUP($B20,#REF!,16,FALSE))</f>
        <v/>
      </c>
      <c r="J20" s="140" t="str">
        <f>IF(B20="","",VLOOKUP($B20,#REF!,17,FALSE))</f>
        <v/>
      </c>
      <c r="K20" s="370"/>
      <c r="L20" s="371"/>
      <c r="M20" s="372"/>
      <c r="N20" s="370"/>
      <c r="O20" s="371"/>
      <c r="P20" s="371"/>
      <c r="Q20" s="371"/>
      <c r="R20" s="371"/>
      <c r="S20" s="371"/>
      <c r="T20" s="371"/>
      <c r="U20" s="371"/>
      <c r="V20" s="372"/>
      <c r="W20" s="172"/>
      <c r="X20" s="373"/>
      <c r="Y20" s="172"/>
      <c r="Z20" s="374"/>
      <c r="AA20" s="386" t="str">
        <f t="shared" si="2"/>
        <v/>
      </c>
      <c r="AB20" s="387" t="str">
        <f t="shared" si="3"/>
        <v/>
      </c>
      <c r="AC20" s="140" t="str">
        <f>IF(B20="","",(G20/12*W20)+(I20/12*X20)+(G20/12*Y20)+(I20/12*Z20)+(G20/12*#REF!)+(I20/12*#REF!)+(G20/12*#REF!)+(I20/12*#REF!))</f>
        <v/>
      </c>
      <c r="AD20" s="173" t="str">
        <f t="shared" si="0"/>
        <v/>
      </c>
      <c r="AE20" s="855" t="str">
        <f>IF(B20="","",VLOOKUP($B20,#REF!,27,FALSE))</f>
        <v/>
      </c>
      <c r="AF20" s="856" t="s">
        <v>175</v>
      </c>
      <c r="AG20" s="857" t="s">
        <v>175</v>
      </c>
    </row>
    <row r="21" spans="1:33" s="342" customFormat="1" ht="18.75" customHeight="1" x14ac:dyDescent="0.15">
      <c r="A21" s="2" t="str">
        <f t="shared" si="1"/>
        <v/>
      </c>
      <c r="B21" s="377"/>
      <c r="C21" s="170" t="str">
        <f>IF(B21="","",VLOOKUP($B21,#REF!,2,FALSE))</f>
        <v/>
      </c>
      <c r="D21" s="171" t="str">
        <f>IF(B21="","",VLOOKUP($B21,#REF!,3,FALSE))</f>
        <v/>
      </c>
      <c r="E21" s="171" t="str">
        <f>IF(C21="","",VLOOKUP($B21,#REF!,4,FALSE))</f>
        <v/>
      </c>
      <c r="F21" s="172" t="str">
        <f>IF(B21="","",VLOOKUP($B21,#REF!,11,FALSE))</f>
        <v/>
      </c>
      <c r="G21" s="139" t="str">
        <f>IF(E21="","",VLOOKUP($B21,#REF!,3,FALSE))</f>
        <v/>
      </c>
      <c r="H21" s="172" t="str">
        <f>IF(B21="","",VLOOKUP($B21,#REF!,14,FALSE))</f>
        <v/>
      </c>
      <c r="I21" s="139" t="str">
        <f>IF(B21="","",VLOOKUP($B21,#REF!,16,FALSE))</f>
        <v/>
      </c>
      <c r="J21" s="140" t="str">
        <f>IF(B21="","",VLOOKUP($B21,#REF!,17,FALSE))</f>
        <v/>
      </c>
      <c r="K21" s="370"/>
      <c r="L21" s="371"/>
      <c r="M21" s="372"/>
      <c r="N21" s="370"/>
      <c r="O21" s="371"/>
      <c r="P21" s="371"/>
      <c r="Q21" s="371"/>
      <c r="R21" s="371"/>
      <c r="S21" s="371"/>
      <c r="T21" s="371"/>
      <c r="U21" s="371"/>
      <c r="V21" s="372"/>
      <c r="W21" s="172"/>
      <c r="X21" s="373"/>
      <c r="Y21" s="172"/>
      <c r="Z21" s="374"/>
      <c r="AA21" s="386" t="str">
        <f t="shared" si="2"/>
        <v/>
      </c>
      <c r="AB21" s="387" t="str">
        <f t="shared" si="3"/>
        <v/>
      </c>
      <c r="AC21" s="140" t="str">
        <f>IF(B21="","",(G21/12*W21)+(I21/12*X21)+(G21/12*Y21)+(I21/12*Z21)+(G21/12*#REF!)+(I21/12*#REF!)+(G21/12*#REF!)+(I21/12*#REF!))</f>
        <v/>
      </c>
      <c r="AD21" s="173" t="str">
        <f t="shared" si="0"/>
        <v/>
      </c>
      <c r="AE21" s="855" t="str">
        <f>IF(B21="","",VLOOKUP($B21,#REF!,27,FALSE))</f>
        <v/>
      </c>
      <c r="AF21" s="856" t="s">
        <v>175</v>
      </c>
      <c r="AG21" s="857" t="s">
        <v>175</v>
      </c>
    </row>
    <row r="22" spans="1:33" s="342" customFormat="1" ht="18.75" customHeight="1" x14ac:dyDescent="0.15">
      <c r="A22" s="2" t="str">
        <f t="shared" si="1"/>
        <v/>
      </c>
      <c r="B22" s="377"/>
      <c r="C22" s="170" t="str">
        <f>IF(B22="","",VLOOKUP($B22,#REF!,2,FALSE))</f>
        <v/>
      </c>
      <c r="D22" s="171" t="str">
        <f>IF(B22="","",VLOOKUP($B22,#REF!,3,FALSE))</f>
        <v/>
      </c>
      <c r="E22" s="171" t="str">
        <f>IF(C22="","",VLOOKUP($B22,#REF!,4,FALSE))</f>
        <v/>
      </c>
      <c r="F22" s="172" t="str">
        <f>IF(B22="","",VLOOKUP($B22,#REF!,11,FALSE))</f>
        <v/>
      </c>
      <c r="G22" s="139" t="str">
        <f>IF(E22="","",VLOOKUP($B22,#REF!,3,FALSE))</f>
        <v/>
      </c>
      <c r="H22" s="172" t="str">
        <f>IF(B22="","",VLOOKUP($B22,#REF!,14,FALSE))</f>
        <v/>
      </c>
      <c r="I22" s="139" t="str">
        <f>IF(B22="","",VLOOKUP($B22,#REF!,16,FALSE))</f>
        <v/>
      </c>
      <c r="J22" s="140" t="str">
        <f>IF(B22="","",VLOOKUP($B22,#REF!,17,FALSE))</f>
        <v/>
      </c>
      <c r="K22" s="370"/>
      <c r="L22" s="371"/>
      <c r="M22" s="372"/>
      <c r="N22" s="370"/>
      <c r="O22" s="371"/>
      <c r="P22" s="371"/>
      <c r="Q22" s="371"/>
      <c r="R22" s="371"/>
      <c r="S22" s="371"/>
      <c r="T22" s="371"/>
      <c r="U22" s="371"/>
      <c r="V22" s="372"/>
      <c r="W22" s="172"/>
      <c r="X22" s="373"/>
      <c r="Y22" s="172"/>
      <c r="Z22" s="374"/>
      <c r="AA22" s="386" t="str">
        <f t="shared" si="2"/>
        <v/>
      </c>
      <c r="AB22" s="387" t="str">
        <f t="shared" si="3"/>
        <v/>
      </c>
      <c r="AC22" s="140" t="str">
        <f>IF(B22="","",(G22/12*W22)+(I22/12*X22)+(G22/12*Y22)+(I22/12*Z22)+(G22/12*#REF!)+(I22/12*#REF!)+(G22/12*#REF!)+(I22/12*#REF!))</f>
        <v/>
      </c>
      <c r="AD22" s="173" t="str">
        <f t="shared" si="0"/>
        <v/>
      </c>
      <c r="AE22" s="855" t="str">
        <f>IF(B22="","",VLOOKUP($B22,#REF!,27,FALSE))</f>
        <v/>
      </c>
      <c r="AF22" s="856" t="s">
        <v>175</v>
      </c>
      <c r="AG22" s="857" t="s">
        <v>175</v>
      </c>
    </row>
    <row r="23" spans="1:33" s="342" customFormat="1" ht="18.75" customHeight="1" x14ac:dyDescent="0.15">
      <c r="A23" s="2" t="str">
        <f t="shared" si="1"/>
        <v/>
      </c>
      <c r="B23" s="377"/>
      <c r="C23" s="170" t="str">
        <f>IF(B23="","",VLOOKUP($B23,#REF!,2,FALSE))</f>
        <v/>
      </c>
      <c r="D23" s="171" t="str">
        <f>IF(B23="","",VLOOKUP($B23,#REF!,3,FALSE))</f>
        <v/>
      </c>
      <c r="E23" s="171" t="str">
        <f>IF(C23="","",VLOOKUP($B23,#REF!,4,FALSE))</f>
        <v/>
      </c>
      <c r="F23" s="172" t="str">
        <f>IF(B23="","",VLOOKUP($B23,#REF!,11,FALSE))</f>
        <v/>
      </c>
      <c r="G23" s="139" t="str">
        <f>IF(E23="","",VLOOKUP($B23,#REF!,3,FALSE))</f>
        <v/>
      </c>
      <c r="H23" s="172" t="str">
        <f>IF(B23="","",VLOOKUP($B23,#REF!,14,FALSE))</f>
        <v/>
      </c>
      <c r="I23" s="139" t="str">
        <f>IF(B23="","",VLOOKUP($B23,#REF!,16,FALSE))</f>
        <v/>
      </c>
      <c r="J23" s="140" t="str">
        <f>IF(B23="","",VLOOKUP($B23,#REF!,17,FALSE))</f>
        <v/>
      </c>
      <c r="K23" s="370"/>
      <c r="L23" s="371"/>
      <c r="M23" s="372"/>
      <c r="N23" s="370"/>
      <c r="O23" s="371"/>
      <c r="P23" s="371"/>
      <c r="Q23" s="371"/>
      <c r="R23" s="371"/>
      <c r="S23" s="371"/>
      <c r="T23" s="371"/>
      <c r="U23" s="371"/>
      <c r="V23" s="372"/>
      <c r="W23" s="172"/>
      <c r="X23" s="373"/>
      <c r="Y23" s="172"/>
      <c r="Z23" s="374"/>
      <c r="AA23" s="386" t="str">
        <f t="shared" si="2"/>
        <v/>
      </c>
      <c r="AB23" s="387" t="str">
        <f t="shared" si="3"/>
        <v/>
      </c>
      <c r="AC23" s="140" t="str">
        <f>IF(B23="","",(G23/12*W23)+(I23/12*X23)+(G23/12*Y23)+(I23/12*Z23)+(G23/12*#REF!)+(I23/12*#REF!)+(G23/12*#REF!)+(I23/12*#REF!))</f>
        <v/>
      </c>
      <c r="AD23" s="173" t="str">
        <f t="shared" si="0"/>
        <v/>
      </c>
      <c r="AE23" s="855" t="str">
        <f>IF(B23="","",VLOOKUP($B23,#REF!,27,FALSE))</f>
        <v/>
      </c>
      <c r="AF23" s="856" t="s">
        <v>175</v>
      </c>
      <c r="AG23" s="857" t="s">
        <v>175</v>
      </c>
    </row>
    <row r="24" spans="1:33" s="342" customFormat="1" ht="18.75" customHeight="1" x14ac:dyDescent="0.15">
      <c r="A24" s="2" t="str">
        <f t="shared" si="1"/>
        <v/>
      </c>
      <c r="B24" s="377"/>
      <c r="C24" s="170" t="str">
        <f>IF(B24="","",VLOOKUP($B24,#REF!,2,FALSE))</f>
        <v/>
      </c>
      <c r="D24" s="171" t="str">
        <f>IF(B24="","",VLOOKUP($B24,#REF!,3,FALSE))</f>
        <v/>
      </c>
      <c r="E24" s="171" t="str">
        <f>IF(C24="","",VLOOKUP($B24,#REF!,4,FALSE))</f>
        <v/>
      </c>
      <c r="F24" s="172" t="str">
        <f>IF(B24="","",VLOOKUP($B24,#REF!,11,FALSE))</f>
        <v/>
      </c>
      <c r="G24" s="139" t="str">
        <f>IF(E24="","",VLOOKUP($B24,#REF!,3,FALSE))</f>
        <v/>
      </c>
      <c r="H24" s="172" t="str">
        <f>IF(B24="","",VLOOKUP($B24,#REF!,14,FALSE))</f>
        <v/>
      </c>
      <c r="I24" s="139" t="str">
        <f>IF(B24="","",VLOOKUP($B24,#REF!,16,FALSE))</f>
        <v/>
      </c>
      <c r="J24" s="140" t="str">
        <f>IF(B24="","",VLOOKUP($B24,#REF!,17,FALSE))</f>
        <v/>
      </c>
      <c r="K24" s="370"/>
      <c r="L24" s="371"/>
      <c r="M24" s="372"/>
      <c r="N24" s="370"/>
      <c r="O24" s="371"/>
      <c r="P24" s="371"/>
      <c r="Q24" s="371"/>
      <c r="R24" s="371"/>
      <c r="S24" s="371"/>
      <c r="T24" s="371"/>
      <c r="U24" s="371"/>
      <c r="V24" s="372"/>
      <c r="W24" s="172"/>
      <c r="X24" s="373"/>
      <c r="Y24" s="172"/>
      <c r="Z24" s="374"/>
      <c r="AA24" s="386" t="str">
        <f t="shared" si="2"/>
        <v/>
      </c>
      <c r="AB24" s="387" t="str">
        <f t="shared" si="3"/>
        <v/>
      </c>
      <c r="AC24" s="140" t="str">
        <f>IF(B24="","",(G24/12*W24)+(I24/12*X24)+(G24/12*Y24)+(I24/12*Z24)+(G24/12*#REF!)+(I24/12*#REF!)+(G24/12*#REF!)+(I24/12*#REF!))</f>
        <v/>
      </c>
      <c r="AD24" s="173" t="str">
        <f t="shared" si="0"/>
        <v/>
      </c>
      <c r="AE24" s="855" t="str">
        <f>IF(B24="","",VLOOKUP($B24,#REF!,27,FALSE))</f>
        <v/>
      </c>
      <c r="AF24" s="856" t="s">
        <v>175</v>
      </c>
      <c r="AG24" s="857" t="s">
        <v>175</v>
      </c>
    </row>
    <row r="25" spans="1:33" s="342" customFormat="1" ht="18.75" customHeight="1" x14ac:dyDescent="0.15">
      <c r="A25" s="2" t="str">
        <f t="shared" si="1"/>
        <v/>
      </c>
      <c r="B25" s="377"/>
      <c r="C25" s="170" t="str">
        <f>IF(B25="","",VLOOKUP($B25,#REF!,2,FALSE))</f>
        <v/>
      </c>
      <c r="D25" s="171" t="str">
        <f>IF(B25="","",VLOOKUP($B25,#REF!,3,FALSE))</f>
        <v/>
      </c>
      <c r="E25" s="171" t="str">
        <f>IF(C25="","",VLOOKUP($B25,#REF!,4,FALSE))</f>
        <v/>
      </c>
      <c r="F25" s="172" t="str">
        <f>IF(B25="","",VLOOKUP($B25,#REF!,11,FALSE))</f>
        <v/>
      </c>
      <c r="G25" s="139" t="str">
        <f>IF(E25="","",VLOOKUP($B25,#REF!,3,FALSE))</f>
        <v/>
      </c>
      <c r="H25" s="172" t="str">
        <f>IF(B25="","",VLOOKUP($B25,#REF!,14,FALSE))</f>
        <v/>
      </c>
      <c r="I25" s="139" t="str">
        <f>IF(B25="","",VLOOKUP($B25,#REF!,16,FALSE))</f>
        <v/>
      </c>
      <c r="J25" s="140" t="str">
        <f>IF(B25="","",VLOOKUP($B25,#REF!,17,FALSE))</f>
        <v/>
      </c>
      <c r="K25" s="370"/>
      <c r="L25" s="371"/>
      <c r="M25" s="372"/>
      <c r="N25" s="370"/>
      <c r="O25" s="371"/>
      <c r="P25" s="371"/>
      <c r="Q25" s="371"/>
      <c r="R25" s="371"/>
      <c r="S25" s="371"/>
      <c r="T25" s="371"/>
      <c r="U25" s="371"/>
      <c r="V25" s="372"/>
      <c r="W25" s="172"/>
      <c r="X25" s="373"/>
      <c r="Y25" s="172"/>
      <c r="Z25" s="374"/>
      <c r="AA25" s="386" t="str">
        <f t="shared" si="2"/>
        <v/>
      </c>
      <c r="AB25" s="387" t="str">
        <f t="shared" si="3"/>
        <v/>
      </c>
      <c r="AC25" s="140" t="str">
        <f>IF(B25="","",(G25/12*W25)+(I25/12*X25)+(G25/12*Y25)+(I25/12*Z25)+(G25/12*#REF!)+(I25/12*#REF!)+(G25/12*#REF!)+(I25/12*#REF!))</f>
        <v/>
      </c>
      <c r="AD25" s="173" t="str">
        <f t="shared" si="0"/>
        <v/>
      </c>
      <c r="AE25" s="855" t="str">
        <f>IF(B25="","",VLOOKUP($B25,#REF!,27,FALSE))</f>
        <v/>
      </c>
      <c r="AF25" s="856" t="s">
        <v>175</v>
      </c>
      <c r="AG25" s="857" t="s">
        <v>175</v>
      </c>
    </row>
    <row r="26" spans="1:33" s="342" customFormat="1" ht="18.75" customHeight="1" x14ac:dyDescent="0.15">
      <c r="A26" s="2" t="str">
        <f t="shared" si="1"/>
        <v/>
      </c>
      <c r="B26" s="377"/>
      <c r="C26" s="170" t="str">
        <f>IF(B26="","",VLOOKUP($B26,#REF!,2,FALSE))</f>
        <v/>
      </c>
      <c r="D26" s="171" t="str">
        <f>IF(B26="","",VLOOKUP($B26,#REF!,3,FALSE))</f>
        <v/>
      </c>
      <c r="E26" s="171" t="str">
        <f>IF(C26="","",VLOOKUP($B26,#REF!,4,FALSE))</f>
        <v/>
      </c>
      <c r="F26" s="172" t="str">
        <f>IF(B26="","",VLOOKUP($B26,#REF!,11,FALSE))</f>
        <v/>
      </c>
      <c r="G26" s="139" t="str">
        <f>IF(E26="","",VLOOKUP($B26,#REF!,3,FALSE))</f>
        <v/>
      </c>
      <c r="H26" s="172" t="str">
        <f>IF(B26="","",VLOOKUP($B26,#REF!,14,FALSE))</f>
        <v/>
      </c>
      <c r="I26" s="139" t="str">
        <f>IF(B26="","",VLOOKUP($B26,#REF!,16,FALSE))</f>
        <v/>
      </c>
      <c r="J26" s="140" t="str">
        <f>IF(B26="","",VLOOKUP($B26,#REF!,17,FALSE))</f>
        <v/>
      </c>
      <c r="K26" s="370"/>
      <c r="L26" s="371"/>
      <c r="M26" s="372"/>
      <c r="N26" s="370"/>
      <c r="O26" s="371"/>
      <c r="P26" s="371"/>
      <c r="Q26" s="371"/>
      <c r="R26" s="371"/>
      <c r="S26" s="371"/>
      <c r="T26" s="371"/>
      <c r="U26" s="371"/>
      <c r="V26" s="372"/>
      <c r="W26" s="172"/>
      <c r="X26" s="373"/>
      <c r="Y26" s="172"/>
      <c r="Z26" s="374"/>
      <c r="AA26" s="386" t="str">
        <f t="shared" si="2"/>
        <v/>
      </c>
      <c r="AB26" s="387" t="str">
        <f t="shared" si="3"/>
        <v/>
      </c>
      <c r="AC26" s="140" t="str">
        <f>IF(B26="","",(G26/12*W26)+(I26/12*X26)+(G26/12*Y26)+(I26/12*Z26)+(G26/12*#REF!)+(I26/12*#REF!)+(G26/12*#REF!)+(I26/12*#REF!))</f>
        <v/>
      </c>
      <c r="AD26" s="173" t="str">
        <f t="shared" si="0"/>
        <v/>
      </c>
      <c r="AE26" s="855" t="str">
        <f>IF(B26="","",VLOOKUP($B26,#REF!,27,FALSE))</f>
        <v/>
      </c>
      <c r="AF26" s="856" t="s">
        <v>175</v>
      </c>
      <c r="AG26" s="857" t="s">
        <v>175</v>
      </c>
    </row>
    <row r="27" spans="1:33" s="342" customFormat="1" ht="18.75" customHeight="1" x14ac:dyDescent="0.15">
      <c r="A27" s="2" t="str">
        <f t="shared" si="1"/>
        <v/>
      </c>
      <c r="B27" s="377"/>
      <c r="C27" s="170" t="str">
        <f>IF(B27="","",VLOOKUP($B27,#REF!,2,FALSE))</f>
        <v/>
      </c>
      <c r="D27" s="171" t="str">
        <f>IF(B27="","",VLOOKUP($B27,#REF!,3,FALSE))</f>
        <v/>
      </c>
      <c r="E27" s="171" t="str">
        <f>IF(C27="","",VLOOKUP($B27,#REF!,4,FALSE))</f>
        <v/>
      </c>
      <c r="F27" s="172" t="str">
        <f>IF(B27="","",VLOOKUP($B27,#REF!,11,FALSE))</f>
        <v/>
      </c>
      <c r="G27" s="139" t="str">
        <f>IF(E27="","",VLOOKUP($B27,#REF!,3,FALSE))</f>
        <v/>
      </c>
      <c r="H27" s="172" t="str">
        <f>IF(B27="","",VLOOKUP($B27,#REF!,14,FALSE))</f>
        <v/>
      </c>
      <c r="I27" s="139" t="str">
        <f>IF(B27="","",VLOOKUP($B27,#REF!,16,FALSE))</f>
        <v/>
      </c>
      <c r="J27" s="140" t="str">
        <f>IF(B27="","",VLOOKUP($B27,#REF!,17,FALSE))</f>
        <v/>
      </c>
      <c r="K27" s="370"/>
      <c r="L27" s="371"/>
      <c r="M27" s="372"/>
      <c r="N27" s="370"/>
      <c r="O27" s="371"/>
      <c r="P27" s="371"/>
      <c r="Q27" s="371"/>
      <c r="R27" s="371"/>
      <c r="S27" s="371"/>
      <c r="T27" s="371"/>
      <c r="U27" s="371"/>
      <c r="V27" s="372"/>
      <c r="W27" s="172"/>
      <c r="X27" s="373"/>
      <c r="Y27" s="172"/>
      <c r="Z27" s="374"/>
      <c r="AA27" s="386" t="str">
        <f t="shared" si="2"/>
        <v/>
      </c>
      <c r="AB27" s="387" t="str">
        <f t="shared" si="3"/>
        <v/>
      </c>
      <c r="AC27" s="140" t="str">
        <f>IF(B27="","",(G27/12*W27)+(I27/12*X27)+(G27/12*Y27)+(I27/12*Z27)+(G27/12*#REF!)+(I27/12*#REF!)+(G27/12*#REF!)+(I27/12*#REF!))</f>
        <v/>
      </c>
      <c r="AD27" s="173" t="str">
        <f t="shared" si="0"/>
        <v/>
      </c>
      <c r="AE27" s="855" t="str">
        <f>IF(B27="","",VLOOKUP($B27,#REF!,27,FALSE))</f>
        <v/>
      </c>
      <c r="AF27" s="856" t="s">
        <v>175</v>
      </c>
      <c r="AG27" s="857" t="s">
        <v>175</v>
      </c>
    </row>
    <row r="28" spans="1:33" s="342" customFormat="1" ht="18.75" customHeight="1" x14ac:dyDescent="0.15">
      <c r="A28" s="2" t="str">
        <f t="shared" si="1"/>
        <v/>
      </c>
      <c r="B28" s="377"/>
      <c r="C28" s="170" t="str">
        <f>IF(B28="","",VLOOKUP($B28,#REF!,2,FALSE))</f>
        <v/>
      </c>
      <c r="D28" s="171" t="str">
        <f>IF(B28="","",VLOOKUP($B28,#REF!,3,FALSE))</f>
        <v/>
      </c>
      <c r="E28" s="171" t="str">
        <f>IF(C28="","",VLOOKUP($B28,#REF!,4,FALSE))</f>
        <v/>
      </c>
      <c r="F28" s="172" t="str">
        <f>IF(B28="","",VLOOKUP($B28,#REF!,11,FALSE))</f>
        <v/>
      </c>
      <c r="G28" s="139" t="str">
        <f>IF(E28="","",VLOOKUP($B28,#REF!,3,FALSE))</f>
        <v/>
      </c>
      <c r="H28" s="172" t="str">
        <f>IF(B28="","",VLOOKUP($B28,#REF!,14,FALSE))</f>
        <v/>
      </c>
      <c r="I28" s="139" t="str">
        <f>IF(B28="","",VLOOKUP($B28,#REF!,16,FALSE))</f>
        <v/>
      </c>
      <c r="J28" s="140" t="str">
        <f>IF(B28="","",VLOOKUP($B28,#REF!,17,FALSE))</f>
        <v/>
      </c>
      <c r="K28" s="370"/>
      <c r="L28" s="371"/>
      <c r="M28" s="372"/>
      <c r="N28" s="370"/>
      <c r="O28" s="371"/>
      <c r="P28" s="371"/>
      <c r="Q28" s="371"/>
      <c r="R28" s="371"/>
      <c r="S28" s="371"/>
      <c r="T28" s="371"/>
      <c r="U28" s="371"/>
      <c r="V28" s="372"/>
      <c r="W28" s="172"/>
      <c r="X28" s="373"/>
      <c r="Y28" s="172"/>
      <c r="Z28" s="374"/>
      <c r="AA28" s="386" t="str">
        <f t="shared" si="2"/>
        <v/>
      </c>
      <c r="AB28" s="387" t="str">
        <f t="shared" si="3"/>
        <v/>
      </c>
      <c r="AC28" s="140" t="str">
        <f>IF(B28="","",(G28/12*W28)+(I28/12*X28)+(G28/12*Y28)+(I28/12*Z28)+(G28/12*#REF!)+(I28/12*#REF!)+(G28/12*#REF!)+(I28/12*#REF!))</f>
        <v/>
      </c>
      <c r="AD28" s="173" t="str">
        <f t="shared" si="0"/>
        <v/>
      </c>
      <c r="AE28" s="855" t="str">
        <f>IF(B28="","",VLOOKUP($B28,#REF!,27,FALSE))</f>
        <v/>
      </c>
      <c r="AF28" s="856" t="s">
        <v>175</v>
      </c>
      <c r="AG28" s="857" t="s">
        <v>175</v>
      </c>
    </row>
    <row r="29" spans="1:33" s="342" customFormat="1" ht="18.75" customHeight="1" x14ac:dyDescent="0.15">
      <c r="A29" s="2" t="str">
        <f t="shared" si="1"/>
        <v/>
      </c>
      <c r="B29" s="377"/>
      <c r="C29" s="170" t="str">
        <f>IF(B29="","",VLOOKUP($B29,#REF!,2,FALSE))</f>
        <v/>
      </c>
      <c r="D29" s="171" t="str">
        <f>IF(B29="","",VLOOKUP($B29,#REF!,3,FALSE))</f>
        <v/>
      </c>
      <c r="E29" s="171" t="str">
        <f>IF(C29="","",VLOOKUP($B29,#REF!,4,FALSE))</f>
        <v/>
      </c>
      <c r="F29" s="172" t="str">
        <f>IF(B29="","",VLOOKUP($B29,#REF!,11,FALSE))</f>
        <v/>
      </c>
      <c r="G29" s="139" t="str">
        <f>IF(E29="","",VLOOKUP($B29,#REF!,3,FALSE))</f>
        <v/>
      </c>
      <c r="H29" s="172" t="str">
        <f>IF(B29="","",VLOOKUP($B29,#REF!,14,FALSE))</f>
        <v/>
      </c>
      <c r="I29" s="139" t="str">
        <f>IF(B29="","",VLOOKUP($B29,#REF!,16,FALSE))</f>
        <v/>
      </c>
      <c r="J29" s="140" t="str">
        <f>IF(B29="","",VLOOKUP($B29,#REF!,17,FALSE))</f>
        <v/>
      </c>
      <c r="K29" s="370"/>
      <c r="L29" s="371"/>
      <c r="M29" s="372"/>
      <c r="N29" s="370"/>
      <c r="O29" s="371"/>
      <c r="P29" s="371"/>
      <c r="Q29" s="371"/>
      <c r="R29" s="371"/>
      <c r="S29" s="371"/>
      <c r="T29" s="371"/>
      <c r="U29" s="371"/>
      <c r="V29" s="372"/>
      <c r="W29" s="172"/>
      <c r="X29" s="373"/>
      <c r="Y29" s="172"/>
      <c r="Z29" s="374"/>
      <c r="AA29" s="386" t="str">
        <f t="shared" si="2"/>
        <v/>
      </c>
      <c r="AB29" s="387" t="str">
        <f t="shared" si="3"/>
        <v/>
      </c>
      <c r="AC29" s="140" t="str">
        <f>IF(B29="","",(G29/12*W29)+(I29/12*X29)+(G29/12*Y29)+(I29/12*Z29)+(G29/12*#REF!)+(I29/12*#REF!)+(G29/12*#REF!)+(I29/12*#REF!))</f>
        <v/>
      </c>
      <c r="AD29" s="173" t="str">
        <f t="shared" si="0"/>
        <v/>
      </c>
      <c r="AE29" s="855" t="str">
        <f>IF(B29="","",VLOOKUP($B29,#REF!,27,FALSE))</f>
        <v/>
      </c>
      <c r="AF29" s="856" t="s">
        <v>175</v>
      </c>
      <c r="AG29" s="857" t="s">
        <v>175</v>
      </c>
    </row>
    <row r="30" spans="1:33" s="342" customFormat="1" ht="18.75" customHeight="1" x14ac:dyDescent="0.15">
      <c r="A30" s="2" t="str">
        <f t="shared" si="1"/>
        <v/>
      </c>
      <c r="B30" s="377"/>
      <c r="C30" s="170" t="str">
        <f>IF(B30="","",VLOOKUP($B30,#REF!,2,FALSE))</f>
        <v/>
      </c>
      <c r="D30" s="171" t="str">
        <f>IF(B30="","",VLOOKUP($B30,#REF!,3,FALSE))</f>
        <v/>
      </c>
      <c r="E30" s="171" t="str">
        <f>IF(C30="","",VLOOKUP($B30,#REF!,4,FALSE))</f>
        <v/>
      </c>
      <c r="F30" s="172" t="str">
        <f>IF(B30="","",VLOOKUP($B30,#REF!,11,FALSE))</f>
        <v/>
      </c>
      <c r="G30" s="139" t="str">
        <f>IF(E30="","",VLOOKUP($B30,#REF!,3,FALSE))</f>
        <v/>
      </c>
      <c r="H30" s="172" t="str">
        <f>IF(B30="","",VLOOKUP($B30,#REF!,14,FALSE))</f>
        <v/>
      </c>
      <c r="I30" s="139" t="str">
        <f>IF(B30="","",VLOOKUP($B30,#REF!,16,FALSE))</f>
        <v/>
      </c>
      <c r="J30" s="140" t="str">
        <f>IF(B30="","",VLOOKUP($B30,#REF!,17,FALSE))</f>
        <v/>
      </c>
      <c r="K30" s="370"/>
      <c r="L30" s="371"/>
      <c r="M30" s="372"/>
      <c r="N30" s="370"/>
      <c r="O30" s="371"/>
      <c r="P30" s="371"/>
      <c r="Q30" s="371"/>
      <c r="R30" s="371"/>
      <c r="S30" s="371"/>
      <c r="T30" s="371"/>
      <c r="U30" s="371"/>
      <c r="V30" s="372"/>
      <c r="W30" s="172"/>
      <c r="X30" s="373"/>
      <c r="Y30" s="172"/>
      <c r="Z30" s="374"/>
      <c r="AA30" s="386" t="str">
        <f t="shared" si="2"/>
        <v/>
      </c>
      <c r="AB30" s="387" t="str">
        <f t="shared" si="3"/>
        <v/>
      </c>
      <c r="AC30" s="140" t="str">
        <f>IF(B30="","",(G30/12*W30)+(I30/12*X30)+(G30/12*Y30)+(I30/12*Z30)+(G30/12*#REF!)+(I30/12*#REF!)+(G30/12*#REF!)+(I30/12*#REF!))</f>
        <v/>
      </c>
      <c r="AD30" s="173" t="str">
        <f t="shared" si="0"/>
        <v/>
      </c>
      <c r="AE30" s="855" t="str">
        <f>IF(B30="","",VLOOKUP($B30,#REF!,27,FALSE))</f>
        <v/>
      </c>
      <c r="AF30" s="856" t="s">
        <v>175</v>
      </c>
      <c r="AG30" s="857" t="s">
        <v>175</v>
      </c>
    </row>
    <row r="31" spans="1:33" s="342" customFormat="1" ht="18.75" customHeight="1" x14ac:dyDescent="0.15">
      <c r="A31" s="2" t="str">
        <f t="shared" si="1"/>
        <v/>
      </c>
      <c r="B31" s="377"/>
      <c r="C31" s="170" t="str">
        <f>IF(B31="","",VLOOKUP($B31,#REF!,2,FALSE))</f>
        <v/>
      </c>
      <c r="D31" s="171" t="str">
        <f>IF(B31="","",VLOOKUP($B31,#REF!,3,FALSE))</f>
        <v/>
      </c>
      <c r="E31" s="171" t="str">
        <f>IF(C31="","",VLOOKUP($B31,#REF!,4,FALSE))</f>
        <v/>
      </c>
      <c r="F31" s="172" t="str">
        <f>IF(B31="","",VLOOKUP($B31,#REF!,11,FALSE))</f>
        <v/>
      </c>
      <c r="G31" s="139" t="str">
        <f>IF(E31="","",VLOOKUP($B31,#REF!,3,FALSE))</f>
        <v/>
      </c>
      <c r="H31" s="172" t="str">
        <f>IF(B31="","",VLOOKUP($B31,#REF!,14,FALSE))</f>
        <v/>
      </c>
      <c r="I31" s="139" t="str">
        <f>IF(B31="","",VLOOKUP($B31,#REF!,16,FALSE))</f>
        <v/>
      </c>
      <c r="J31" s="140" t="str">
        <f>IF(B31="","",VLOOKUP($B31,#REF!,17,FALSE))</f>
        <v/>
      </c>
      <c r="K31" s="370"/>
      <c r="L31" s="371"/>
      <c r="M31" s="372"/>
      <c r="N31" s="370"/>
      <c r="O31" s="371"/>
      <c r="P31" s="371"/>
      <c r="Q31" s="371"/>
      <c r="R31" s="371"/>
      <c r="S31" s="371"/>
      <c r="T31" s="371"/>
      <c r="U31" s="371"/>
      <c r="V31" s="372"/>
      <c r="W31" s="172"/>
      <c r="X31" s="373"/>
      <c r="Y31" s="172"/>
      <c r="Z31" s="374"/>
      <c r="AA31" s="386" t="str">
        <f t="shared" si="2"/>
        <v/>
      </c>
      <c r="AB31" s="387" t="str">
        <f t="shared" si="3"/>
        <v/>
      </c>
      <c r="AC31" s="140" t="str">
        <f>IF(B31="","",(G31/12*W31)+(I31/12*X31)+(G31/12*Y31)+(I31/12*Z31)+(G31/12*#REF!)+(I31/12*#REF!)+(G31/12*#REF!)+(I31/12*#REF!))</f>
        <v/>
      </c>
      <c r="AD31" s="173" t="str">
        <f t="shared" si="0"/>
        <v/>
      </c>
      <c r="AE31" s="855" t="str">
        <f>IF(B31="","",VLOOKUP($B31,#REF!,27,FALSE))</f>
        <v/>
      </c>
      <c r="AF31" s="856" t="s">
        <v>175</v>
      </c>
      <c r="AG31" s="857" t="s">
        <v>175</v>
      </c>
    </row>
    <row r="32" spans="1:33" s="342" customFormat="1" ht="18.75" customHeight="1" x14ac:dyDescent="0.15">
      <c r="A32" s="2" t="str">
        <f t="shared" si="1"/>
        <v/>
      </c>
      <c r="B32" s="377"/>
      <c r="C32" s="170" t="str">
        <f>IF(B32="","",VLOOKUP($B32,#REF!,2,FALSE))</f>
        <v/>
      </c>
      <c r="D32" s="171" t="str">
        <f>IF(B32="","",VLOOKUP($B32,#REF!,3,FALSE))</f>
        <v/>
      </c>
      <c r="E32" s="171" t="str">
        <f>IF(C32="","",VLOOKUP($B32,#REF!,4,FALSE))</f>
        <v/>
      </c>
      <c r="F32" s="172" t="str">
        <f>IF(B32="","",VLOOKUP($B32,#REF!,11,FALSE))</f>
        <v/>
      </c>
      <c r="G32" s="139" t="str">
        <f>IF(E32="","",VLOOKUP($B32,#REF!,3,FALSE))</f>
        <v/>
      </c>
      <c r="H32" s="172" t="str">
        <f>IF(B32="","",VLOOKUP($B32,#REF!,14,FALSE))</f>
        <v/>
      </c>
      <c r="I32" s="139" t="str">
        <f>IF(B32="","",VLOOKUP($B32,#REF!,16,FALSE))</f>
        <v/>
      </c>
      <c r="J32" s="140" t="str">
        <f>IF(B32="","",VLOOKUP($B32,#REF!,17,FALSE))</f>
        <v/>
      </c>
      <c r="K32" s="370"/>
      <c r="L32" s="371"/>
      <c r="M32" s="372"/>
      <c r="N32" s="370"/>
      <c r="O32" s="371"/>
      <c r="P32" s="371"/>
      <c r="Q32" s="371"/>
      <c r="R32" s="371"/>
      <c r="S32" s="371"/>
      <c r="T32" s="371"/>
      <c r="U32" s="371"/>
      <c r="V32" s="372"/>
      <c r="W32" s="172"/>
      <c r="X32" s="373"/>
      <c r="Y32" s="172"/>
      <c r="Z32" s="374"/>
      <c r="AA32" s="386" t="str">
        <f t="shared" si="2"/>
        <v/>
      </c>
      <c r="AB32" s="387" t="str">
        <f t="shared" si="3"/>
        <v/>
      </c>
      <c r="AC32" s="140" t="str">
        <f>IF(B32="","",(G32/12*W32)+(I32/12*X32)+(G32/12*Y32)+(I32/12*Z32)+(G32/12*#REF!)+(I32/12*#REF!)+(G32/12*#REF!)+(I32/12*#REF!))</f>
        <v/>
      </c>
      <c r="AD32" s="173" t="str">
        <f t="shared" si="0"/>
        <v/>
      </c>
      <c r="AE32" s="855" t="str">
        <f>IF(B32="","",VLOOKUP($B32,#REF!,27,FALSE))</f>
        <v/>
      </c>
      <c r="AF32" s="856" t="s">
        <v>175</v>
      </c>
      <c r="AG32" s="857" t="s">
        <v>175</v>
      </c>
    </row>
    <row r="33" spans="1:33" s="342" customFormat="1" ht="18.75" customHeight="1" x14ac:dyDescent="0.15">
      <c r="A33" s="2" t="str">
        <f t="shared" si="1"/>
        <v/>
      </c>
      <c r="B33" s="377"/>
      <c r="C33" s="170" t="str">
        <f>IF(B33="","",VLOOKUP($B33,#REF!,2,FALSE))</f>
        <v/>
      </c>
      <c r="D33" s="171" t="str">
        <f>IF(B33="","",VLOOKUP($B33,#REF!,3,FALSE))</f>
        <v/>
      </c>
      <c r="E33" s="171" t="str">
        <f>IF(C33="","",VLOOKUP($B33,#REF!,4,FALSE))</f>
        <v/>
      </c>
      <c r="F33" s="172" t="str">
        <f>IF(B33="","",VLOOKUP($B33,#REF!,11,FALSE))</f>
        <v/>
      </c>
      <c r="G33" s="139" t="str">
        <f>IF(E33="","",VLOOKUP($B33,#REF!,3,FALSE))</f>
        <v/>
      </c>
      <c r="H33" s="172" t="str">
        <f>IF(B33="","",VLOOKUP($B33,#REF!,14,FALSE))</f>
        <v/>
      </c>
      <c r="I33" s="139" t="str">
        <f>IF(B33="","",VLOOKUP($B33,#REF!,16,FALSE))</f>
        <v/>
      </c>
      <c r="J33" s="140" t="str">
        <f>IF(B33="","",VLOOKUP($B33,#REF!,17,FALSE))</f>
        <v/>
      </c>
      <c r="K33" s="370"/>
      <c r="L33" s="371"/>
      <c r="M33" s="372"/>
      <c r="N33" s="370"/>
      <c r="O33" s="371"/>
      <c r="P33" s="371"/>
      <c r="Q33" s="371"/>
      <c r="R33" s="371"/>
      <c r="S33" s="371"/>
      <c r="T33" s="371"/>
      <c r="U33" s="371"/>
      <c r="V33" s="372"/>
      <c r="W33" s="172"/>
      <c r="X33" s="373"/>
      <c r="Y33" s="172"/>
      <c r="Z33" s="374"/>
      <c r="AA33" s="386" t="str">
        <f t="shared" si="2"/>
        <v/>
      </c>
      <c r="AB33" s="387" t="str">
        <f t="shared" si="3"/>
        <v/>
      </c>
      <c r="AC33" s="140" t="str">
        <f>IF(B33="","",(G33/12*W33)+(I33/12*X33)+(G33/12*Y33)+(I33/12*Z33)+(G33/12*#REF!)+(I33/12*#REF!)+(G33/12*#REF!)+(I33/12*#REF!))</f>
        <v/>
      </c>
      <c r="AD33" s="173" t="str">
        <f t="shared" si="0"/>
        <v/>
      </c>
      <c r="AE33" s="855" t="str">
        <f>IF(B33="","",VLOOKUP($B33,#REF!,27,FALSE))</f>
        <v/>
      </c>
      <c r="AF33" s="856" t="s">
        <v>175</v>
      </c>
      <c r="AG33" s="857" t="s">
        <v>175</v>
      </c>
    </row>
    <row r="34" spans="1:33" s="342" customFormat="1" ht="18.75" customHeight="1" x14ac:dyDescent="0.15">
      <c r="A34" s="2" t="str">
        <f t="shared" si="1"/>
        <v/>
      </c>
      <c r="B34" s="377"/>
      <c r="C34" s="170" t="str">
        <f>IF(B34="","",VLOOKUP($B34,#REF!,2,FALSE))</f>
        <v/>
      </c>
      <c r="D34" s="171" t="str">
        <f>IF(B34="","",VLOOKUP($B34,#REF!,3,FALSE))</f>
        <v/>
      </c>
      <c r="E34" s="171" t="str">
        <f>IF(C34="","",VLOOKUP($B34,#REF!,4,FALSE))</f>
        <v/>
      </c>
      <c r="F34" s="172" t="str">
        <f>IF(B34="","",VLOOKUP($B34,#REF!,11,FALSE))</f>
        <v/>
      </c>
      <c r="G34" s="139" t="str">
        <f>IF(E34="","",VLOOKUP($B34,#REF!,3,FALSE))</f>
        <v/>
      </c>
      <c r="H34" s="172" t="str">
        <f>IF(B34="","",VLOOKUP($B34,#REF!,14,FALSE))</f>
        <v/>
      </c>
      <c r="I34" s="139" t="str">
        <f>IF(B34="","",VLOOKUP($B34,#REF!,16,FALSE))</f>
        <v/>
      </c>
      <c r="J34" s="140" t="str">
        <f>IF(B34="","",VLOOKUP($B34,#REF!,17,FALSE))</f>
        <v/>
      </c>
      <c r="K34" s="370"/>
      <c r="L34" s="371"/>
      <c r="M34" s="372"/>
      <c r="N34" s="370"/>
      <c r="O34" s="371"/>
      <c r="P34" s="371"/>
      <c r="Q34" s="371"/>
      <c r="R34" s="371"/>
      <c r="S34" s="371"/>
      <c r="T34" s="371"/>
      <c r="U34" s="371"/>
      <c r="V34" s="372"/>
      <c r="W34" s="172"/>
      <c r="X34" s="373"/>
      <c r="Y34" s="172"/>
      <c r="Z34" s="374"/>
      <c r="AA34" s="386" t="str">
        <f t="shared" si="2"/>
        <v/>
      </c>
      <c r="AB34" s="387" t="str">
        <f t="shared" si="3"/>
        <v/>
      </c>
      <c r="AC34" s="140" t="str">
        <f>IF(B34="","",(G34/12*W34)+(I34/12*X34)+(G34/12*Y34)+(I34/12*Z34)+(G34/12*#REF!)+(I34/12*#REF!)+(G34/12*#REF!)+(I34/12*#REF!))</f>
        <v/>
      </c>
      <c r="AD34" s="173" t="str">
        <f t="shared" si="0"/>
        <v/>
      </c>
      <c r="AE34" s="855" t="str">
        <f>IF(B34="","",VLOOKUP($B34,#REF!,27,FALSE))</f>
        <v/>
      </c>
      <c r="AF34" s="856" t="s">
        <v>175</v>
      </c>
      <c r="AG34" s="857" t="s">
        <v>175</v>
      </c>
    </row>
    <row r="35" spans="1:33" s="342" customFormat="1" ht="18.75" customHeight="1" x14ac:dyDescent="0.15">
      <c r="A35" s="2" t="str">
        <f t="shared" si="1"/>
        <v/>
      </c>
      <c r="B35" s="377"/>
      <c r="C35" s="170" t="str">
        <f>IF(B35="","",VLOOKUP($B35,#REF!,2,FALSE))</f>
        <v/>
      </c>
      <c r="D35" s="171" t="str">
        <f>IF(B35="","",VLOOKUP($B35,#REF!,3,FALSE))</f>
        <v/>
      </c>
      <c r="E35" s="171" t="str">
        <f>IF(C35="","",VLOOKUP($B35,#REF!,4,FALSE))</f>
        <v/>
      </c>
      <c r="F35" s="172" t="str">
        <f>IF(B35="","",VLOOKUP($B35,#REF!,11,FALSE))</f>
        <v/>
      </c>
      <c r="G35" s="139" t="str">
        <f>IF(E35="","",VLOOKUP($B35,#REF!,3,FALSE))</f>
        <v/>
      </c>
      <c r="H35" s="172" t="str">
        <f>IF(B35="","",VLOOKUP($B35,#REF!,14,FALSE))</f>
        <v/>
      </c>
      <c r="I35" s="139" t="str">
        <f>IF(B35="","",VLOOKUP($B35,#REF!,16,FALSE))</f>
        <v/>
      </c>
      <c r="J35" s="140" t="str">
        <f>IF(B35="","",VLOOKUP($B35,#REF!,17,FALSE))</f>
        <v/>
      </c>
      <c r="K35" s="370"/>
      <c r="L35" s="371"/>
      <c r="M35" s="372"/>
      <c r="N35" s="370"/>
      <c r="O35" s="371"/>
      <c r="P35" s="371"/>
      <c r="Q35" s="371"/>
      <c r="R35" s="371"/>
      <c r="S35" s="371"/>
      <c r="T35" s="371"/>
      <c r="U35" s="371"/>
      <c r="V35" s="372"/>
      <c r="W35" s="172"/>
      <c r="X35" s="373"/>
      <c r="Y35" s="172"/>
      <c r="Z35" s="374"/>
      <c r="AA35" s="386" t="str">
        <f t="shared" si="2"/>
        <v/>
      </c>
      <c r="AB35" s="387" t="str">
        <f t="shared" si="3"/>
        <v/>
      </c>
      <c r="AC35" s="140" t="str">
        <f>IF(B35="","",(G35/12*W35)+(I35/12*X35)+(G35/12*Y35)+(I35/12*Z35)+(G35/12*#REF!)+(I35/12*#REF!)+(G35/12*#REF!)+(I35/12*#REF!))</f>
        <v/>
      </c>
      <c r="AD35" s="173" t="str">
        <f t="shared" si="0"/>
        <v/>
      </c>
      <c r="AE35" s="855" t="str">
        <f>IF(B35="","",VLOOKUP($B35,#REF!,27,FALSE))</f>
        <v/>
      </c>
      <c r="AF35" s="856" t="s">
        <v>175</v>
      </c>
      <c r="AG35" s="857" t="s">
        <v>175</v>
      </c>
    </row>
    <row r="36" spans="1:33" s="342" customFormat="1" ht="18.75" customHeight="1" x14ac:dyDescent="0.15">
      <c r="A36" s="2" t="str">
        <f t="shared" si="1"/>
        <v/>
      </c>
      <c r="B36" s="377"/>
      <c r="C36" s="170" t="str">
        <f>IF(B36="","",VLOOKUP($B36,#REF!,2,FALSE))</f>
        <v/>
      </c>
      <c r="D36" s="171" t="str">
        <f>IF(B36="","",VLOOKUP($B36,#REF!,3,FALSE))</f>
        <v/>
      </c>
      <c r="E36" s="171" t="str">
        <f>IF(C36="","",VLOOKUP($B36,#REF!,4,FALSE))</f>
        <v/>
      </c>
      <c r="F36" s="172" t="str">
        <f>IF(B36="","",VLOOKUP($B36,#REF!,11,FALSE))</f>
        <v/>
      </c>
      <c r="G36" s="139" t="str">
        <f>IF(E36="","",VLOOKUP($B36,#REF!,3,FALSE))</f>
        <v/>
      </c>
      <c r="H36" s="172" t="str">
        <f>IF(B36="","",VLOOKUP($B36,#REF!,14,FALSE))</f>
        <v/>
      </c>
      <c r="I36" s="139" t="str">
        <f>IF(B36="","",VLOOKUP($B36,#REF!,16,FALSE))</f>
        <v/>
      </c>
      <c r="J36" s="140" t="str">
        <f>IF(B36="","",VLOOKUP($B36,#REF!,17,FALSE))</f>
        <v/>
      </c>
      <c r="K36" s="370"/>
      <c r="L36" s="371"/>
      <c r="M36" s="372"/>
      <c r="N36" s="370"/>
      <c r="O36" s="371"/>
      <c r="P36" s="371"/>
      <c r="Q36" s="371"/>
      <c r="R36" s="371"/>
      <c r="S36" s="371"/>
      <c r="T36" s="371"/>
      <c r="U36" s="371"/>
      <c r="V36" s="372"/>
      <c r="W36" s="172"/>
      <c r="X36" s="373"/>
      <c r="Y36" s="172"/>
      <c r="Z36" s="374"/>
      <c r="AA36" s="386" t="str">
        <f t="shared" si="2"/>
        <v/>
      </c>
      <c r="AB36" s="387" t="str">
        <f t="shared" si="3"/>
        <v/>
      </c>
      <c r="AC36" s="140" t="str">
        <f>IF(B36="","",(G36/12*W36)+(I36/12*X36)+(G36/12*Y36)+(I36/12*Z36)+(G36/12*#REF!)+(I36/12*#REF!)+(G36/12*#REF!)+(I36/12*#REF!))</f>
        <v/>
      </c>
      <c r="AD36" s="173" t="str">
        <f t="shared" si="0"/>
        <v/>
      </c>
      <c r="AE36" s="855" t="str">
        <f>IF(B36="","",VLOOKUP($B36,#REF!,27,FALSE))</f>
        <v/>
      </c>
      <c r="AF36" s="856" t="s">
        <v>175</v>
      </c>
      <c r="AG36" s="857" t="s">
        <v>175</v>
      </c>
    </row>
    <row r="37" spans="1:33" s="342" customFormat="1" ht="18.75" customHeight="1" x14ac:dyDescent="0.15">
      <c r="A37" s="2" t="str">
        <f t="shared" si="1"/>
        <v/>
      </c>
      <c r="B37" s="377"/>
      <c r="C37" s="170" t="str">
        <f>IF(B37="","",VLOOKUP($B37,#REF!,2,FALSE))</f>
        <v/>
      </c>
      <c r="D37" s="171" t="str">
        <f>IF(B37="","",VLOOKUP($B37,#REF!,3,FALSE))</f>
        <v/>
      </c>
      <c r="E37" s="171" t="str">
        <f>IF(C37="","",VLOOKUP($B37,#REF!,4,FALSE))</f>
        <v/>
      </c>
      <c r="F37" s="172" t="str">
        <f>IF(B37="","",VLOOKUP($B37,#REF!,11,FALSE))</f>
        <v/>
      </c>
      <c r="G37" s="139" t="str">
        <f>IF(E37="","",VLOOKUP($B37,#REF!,3,FALSE))</f>
        <v/>
      </c>
      <c r="H37" s="172" t="str">
        <f>IF(B37="","",VLOOKUP($B37,#REF!,14,FALSE))</f>
        <v/>
      </c>
      <c r="I37" s="139" t="str">
        <f>IF(B37="","",VLOOKUP($B37,#REF!,16,FALSE))</f>
        <v/>
      </c>
      <c r="J37" s="140" t="str">
        <f>IF(B37="","",VLOOKUP($B37,#REF!,17,FALSE))</f>
        <v/>
      </c>
      <c r="K37" s="370"/>
      <c r="L37" s="371"/>
      <c r="M37" s="372"/>
      <c r="N37" s="370"/>
      <c r="O37" s="371"/>
      <c r="P37" s="371"/>
      <c r="Q37" s="371"/>
      <c r="R37" s="371"/>
      <c r="S37" s="371"/>
      <c r="T37" s="371"/>
      <c r="U37" s="371"/>
      <c r="V37" s="372"/>
      <c r="W37" s="172"/>
      <c r="X37" s="373"/>
      <c r="Y37" s="172"/>
      <c r="Z37" s="374"/>
      <c r="AA37" s="386" t="str">
        <f t="shared" si="2"/>
        <v/>
      </c>
      <c r="AB37" s="387" t="str">
        <f t="shared" si="3"/>
        <v/>
      </c>
      <c r="AC37" s="140" t="str">
        <f>IF(B37="","",(G37/12*W37)+(I37/12*X37)+(G37/12*Y37)+(I37/12*Z37)+(G37/12*#REF!)+(I37/12*#REF!)+(G37/12*#REF!)+(I37/12*#REF!))</f>
        <v/>
      </c>
      <c r="AD37" s="173" t="str">
        <f t="shared" si="0"/>
        <v/>
      </c>
      <c r="AE37" s="855" t="str">
        <f>IF(B37="","",VLOOKUP($B37,#REF!,27,FALSE))</f>
        <v/>
      </c>
      <c r="AF37" s="856" t="s">
        <v>175</v>
      </c>
      <c r="AG37" s="857" t="s">
        <v>175</v>
      </c>
    </row>
    <row r="38" spans="1:33" s="342" customFormat="1" ht="18.75" customHeight="1" thickBot="1" x14ac:dyDescent="0.2">
      <c r="A38" s="2" t="str">
        <f t="shared" si="1"/>
        <v/>
      </c>
      <c r="B38" s="377"/>
      <c r="C38" s="170" t="str">
        <f>IF(B38="","",VLOOKUP($B38,#REF!,2,FALSE))</f>
        <v/>
      </c>
      <c r="D38" s="171" t="str">
        <f>IF(B38="","",VLOOKUP($B38,#REF!,3,FALSE))</f>
        <v/>
      </c>
      <c r="E38" s="171" t="str">
        <f>IF(C38="","",VLOOKUP($B38,#REF!,4,FALSE))</f>
        <v/>
      </c>
      <c r="F38" s="172" t="str">
        <f>IF(B38="","",VLOOKUP($B38,#REF!,11,FALSE))</f>
        <v/>
      </c>
      <c r="G38" s="174" t="str">
        <f>IF(E38="","",VLOOKUP($B38,#REF!,3,FALSE))</f>
        <v/>
      </c>
      <c r="H38" s="172" t="str">
        <f>IF(B38="","",VLOOKUP($B38,#REF!,14,FALSE))</f>
        <v/>
      </c>
      <c r="I38" s="139" t="str">
        <f>IF(B38="","",VLOOKUP($B38,#REF!,16,FALSE))</f>
        <v/>
      </c>
      <c r="J38" s="140" t="str">
        <f>IF(B38="","",VLOOKUP($B38,#REF!,17,FALSE))</f>
        <v/>
      </c>
      <c r="K38" s="370"/>
      <c r="L38" s="371"/>
      <c r="M38" s="372"/>
      <c r="N38" s="370"/>
      <c r="O38" s="371"/>
      <c r="P38" s="371"/>
      <c r="Q38" s="371"/>
      <c r="R38" s="371"/>
      <c r="S38" s="371"/>
      <c r="T38" s="371"/>
      <c r="U38" s="371"/>
      <c r="V38" s="372"/>
      <c r="W38" s="172"/>
      <c r="X38" s="373"/>
      <c r="Y38" s="172"/>
      <c r="Z38" s="374"/>
      <c r="AA38" s="386" t="str">
        <f t="shared" si="2"/>
        <v/>
      </c>
      <c r="AB38" s="387" t="str">
        <f t="shared" si="3"/>
        <v/>
      </c>
      <c r="AC38" s="140" t="str">
        <f>IF(B38="","",(G38/12*W38)+(I38/12*X38)+(G38/12*Y38)+(I38/12*Z38)+(G38/12*#REF!)+(I38/12*#REF!)+(G38/12*#REF!)+(I38/12*#REF!))</f>
        <v/>
      </c>
      <c r="AD38" s="173" t="str">
        <f t="shared" si="0"/>
        <v/>
      </c>
      <c r="AE38" s="843" t="str">
        <f>IF(B38="","",VLOOKUP($B38,#REF!,27,FALSE))</f>
        <v/>
      </c>
      <c r="AF38" s="844" t="s">
        <v>175</v>
      </c>
      <c r="AG38" s="845" t="s">
        <v>175</v>
      </c>
    </row>
    <row r="39" spans="1:33" s="351" customFormat="1" ht="18.75" customHeight="1" thickBot="1" x14ac:dyDescent="0.2">
      <c r="A39" s="786" t="s">
        <v>16</v>
      </c>
      <c r="B39" s="858"/>
      <c r="C39" s="858"/>
      <c r="D39" s="858"/>
      <c r="E39" s="858"/>
      <c r="F39" s="858"/>
      <c r="G39" s="858"/>
      <c r="H39" s="858"/>
      <c r="I39" s="858"/>
      <c r="J39" s="154"/>
      <c r="K39" s="175" t="s">
        <v>176</v>
      </c>
      <c r="L39" s="176" t="s">
        <v>176</v>
      </c>
      <c r="M39" s="177" t="s">
        <v>176</v>
      </c>
      <c r="N39" s="175" t="s">
        <v>176</v>
      </c>
      <c r="O39" s="176" t="s">
        <v>176</v>
      </c>
      <c r="P39" s="176" t="s">
        <v>176</v>
      </c>
      <c r="Q39" s="176" t="s">
        <v>176</v>
      </c>
      <c r="R39" s="176" t="s">
        <v>176</v>
      </c>
      <c r="S39" s="176" t="s">
        <v>176</v>
      </c>
      <c r="T39" s="176" t="s">
        <v>176</v>
      </c>
      <c r="U39" s="176" t="s">
        <v>176</v>
      </c>
      <c r="V39" s="177" t="s">
        <v>176</v>
      </c>
      <c r="W39" s="175" t="s">
        <v>176</v>
      </c>
      <c r="X39" s="178" t="s">
        <v>176</v>
      </c>
      <c r="Y39" s="175" t="s">
        <v>176</v>
      </c>
      <c r="Z39" s="179" t="s">
        <v>176</v>
      </c>
      <c r="AA39" s="182" t="s">
        <v>176</v>
      </c>
      <c r="AB39" s="177" t="s">
        <v>176</v>
      </c>
      <c r="AC39" s="183"/>
      <c r="AD39" s="183"/>
      <c r="AE39" s="789"/>
      <c r="AF39" s="790"/>
      <c r="AG39" s="791"/>
    </row>
    <row r="40" spans="1:33" s="293" customFormat="1" ht="16.5" customHeight="1" x14ac:dyDescent="0.15">
      <c r="A40" s="293" t="s">
        <v>21</v>
      </c>
      <c r="B40" s="388"/>
      <c r="C40" s="389"/>
    </row>
    <row r="41" spans="1:33" s="392" customFormat="1" ht="14.25" customHeight="1" x14ac:dyDescent="0.15">
      <c r="A41" s="244" t="s">
        <v>177</v>
      </c>
      <c r="B41" s="390"/>
      <c r="C41" s="391"/>
      <c r="Z41" s="393"/>
      <c r="AA41" s="393"/>
    </row>
    <row r="42" spans="1:33" s="392" customFormat="1" ht="11.25" x14ac:dyDescent="0.15">
      <c r="A42" s="244" t="s">
        <v>72</v>
      </c>
      <c r="C42" s="391"/>
    </row>
    <row r="43" spans="1:33" s="392" customFormat="1" ht="10.5" customHeight="1" x14ac:dyDescent="0.15">
      <c r="A43" s="244" t="s">
        <v>348</v>
      </c>
      <c r="B43" s="390"/>
      <c r="C43" s="391"/>
    </row>
    <row r="44" spans="1:33" s="293" customFormat="1" ht="10.5" customHeight="1" x14ac:dyDescent="0.15">
      <c r="B44" s="388"/>
      <c r="C44" s="389"/>
    </row>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6">
    <mergeCell ref="AE36:AG36"/>
    <mergeCell ref="AE37:AG37"/>
    <mergeCell ref="AE38:AG38"/>
    <mergeCell ref="A39:I39"/>
    <mergeCell ref="AE39:AG39"/>
    <mergeCell ref="AE22:AG22"/>
    <mergeCell ref="AE23:AG23"/>
    <mergeCell ref="AE35:AG35"/>
    <mergeCell ref="AE24:AG24"/>
    <mergeCell ref="AE25:AG25"/>
    <mergeCell ref="AE26:AG26"/>
    <mergeCell ref="AE27:AG27"/>
    <mergeCell ref="AE28:AG28"/>
    <mergeCell ref="AE29:AG29"/>
    <mergeCell ref="AE30:AG30"/>
    <mergeCell ref="AE31:AG31"/>
    <mergeCell ref="AE32:AG32"/>
    <mergeCell ref="AE33:AG33"/>
    <mergeCell ref="AE34:AG34"/>
    <mergeCell ref="AE17:AG17"/>
    <mergeCell ref="AE18:AG18"/>
    <mergeCell ref="AE19:AG19"/>
    <mergeCell ref="AE20:AG20"/>
    <mergeCell ref="AE21:AG21"/>
    <mergeCell ref="AE12:AG12"/>
    <mergeCell ref="AE13:AG13"/>
    <mergeCell ref="AE14:AG14"/>
    <mergeCell ref="AE15:AG15"/>
    <mergeCell ref="AE16:AG16"/>
    <mergeCell ref="AE9:AG9"/>
    <mergeCell ref="AE10:AG10"/>
    <mergeCell ref="AE11:AG11"/>
    <mergeCell ref="AC4:AC7"/>
    <mergeCell ref="AD4:AD7"/>
    <mergeCell ref="AE4:AG8"/>
    <mergeCell ref="Z6:Z8"/>
    <mergeCell ref="K7:K8"/>
    <mergeCell ref="K6:M6"/>
    <mergeCell ref="N6:V6"/>
    <mergeCell ref="W6:W8"/>
    <mergeCell ref="X6:X8"/>
    <mergeCell ref="L7:L8"/>
    <mergeCell ref="O7:O8"/>
    <mergeCell ref="P7:P8"/>
    <mergeCell ref="G6:G7"/>
    <mergeCell ref="H6:H8"/>
    <mergeCell ref="M7:M8"/>
    <mergeCell ref="N7:N8"/>
    <mergeCell ref="Y6:Y8"/>
    <mergeCell ref="F4:J4"/>
    <mergeCell ref="I6:I7"/>
    <mergeCell ref="J6:J7"/>
    <mergeCell ref="F5:J5"/>
    <mergeCell ref="K5:V5"/>
    <mergeCell ref="K4:AB4"/>
    <mergeCell ref="Q7:Q8"/>
    <mergeCell ref="R7:R8"/>
    <mergeCell ref="S7:S8"/>
    <mergeCell ref="T7:T8"/>
    <mergeCell ref="U7:U8"/>
    <mergeCell ref="V7:V8"/>
    <mergeCell ref="AA6:AA8"/>
    <mergeCell ref="AB6:AB8"/>
    <mergeCell ref="W5:AB5"/>
    <mergeCell ref="F6:F8"/>
    <mergeCell ref="A4:A8"/>
    <mergeCell ref="B4:B8"/>
    <mergeCell ref="C4:C8"/>
    <mergeCell ref="D4:D8"/>
    <mergeCell ref="E4:E8"/>
    <mergeCell ref="W1:Y1"/>
    <mergeCell ref="Z1:AD1"/>
    <mergeCell ref="AF1:AG1"/>
    <mergeCell ref="W2:Y2"/>
    <mergeCell ref="Z2:AD2"/>
    <mergeCell ref="AF2:AG2"/>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111"/>
  <sheetViews>
    <sheetView showGridLines="0" zoomScale="80" zoomScaleNormal="80" zoomScaleSheetLayoutView="91" workbookViewId="0">
      <selection activeCell="Q22" sqref="Q22"/>
    </sheetView>
  </sheetViews>
  <sheetFormatPr defaultColWidth="9.625" defaultRowHeight="14.25" x14ac:dyDescent="0.15"/>
  <cols>
    <col min="1" max="1" width="6.25" style="246" customWidth="1"/>
    <col min="2" max="2" width="15.625" style="379" customWidth="1"/>
    <col min="3" max="3" width="9" style="304" bestFit="1" customWidth="1"/>
    <col min="4" max="5" width="11.25" style="246" customWidth="1"/>
    <col min="6" max="6" width="5.5" style="246" customWidth="1"/>
    <col min="7" max="7" width="10.25" style="246" bestFit="1" customWidth="1"/>
    <col min="8" max="8" width="3.5" style="246" bestFit="1" customWidth="1"/>
    <col min="9" max="9" width="10.75" style="246" customWidth="1"/>
    <col min="10" max="10" width="12.25" style="246" bestFit="1" customWidth="1"/>
    <col min="11" max="22" width="4.25" style="246" customWidth="1"/>
    <col min="23" max="26" width="4.375" style="246" customWidth="1"/>
    <col min="27" max="27" width="11" style="246" bestFit="1" customWidth="1"/>
    <col min="28" max="28" width="10.25" style="246" bestFit="1" customWidth="1"/>
    <col min="29" max="29" width="9.75" style="246" customWidth="1"/>
    <col min="30" max="30" width="6.5" style="246" customWidth="1"/>
    <col min="31" max="31" width="8.25" style="246" customWidth="1"/>
    <col min="32" max="32" width="3.125" style="246" customWidth="1"/>
    <col min="33" max="16384" width="9.625" style="246"/>
  </cols>
  <sheetData>
    <row r="1" spans="1:34" ht="24.95" customHeight="1" x14ac:dyDescent="0.15">
      <c r="A1" s="303" t="s">
        <v>60</v>
      </c>
      <c r="B1" s="378"/>
      <c r="T1" s="877" t="s">
        <v>14</v>
      </c>
      <c r="U1" s="878"/>
      <c r="V1" s="879"/>
      <c r="W1" s="883"/>
      <c r="X1" s="884"/>
      <c r="Y1" s="884"/>
      <c r="Z1" s="884"/>
      <c r="AA1" s="884"/>
      <c r="AB1" s="885"/>
      <c r="AC1" s="305" t="s">
        <v>15</v>
      </c>
      <c r="AD1" s="795"/>
      <c r="AE1" s="796"/>
    </row>
    <row r="2" spans="1:34" ht="24.95" customHeight="1" thickBot="1" x14ac:dyDescent="0.2">
      <c r="A2" s="306"/>
      <c r="T2" s="880" t="s">
        <v>12</v>
      </c>
      <c r="U2" s="881"/>
      <c r="V2" s="882"/>
      <c r="W2" s="886"/>
      <c r="X2" s="887"/>
      <c r="Y2" s="887"/>
      <c r="Z2" s="887"/>
      <c r="AA2" s="887"/>
      <c r="AB2" s="888"/>
      <c r="AC2" s="307" t="s">
        <v>13</v>
      </c>
      <c r="AD2" s="800"/>
      <c r="AE2" s="801"/>
    </row>
    <row r="3" spans="1:34" ht="19.5" thickBot="1" x14ac:dyDescent="0.2">
      <c r="A3" s="354" t="s">
        <v>363</v>
      </c>
      <c r="B3" s="380"/>
      <c r="AD3" s="309"/>
      <c r="AE3" s="309" t="s">
        <v>20</v>
      </c>
    </row>
    <row r="4" spans="1:34" s="255" customFormat="1" ht="18.75" customHeight="1" thickBot="1" x14ac:dyDescent="0.2">
      <c r="A4" s="731" t="s">
        <v>24</v>
      </c>
      <c r="B4" s="859"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48"/>
      <c r="AA4" s="726" t="s">
        <v>58</v>
      </c>
      <c r="AB4" s="726" t="s">
        <v>227</v>
      </c>
      <c r="AC4" s="846" t="s">
        <v>62</v>
      </c>
      <c r="AD4" s="847"/>
      <c r="AE4" s="848"/>
    </row>
    <row r="5" spans="1:34" s="255" customFormat="1" ht="18.75" customHeight="1" thickBot="1" x14ac:dyDescent="0.2">
      <c r="A5" s="750"/>
      <c r="B5" s="860"/>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4"/>
      <c r="AA5" s="752"/>
      <c r="AB5" s="752"/>
      <c r="AC5" s="849"/>
      <c r="AD5" s="850"/>
      <c r="AE5" s="851"/>
    </row>
    <row r="6" spans="1:34" s="255" customFormat="1" ht="21.75" customHeight="1" thickBot="1" x14ac:dyDescent="0.2">
      <c r="A6" s="750"/>
      <c r="B6" s="860"/>
      <c r="C6" s="755"/>
      <c r="D6" s="752"/>
      <c r="E6" s="752"/>
      <c r="F6" s="828" t="s">
        <v>5</v>
      </c>
      <c r="G6" s="805" t="s">
        <v>44</v>
      </c>
      <c r="H6" s="828" t="s">
        <v>5</v>
      </c>
      <c r="I6" s="805" t="s">
        <v>44</v>
      </c>
      <c r="J6" s="807" t="s">
        <v>220</v>
      </c>
      <c r="K6" s="863" t="s">
        <v>55</v>
      </c>
      <c r="L6" s="863"/>
      <c r="M6" s="863"/>
      <c r="N6" s="831" t="s">
        <v>56</v>
      </c>
      <c r="O6" s="832"/>
      <c r="P6" s="832"/>
      <c r="Q6" s="832"/>
      <c r="R6" s="832"/>
      <c r="S6" s="832"/>
      <c r="T6" s="832"/>
      <c r="U6" s="832"/>
      <c r="V6" s="833"/>
      <c r="W6" s="808" t="s">
        <v>75</v>
      </c>
      <c r="X6" s="812" t="s">
        <v>75</v>
      </c>
      <c r="Y6" s="766" t="s">
        <v>114</v>
      </c>
      <c r="Z6" s="865" t="s">
        <v>114</v>
      </c>
      <c r="AA6" s="752"/>
      <c r="AB6" s="750"/>
      <c r="AC6" s="834"/>
      <c r="AD6" s="852"/>
      <c r="AE6" s="851"/>
    </row>
    <row r="7" spans="1:34" s="255" customFormat="1" ht="20.25" customHeight="1" thickBot="1" x14ac:dyDescent="0.2">
      <c r="A7" s="750"/>
      <c r="B7" s="860"/>
      <c r="C7" s="755"/>
      <c r="D7" s="752"/>
      <c r="E7" s="752"/>
      <c r="F7" s="829"/>
      <c r="G7" s="806"/>
      <c r="H7" s="829"/>
      <c r="I7" s="806"/>
      <c r="J7" s="782"/>
      <c r="K7" s="802" t="s">
        <v>49</v>
      </c>
      <c r="L7" s="862" t="s">
        <v>50</v>
      </c>
      <c r="M7" s="804" t="s">
        <v>51</v>
      </c>
      <c r="N7" s="802" t="s">
        <v>46</v>
      </c>
      <c r="O7" s="862" t="s">
        <v>170</v>
      </c>
      <c r="P7" s="862" t="s">
        <v>171</v>
      </c>
      <c r="Q7" s="862" t="s">
        <v>172</v>
      </c>
      <c r="R7" s="862" t="s">
        <v>47</v>
      </c>
      <c r="S7" s="862" t="s">
        <v>48</v>
      </c>
      <c r="T7" s="862" t="s">
        <v>52</v>
      </c>
      <c r="U7" s="862" t="s">
        <v>53</v>
      </c>
      <c r="V7" s="804" t="s">
        <v>54</v>
      </c>
      <c r="W7" s="834"/>
      <c r="X7" s="839"/>
      <c r="Y7" s="864"/>
      <c r="Z7" s="866"/>
      <c r="AA7" s="752"/>
      <c r="AB7" s="750"/>
      <c r="AC7" s="834"/>
      <c r="AD7" s="852"/>
      <c r="AE7" s="851"/>
      <c r="AG7" s="352"/>
      <c r="AH7" s="352"/>
    </row>
    <row r="8" spans="1:34" s="255" customFormat="1" ht="18.75" customHeight="1" thickBot="1" x14ac:dyDescent="0.2">
      <c r="A8" s="751"/>
      <c r="B8" s="861"/>
      <c r="C8" s="756"/>
      <c r="D8" s="753"/>
      <c r="E8" s="753"/>
      <c r="F8" s="830"/>
      <c r="G8" s="355" t="s">
        <v>157</v>
      </c>
      <c r="H8" s="830"/>
      <c r="I8" s="355" t="s">
        <v>158</v>
      </c>
      <c r="J8" s="264" t="s">
        <v>222</v>
      </c>
      <c r="K8" s="802"/>
      <c r="L8" s="862"/>
      <c r="M8" s="804"/>
      <c r="N8" s="802"/>
      <c r="O8" s="862"/>
      <c r="P8" s="862"/>
      <c r="Q8" s="862"/>
      <c r="R8" s="862"/>
      <c r="S8" s="862"/>
      <c r="T8" s="862"/>
      <c r="U8" s="862"/>
      <c r="V8" s="804"/>
      <c r="W8" s="835"/>
      <c r="X8" s="813"/>
      <c r="Y8" s="767"/>
      <c r="Z8" s="867"/>
      <c r="AA8" s="264" t="s">
        <v>228</v>
      </c>
      <c r="AB8" s="264" t="s">
        <v>229</v>
      </c>
      <c r="AC8" s="835"/>
      <c r="AD8" s="853"/>
      <c r="AE8" s="854"/>
    </row>
    <row r="9" spans="1:34" s="342" customFormat="1" ht="18.75" customHeight="1" x14ac:dyDescent="0.15">
      <c r="A9" s="1" t="str">
        <f>IF(B9="","",ROW($A9)-ROW($A$8))</f>
        <v/>
      </c>
      <c r="B9" s="381"/>
      <c r="C9" s="155">
        <v>0</v>
      </c>
      <c r="D9" s="156" t="str">
        <f>IF(B9="","",VLOOKUP($B9,#REF!,3,FALSE))</f>
        <v/>
      </c>
      <c r="E9" s="156" t="str">
        <f>IF(B9="","",VLOOKUP($B9,#REF!,4,FALSE))</f>
        <v/>
      </c>
      <c r="F9" s="157" t="str">
        <f>IF(B9="","",VLOOKUP($B9,#REF!,11,FALSE))</f>
        <v/>
      </c>
      <c r="G9" s="136" t="str">
        <f>IF(B9="","",VLOOKUP($B9,#REF!,13,FALSE))</f>
        <v/>
      </c>
      <c r="H9" s="157" t="str">
        <f>IF(B9="","",VLOOKUP($B9,#REF!,14,FALSE))</f>
        <v/>
      </c>
      <c r="I9" s="136" t="str">
        <f>IF(B9="","",VLOOKUP($B9,#REF!,16,FALSE))</f>
        <v/>
      </c>
      <c r="J9" s="158" t="str">
        <f>IF(B9="","",VLOOKUP($B9,#REF!,17,FALSE))</f>
        <v/>
      </c>
      <c r="K9" s="356"/>
      <c r="L9" s="357"/>
      <c r="M9" s="358"/>
      <c r="N9" s="356"/>
      <c r="O9" s="357"/>
      <c r="P9" s="357"/>
      <c r="Q9" s="357"/>
      <c r="R9" s="357"/>
      <c r="S9" s="357"/>
      <c r="T9" s="357"/>
      <c r="U9" s="357"/>
      <c r="V9" s="358"/>
      <c r="W9" s="157"/>
      <c r="X9" s="359"/>
      <c r="Y9" s="382"/>
      <c r="Z9" s="383"/>
      <c r="AA9" s="159"/>
      <c r="AB9" s="160" t="str">
        <f t="shared" ref="AB9:AB38" si="0">IF(B9="","",AA9-J9)</f>
        <v/>
      </c>
      <c r="AC9" s="874" t="str">
        <f>IF(B9="","",VLOOKUP($B9,#REF!,27,FALSE))</f>
        <v/>
      </c>
      <c r="AD9" s="875" t="s">
        <v>175</v>
      </c>
      <c r="AE9" s="876" t="s">
        <v>175</v>
      </c>
    </row>
    <row r="10" spans="1:34" s="342" customFormat="1" ht="18.75" customHeight="1" x14ac:dyDescent="0.15">
      <c r="A10" s="3" t="str">
        <f t="shared" ref="A10:A38" si="1">IF(B10="","",ROW($A10)-ROW($A$8))</f>
        <v/>
      </c>
      <c r="B10" s="377"/>
      <c r="C10" s="161" t="str">
        <f>IF(B10="","",VLOOKUP($B10,#REF!,2,FALSE))</f>
        <v/>
      </c>
      <c r="D10" s="162" t="str">
        <f>IF(B10="","",VLOOKUP($B10,#REF!,3,FALSE))</f>
        <v/>
      </c>
      <c r="E10" s="162" t="str">
        <f>IF(C10="","",VLOOKUP($B10,#REF!,4,FALSE))</f>
        <v/>
      </c>
      <c r="F10" s="163" t="str">
        <f>IF(B10="","",VLOOKUP($B10,#REF!,11,FALSE))</f>
        <v/>
      </c>
      <c r="G10" s="164" t="str">
        <f>IF(B10="","",VLOOKUP($B10,#REF!,13,FALSE))</f>
        <v/>
      </c>
      <c r="H10" s="163" t="str">
        <f>IF(B10="","",VLOOKUP($B10,#REF!,14,FALSE))</f>
        <v/>
      </c>
      <c r="I10" s="164" t="str">
        <f>IF(B10="","",VLOOKUP($B10,#REF!,16,FALSE))</f>
        <v/>
      </c>
      <c r="J10" s="165" t="str">
        <f>IF(B10="","",VLOOKUP($B10,#REF!,17,FALSE))</f>
        <v/>
      </c>
      <c r="K10" s="363"/>
      <c r="L10" s="364"/>
      <c r="M10" s="365"/>
      <c r="N10" s="363"/>
      <c r="O10" s="364"/>
      <c r="P10" s="364"/>
      <c r="Q10" s="364"/>
      <c r="R10" s="364"/>
      <c r="S10" s="364"/>
      <c r="T10" s="364"/>
      <c r="U10" s="364"/>
      <c r="V10" s="365"/>
      <c r="W10" s="163"/>
      <c r="X10" s="366"/>
      <c r="Y10" s="384"/>
      <c r="Z10" s="385"/>
      <c r="AA10" s="165"/>
      <c r="AB10" s="166" t="str">
        <f t="shared" si="0"/>
        <v/>
      </c>
      <c r="AC10" s="855" t="str">
        <f>IF(B10="","",VLOOKUP($B10,#REF!,27,FALSE))</f>
        <v/>
      </c>
      <c r="AD10" s="856" t="s">
        <v>175</v>
      </c>
      <c r="AE10" s="857" t="s">
        <v>175</v>
      </c>
    </row>
    <row r="11" spans="1:34" s="342" customFormat="1" ht="18.75" customHeight="1" x14ac:dyDescent="0.15">
      <c r="A11" s="2" t="str">
        <f t="shared" si="1"/>
        <v/>
      </c>
      <c r="B11" s="377"/>
      <c r="C11" s="170" t="str">
        <f>IF(B11="","",VLOOKUP($B11,#REF!,2,FALSE))</f>
        <v/>
      </c>
      <c r="D11" s="171" t="str">
        <f>IF(B11="","",VLOOKUP($B11,#REF!,3,FALSE))</f>
        <v/>
      </c>
      <c r="E11" s="171" t="str">
        <f>IF(C11="","",VLOOKUP($B11,#REF!,4,FALSE))</f>
        <v/>
      </c>
      <c r="F11" s="172" t="str">
        <f>IF(B11="","",VLOOKUP($B11,#REF!,11,FALSE))</f>
        <v/>
      </c>
      <c r="G11" s="139" t="str">
        <f>IF(B11="","",VLOOKUP($B11,#REF!,13,FALSE))</f>
        <v/>
      </c>
      <c r="H11" s="172" t="str">
        <f>IF(B11="","",VLOOKUP($B11,#REF!,14,FALSE))</f>
        <v/>
      </c>
      <c r="I11" s="139" t="str">
        <f>IF(B11="","",VLOOKUP($B11,#REF!,16,FALSE))</f>
        <v/>
      </c>
      <c r="J11" s="140" t="str">
        <f>IF(B11="","",VLOOKUP($B11,#REF!,17,FALSE))</f>
        <v/>
      </c>
      <c r="K11" s="370"/>
      <c r="L11" s="371"/>
      <c r="M11" s="372"/>
      <c r="N11" s="370"/>
      <c r="O11" s="371"/>
      <c r="P11" s="371"/>
      <c r="Q11" s="371"/>
      <c r="R11" s="371"/>
      <c r="S11" s="371"/>
      <c r="T11" s="371"/>
      <c r="U11" s="371"/>
      <c r="V11" s="372"/>
      <c r="W11" s="163"/>
      <c r="X11" s="366"/>
      <c r="Y11" s="384"/>
      <c r="Z11" s="385"/>
      <c r="AA11" s="140"/>
      <c r="AB11" s="173" t="str">
        <f t="shared" si="0"/>
        <v/>
      </c>
      <c r="AC11" s="855" t="str">
        <f>IF(B11="","",VLOOKUP($B11,#REF!,27,FALSE))</f>
        <v/>
      </c>
      <c r="AD11" s="856" t="s">
        <v>175</v>
      </c>
      <c r="AE11" s="857" t="s">
        <v>175</v>
      </c>
    </row>
    <row r="12" spans="1:34" s="342" customFormat="1" ht="18.75" customHeight="1" x14ac:dyDescent="0.15">
      <c r="A12" s="2" t="str">
        <f t="shared" si="1"/>
        <v/>
      </c>
      <c r="B12" s="377"/>
      <c r="C12" s="170" t="str">
        <f>IF(B12="","",VLOOKUP($B12,#REF!,2,FALSE))</f>
        <v/>
      </c>
      <c r="D12" s="171" t="str">
        <f>IF(B12="","",VLOOKUP($B12,#REF!,3,FALSE))</f>
        <v/>
      </c>
      <c r="E12" s="171" t="str">
        <f>IF(C12="","",VLOOKUP($B12,#REF!,4,FALSE))</f>
        <v/>
      </c>
      <c r="F12" s="172" t="str">
        <f>IF(B12="","",VLOOKUP($B12,#REF!,11,FALSE))</f>
        <v/>
      </c>
      <c r="G12" s="139" t="str">
        <f>IF(B12="","",VLOOKUP($B12,#REF!,13,FALSE))</f>
        <v/>
      </c>
      <c r="H12" s="172" t="str">
        <f>IF(B12="","",VLOOKUP($B12,#REF!,14,FALSE))</f>
        <v/>
      </c>
      <c r="I12" s="139" t="str">
        <f>IF(B12="","",VLOOKUP($B12,#REF!,16,FALSE))</f>
        <v/>
      </c>
      <c r="J12" s="140" t="str">
        <f>IF(B12="","",VLOOKUP($B12,#REF!,17,FALSE))</f>
        <v/>
      </c>
      <c r="K12" s="370"/>
      <c r="L12" s="371"/>
      <c r="M12" s="372"/>
      <c r="N12" s="370"/>
      <c r="O12" s="371"/>
      <c r="P12" s="371"/>
      <c r="Q12" s="371"/>
      <c r="R12" s="371"/>
      <c r="S12" s="371"/>
      <c r="T12" s="371"/>
      <c r="U12" s="371"/>
      <c r="V12" s="372"/>
      <c r="W12" s="172"/>
      <c r="X12" s="373"/>
      <c r="Y12" s="386"/>
      <c r="Z12" s="387"/>
      <c r="AA12" s="140"/>
      <c r="AB12" s="173" t="str">
        <f t="shared" si="0"/>
        <v/>
      </c>
      <c r="AC12" s="855" t="str">
        <f>IF(B12="","",VLOOKUP($B12,#REF!,27,FALSE))</f>
        <v/>
      </c>
      <c r="AD12" s="856" t="s">
        <v>175</v>
      </c>
      <c r="AE12" s="857" t="s">
        <v>175</v>
      </c>
    </row>
    <row r="13" spans="1:34" s="342" customFormat="1" ht="18.75" customHeight="1" x14ac:dyDescent="0.15">
      <c r="A13" s="2" t="str">
        <f t="shared" si="1"/>
        <v/>
      </c>
      <c r="B13" s="377"/>
      <c r="C13" s="170" t="str">
        <f>IF(B13="","",VLOOKUP($B13,#REF!,2,FALSE))</f>
        <v/>
      </c>
      <c r="D13" s="171" t="str">
        <f>IF(B13="","",VLOOKUP($B13,#REF!,3,FALSE))</f>
        <v/>
      </c>
      <c r="E13" s="171" t="str">
        <f>IF(C13="","",VLOOKUP($B13,#REF!,4,FALSE))</f>
        <v/>
      </c>
      <c r="F13" s="172" t="str">
        <f>IF(B13="","",VLOOKUP($B13,#REF!,11,FALSE))</f>
        <v/>
      </c>
      <c r="G13" s="139" t="str">
        <f>IF(B13="","",VLOOKUP($B13,#REF!,13,FALSE))</f>
        <v/>
      </c>
      <c r="H13" s="172" t="str">
        <f>IF(B13="","",VLOOKUP($B13,#REF!,14,FALSE))</f>
        <v/>
      </c>
      <c r="I13" s="139" t="str">
        <f>IF(B13="","",VLOOKUP($B13,#REF!,16,FALSE))</f>
        <v/>
      </c>
      <c r="J13" s="140" t="str">
        <f>IF(B13="","",VLOOKUP($B13,#REF!,17,FALSE))</f>
        <v/>
      </c>
      <c r="K13" s="370"/>
      <c r="L13" s="371"/>
      <c r="M13" s="372"/>
      <c r="N13" s="370"/>
      <c r="O13" s="371"/>
      <c r="P13" s="371"/>
      <c r="Q13" s="371"/>
      <c r="R13" s="371"/>
      <c r="S13" s="371"/>
      <c r="T13" s="371"/>
      <c r="U13" s="371"/>
      <c r="V13" s="372"/>
      <c r="W13" s="172"/>
      <c r="X13" s="373"/>
      <c r="Y13" s="386"/>
      <c r="Z13" s="387"/>
      <c r="AA13" s="140"/>
      <c r="AB13" s="173" t="str">
        <f t="shared" si="0"/>
        <v/>
      </c>
      <c r="AC13" s="855" t="str">
        <f>IF(B13="","",VLOOKUP($B13,#REF!,27,FALSE))</f>
        <v/>
      </c>
      <c r="AD13" s="856" t="s">
        <v>175</v>
      </c>
      <c r="AE13" s="857" t="s">
        <v>175</v>
      </c>
    </row>
    <row r="14" spans="1:34" s="342" customFormat="1" ht="18.75" customHeight="1" x14ac:dyDescent="0.15">
      <c r="A14" s="2" t="str">
        <f t="shared" si="1"/>
        <v/>
      </c>
      <c r="B14" s="377"/>
      <c r="C14" s="170" t="str">
        <f>IF(B14="","",VLOOKUP($B14,#REF!,2,FALSE))</f>
        <v/>
      </c>
      <c r="D14" s="171" t="str">
        <f>IF(B14="","",VLOOKUP($B14,#REF!,3,FALSE))</f>
        <v/>
      </c>
      <c r="E14" s="171" t="str">
        <f>IF(C14="","",VLOOKUP($B14,#REF!,4,FALSE))</f>
        <v/>
      </c>
      <c r="F14" s="172" t="str">
        <f>IF(B14="","",VLOOKUP($B14,#REF!,11,FALSE))</f>
        <v/>
      </c>
      <c r="G14" s="139" t="str">
        <f>IF(B14="","",VLOOKUP($B14,#REF!,13,FALSE))</f>
        <v/>
      </c>
      <c r="H14" s="172" t="str">
        <f>IF(B14="","",VLOOKUP($B14,#REF!,14,FALSE))</f>
        <v/>
      </c>
      <c r="I14" s="139" t="str">
        <f>IF(B14="","",VLOOKUP($B14,#REF!,16,FALSE))</f>
        <v/>
      </c>
      <c r="J14" s="140" t="str">
        <f>IF(B14="","",VLOOKUP($B14,#REF!,17,FALSE))</f>
        <v/>
      </c>
      <c r="K14" s="370"/>
      <c r="L14" s="371"/>
      <c r="M14" s="372"/>
      <c r="N14" s="370"/>
      <c r="O14" s="371"/>
      <c r="P14" s="371"/>
      <c r="Q14" s="371"/>
      <c r="R14" s="371"/>
      <c r="S14" s="371"/>
      <c r="T14" s="371"/>
      <c r="U14" s="371"/>
      <c r="V14" s="372"/>
      <c r="W14" s="172"/>
      <c r="X14" s="373"/>
      <c r="Y14" s="386"/>
      <c r="Z14" s="387"/>
      <c r="AA14" s="140"/>
      <c r="AB14" s="173" t="str">
        <f t="shared" si="0"/>
        <v/>
      </c>
      <c r="AC14" s="855" t="str">
        <f>IF(B14="","",VLOOKUP($B14,#REF!,27,FALSE))</f>
        <v/>
      </c>
      <c r="AD14" s="856" t="s">
        <v>175</v>
      </c>
      <c r="AE14" s="857" t="s">
        <v>175</v>
      </c>
    </row>
    <row r="15" spans="1:34" s="342" customFormat="1" ht="18.75" customHeight="1" x14ac:dyDescent="0.15">
      <c r="A15" s="2" t="str">
        <f t="shared" si="1"/>
        <v/>
      </c>
      <c r="B15" s="377"/>
      <c r="C15" s="170" t="str">
        <f>IF(B15="","",VLOOKUP($B15,#REF!,2,FALSE))</f>
        <v/>
      </c>
      <c r="D15" s="171" t="str">
        <f>IF(B15="","",VLOOKUP($B15,#REF!,3,FALSE))</f>
        <v/>
      </c>
      <c r="E15" s="171" t="str">
        <f>IF(C15="","",VLOOKUP($B15,#REF!,4,FALSE))</f>
        <v/>
      </c>
      <c r="F15" s="172" t="str">
        <f>IF(B15="","",VLOOKUP($B15,#REF!,11,FALSE))</f>
        <v/>
      </c>
      <c r="G15" s="139" t="str">
        <f>IF(B15="","",VLOOKUP($B15,#REF!,13,FALSE))</f>
        <v/>
      </c>
      <c r="H15" s="172" t="str">
        <f>IF(B15="","",VLOOKUP($B15,#REF!,14,FALSE))</f>
        <v/>
      </c>
      <c r="I15" s="139" t="str">
        <f>IF(B15="","",VLOOKUP($B15,#REF!,16,FALSE))</f>
        <v/>
      </c>
      <c r="J15" s="140" t="str">
        <f>IF(B15="","",VLOOKUP($B15,#REF!,17,FALSE))</f>
        <v/>
      </c>
      <c r="K15" s="370"/>
      <c r="L15" s="371"/>
      <c r="M15" s="372"/>
      <c r="N15" s="370"/>
      <c r="O15" s="371"/>
      <c r="P15" s="371"/>
      <c r="Q15" s="371"/>
      <c r="R15" s="371"/>
      <c r="S15" s="371"/>
      <c r="T15" s="371"/>
      <c r="U15" s="371"/>
      <c r="V15" s="372"/>
      <c r="W15" s="172"/>
      <c r="X15" s="373"/>
      <c r="Y15" s="386"/>
      <c r="Z15" s="387"/>
      <c r="AA15" s="140"/>
      <c r="AB15" s="173" t="str">
        <f t="shared" si="0"/>
        <v/>
      </c>
      <c r="AC15" s="855" t="str">
        <f>IF(B15="","",VLOOKUP($B15,#REF!,27,FALSE))</f>
        <v/>
      </c>
      <c r="AD15" s="856" t="s">
        <v>175</v>
      </c>
      <c r="AE15" s="857" t="s">
        <v>175</v>
      </c>
    </row>
    <row r="16" spans="1:34" s="342" customFormat="1" ht="18.75" customHeight="1" x14ac:dyDescent="0.15">
      <c r="A16" s="2" t="str">
        <f t="shared" si="1"/>
        <v/>
      </c>
      <c r="B16" s="377"/>
      <c r="C16" s="170" t="str">
        <f>IF(B16="","",VLOOKUP($B16,#REF!,2,FALSE))</f>
        <v/>
      </c>
      <c r="D16" s="171" t="str">
        <f>IF(B16="","",VLOOKUP($B16,#REF!,3,FALSE))</f>
        <v/>
      </c>
      <c r="E16" s="171" t="str">
        <f>IF(C16="","",VLOOKUP($B16,#REF!,4,FALSE))</f>
        <v/>
      </c>
      <c r="F16" s="172" t="str">
        <f>IF(B16="","",VLOOKUP($B16,#REF!,11,FALSE))</f>
        <v/>
      </c>
      <c r="G16" s="139" t="str">
        <f>IF(B16="","",VLOOKUP($B16,#REF!,13,FALSE))</f>
        <v/>
      </c>
      <c r="H16" s="172" t="str">
        <f>IF(B16="","",VLOOKUP($B16,#REF!,14,FALSE))</f>
        <v/>
      </c>
      <c r="I16" s="139" t="str">
        <f>IF(B16="","",VLOOKUP($B16,#REF!,16,FALSE))</f>
        <v/>
      </c>
      <c r="J16" s="140" t="str">
        <f>IF(B16="","",VLOOKUP($B16,#REF!,17,FALSE))</f>
        <v/>
      </c>
      <c r="K16" s="370"/>
      <c r="L16" s="371"/>
      <c r="M16" s="372"/>
      <c r="N16" s="370"/>
      <c r="O16" s="371"/>
      <c r="P16" s="371"/>
      <c r="Q16" s="371"/>
      <c r="R16" s="371"/>
      <c r="S16" s="371"/>
      <c r="T16" s="371"/>
      <c r="U16" s="371"/>
      <c r="V16" s="372"/>
      <c r="W16" s="172"/>
      <c r="X16" s="373"/>
      <c r="Y16" s="386"/>
      <c r="Z16" s="387"/>
      <c r="AA16" s="140"/>
      <c r="AB16" s="173" t="str">
        <f t="shared" si="0"/>
        <v/>
      </c>
      <c r="AC16" s="855" t="str">
        <f>IF(B16="","",VLOOKUP($B16,#REF!,27,FALSE))</f>
        <v/>
      </c>
      <c r="AD16" s="856" t="s">
        <v>175</v>
      </c>
      <c r="AE16" s="857" t="s">
        <v>175</v>
      </c>
    </row>
    <row r="17" spans="1:31" s="342" customFormat="1" ht="18.75" customHeight="1" x14ac:dyDescent="0.15">
      <c r="A17" s="2" t="str">
        <f t="shared" si="1"/>
        <v/>
      </c>
      <c r="B17" s="377"/>
      <c r="C17" s="170" t="str">
        <f>IF(B17="","",VLOOKUP($B17,#REF!,2,FALSE))</f>
        <v/>
      </c>
      <c r="D17" s="171" t="str">
        <f>IF(B17="","",VLOOKUP($B17,#REF!,3,FALSE))</f>
        <v/>
      </c>
      <c r="E17" s="171" t="str">
        <f>IF(C17="","",VLOOKUP($B17,#REF!,4,FALSE))</f>
        <v/>
      </c>
      <c r="F17" s="172" t="str">
        <f>IF(B17="","",VLOOKUP($B17,#REF!,11,FALSE))</f>
        <v/>
      </c>
      <c r="G17" s="139" t="str">
        <f>IF(B17="","",VLOOKUP($B17,#REF!,13,FALSE))</f>
        <v/>
      </c>
      <c r="H17" s="172" t="str">
        <f>IF(B17="","",VLOOKUP($B17,#REF!,14,FALSE))</f>
        <v/>
      </c>
      <c r="I17" s="139" t="str">
        <f>IF(B17="","",VLOOKUP($B17,#REF!,16,FALSE))</f>
        <v/>
      </c>
      <c r="J17" s="140" t="str">
        <f>IF(B17="","",VLOOKUP($B17,#REF!,17,FALSE))</f>
        <v/>
      </c>
      <c r="K17" s="370"/>
      <c r="L17" s="371"/>
      <c r="M17" s="372"/>
      <c r="N17" s="370"/>
      <c r="O17" s="371"/>
      <c r="P17" s="371"/>
      <c r="Q17" s="371"/>
      <c r="R17" s="371"/>
      <c r="S17" s="371"/>
      <c r="T17" s="371"/>
      <c r="U17" s="371"/>
      <c r="V17" s="372"/>
      <c r="W17" s="172"/>
      <c r="X17" s="373"/>
      <c r="Y17" s="386"/>
      <c r="Z17" s="387"/>
      <c r="AA17" s="140"/>
      <c r="AB17" s="173" t="str">
        <f t="shared" si="0"/>
        <v/>
      </c>
      <c r="AC17" s="855" t="str">
        <f>IF(B17="","",VLOOKUP($B17,#REF!,27,FALSE))</f>
        <v/>
      </c>
      <c r="AD17" s="856" t="s">
        <v>175</v>
      </c>
      <c r="AE17" s="857" t="s">
        <v>175</v>
      </c>
    </row>
    <row r="18" spans="1:31" s="342" customFormat="1" ht="18.75" customHeight="1" x14ac:dyDescent="0.15">
      <c r="A18" s="2" t="str">
        <f t="shared" si="1"/>
        <v/>
      </c>
      <c r="B18" s="377"/>
      <c r="C18" s="170" t="str">
        <f>IF(B18="","",VLOOKUP($B18,#REF!,2,FALSE))</f>
        <v/>
      </c>
      <c r="D18" s="171" t="str">
        <f>IF(B18="","",VLOOKUP($B18,#REF!,3,FALSE))</f>
        <v/>
      </c>
      <c r="E18" s="171" t="str">
        <f>IF(C18="","",VLOOKUP($B18,#REF!,4,FALSE))</f>
        <v/>
      </c>
      <c r="F18" s="172" t="str">
        <f>IF(B18="","",VLOOKUP($B18,#REF!,11,FALSE))</f>
        <v/>
      </c>
      <c r="G18" s="139" t="str">
        <f>IF(B18="","",VLOOKUP($B18,#REF!,13,FALSE))</f>
        <v/>
      </c>
      <c r="H18" s="172" t="str">
        <f>IF(B18="","",VLOOKUP($B18,#REF!,14,FALSE))</f>
        <v/>
      </c>
      <c r="I18" s="139" t="str">
        <f>IF(B18="","",VLOOKUP($B18,#REF!,16,FALSE))</f>
        <v/>
      </c>
      <c r="J18" s="140" t="str">
        <f>IF(B18="","",VLOOKUP($B18,#REF!,17,FALSE))</f>
        <v/>
      </c>
      <c r="K18" s="370"/>
      <c r="L18" s="371"/>
      <c r="M18" s="372"/>
      <c r="N18" s="370"/>
      <c r="O18" s="371"/>
      <c r="P18" s="371"/>
      <c r="Q18" s="371"/>
      <c r="R18" s="371"/>
      <c r="S18" s="371"/>
      <c r="T18" s="371"/>
      <c r="U18" s="371"/>
      <c r="V18" s="372"/>
      <c r="W18" s="172"/>
      <c r="X18" s="373"/>
      <c r="Y18" s="386"/>
      <c r="Z18" s="387"/>
      <c r="AA18" s="140"/>
      <c r="AB18" s="173" t="str">
        <f t="shared" si="0"/>
        <v/>
      </c>
      <c r="AC18" s="855" t="str">
        <f>IF(B18="","",VLOOKUP($B18,#REF!,27,FALSE))</f>
        <v/>
      </c>
      <c r="AD18" s="856" t="s">
        <v>175</v>
      </c>
      <c r="AE18" s="857" t="s">
        <v>175</v>
      </c>
    </row>
    <row r="19" spans="1:31" s="342" customFormat="1" ht="18.75" customHeight="1" x14ac:dyDescent="0.15">
      <c r="A19" s="2" t="str">
        <f t="shared" si="1"/>
        <v/>
      </c>
      <c r="B19" s="377"/>
      <c r="C19" s="170" t="str">
        <f>IF(B19="","",VLOOKUP($B19,#REF!,2,FALSE))</f>
        <v/>
      </c>
      <c r="D19" s="171" t="str">
        <f>IF(B19="","",VLOOKUP($B19,#REF!,3,FALSE))</f>
        <v/>
      </c>
      <c r="E19" s="171" t="str">
        <f>IF(C19="","",VLOOKUP($B19,#REF!,4,FALSE))</f>
        <v/>
      </c>
      <c r="F19" s="172" t="str">
        <f>IF(B19="","",VLOOKUP($B19,#REF!,11,FALSE))</f>
        <v/>
      </c>
      <c r="G19" s="139" t="str">
        <f>IF(E19="","",VLOOKUP($B19,#REF!,3,FALSE))</f>
        <v/>
      </c>
      <c r="H19" s="172" t="str">
        <f>IF(B19="","",VLOOKUP($B19,#REF!,14,FALSE))</f>
        <v/>
      </c>
      <c r="I19" s="139" t="str">
        <f>IF(B19="","",VLOOKUP($B19,#REF!,16,FALSE))</f>
        <v/>
      </c>
      <c r="J19" s="140" t="str">
        <f>IF(B19="","",VLOOKUP($B19,#REF!,17,FALSE))</f>
        <v/>
      </c>
      <c r="K19" s="370"/>
      <c r="L19" s="371"/>
      <c r="M19" s="372"/>
      <c r="N19" s="370"/>
      <c r="O19" s="371"/>
      <c r="P19" s="371"/>
      <c r="Q19" s="371"/>
      <c r="R19" s="371"/>
      <c r="S19" s="371"/>
      <c r="T19" s="371"/>
      <c r="U19" s="371"/>
      <c r="V19" s="372"/>
      <c r="W19" s="172"/>
      <c r="X19" s="373"/>
      <c r="Y19" s="386"/>
      <c r="Z19" s="387"/>
      <c r="AA19" s="140"/>
      <c r="AB19" s="173" t="str">
        <f t="shared" si="0"/>
        <v/>
      </c>
      <c r="AC19" s="855" t="str">
        <f>IF(B19="","",VLOOKUP($B19,#REF!,27,FALSE))</f>
        <v/>
      </c>
      <c r="AD19" s="856" t="s">
        <v>175</v>
      </c>
      <c r="AE19" s="857" t="s">
        <v>175</v>
      </c>
    </row>
    <row r="20" spans="1:31" s="342" customFormat="1" ht="18.75" customHeight="1" x14ac:dyDescent="0.15">
      <c r="A20" s="2" t="str">
        <f t="shared" si="1"/>
        <v/>
      </c>
      <c r="B20" s="377"/>
      <c r="C20" s="170" t="str">
        <f>IF(B20="","",VLOOKUP($B20,#REF!,2,FALSE))</f>
        <v/>
      </c>
      <c r="D20" s="171" t="str">
        <f>IF(B20="","",VLOOKUP($B20,#REF!,3,FALSE))</f>
        <v/>
      </c>
      <c r="E20" s="171" t="str">
        <f>IF(C20="","",VLOOKUP($B20,#REF!,4,FALSE))</f>
        <v/>
      </c>
      <c r="F20" s="172" t="str">
        <f>IF(B20="","",VLOOKUP($B20,#REF!,11,FALSE))</f>
        <v/>
      </c>
      <c r="G20" s="139" t="str">
        <f>IF(E20="","",VLOOKUP($B20,#REF!,3,FALSE))</f>
        <v/>
      </c>
      <c r="H20" s="172" t="str">
        <f>IF(B20="","",VLOOKUP($B20,#REF!,14,FALSE))</f>
        <v/>
      </c>
      <c r="I20" s="139" t="str">
        <f>IF(B20="","",VLOOKUP($B20,#REF!,16,FALSE))</f>
        <v/>
      </c>
      <c r="J20" s="140" t="str">
        <f>IF(B20="","",VLOOKUP($B20,#REF!,17,FALSE))</f>
        <v/>
      </c>
      <c r="K20" s="370"/>
      <c r="L20" s="371"/>
      <c r="M20" s="372"/>
      <c r="N20" s="370"/>
      <c r="O20" s="371"/>
      <c r="P20" s="371"/>
      <c r="Q20" s="371"/>
      <c r="R20" s="371"/>
      <c r="S20" s="371"/>
      <c r="T20" s="371"/>
      <c r="U20" s="371"/>
      <c r="V20" s="372"/>
      <c r="W20" s="172"/>
      <c r="X20" s="373"/>
      <c r="Y20" s="386"/>
      <c r="Z20" s="387"/>
      <c r="AA20" s="140"/>
      <c r="AB20" s="173" t="str">
        <f t="shared" si="0"/>
        <v/>
      </c>
      <c r="AC20" s="855" t="str">
        <f>IF(B20="","",VLOOKUP($B20,#REF!,27,FALSE))</f>
        <v/>
      </c>
      <c r="AD20" s="856" t="s">
        <v>175</v>
      </c>
      <c r="AE20" s="857" t="s">
        <v>175</v>
      </c>
    </row>
    <row r="21" spans="1:31" s="342" customFormat="1" ht="18.75" customHeight="1" x14ac:dyDescent="0.15">
      <c r="A21" s="2" t="str">
        <f t="shared" si="1"/>
        <v/>
      </c>
      <c r="B21" s="377"/>
      <c r="C21" s="170" t="str">
        <f>IF(B21="","",VLOOKUP($B21,#REF!,2,FALSE))</f>
        <v/>
      </c>
      <c r="D21" s="171" t="str">
        <f>IF(B21="","",VLOOKUP($B21,#REF!,3,FALSE))</f>
        <v/>
      </c>
      <c r="E21" s="171" t="str">
        <f>IF(C21="","",VLOOKUP($B21,#REF!,4,FALSE))</f>
        <v/>
      </c>
      <c r="F21" s="172" t="str">
        <f>IF(B21="","",VLOOKUP($B21,#REF!,11,FALSE))</f>
        <v/>
      </c>
      <c r="G21" s="139" t="str">
        <f>IF(E21="","",VLOOKUP($B21,#REF!,3,FALSE))</f>
        <v/>
      </c>
      <c r="H21" s="172" t="str">
        <f>IF(B21="","",VLOOKUP($B21,#REF!,14,FALSE))</f>
        <v/>
      </c>
      <c r="I21" s="139" t="str">
        <f>IF(B21="","",VLOOKUP($B21,#REF!,16,FALSE))</f>
        <v/>
      </c>
      <c r="J21" s="140" t="str">
        <f>IF(B21="","",VLOOKUP($B21,#REF!,17,FALSE))</f>
        <v/>
      </c>
      <c r="K21" s="370"/>
      <c r="L21" s="371"/>
      <c r="M21" s="372"/>
      <c r="N21" s="370"/>
      <c r="O21" s="371"/>
      <c r="P21" s="371"/>
      <c r="Q21" s="371"/>
      <c r="R21" s="371"/>
      <c r="S21" s="371"/>
      <c r="T21" s="371"/>
      <c r="U21" s="371"/>
      <c r="V21" s="372"/>
      <c r="W21" s="172"/>
      <c r="X21" s="373"/>
      <c r="Y21" s="386"/>
      <c r="Z21" s="387"/>
      <c r="AA21" s="140"/>
      <c r="AB21" s="173" t="str">
        <f t="shared" si="0"/>
        <v/>
      </c>
      <c r="AC21" s="855" t="str">
        <f>IF(B21="","",VLOOKUP($B21,#REF!,27,FALSE))</f>
        <v/>
      </c>
      <c r="AD21" s="856" t="s">
        <v>175</v>
      </c>
      <c r="AE21" s="857" t="s">
        <v>175</v>
      </c>
    </row>
    <row r="22" spans="1:31" s="342" customFormat="1" ht="18.75" customHeight="1" x14ac:dyDescent="0.15">
      <c r="A22" s="2" t="str">
        <f t="shared" si="1"/>
        <v/>
      </c>
      <c r="B22" s="377"/>
      <c r="C22" s="170" t="str">
        <f>IF(B22="","",VLOOKUP($B22,#REF!,2,FALSE))</f>
        <v/>
      </c>
      <c r="D22" s="171" t="str">
        <f>IF(B22="","",VLOOKUP($B22,#REF!,3,FALSE))</f>
        <v/>
      </c>
      <c r="E22" s="171" t="str">
        <f>IF(C22="","",VLOOKUP($B22,#REF!,4,FALSE))</f>
        <v/>
      </c>
      <c r="F22" s="172" t="str">
        <f>IF(B22="","",VLOOKUP($B22,#REF!,11,FALSE))</f>
        <v/>
      </c>
      <c r="G22" s="139" t="str">
        <f>IF(E22="","",VLOOKUP($B22,#REF!,3,FALSE))</f>
        <v/>
      </c>
      <c r="H22" s="172" t="str">
        <f>IF(B22="","",VLOOKUP($B22,#REF!,14,FALSE))</f>
        <v/>
      </c>
      <c r="I22" s="139" t="str">
        <f>IF(B22="","",VLOOKUP($B22,#REF!,16,FALSE))</f>
        <v/>
      </c>
      <c r="J22" s="140" t="str">
        <f>IF(B22="","",VLOOKUP($B22,#REF!,17,FALSE))</f>
        <v/>
      </c>
      <c r="K22" s="370"/>
      <c r="L22" s="371"/>
      <c r="M22" s="372"/>
      <c r="N22" s="370"/>
      <c r="O22" s="371"/>
      <c r="P22" s="371"/>
      <c r="Q22" s="371"/>
      <c r="R22" s="371"/>
      <c r="S22" s="371"/>
      <c r="T22" s="371"/>
      <c r="U22" s="371"/>
      <c r="V22" s="372"/>
      <c r="W22" s="172"/>
      <c r="X22" s="373"/>
      <c r="Y22" s="386"/>
      <c r="Z22" s="387"/>
      <c r="AA22" s="140"/>
      <c r="AB22" s="173" t="str">
        <f t="shared" si="0"/>
        <v/>
      </c>
      <c r="AC22" s="855" t="str">
        <f>IF(B22="","",VLOOKUP($B22,#REF!,27,FALSE))</f>
        <v/>
      </c>
      <c r="AD22" s="856" t="s">
        <v>175</v>
      </c>
      <c r="AE22" s="857" t="s">
        <v>175</v>
      </c>
    </row>
    <row r="23" spans="1:31" s="342" customFormat="1" ht="18.75" customHeight="1" x14ac:dyDescent="0.15">
      <c r="A23" s="2" t="str">
        <f t="shared" si="1"/>
        <v/>
      </c>
      <c r="B23" s="377"/>
      <c r="C23" s="170" t="str">
        <f>IF(B23="","",VLOOKUP($B23,#REF!,2,FALSE))</f>
        <v/>
      </c>
      <c r="D23" s="171" t="str">
        <f>IF(B23="","",VLOOKUP($B23,#REF!,3,FALSE))</f>
        <v/>
      </c>
      <c r="E23" s="171" t="str">
        <f>IF(C23="","",VLOOKUP($B23,#REF!,4,FALSE))</f>
        <v/>
      </c>
      <c r="F23" s="172" t="str">
        <f>IF(B23="","",VLOOKUP($B23,#REF!,11,FALSE))</f>
        <v/>
      </c>
      <c r="G23" s="139" t="str">
        <f>IF(E23="","",VLOOKUP($B23,#REF!,3,FALSE))</f>
        <v/>
      </c>
      <c r="H23" s="172" t="str">
        <f>IF(B23="","",VLOOKUP($B23,#REF!,14,FALSE))</f>
        <v/>
      </c>
      <c r="I23" s="139" t="str">
        <f>IF(B23="","",VLOOKUP($B23,#REF!,16,FALSE))</f>
        <v/>
      </c>
      <c r="J23" s="140" t="str">
        <f>IF(B23="","",VLOOKUP($B23,#REF!,17,FALSE))</f>
        <v/>
      </c>
      <c r="K23" s="370"/>
      <c r="L23" s="371"/>
      <c r="M23" s="372"/>
      <c r="N23" s="370"/>
      <c r="O23" s="371"/>
      <c r="P23" s="371"/>
      <c r="Q23" s="371"/>
      <c r="R23" s="371"/>
      <c r="S23" s="371"/>
      <c r="T23" s="371"/>
      <c r="U23" s="371"/>
      <c r="V23" s="372"/>
      <c r="W23" s="172"/>
      <c r="X23" s="373"/>
      <c r="Y23" s="386"/>
      <c r="Z23" s="387"/>
      <c r="AA23" s="140"/>
      <c r="AB23" s="173" t="str">
        <f t="shared" si="0"/>
        <v/>
      </c>
      <c r="AC23" s="855" t="str">
        <f>IF(B23="","",VLOOKUP($B23,#REF!,27,FALSE))</f>
        <v/>
      </c>
      <c r="AD23" s="856" t="s">
        <v>175</v>
      </c>
      <c r="AE23" s="857" t="s">
        <v>175</v>
      </c>
    </row>
    <row r="24" spans="1:31" s="342" customFormat="1" ht="18.75" customHeight="1" x14ac:dyDescent="0.15">
      <c r="A24" s="2" t="str">
        <f t="shared" si="1"/>
        <v/>
      </c>
      <c r="B24" s="377"/>
      <c r="C24" s="170" t="str">
        <f>IF(B24="","",VLOOKUP($B24,#REF!,2,FALSE))</f>
        <v/>
      </c>
      <c r="D24" s="171" t="str">
        <f>IF(B24="","",VLOOKUP($B24,#REF!,3,FALSE))</f>
        <v/>
      </c>
      <c r="E24" s="171" t="str">
        <f>IF(C24="","",VLOOKUP($B24,#REF!,4,FALSE))</f>
        <v/>
      </c>
      <c r="F24" s="172" t="str">
        <f>IF(B24="","",VLOOKUP($B24,#REF!,11,FALSE))</f>
        <v/>
      </c>
      <c r="G24" s="139" t="str">
        <f>IF(E24="","",VLOOKUP($B24,#REF!,3,FALSE))</f>
        <v/>
      </c>
      <c r="H24" s="172" t="str">
        <f>IF(B24="","",VLOOKUP($B24,#REF!,14,FALSE))</f>
        <v/>
      </c>
      <c r="I24" s="139" t="str">
        <f>IF(B24="","",VLOOKUP($B24,#REF!,16,FALSE))</f>
        <v/>
      </c>
      <c r="J24" s="140" t="str">
        <f>IF(B24="","",VLOOKUP($B24,#REF!,17,FALSE))</f>
        <v/>
      </c>
      <c r="K24" s="370"/>
      <c r="L24" s="371"/>
      <c r="M24" s="372"/>
      <c r="N24" s="370"/>
      <c r="O24" s="371"/>
      <c r="P24" s="371"/>
      <c r="Q24" s="371"/>
      <c r="R24" s="371"/>
      <c r="S24" s="371"/>
      <c r="T24" s="371"/>
      <c r="U24" s="371"/>
      <c r="V24" s="372"/>
      <c r="W24" s="172"/>
      <c r="X24" s="373"/>
      <c r="Y24" s="386"/>
      <c r="Z24" s="387"/>
      <c r="AA24" s="140"/>
      <c r="AB24" s="173" t="str">
        <f t="shared" si="0"/>
        <v/>
      </c>
      <c r="AC24" s="855" t="str">
        <f>IF(B24="","",VLOOKUP($B24,#REF!,27,FALSE))</f>
        <v/>
      </c>
      <c r="AD24" s="856" t="s">
        <v>175</v>
      </c>
      <c r="AE24" s="857" t="s">
        <v>175</v>
      </c>
    </row>
    <row r="25" spans="1:31" s="342" customFormat="1" ht="18.75" customHeight="1" x14ac:dyDescent="0.15">
      <c r="A25" s="2" t="str">
        <f t="shared" si="1"/>
        <v/>
      </c>
      <c r="B25" s="377"/>
      <c r="C25" s="170" t="str">
        <f>IF(B25="","",VLOOKUP($B25,#REF!,2,FALSE))</f>
        <v/>
      </c>
      <c r="D25" s="171" t="str">
        <f>IF(B25="","",VLOOKUP($B25,#REF!,3,FALSE))</f>
        <v/>
      </c>
      <c r="E25" s="171" t="str">
        <f>IF(C25="","",VLOOKUP($B25,#REF!,4,FALSE))</f>
        <v/>
      </c>
      <c r="F25" s="172" t="str">
        <f>IF(B25="","",VLOOKUP($B25,#REF!,11,FALSE))</f>
        <v/>
      </c>
      <c r="G25" s="139" t="str">
        <f>IF(E25="","",VLOOKUP($B25,#REF!,3,FALSE))</f>
        <v/>
      </c>
      <c r="H25" s="172" t="str">
        <f>IF(B25="","",VLOOKUP($B25,#REF!,14,FALSE))</f>
        <v/>
      </c>
      <c r="I25" s="139" t="str">
        <f>IF(B25="","",VLOOKUP($B25,#REF!,16,FALSE))</f>
        <v/>
      </c>
      <c r="J25" s="140" t="str">
        <f>IF(B25="","",VLOOKUP($B25,#REF!,17,FALSE))</f>
        <v/>
      </c>
      <c r="K25" s="370"/>
      <c r="L25" s="371"/>
      <c r="M25" s="372"/>
      <c r="N25" s="370"/>
      <c r="O25" s="371"/>
      <c r="P25" s="371"/>
      <c r="Q25" s="371"/>
      <c r="R25" s="371"/>
      <c r="S25" s="371"/>
      <c r="T25" s="371"/>
      <c r="U25" s="371"/>
      <c r="V25" s="372"/>
      <c r="W25" s="172"/>
      <c r="X25" s="373"/>
      <c r="Y25" s="386"/>
      <c r="Z25" s="387"/>
      <c r="AA25" s="140"/>
      <c r="AB25" s="173" t="str">
        <f t="shared" si="0"/>
        <v/>
      </c>
      <c r="AC25" s="855" t="str">
        <f>IF(B25="","",VLOOKUP($B25,#REF!,27,FALSE))</f>
        <v/>
      </c>
      <c r="AD25" s="856" t="s">
        <v>175</v>
      </c>
      <c r="AE25" s="857" t="s">
        <v>175</v>
      </c>
    </row>
    <row r="26" spans="1:31" s="342" customFormat="1" ht="18.75" customHeight="1" x14ac:dyDescent="0.15">
      <c r="A26" s="2" t="str">
        <f t="shared" si="1"/>
        <v/>
      </c>
      <c r="B26" s="377"/>
      <c r="C26" s="170" t="str">
        <f>IF(B26="","",VLOOKUP($B26,#REF!,2,FALSE))</f>
        <v/>
      </c>
      <c r="D26" s="171" t="str">
        <f>IF(B26="","",VLOOKUP($B26,#REF!,3,FALSE))</f>
        <v/>
      </c>
      <c r="E26" s="171" t="str">
        <f>IF(C26="","",VLOOKUP($B26,#REF!,4,FALSE))</f>
        <v/>
      </c>
      <c r="F26" s="172" t="str">
        <f>IF(B26="","",VLOOKUP($B26,#REF!,11,FALSE))</f>
        <v/>
      </c>
      <c r="G26" s="139" t="str">
        <f>IF(E26="","",VLOOKUP($B26,#REF!,3,FALSE))</f>
        <v/>
      </c>
      <c r="H26" s="172" t="str">
        <f>IF(B26="","",VLOOKUP($B26,#REF!,14,FALSE))</f>
        <v/>
      </c>
      <c r="I26" s="139" t="str">
        <f>IF(B26="","",VLOOKUP($B26,#REF!,16,FALSE))</f>
        <v/>
      </c>
      <c r="J26" s="140" t="str">
        <f>IF(B26="","",VLOOKUP($B26,#REF!,17,FALSE))</f>
        <v/>
      </c>
      <c r="K26" s="370"/>
      <c r="L26" s="371"/>
      <c r="M26" s="372"/>
      <c r="N26" s="370"/>
      <c r="O26" s="371"/>
      <c r="P26" s="371"/>
      <c r="Q26" s="371"/>
      <c r="R26" s="371"/>
      <c r="S26" s="371"/>
      <c r="T26" s="371"/>
      <c r="U26" s="371"/>
      <c r="V26" s="372"/>
      <c r="W26" s="172"/>
      <c r="X26" s="373"/>
      <c r="Y26" s="386"/>
      <c r="Z26" s="387"/>
      <c r="AA26" s="140"/>
      <c r="AB26" s="173" t="str">
        <f t="shared" si="0"/>
        <v/>
      </c>
      <c r="AC26" s="855" t="str">
        <f>IF(B26="","",VLOOKUP($B26,#REF!,27,FALSE))</f>
        <v/>
      </c>
      <c r="AD26" s="856" t="s">
        <v>175</v>
      </c>
      <c r="AE26" s="857" t="s">
        <v>175</v>
      </c>
    </row>
    <row r="27" spans="1:31" s="342" customFormat="1" ht="18.75" customHeight="1" x14ac:dyDescent="0.15">
      <c r="A27" s="2" t="str">
        <f t="shared" si="1"/>
        <v/>
      </c>
      <c r="B27" s="377"/>
      <c r="C27" s="170" t="str">
        <f>IF(B27="","",VLOOKUP($B27,#REF!,2,FALSE))</f>
        <v/>
      </c>
      <c r="D27" s="171" t="str">
        <f>IF(B27="","",VLOOKUP($B27,#REF!,3,FALSE))</f>
        <v/>
      </c>
      <c r="E27" s="171" t="str">
        <f>IF(C27="","",VLOOKUP($B27,#REF!,4,FALSE))</f>
        <v/>
      </c>
      <c r="F27" s="172" t="str">
        <f>IF(B27="","",VLOOKUP($B27,#REF!,11,FALSE))</f>
        <v/>
      </c>
      <c r="G27" s="139" t="str">
        <f>IF(E27="","",VLOOKUP($B27,#REF!,3,FALSE))</f>
        <v/>
      </c>
      <c r="H27" s="172" t="str">
        <f>IF(B27="","",VLOOKUP($B27,#REF!,14,FALSE))</f>
        <v/>
      </c>
      <c r="I27" s="139" t="str">
        <f>IF(B27="","",VLOOKUP($B27,#REF!,16,FALSE))</f>
        <v/>
      </c>
      <c r="J27" s="140" t="str">
        <f>IF(B27="","",VLOOKUP($B27,#REF!,17,FALSE))</f>
        <v/>
      </c>
      <c r="K27" s="370"/>
      <c r="L27" s="371"/>
      <c r="M27" s="372"/>
      <c r="N27" s="370"/>
      <c r="O27" s="371"/>
      <c r="P27" s="371"/>
      <c r="Q27" s="371"/>
      <c r="R27" s="371"/>
      <c r="S27" s="371"/>
      <c r="T27" s="371"/>
      <c r="U27" s="371"/>
      <c r="V27" s="372"/>
      <c r="W27" s="172"/>
      <c r="X27" s="373"/>
      <c r="Y27" s="386"/>
      <c r="Z27" s="387"/>
      <c r="AA27" s="140"/>
      <c r="AB27" s="173" t="str">
        <f t="shared" si="0"/>
        <v/>
      </c>
      <c r="AC27" s="855" t="str">
        <f>IF(B27="","",VLOOKUP($B27,#REF!,27,FALSE))</f>
        <v/>
      </c>
      <c r="AD27" s="856" t="s">
        <v>175</v>
      </c>
      <c r="AE27" s="857" t="s">
        <v>175</v>
      </c>
    </row>
    <row r="28" spans="1:31" s="342" customFormat="1" ht="18.75" customHeight="1" x14ac:dyDescent="0.15">
      <c r="A28" s="2" t="str">
        <f t="shared" si="1"/>
        <v/>
      </c>
      <c r="B28" s="377"/>
      <c r="C28" s="170" t="str">
        <f>IF(B28="","",VLOOKUP($B28,#REF!,2,FALSE))</f>
        <v/>
      </c>
      <c r="D28" s="171" t="str">
        <f>IF(B28="","",VLOOKUP($B28,#REF!,3,FALSE))</f>
        <v/>
      </c>
      <c r="E28" s="171" t="str">
        <f>IF(C28="","",VLOOKUP($B28,#REF!,4,FALSE))</f>
        <v/>
      </c>
      <c r="F28" s="172" t="str">
        <f>IF(B28="","",VLOOKUP($B28,#REF!,11,FALSE))</f>
        <v/>
      </c>
      <c r="G28" s="139" t="str">
        <f>IF(E28="","",VLOOKUP($B28,#REF!,3,FALSE))</f>
        <v/>
      </c>
      <c r="H28" s="172" t="str">
        <f>IF(B28="","",VLOOKUP($B28,#REF!,14,FALSE))</f>
        <v/>
      </c>
      <c r="I28" s="139" t="str">
        <f>IF(B28="","",VLOOKUP($B28,#REF!,16,FALSE))</f>
        <v/>
      </c>
      <c r="J28" s="140" t="str">
        <f>IF(B28="","",VLOOKUP($B28,#REF!,17,FALSE))</f>
        <v/>
      </c>
      <c r="K28" s="370"/>
      <c r="L28" s="371"/>
      <c r="M28" s="372"/>
      <c r="N28" s="370"/>
      <c r="O28" s="371"/>
      <c r="P28" s="371"/>
      <c r="Q28" s="371"/>
      <c r="R28" s="371"/>
      <c r="S28" s="371"/>
      <c r="T28" s="371"/>
      <c r="U28" s="371"/>
      <c r="V28" s="372"/>
      <c r="W28" s="172"/>
      <c r="X28" s="373"/>
      <c r="Y28" s="386"/>
      <c r="Z28" s="387"/>
      <c r="AA28" s="140"/>
      <c r="AB28" s="173" t="str">
        <f t="shared" si="0"/>
        <v/>
      </c>
      <c r="AC28" s="855" t="str">
        <f>IF(B28="","",VLOOKUP($B28,#REF!,27,FALSE))</f>
        <v/>
      </c>
      <c r="AD28" s="856" t="s">
        <v>175</v>
      </c>
      <c r="AE28" s="857" t="s">
        <v>175</v>
      </c>
    </row>
    <row r="29" spans="1:31" s="342" customFormat="1" ht="18.75" customHeight="1" x14ac:dyDescent="0.15">
      <c r="A29" s="2" t="str">
        <f t="shared" si="1"/>
        <v/>
      </c>
      <c r="B29" s="377"/>
      <c r="C29" s="170" t="str">
        <f>IF(B29="","",VLOOKUP($B29,#REF!,2,FALSE))</f>
        <v/>
      </c>
      <c r="D29" s="171" t="str">
        <f>IF(B29="","",VLOOKUP($B29,#REF!,3,FALSE))</f>
        <v/>
      </c>
      <c r="E29" s="171" t="str">
        <f>IF(C29="","",VLOOKUP($B29,#REF!,4,FALSE))</f>
        <v/>
      </c>
      <c r="F29" s="172" t="str">
        <f>IF(B29="","",VLOOKUP($B29,#REF!,11,FALSE))</f>
        <v/>
      </c>
      <c r="G29" s="139" t="str">
        <f>IF(E29="","",VLOOKUP($B29,#REF!,3,FALSE))</f>
        <v/>
      </c>
      <c r="H29" s="172" t="str">
        <f>IF(B29="","",VLOOKUP($B29,#REF!,14,FALSE))</f>
        <v/>
      </c>
      <c r="I29" s="139" t="str">
        <f>IF(B29="","",VLOOKUP($B29,#REF!,16,FALSE))</f>
        <v/>
      </c>
      <c r="J29" s="140" t="str">
        <f>IF(B29="","",VLOOKUP($B29,#REF!,17,FALSE))</f>
        <v/>
      </c>
      <c r="K29" s="370"/>
      <c r="L29" s="371"/>
      <c r="M29" s="372"/>
      <c r="N29" s="370"/>
      <c r="O29" s="371"/>
      <c r="P29" s="371"/>
      <c r="Q29" s="371"/>
      <c r="R29" s="371"/>
      <c r="S29" s="371"/>
      <c r="T29" s="371"/>
      <c r="U29" s="371"/>
      <c r="V29" s="372"/>
      <c r="W29" s="172"/>
      <c r="X29" s="373"/>
      <c r="Y29" s="386"/>
      <c r="Z29" s="387"/>
      <c r="AA29" s="140"/>
      <c r="AB29" s="173" t="str">
        <f t="shared" si="0"/>
        <v/>
      </c>
      <c r="AC29" s="855" t="str">
        <f>IF(B29="","",VLOOKUP($B29,#REF!,27,FALSE))</f>
        <v/>
      </c>
      <c r="AD29" s="856" t="s">
        <v>175</v>
      </c>
      <c r="AE29" s="857" t="s">
        <v>175</v>
      </c>
    </row>
    <row r="30" spans="1:31" s="342" customFormat="1" ht="18.75" customHeight="1" x14ac:dyDescent="0.15">
      <c r="A30" s="2" t="str">
        <f t="shared" si="1"/>
        <v/>
      </c>
      <c r="B30" s="377"/>
      <c r="C30" s="170" t="str">
        <f>IF(B30="","",VLOOKUP($B30,#REF!,2,FALSE))</f>
        <v/>
      </c>
      <c r="D30" s="171" t="str">
        <f>IF(B30="","",VLOOKUP($B30,#REF!,3,FALSE))</f>
        <v/>
      </c>
      <c r="E30" s="171" t="str">
        <f>IF(C30="","",VLOOKUP($B30,#REF!,4,FALSE))</f>
        <v/>
      </c>
      <c r="F30" s="172" t="str">
        <f>IF(B30="","",VLOOKUP($B30,#REF!,11,FALSE))</f>
        <v/>
      </c>
      <c r="G30" s="139" t="str">
        <f>IF(E30="","",VLOOKUP($B30,#REF!,3,FALSE))</f>
        <v/>
      </c>
      <c r="H30" s="172" t="str">
        <f>IF(B30="","",VLOOKUP($B30,#REF!,14,FALSE))</f>
        <v/>
      </c>
      <c r="I30" s="139" t="str">
        <f>IF(B30="","",VLOOKUP($B30,#REF!,16,FALSE))</f>
        <v/>
      </c>
      <c r="J30" s="140" t="str">
        <f>IF(B30="","",VLOOKUP($B30,#REF!,17,FALSE))</f>
        <v/>
      </c>
      <c r="K30" s="370"/>
      <c r="L30" s="371"/>
      <c r="M30" s="372"/>
      <c r="N30" s="370"/>
      <c r="O30" s="371"/>
      <c r="P30" s="371"/>
      <c r="Q30" s="371"/>
      <c r="R30" s="371"/>
      <c r="S30" s="371"/>
      <c r="T30" s="371"/>
      <c r="U30" s="371"/>
      <c r="V30" s="372"/>
      <c r="W30" s="172"/>
      <c r="X30" s="373"/>
      <c r="Y30" s="386"/>
      <c r="Z30" s="387"/>
      <c r="AA30" s="140"/>
      <c r="AB30" s="173" t="str">
        <f t="shared" si="0"/>
        <v/>
      </c>
      <c r="AC30" s="855" t="str">
        <f>IF(B30="","",VLOOKUP($B30,#REF!,27,FALSE))</f>
        <v/>
      </c>
      <c r="AD30" s="856" t="s">
        <v>175</v>
      </c>
      <c r="AE30" s="857" t="s">
        <v>175</v>
      </c>
    </row>
    <row r="31" spans="1:31" s="342" customFormat="1" ht="18.75" customHeight="1" x14ac:dyDescent="0.15">
      <c r="A31" s="2" t="str">
        <f t="shared" si="1"/>
        <v/>
      </c>
      <c r="B31" s="377"/>
      <c r="C31" s="170" t="str">
        <f>IF(B31="","",VLOOKUP($B31,#REF!,2,FALSE))</f>
        <v/>
      </c>
      <c r="D31" s="171" t="str">
        <f>IF(B31="","",VLOOKUP($B31,#REF!,3,FALSE))</f>
        <v/>
      </c>
      <c r="E31" s="171" t="str">
        <f>IF(C31="","",VLOOKUP($B31,#REF!,4,FALSE))</f>
        <v/>
      </c>
      <c r="F31" s="172" t="str">
        <f>IF(B31="","",VLOOKUP($B31,#REF!,11,FALSE))</f>
        <v/>
      </c>
      <c r="G31" s="139" t="str">
        <f>IF(E31="","",VLOOKUP($B31,#REF!,3,FALSE))</f>
        <v/>
      </c>
      <c r="H31" s="172" t="str">
        <f>IF(B31="","",VLOOKUP($B31,#REF!,14,FALSE))</f>
        <v/>
      </c>
      <c r="I31" s="139" t="str">
        <f>IF(B31="","",VLOOKUP($B31,#REF!,16,FALSE))</f>
        <v/>
      </c>
      <c r="J31" s="140" t="str">
        <f>IF(B31="","",VLOOKUP($B31,#REF!,17,FALSE))</f>
        <v/>
      </c>
      <c r="K31" s="370"/>
      <c r="L31" s="371"/>
      <c r="M31" s="372"/>
      <c r="N31" s="370"/>
      <c r="O31" s="371"/>
      <c r="P31" s="371"/>
      <c r="Q31" s="371"/>
      <c r="R31" s="371"/>
      <c r="S31" s="371"/>
      <c r="T31" s="371"/>
      <c r="U31" s="371"/>
      <c r="V31" s="372"/>
      <c r="W31" s="172"/>
      <c r="X31" s="373"/>
      <c r="Y31" s="386"/>
      <c r="Z31" s="387"/>
      <c r="AA31" s="140"/>
      <c r="AB31" s="173" t="str">
        <f t="shared" si="0"/>
        <v/>
      </c>
      <c r="AC31" s="855" t="str">
        <f>IF(B31="","",VLOOKUP($B31,#REF!,27,FALSE))</f>
        <v/>
      </c>
      <c r="AD31" s="856" t="s">
        <v>175</v>
      </c>
      <c r="AE31" s="857" t="s">
        <v>175</v>
      </c>
    </row>
    <row r="32" spans="1:31" s="342" customFormat="1" ht="18.75" customHeight="1" x14ac:dyDescent="0.15">
      <c r="A32" s="2" t="str">
        <f t="shared" si="1"/>
        <v/>
      </c>
      <c r="B32" s="377"/>
      <c r="C32" s="170" t="str">
        <f>IF(B32="","",VLOOKUP($B32,#REF!,2,FALSE))</f>
        <v/>
      </c>
      <c r="D32" s="171" t="str">
        <f>IF(B32="","",VLOOKUP($B32,#REF!,3,FALSE))</f>
        <v/>
      </c>
      <c r="E32" s="171" t="str">
        <f>IF(C32="","",VLOOKUP($B32,#REF!,4,FALSE))</f>
        <v/>
      </c>
      <c r="F32" s="172" t="str">
        <f>IF(B32="","",VLOOKUP($B32,#REF!,11,FALSE))</f>
        <v/>
      </c>
      <c r="G32" s="139" t="str">
        <f>IF(E32="","",VLOOKUP($B32,#REF!,3,FALSE))</f>
        <v/>
      </c>
      <c r="H32" s="172" t="str">
        <f>IF(B32="","",VLOOKUP($B32,#REF!,14,FALSE))</f>
        <v/>
      </c>
      <c r="I32" s="139" t="str">
        <f>IF(B32="","",VLOOKUP($B32,#REF!,16,FALSE))</f>
        <v/>
      </c>
      <c r="J32" s="140" t="str">
        <f>IF(B32="","",VLOOKUP($B32,#REF!,17,FALSE))</f>
        <v/>
      </c>
      <c r="K32" s="370"/>
      <c r="L32" s="371"/>
      <c r="M32" s="372"/>
      <c r="N32" s="370"/>
      <c r="O32" s="371"/>
      <c r="P32" s="371"/>
      <c r="Q32" s="371"/>
      <c r="R32" s="371"/>
      <c r="S32" s="371"/>
      <c r="T32" s="371"/>
      <c r="U32" s="371"/>
      <c r="V32" s="372"/>
      <c r="W32" s="172"/>
      <c r="X32" s="373"/>
      <c r="Y32" s="386"/>
      <c r="Z32" s="387"/>
      <c r="AA32" s="140"/>
      <c r="AB32" s="173" t="str">
        <f t="shared" si="0"/>
        <v/>
      </c>
      <c r="AC32" s="855" t="str">
        <f>IF(B32="","",VLOOKUP($B32,#REF!,27,FALSE))</f>
        <v/>
      </c>
      <c r="AD32" s="856" t="s">
        <v>175</v>
      </c>
      <c r="AE32" s="857" t="s">
        <v>175</v>
      </c>
    </row>
    <row r="33" spans="1:31" s="342" customFormat="1" ht="18.75" customHeight="1" x14ac:dyDescent="0.15">
      <c r="A33" s="2" t="str">
        <f t="shared" si="1"/>
        <v/>
      </c>
      <c r="B33" s="377"/>
      <c r="C33" s="170" t="str">
        <f>IF(B33="","",VLOOKUP($B33,#REF!,2,FALSE))</f>
        <v/>
      </c>
      <c r="D33" s="171" t="str">
        <f>IF(B33="","",VLOOKUP($B33,#REF!,3,FALSE))</f>
        <v/>
      </c>
      <c r="E33" s="171" t="str">
        <f>IF(C33="","",VLOOKUP($B33,#REF!,4,FALSE))</f>
        <v/>
      </c>
      <c r="F33" s="172" t="str">
        <f>IF(B33="","",VLOOKUP($B33,#REF!,11,FALSE))</f>
        <v/>
      </c>
      <c r="G33" s="139" t="str">
        <f>IF(E33="","",VLOOKUP($B33,#REF!,3,FALSE))</f>
        <v/>
      </c>
      <c r="H33" s="172" t="str">
        <f>IF(B33="","",VLOOKUP($B33,#REF!,14,FALSE))</f>
        <v/>
      </c>
      <c r="I33" s="139" t="str">
        <f>IF(B33="","",VLOOKUP($B33,#REF!,16,FALSE))</f>
        <v/>
      </c>
      <c r="J33" s="140" t="str">
        <f>IF(B33="","",VLOOKUP($B33,#REF!,17,FALSE))</f>
        <v/>
      </c>
      <c r="K33" s="370"/>
      <c r="L33" s="371"/>
      <c r="M33" s="372"/>
      <c r="N33" s="370"/>
      <c r="O33" s="371"/>
      <c r="P33" s="371"/>
      <c r="Q33" s="371"/>
      <c r="R33" s="371"/>
      <c r="S33" s="371"/>
      <c r="T33" s="371"/>
      <c r="U33" s="371"/>
      <c r="V33" s="372"/>
      <c r="W33" s="172"/>
      <c r="X33" s="373"/>
      <c r="Y33" s="386"/>
      <c r="Z33" s="387"/>
      <c r="AA33" s="140"/>
      <c r="AB33" s="173" t="str">
        <f t="shared" si="0"/>
        <v/>
      </c>
      <c r="AC33" s="855" t="str">
        <f>IF(B33="","",VLOOKUP($B33,#REF!,27,FALSE))</f>
        <v/>
      </c>
      <c r="AD33" s="856" t="s">
        <v>175</v>
      </c>
      <c r="AE33" s="857" t="s">
        <v>175</v>
      </c>
    </row>
    <row r="34" spans="1:31" s="342" customFormat="1" ht="18.75" customHeight="1" x14ac:dyDescent="0.15">
      <c r="A34" s="2" t="str">
        <f t="shared" si="1"/>
        <v/>
      </c>
      <c r="B34" s="377"/>
      <c r="C34" s="170" t="str">
        <f>IF(B34="","",VLOOKUP($B34,#REF!,2,FALSE))</f>
        <v/>
      </c>
      <c r="D34" s="171" t="str">
        <f>IF(B34="","",VLOOKUP($B34,#REF!,3,FALSE))</f>
        <v/>
      </c>
      <c r="E34" s="171" t="str">
        <f>IF(C34="","",VLOOKUP($B34,#REF!,4,FALSE))</f>
        <v/>
      </c>
      <c r="F34" s="172" t="str">
        <f>IF(B34="","",VLOOKUP($B34,#REF!,11,FALSE))</f>
        <v/>
      </c>
      <c r="G34" s="139" t="str">
        <f>IF(E34="","",VLOOKUP($B34,#REF!,3,FALSE))</f>
        <v/>
      </c>
      <c r="H34" s="172" t="str">
        <f>IF(B34="","",VLOOKUP($B34,#REF!,14,FALSE))</f>
        <v/>
      </c>
      <c r="I34" s="139" t="str">
        <f>IF(B34="","",VLOOKUP($B34,#REF!,16,FALSE))</f>
        <v/>
      </c>
      <c r="J34" s="140" t="str">
        <f>IF(B34="","",VLOOKUP($B34,#REF!,17,FALSE))</f>
        <v/>
      </c>
      <c r="K34" s="370"/>
      <c r="L34" s="371"/>
      <c r="M34" s="372"/>
      <c r="N34" s="370"/>
      <c r="O34" s="371"/>
      <c r="P34" s="371"/>
      <c r="Q34" s="371"/>
      <c r="R34" s="371"/>
      <c r="S34" s="371"/>
      <c r="T34" s="371"/>
      <c r="U34" s="371"/>
      <c r="V34" s="372"/>
      <c r="W34" s="172"/>
      <c r="X34" s="373"/>
      <c r="Y34" s="386"/>
      <c r="Z34" s="387"/>
      <c r="AA34" s="140"/>
      <c r="AB34" s="173" t="str">
        <f t="shared" si="0"/>
        <v/>
      </c>
      <c r="AC34" s="855" t="str">
        <f>IF(B34="","",VLOOKUP($B34,#REF!,27,FALSE))</f>
        <v/>
      </c>
      <c r="AD34" s="856" t="s">
        <v>175</v>
      </c>
      <c r="AE34" s="857" t="s">
        <v>175</v>
      </c>
    </row>
    <row r="35" spans="1:31" s="342" customFormat="1" ht="18.75" customHeight="1" x14ac:dyDescent="0.15">
      <c r="A35" s="2" t="str">
        <f t="shared" si="1"/>
        <v/>
      </c>
      <c r="B35" s="377"/>
      <c r="C35" s="170" t="str">
        <f>IF(B35="","",VLOOKUP($B35,#REF!,2,FALSE))</f>
        <v/>
      </c>
      <c r="D35" s="171" t="str">
        <f>IF(B35="","",VLOOKUP($B35,#REF!,3,FALSE))</f>
        <v/>
      </c>
      <c r="E35" s="171" t="str">
        <f>IF(C35="","",VLOOKUP($B35,#REF!,4,FALSE))</f>
        <v/>
      </c>
      <c r="F35" s="172" t="str">
        <f>IF(B35="","",VLOOKUP($B35,#REF!,11,FALSE))</f>
        <v/>
      </c>
      <c r="G35" s="139" t="str">
        <f>IF(E35="","",VLOOKUP($B35,#REF!,3,FALSE))</f>
        <v/>
      </c>
      <c r="H35" s="172" t="str">
        <f>IF(B35="","",VLOOKUP($B35,#REF!,14,FALSE))</f>
        <v/>
      </c>
      <c r="I35" s="139" t="str">
        <f>IF(B35="","",VLOOKUP($B35,#REF!,16,FALSE))</f>
        <v/>
      </c>
      <c r="J35" s="140" t="str">
        <f>IF(B35="","",VLOOKUP($B35,#REF!,17,FALSE))</f>
        <v/>
      </c>
      <c r="K35" s="370"/>
      <c r="L35" s="371"/>
      <c r="M35" s="372"/>
      <c r="N35" s="370"/>
      <c r="O35" s="371"/>
      <c r="P35" s="371"/>
      <c r="Q35" s="371"/>
      <c r="R35" s="371"/>
      <c r="S35" s="371"/>
      <c r="T35" s="371"/>
      <c r="U35" s="371"/>
      <c r="V35" s="372"/>
      <c r="W35" s="172"/>
      <c r="X35" s="373"/>
      <c r="Y35" s="386"/>
      <c r="Z35" s="387"/>
      <c r="AA35" s="140"/>
      <c r="AB35" s="173" t="str">
        <f t="shared" si="0"/>
        <v/>
      </c>
      <c r="AC35" s="855" t="str">
        <f>IF(B35="","",VLOOKUP($B35,#REF!,27,FALSE))</f>
        <v/>
      </c>
      <c r="AD35" s="856" t="s">
        <v>175</v>
      </c>
      <c r="AE35" s="857" t="s">
        <v>175</v>
      </c>
    </row>
    <row r="36" spans="1:31" s="342" customFormat="1" ht="18.75" customHeight="1" x14ac:dyDescent="0.15">
      <c r="A36" s="2" t="str">
        <f t="shared" si="1"/>
        <v/>
      </c>
      <c r="B36" s="377"/>
      <c r="C36" s="170" t="str">
        <f>IF(B36="","",VLOOKUP($B36,#REF!,2,FALSE))</f>
        <v/>
      </c>
      <c r="D36" s="171" t="str">
        <f>IF(B36="","",VLOOKUP($B36,#REF!,3,FALSE))</f>
        <v/>
      </c>
      <c r="E36" s="171" t="str">
        <f>IF(C36="","",VLOOKUP($B36,#REF!,4,FALSE))</f>
        <v/>
      </c>
      <c r="F36" s="172" t="str">
        <f>IF(B36="","",VLOOKUP($B36,#REF!,11,FALSE))</f>
        <v/>
      </c>
      <c r="G36" s="139" t="str">
        <f>IF(E36="","",VLOOKUP($B36,#REF!,3,FALSE))</f>
        <v/>
      </c>
      <c r="H36" s="172" t="str">
        <f>IF(B36="","",VLOOKUP($B36,#REF!,14,FALSE))</f>
        <v/>
      </c>
      <c r="I36" s="139" t="str">
        <f>IF(B36="","",VLOOKUP($B36,#REF!,16,FALSE))</f>
        <v/>
      </c>
      <c r="J36" s="140" t="str">
        <f>IF(B36="","",VLOOKUP($B36,#REF!,17,FALSE))</f>
        <v/>
      </c>
      <c r="K36" s="370"/>
      <c r="L36" s="371"/>
      <c r="M36" s="372"/>
      <c r="N36" s="370"/>
      <c r="O36" s="371"/>
      <c r="P36" s="371"/>
      <c r="Q36" s="371"/>
      <c r="R36" s="371"/>
      <c r="S36" s="371"/>
      <c r="T36" s="371"/>
      <c r="U36" s="371"/>
      <c r="V36" s="372"/>
      <c r="W36" s="172"/>
      <c r="X36" s="373"/>
      <c r="Y36" s="386"/>
      <c r="Z36" s="387"/>
      <c r="AA36" s="140"/>
      <c r="AB36" s="173" t="str">
        <f t="shared" si="0"/>
        <v/>
      </c>
      <c r="AC36" s="855" t="str">
        <f>IF(B36="","",VLOOKUP($B36,#REF!,27,FALSE))</f>
        <v/>
      </c>
      <c r="AD36" s="856" t="s">
        <v>175</v>
      </c>
      <c r="AE36" s="857" t="s">
        <v>175</v>
      </c>
    </row>
    <row r="37" spans="1:31" s="342" customFormat="1" ht="18.75" customHeight="1" x14ac:dyDescent="0.15">
      <c r="A37" s="2" t="str">
        <f t="shared" si="1"/>
        <v/>
      </c>
      <c r="B37" s="377"/>
      <c r="C37" s="170" t="str">
        <f>IF(B37="","",VLOOKUP($B37,#REF!,2,FALSE))</f>
        <v/>
      </c>
      <c r="D37" s="171" t="str">
        <f>IF(B37="","",VLOOKUP($B37,#REF!,3,FALSE))</f>
        <v/>
      </c>
      <c r="E37" s="171" t="str">
        <f>IF(C37="","",VLOOKUP($B37,#REF!,4,FALSE))</f>
        <v/>
      </c>
      <c r="F37" s="172" t="str">
        <f>IF(B37="","",VLOOKUP($B37,#REF!,11,FALSE))</f>
        <v/>
      </c>
      <c r="G37" s="139" t="str">
        <f>IF(E37="","",VLOOKUP($B37,#REF!,3,FALSE))</f>
        <v/>
      </c>
      <c r="H37" s="172" t="str">
        <f>IF(B37="","",VLOOKUP($B37,#REF!,14,FALSE))</f>
        <v/>
      </c>
      <c r="I37" s="139" t="str">
        <f>IF(B37="","",VLOOKUP($B37,#REF!,16,FALSE))</f>
        <v/>
      </c>
      <c r="J37" s="140" t="str">
        <f>IF(B37="","",VLOOKUP($B37,#REF!,17,FALSE))</f>
        <v/>
      </c>
      <c r="K37" s="370"/>
      <c r="L37" s="371"/>
      <c r="M37" s="372"/>
      <c r="N37" s="370"/>
      <c r="O37" s="371"/>
      <c r="P37" s="371"/>
      <c r="Q37" s="371"/>
      <c r="R37" s="371"/>
      <c r="S37" s="371"/>
      <c r="T37" s="371"/>
      <c r="U37" s="371"/>
      <c r="V37" s="372"/>
      <c r="W37" s="172"/>
      <c r="X37" s="373"/>
      <c r="Y37" s="386"/>
      <c r="Z37" s="387"/>
      <c r="AA37" s="140"/>
      <c r="AB37" s="173" t="str">
        <f t="shared" si="0"/>
        <v/>
      </c>
      <c r="AC37" s="855" t="str">
        <f>IF(B37="","",VLOOKUP($B37,#REF!,27,FALSE))</f>
        <v/>
      </c>
      <c r="AD37" s="856" t="s">
        <v>175</v>
      </c>
      <c r="AE37" s="857" t="s">
        <v>175</v>
      </c>
    </row>
    <row r="38" spans="1:31" s="342" customFormat="1" ht="18.75" customHeight="1" thickBot="1" x14ac:dyDescent="0.2">
      <c r="A38" s="2" t="str">
        <f t="shared" si="1"/>
        <v/>
      </c>
      <c r="B38" s="377"/>
      <c r="C38" s="170" t="str">
        <f>IF(B38="","",VLOOKUP($B38,#REF!,2,FALSE))</f>
        <v/>
      </c>
      <c r="D38" s="171" t="str">
        <f>IF(B38="","",VLOOKUP($B38,#REF!,3,FALSE))</f>
        <v/>
      </c>
      <c r="E38" s="171" t="str">
        <f>IF(C38="","",VLOOKUP($B38,#REF!,4,FALSE))</f>
        <v/>
      </c>
      <c r="F38" s="172" t="str">
        <f>IF(B38="","",VLOOKUP($B38,#REF!,11,FALSE))</f>
        <v/>
      </c>
      <c r="G38" s="174" t="str">
        <f>IF(E38="","",VLOOKUP($B38,#REF!,3,FALSE))</f>
        <v/>
      </c>
      <c r="H38" s="172" t="str">
        <f>IF(B38="","",VLOOKUP($B38,#REF!,14,FALSE))</f>
        <v/>
      </c>
      <c r="I38" s="139" t="str">
        <f>IF(B38="","",VLOOKUP($B38,#REF!,16,FALSE))</f>
        <v/>
      </c>
      <c r="J38" s="140" t="str">
        <f>IF(B38="","",VLOOKUP($B38,#REF!,17,FALSE))</f>
        <v/>
      </c>
      <c r="K38" s="370"/>
      <c r="L38" s="371"/>
      <c r="M38" s="372"/>
      <c r="N38" s="370"/>
      <c r="O38" s="371"/>
      <c r="P38" s="371"/>
      <c r="Q38" s="371"/>
      <c r="R38" s="371"/>
      <c r="S38" s="371"/>
      <c r="T38" s="371"/>
      <c r="U38" s="371"/>
      <c r="V38" s="372"/>
      <c r="W38" s="172"/>
      <c r="X38" s="373"/>
      <c r="Y38" s="386"/>
      <c r="Z38" s="387"/>
      <c r="AA38" s="140"/>
      <c r="AB38" s="173" t="str">
        <f t="shared" si="0"/>
        <v/>
      </c>
      <c r="AC38" s="843" t="str">
        <f>IF(B38="","",VLOOKUP($B38,#REF!,27,FALSE))</f>
        <v/>
      </c>
      <c r="AD38" s="844" t="s">
        <v>175</v>
      </c>
      <c r="AE38" s="845" t="s">
        <v>175</v>
      </c>
    </row>
    <row r="39" spans="1:31" s="351" customFormat="1" ht="18.75" customHeight="1" thickBot="1" x14ac:dyDescent="0.2">
      <c r="A39" s="786" t="s">
        <v>16</v>
      </c>
      <c r="B39" s="858"/>
      <c r="C39" s="858"/>
      <c r="D39" s="858"/>
      <c r="E39" s="858"/>
      <c r="F39" s="858"/>
      <c r="G39" s="858"/>
      <c r="H39" s="858"/>
      <c r="I39" s="858"/>
      <c r="J39" s="154"/>
      <c r="K39" s="175" t="s">
        <v>111</v>
      </c>
      <c r="L39" s="176" t="s">
        <v>111</v>
      </c>
      <c r="M39" s="177" t="s">
        <v>111</v>
      </c>
      <c r="N39" s="175" t="s">
        <v>111</v>
      </c>
      <c r="O39" s="176" t="s">
        <v>111</v>
      </c>
      <c r="P39" s="176" t="s">
        <v>111</v>
      </c>
      <c r="Q39" s="176" t="s">
        <v>111</v>
      </c>
      <c r="R39" s="176" t="s">
        <v>111</v>
      </c>
      <c r="S39" s="176" t="s">
        <v>111</v>
      </c>
      <c r="T39" s="176" t="s">
        <v>111</v>
      </c>
      <c r="U39" s="176" t="s">
        <v>111</v>
      </c>
      <c r="V39" s="177" t="s">
        <v>111</v>
      </c>
      <c r="W39" s="175" t="s">
        <v>111</v>
      </c>
      <c r="X39" s="178" t="s">
        <v>111</v>
      </c>
      <c r="Y39" s="182" t="s">
        <v>111</v>
      </c>
      <c r="Z39" s="177" t="s">
        <v>111</v>
      </c>
      <c r="AA39" s="183"/>
      <c r="AB39" s="183"/>
      <c r="AC39" s="789"/>
      <c r="AD39" s="790"/>
      <c r="AE39" s="791"/>
    </row>
    <row r="40" spans="1:31" s="293" customFormat="1" ht="16.5" customHeight="1" x14ac:dyDescent="0.15">
      <c r="A40" s="293" t="s">
        <v>21</v>
      </c>
      <c r="B40" s="388"/>
      <c r="C40" s="389"/>
    </row>
    <row r="41" spans="1:31" s="392" customFormat="1" ht="14.25" customHeight="1" x14ac:dyDescent="0.15">
      <c r="A41" s="244" t="s">
        <v>177</v>
      </c>
      <c r="B41" s="390"/>
      <c r="C41" s="391"/>
      <c r="Y41" s="393"/>
    </row>
    <row r="42" spans="1:31" s="392" customFormat="1" ht="11.25" x14ac:dyDescent="0.15">
      <c r="A42" s="244" t="s">
        <v>72</v>
      </c>
      <c r="C42" s="391"/>
    </row>
    <row r="43" spans="1:31" s="392" customFormat="1" ht="10.5" customHeight="1" x14ac:dyDescent="0.15">
      <c r="A43" s="244" t="s">
        <v>348</v>
      </c>
      <c r="B43" s="390"/>
      <c r="C43" s="391"/>
    </row>
    <row r="44" spans="1:31" s="293" customFormat="1" ht="10.5" customHeight="1" x14ac:dyDescent="0.15">
      <c r="B44" s="388"/>
      <c r="C44" s="389"/>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T1:V1"/>
    <mergeCell ref="T2:V2"/>
    <mergeCell ref="W1:AB1"/>
    <mergeCell ref="W2:AB2"/>
    <mergeCell ref="AC35:AE35"/>
    <mergeCell ref="AC23:AE23"/>
    <mergeCell ref="AC24:AE24"/>
    <mergeCell ref="AC25:AE25"/>
    <mergeCell ref="AC26:AE26"/>
    <mergeCell ref="AC16:AE16"/>
    <mergeCell ref="AC27:AE27"/>
    <mergeCell ref="AC28:AE28"/>
    <mergeCell ref="AC17:AE17"/>
    <mergeCell ref="AC18:AE18"/>
    <mergeCell ref="AC19:AE19"/>
    <mergeCell ref="AC20:AE20"/>
    <mergeCell ref="AC37:AE37"/>
    <mergeCell ref="AC38:AE38"/>
    <mergeCell ref="A39:I39"/>
    <mergeCell ref="AC39:AE39"/>
    <mergeCell ref="AC29:AE29"/>
    <mergeCell ref="AC30:AE30"/>
    <mergeCell ref="AC31:AE31"/>
    <mergeCell ref="AC32:AE32"/>
    <mergeCell ref="AC33:AE33"/>
    <mergeCell ref="AC34:AE34"/>
    <mergeCell ref="AC36:AE36"/>
    <mergeCell ref="AC21:AE21"/>
    <mergeCell ref="AC22:AE22"/>
    <mergeCell ref="AC11:AE11"/>
    <mergeCell ref="AC12:AE12"/>
    <mergeCell ref="AC13:AE13"/>
    <mergeCell ref="AC14:AE14"/>
    <mergeCell ref="AC15:AE15"/>
    <mergeCell ref="AC9:AE9"/>
    <mergeCell ref="AC10:AE10"/>
    <mergeCell ref="Y6:Y8"/>
    <mergeCell ref="Z6:Z8"/>
    <mergeCell ref="S7:S8"/>
    <mergeCell ref="T7:T8"/>
    <mergeCell ref="U7:U8"/>
    <mergeCell ref="V7:V8"/>
    <mergeCell ref="X6:X8"/>
    <mergeCell ref="W5:Z5"/>
    <mergeCell ref="F6:F8"/>
    <mergeCell ref="G6:G7"/>
    <mergeCell ref="H6:H8"/>
    <mergeCell ref="K6:M6"/>
    <mergeCell ref="N6:V6"/>
    <mergeCell ref="W6:W8"/>
    <mergeCell ref="K7:K8"/>
    <mergeCell ref="L7:L8"/>
    <mergeCell ref="M7:M8"/>
    <mergeCell ref="N7:N8"/>
    <mergeCell ref="O7:O8"/>
    <mergeCell ref="P7:P8"/>
    <mergeCell ref="Q7:Q8"/>
    <mergeCell ref="R7:R8"/>
    <mergeCell ref="AD1:AE1"/>
    <mergeCell ref="AD2:AE2"/>
    <mergeCell ref="A4:A8"/>
    <mergeCell ref="B4:B8"/>
    <mergeCell ref="C4:C8"/>
    <mergeCell ref="D4:D8"/>
    <mergeCell ref="E4:E8"/>
    <mergeCell ref="F4:J4"/>
    <mergeCell ref="I6:I7"/>
    <mergeCell ref="J6:J7"/>
    <mergeCell ref="K4:Z4"/>
    <mergeCell ref="AA4:AA7"/>
    <mergeCell ref="AB4:AB7"/>
    <mergeCell ref="AC4:AE8"/>
    <mergeCell ref="F5:J5"/>
    <mergeCell ref="K5:V5"/>
  </mergeCells>
  <phoneticPr fontId="2"/>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111"/>
  <sheetViews>
    <sheetView showGridLines="0" view="pageBreakPreview" zoomScale="80" zoomScaleNormal="75" zoomScaleSheetLayoutView="80" workbookViewId="0">
      <selection activeCell="Q22" sqref="Q22"/>
    </sheetView>
  </sheetViews>
  <sheetFormatPr defaultColWidth="9.625" defaultRowHeight="14.25" x14ac:dyDescent="0.15"/>
  <cols>
    <col min="1" max="1" width="6.25" style="246" customWidth="1"/>
    <col min="2" max="2" width="15.625" style="379" customWidth="1"/>
    <col min="3" max="3" width="9" style="304" bestFit="1" customWidth="1"/>
    <col min="4" max="5" width="11.25" style="246" customWidth="1"/>
    <col min="6" max="6" width="5.5" style="246" customWidth="1"/>
    <col min="7" max="7" width="10.25" style="246" bestFit="1" customWidth="1"/>
    <col min="8" max="8" width="3.5" style="246" bestFit="1" customWidth="1"/>
    <col min="9" max="9" width="10.75" style="246" customWidth="1"/>
    <col min="10" max="10" width="12.25" style="246" bestFit="1" customWidth="1"/>
    <col min="11" max="22" width="4.25" style="246" customWidth="1"/>
    <col min="23" max="26" width="4.375" style="246" customWidth="1"/>
    <col min="27" max="27" width="11" style="246" bestFit="1" customWidth="1"/>
    <col min="28" max="28" width="10.25" style="246" bestFit="1" customWidth="1"/>
    <col min="29" max="29" width="9.75" style="246" customWidth="1"/>
    <col min="30" max="30" width="6.5" style="246" customWidth="1"/>
    <col min="31" max="31" width="8.25" style="246" customWidth="1"/>
    <col min="32" max="32" width="3.125" style="246" customWidth="1"/>
    <col min="33" max="16384" width="9.625" style="246"/>
  </cols>
  <sheetData>
    <row r="1" spans="1:34" ht="24.95" customHeight="1" x14ac:dyDescent="0.15">
      <c r="A1" s="303" t="s">
        <v>60</v>
      </c>
      <c r="B1" s="378"/>
      <c r="T1" s="877" t="s">
        <v>14</v>
      </c>
      <c r="U1" s="878"/>
      <c r="V1" s="879"/>
      <c r="W1" s="883"/>
      <c r="X1" s="884"/>
      <c r="Y1" s="884"/>
      <c r="Z1" s="884"/>
      <c r="AA1" s="884"/>
      <c r="AB1" s="885"/>
      <c r="AC1" s="305" t="s">
        <v>15</v>
      </c>
      <c r="AD1" s="795"/>
      <c r="AE1" s="796"/>
    </row>
    <row r="2" spans="1:34" ht="24.95" customHeight="1" thickBot="1" x14ac:dyDescent="0.2">
      <c r="A2" s="306"/>
      <c r="T2" s="880" t="s">
        <v>12</v>
      </c>
      <c r="U2" s="881"/>
      <c r="V2" s="882"/>
      <c r="W2" s="886"/>
      <c r="X2" s="887"/>
      <c r="Y2" s="887"/>
      <c r="Z2" s="887"/>
      <c r="AA2" s="887"/>
      <c r="AB2" s="888"/>
      <c r="AC2" s="307" t="s">
        <v>13</v>
      </c>
      <c r="AD2" s="800"/>
      <c r="AE2" s="801"/>
    </row>
    <row r="3" spans="1:34" ht="19.5" thickBot="1" x14ac:dyDescent="0.2">
      <c r="A3" s="354" t="s">
        <v>364</v>
      </c>
      <c r="B3" s="380"/>
      <c r="AD3" s="309"/>
      <c r="AE3" s="309" t="s">
        <v>20</v>
      </c>
    </row>
    <row r="4" spans="1:34" s="255" customFormat="1" ht="18.75" customHeight="1" thickBot="1" x14ac:dyDescent="0.2">
      <c r="A4" s="731" t="s">
        <v>24</v>
      </c>
      <c r="B4" s="859" t="s">
        <v>163</v>
      </c>
      <c r="C4" s="754" t="s">
        <v>3</v>
      </c>
      <c r="D4" s="726" t="s">
        <v>89</v>
      </c>
      <c r="E4" s="726" t="s">
        <v>164</v>
      </c>
      <c r="F4" s="802" t="s">
        <v>165</v>
      </c>
      <c r="G4" s="803"/>
      <c r="H4" s="803"/>
      <c r="I4" s="803"/>
      <c r="J4" s="804"/>
      <c r="K4" s="808" t="s">
        <v>61</v>
      </c>
      <c r="L4" s="809"/>
      <c r="M4" s="809"/>
      <c r="N4" s="809"/>
      <c r="O4" s="809"/>
      <c r="P4" s="809"/>
      <c r="Q4" s="809"/>
      <c r="R4" s="809"/>
      <c r="S4" s="809"/>
      <c r="T4" s="809"/>
      <c r="U4" s="809"/>
      <c r="V4" s="809"/>
      <c r="W4" s="809"/>
      <c r="X4" s="809"/>
      <c r="Y4" s="809"/>
      <c r="Z4" s="848"/>
      <c r="AA4" s="726" t="s">
        <v>58</v>
      </c>
      <c r="AB4" s="726" t="s">
        <v>227</v>
      </c>
      <c r="AC4" s="846" t="s">
        <v>62</v>
      </c>
      <c r="AD4" s="847"/>
      <c r="AE4" s="848"/>
    </row>
    <row r="5" spans="1:34" s="255" customFormat="1" ht="18.75" customHeight="1" thickBot="1" x14ac:dyDescent="0.2">
      <c r="A5" s="750"/>
      <c r="B5" s="860"/>
      <c r="C5" s="755"/>
      <c r="D5" s="752"/>
      <c r="E5" s="752"/>
      <c r="F5" s="808" t="s">
        <v>166</v>
      </c>
      <c r="G5" s="822"/>
      <c r="H5" s="823"/>
      <c r="I5" s="823"/>
      <c r="J5" s="824"/>
      <c r="K5" s="825" t="s">
        <v>57</v>
      </c>
      <c r="L5" s="826"/>
      <c r="M5" s="826"/>
      <c r="N5" s="826"/>
      <c r="O5" s="826"/>
      <c r="P5" s="826"/>
      <c r="Q5" s="826"/>
      <c r="R5" s="826"/>
      <c r="S5" s="826"/>
      <c r="T5" s="826"/>
      <c r="U5" s="826"/>
      <c r="V5" s="827"/>
      <c r="W5" s="802" t="s">
        <v>167</v>
      </c>
      <c r="X5" s="803"/>
      <c r="Y5" s="803"/>
      <c r="Z5" s="804"/>
      <c r="AA5" s="752"/>
      <c r="AB5" s="752"/>
      <c r="AC5" s="849"/>
      <c r="AD5" s="850"/>
      <c r="AE5" s="851"/>
    </row>
    <row r="6" spans="1:34" s="255" customFormat="1" ht="21.75" customHeight="1" thickBot="1" x14ac:dyDescent="0.2">
      <c r="A6" s="750"/>
      <c r="B6" s="860"/>
      <c r="C6" s="755"/>
      <c r="D6" s="752"/>
      <c r="E6" s="752"/>
      <c r="F6" s="828" t="s">
        <v>5</v>
      </c>
      <c r="G6" s="805" t="s">
        <v>44</v>
      </c>
      <c r="H6" s="828" t="s">
        <v>5</v>
      </c>
      <c r="I6" s="805" t="s">
        <v>44</v>
      </c>
      <c r="J6" s="807" t="s">
        <v>211</v>
      </c>
      <c r="K6" s="863" t="s">
        <v>55</v>
      </c>
      <c r="L6" s="863"/>
      <c r="M6" s="863"/>
      <c r="N6" s="831" t="s">
        <v>56</v>
      </c>
      <c r="O6" s="832"/>
      <c r="P6" s="832"/>
      <c r="Q6" s="832"/>
      <c r="R6" s="832"/>
      <c r="S6" s="832"/>
      <c r="T6" s="832"/>
      <c r="U6" s="832"/>
      <c r="V6" s="833"/>
      <c r="W6" s="808" t="s">
        <v>75</v>
      </c>
      <c r="X6" s="836" t="s">
        <v>75</v>
      </c>
      <c r="Y6" s="766" t="s">
        <v>114</v>
      </c>
      <c r="Z6" s="865" t="s">
        <v>114</v>
      </c>
      <c r="AA6" s="752"/>
      <c r="AB6" s="750"/>
      <c r="AC6" s="834"/>
      <c r="AD6" s="852"/>
      <c r="AE6" s="851"/>
    </row>
    <row r="7" spans="1:34" s="255" customFormat="1" ht="20.25" customHeight="1" thickBot="1" x14ac:dyDescent="0.2">
      <c r="A7" s="750"/>
      <c r="B7" s="860"/>
      <c r="C7" s="755"/>
      <c r="D7" s="752"/>
      <c r="E7" s="752"/>
      <c r="F7" s="829"/>
      <c r="G7" s="806"/>
      <c r="H7" s="829"/>
      <c r="I7" s="806"/>
      <c r="J7" s="782"/>
      <c r="K7" s="802" t="s">
        <v>49</v>
      </c>
      <c r="L7" s="862" t="s">
        <v>50</v>
      </c>
      <c r="M7" s="804" t="s">
        <v>51</v>
      </c>
      <c r="N7" s="802" t="s">
        <v>46</v>
      </c>
      <c r="O7" s="862" t="s">
        <v>170</v>
      </c>
      <c r="P7" s="862" t="s">
        <v>171</v>
      </c>
      <c r="Q7" s="862" t="s">
        <v>172</v>
      </c>
      <c r="R7" s="862" t="s">
        <v>47</v>
      </c>
      <c r="S7" s="862" t="s">
        <v>48</v>
      </c>
      <c r="T7" s="862" t="s">
        <v>52</v>
      </c>
      <c r="U7" s="862" t="s">
        <v>53</v>
      </c>
      <c r="V7" s="804" t="s">
        <v>54</v>
      </c>
      <c r="W7" s="834"/>
      <c r="X7" s="837"/>
      <c r="Y7" s="864"/>
      <c r="Z7" s="866"/>
      <c r="AA7" s="752"/>
      <c r="AB7" s="750"/>
      <c r="AC7" s="834"/>
      <c r="AD7" s="852"/>
      <c r="AE7" s="851"/>
      <c r="AG7" s="352"/>
      <c r="AH7" s="352"/>
    </row>
    <row r="8" spans="1:34" s="255" customFormat="1" ht="18.75" customHeight="1" thickBot="1" x14ac:dyDescent="0.2">
      <c r="A8" s="751"/>
      <c r="B8" s="861"/>
      <c r="C8" s="756"/>
      <c r="D8" s="753"/>
      <c r="E8" s="753"/>
      <c r="F8" s="830"/>
      <c r="G8" s="355" t="s">
        <v>157</v>
      </c>
      <c r="H8" s="830"/>
      <c r="I8" s="355" t="s">
        <v>158</v>
      </c>
      <c r="J8" s="264" t="s">
        <v>185</v>
      </c>
      <c r="K8" s="802"/>
      <c r="L8" s="862"/>
      <c r="M8" s="804"/>
      <c r="N8" s="802"/>
      <c r="O8" s="862"/>
      <c r="P8" s="862"/>
      <c r="Q8" s="862"/>
      <c r="R8" s="862"/>
      <c r="S8" s="862"/>
      <c r="T8" s="862"/>
      <c r="U8" s="862"/>
      <c r="V8" s="804"/>
      <c r="W8" s="835"/>
      <c r="X8" s="838"/>
      <c r="Y8" s="767"/>
      <c r="Z8" s="867"/>
      <c r="AA8" s="264" t="s">
        <v>224</v>
      </c>
      <c r="AB8" s="264" t="s">
        <v>186</v>
      </c>
      <c r="AC8" s="835"/>
      <c r="AD8" s="853"/>
      <c r="AE8" s="854"/>
    </row>
    <row r="9" spans="1:34" s="342" customFormat="1" ht="18.75" customHeight="1" x14ac:dyDescent="0.15">
      <c r="A9" s="1" t="str">
        <f>IF(B9="","",ROW($A9)-ROW($A$8))</f>
        <v/>
      </c>
      <c r="B9" s="381"/>
      <c r="C9" s="155" t="str">
        <f>IF(B9="","",VLOOKUP($B9,#REF!,2,FALSE))</f>
        <v/>
      </c>
      <c r="D9" s="156" t="str">
        <f>IF(B9="","",VLOOKUP($B9,#REF!,3,FALSE))</f>
        <v/>
      </c>
      <c r="E9" s="156" t="str">
        <f>IF(B9="","",VLOOKUP($B9,#REF!,4,FALSE))</f>
        <v/>
      </c>
      <c r="F9" s="157" t="str">
        <f>IF(B9="","",VLOOKUP($B9,#REF!,11,FALSE))</f>
        <v/>
      </c>
      <c r="G9" s="136" t="str">
        <f>IF(B9="","",VLOOKUP($B9,#REF!,13,FALSE))</f>
        <v/>
      </c>
      <c r="H9" s="157" t="str">
        <f>IF(B9="","",VLOOKUP($B9,#REF!,14,FALSE))</f>
        <v/>
      </c>
      <c r="I9" s="136" t="str">
        <f>IF(B9="","",VLOOKUP($B9,#REF!,16,FALSE))</f>
        <v/>
      </c>
      <c r="J9" s="158" t="str">
        <f>IF(B9="","",VLOOKUP($B9,#REF!,17,FALSE))</f>
        <v/>
      </c>
      <c r="K9" s="356"/>
      <c r="L9" s="357"/>
      <c r="M9" s="358"/>
      <c r="N9" s="356"/>
      <c r="O9" s="357"/>
      <c r="P9" s="357"/>
      <c r="Q9" s="357"/>
      <c r="R9" s="357"/>
      <c r="S9" s="357"/>
      <c r="T9" s="357"/>
      <c r="U9" s="357"/>
      <c r="V9" s="358"/>
      <c r="W9" s="157"/>
      <c r="X9" s="359"/>
      <c r="Y9" s="382"/>
      <c r="Z9" s="383"/>
      <c r="AA9" s="159"/>
      <c r="AB9" s="160" t="str">
        <f t="shared" ref="AB9:AB38" si="0">IF(B9="","",AA9-J9)</f>
        <v/>
      </c>
      <c r="AC9" s="874" t="str">
        <f>IF(B9="","",VLOOKUP($B9,#REF!,27,FALSE))</f>
        <v/>
      </c>
      <c r="AD9" s="875" t="s">
        <v>175</v>
      </c>
      <c r="AE9" s="876" t="s">
        <v>175</v>
      </c>
    </row>
    <row r="10" spans="1:34" s="342" customFormat="1" ht="18.75" customHeight="1" x14ac:dyDescent="0.15">
      <c r="A10" s="3" t="str">
        <f t="shared" ref="A10:A38" si="1">IF(B10="","",ROW($A10)-ROW($A$8))</f>
        <v/>
      </c>
      <c r="B10" s="377"/>
      <c r="C10" s="161" t="str">
        <f>IF(B10="","",VLOOKUP($B10,#REF!,2,FALSE))</f>
        <v/>
      </c>
      <c r="D10" s="162" t="str">
        <f>IF(B10="","",VLOOKUP($B10,#REF!,3,FALSE))</f>
        <v/>
      </c>
      <c r="E10" s="162" t="str">
        <f>IF(C10="","",VLOOKUP($B10,#REF!,4,FALSE))</f>
        <v/>
      </c>
      <c r="F10" s="163" t="str">
        <f>IF(B10="","",VLOOKUP($B10,#REF!,11,FALSE))</f>
        <v/>
      </c>
      <c r="G10" s="164" t="str">
        <f>IF(B10="","",VLOOKUP($B10,#REF!,13,FALSE))</f>
        <v/>
      </c>
      <c r="H10" s="163" t="str">
        <f>IF(B10="","",VLOOKUP($B10,#REF!,14,FALSE))</f>
        <v/>
      </c>
      <c r="I10" s="164" t="str">
        <f>IF(B10="","",VLOOKUP($B10,#REF!,16,FALSE))</f>
        <v/>
      </c>
      <c r="J10" s="165" t="str">
        <f>IF(B10="","",VLOOKUP($B10,#REF!,17,FALSE))</f>
        <v/>
      </c>
      <c r="K10" s="363"/>
      <c r="L10" s="364"/>
      <c r="M10" s="365"/>
      <c r="N10" s="363"/>
      <c r="O10" s="364"/>
      <c r="P10" s="364"/>
      <c r="Q10" s="364"/>
      <c r="R10" s="364"/>
      <c r="S10" s="364"/>
      <c r="T10" s="364"/>
      <c r="U10" s="364"/>
      <c r="V10" s="365"/>
      <c r="W10" s="163"/>
      <c r="X10" s="366"/>
      <c r="Y10" s="384"/>
      <c r="Z10" s="385"/>
      <c r="AA10" s="165"/>
      <c r="AB10" s="166" t="str">
        <f t="shared" si="0"/>
        <v/>
      </c>
      <c r="AC10" s="855" t="str">
        <f>IF(B10="","",VLOOKUP($B10,#REF!,27,FALSE))</f>
        <v/>
      </c>
      <c r="AD10" s="856" t="s">
        <v>175</v>
      </c>
      <c r="AE10" s="857" t="s">
        <v>175</v>
      </c>
    </row>
    <row r="11" spans="1:34" s="342" customFormat="1" ht="18.75" customHeight="1" x14ac:dyDescent="0.15">
      <c r="A11" s="2" t="str">
        <f t="shared" si="1"/>
        <v/>
      </c>
      <c r="B11" s="377"/>
      <c r="C11" s="170" t="str">
        <f>IF(B11="","",VLOOKUP($B11,#REF!,2,FALSE))</f>
        <v/>
      </c>
      <c r="D11" s="171" t="str">
        <f>IF(B11="","",VLOOKUP($B11,#REF!,3,FALSE))</f>
        <v/>
      </c>
      <c r="E11" s="171" t="str">
        <f>IF(C11="","",VLOOKUP($B11,#REF!,4,FALSE))</f>
        <v/>
      </c>
      <c r="F11" s="172" t="str">
        <f>IF(B11="","",VLOOKUP($B11,#REF!,11,FALSE))</f>
        <v/>
      </c>
      <c r="G11" s="139" t="str">
        <f>IF(B11="","",VLOOKUP($B11,#REF!,13,FALSE))</f>
        <v/>
      </c>
      <c r="H11" s="172" t="str">
        <f>IF(B11="","",VLOOKUP($B11,#REF!,14,FALSE))</f>
        <v/>
      </c>
      <c r="I11" s="139" t="str">
        <f>IF(B11="","",VLOOKUP($B11,#REF!,16,FALSE))</f>
        <v/>
      </c>
      <c r="J11" s="140" t="str">
        <f>IF(B11="","",VLOOKUP($B11,#REF!,17,FALSE))</f>
        <v/>
      </c>
      <c r="K11" s="370"/>
      <c r="L11" s="371"/>
      <c r="M11" s="372"/>
      <c r="N11" s="370"/>
      <c r="O11" s="371"/>
      <c r="P11" s="371"/>
      <c r="Q11" s="371"/>
      <c r="R11" s="371"/>
      <c r="S11" s="371"/>
      <c r="T11" s="371"/>
      <c r="U11" s="371"/>
      <c r="V11" s="372"/>
      <c r="W11" s="163"/>
      <c r="X11" s="366"/>
      <c r="Y11" s="384"/>
      <c r="Z11" s="385"/>
      <c r="AA11" s="140"/>
      <c r="AB11" s="173" t="str">
        <f t="shared" si="0"/>
        <v/>
      </c>
      <c r="AC11" s="855" t="str">
        <f>IF(B11="","",VLOOKUP($B11,#REF!,27,FALSE))</f>
        <v/>
      </c>
      <c r="AD11" s="856" t="s">
        <v>175</v>
      </c>
      <c r="AE11" s="857" t="s">
        <v>175</v>
      </c>
    </row>
    <row r="12" spans="1:34" s="342" customFormat="1" ht="18.75" customHeight="1" x14ac:dyDescent="0.15">
      <c r="A12" s="2" t="str">
        <f t="shared" si="1"/>
        <v/>
      </c>
      <c r="B12" s="377"/>
      <c r="C12" s="170" t="str">
        <f>IF(B12="","",VLOOKUP($B12,#REF!,2,FALSE))</f>
        <v/>
      </c>
      <c r="D12" s="171" t="str">
        <f>IF(B12="","",VLOOKUP($B12,#REF!,3,FALSE))</f>
        <v/>
      </c>
      <c r="E12" s="171" t="str">
        <f>IF(C12="","",VLOOKUP($B12,#REF!,4,FALSE))</f>
        <v/>
      </c>
      <c r="F12" s="172" t="str">
        <f>IF(B12="","",VLOOKUP($B12,#REF!,11,FALSE))</f>
        <v/>
      </c>
      <c r="G12" s="139" t="str">
        <f>IF(B12="","",VLOOKUP($B12,#REF!,13,FALSE))</f>
        <v/>
      </c>
      <c r="H12" s="172" t="str">
        <f>IF(B12="","",VLOOKUP($B12,#REF!,14,FALSE))</f>
        <v/>
      </c>
      <c r="I12" s="139" t="str">
        <f>IF(B12="","",VLOOKUP($B12,#REF!,16,FALSE))</f>
        <v/>
      </c>
      <c r="J12" s="140" t="str">
        <f>IF(B12="","",VLOOKUP($B12,#REF!,17,FALSE))</f>
        <v/>
      </c>
      <c r="K12" s="370"/>
      <c r="L12" s="371"/>
      <c r="M12" s="372"/>
      <c r="N12" s="370"/>
      <c r="O12" s="371"/>
      <c r="P12" s="371"/>
      <c r="Q12" s="371"/>
      <c r="R12" s="371"/>
      <c r="S12" s="371"/>
      <c r="T12" s="371"/>
      <c r="U12" s="371"/>
      <c r="V12" s="372"/>
      <c r="W12" s="172"/>
      <c r="X12" s="373"/>
      <c r="Y12" s="386"/>
      <c r="Z12" s="387"/>
      <c r="AA12" s="140"/>
      <c r="AB12" s="173" t="str">
        <f t="shared" si="0"/>
        <v/>
      </c>
      <c r="AC12" s="855" t="str">
        <f>IF(B12="","",VLOOKUP($B12,#REF!,27,FALSE))</f>
        <v/>
      </c>
      <c r="AD12" s="856" t="s">
        <v>175</v>
      </c>
      <c r="AE12" s="857" t="s">
        <v>175</v>
      </c>
    </row>
    <row r="13" spans="1:34" s="342" customFormat="1" ht="18.75" customHeight="1" x14ac:dyDescent="0.15">
      <c r="A13" s="2" t="str">
        <f t="shared" si="1"/>
        <v/>
      </c>
      <c r="B13" s="377"/>
      <c r="C13" s="170" t="str">
        <f>IF(B13="","",VLOOKUP($B13,#REF!,2,FALSE))</f>
        <v/>
      </c>
      <c r="D13" s="171" t="str">
        <f>IF(B13="","",VLOOKUP($B13,#REF!,3,FALSE))</f>
        <v/>
      </c>
      <c r="E13" s="171" t="str">
        <f>IF(C13="","",VLOOKUP($B13,#REF!,4,FALSE))</f>
        <v/>
      </c>
      <c r="F13" s="172" t="str">
        <f>IF(B13="","",VLOOKUP($B13,#REF!,11,FALSE))</f>
        <v/>
      </c>
      <c r="G13" s="139" t="str">
        <f>IF(B13="","",VLOOKUP($B13,#REF!,13,FALSE))</f>
        <v/>
      </c>
      <c r="H13" s="172" t="str">
        <f>IF(B13="","",VLOOKUP($B13,#REF!,14,FALSE))</f>
        <v/>
      </c>
      <c r="I13" s="139" t="str">
        <f>IF(B13="","",VLOOKUP($B13,#REF!,16,FALSE))</f>
        <v/>
      </c>
      <c r="J13" s="140" t="str">
        <f>IF(B13="","",VLOOKUP($B13,#REF!,17,FALSE))</f>
        <v/>
      </c>
      <c r="K13" s="370"/>
      <c r="L13" s="371"/>
      <c r="M13" s="372"/>
      <c r="N13" s="370"/>
      <c r="O13" s="371"/>
      <c r="P13" s="371"/>
      <c r="Q13" s="371"/>
      <c r="R13" s="371"/>
      <c r="S13" s="371"/>
      <c r="T13" s="371"/>
      <c r="U13" s="371"/>
      <c r="V13" s="372"/>
      <c r="W13" s="172"/>
      <c r="X13" s="373"/>
      <c r="Y13" s="386"/>
      <c r="Z13" s="387"/>
      <c r="AA13" s="140"/>
      <c r="AB13" s="173" t="str">
        <f t="shared" si="0"/>
        <v/>
      </c>
      <c r="AC13" s="855" t="str">
        <f>IF(B13="","",VLOOKUP($B13,#REF!,27,FALSE))</f>
        <v/>
      </c>
      <c r="AD13" s="856" t="s">
        <v>175</v>
      </c>
      <c r="AE13" s="857" t="s">
        <v>175</v>
      </c>
    </row>
    <row r="14" spans="1:34" s="342" customFormat="1" ht="18.75" customHeight="1" x14ac:dyDescent="0.15">
      <c r="A14" s="2" t="str">
        <f t="shared" si="1"/>
        <v/>
      </c>
      <c r="B14" s="377"/>
      <c r="C14" s="170" t="str">
        <f>IF(B14="","",VLOOKUP($B14,#REF!,2,FALSE))</f>
        <v/>
      </c>
      <c r="D14" s="171" t="str">
        <f>IF(B14="","",VLOOKUP($B14,#REF!,3,FALSE))</f>
        <v/>
      </c>
      <c r="E14" s="171" t="str">
        <f>IF(C14="","",VLOOKUP($B14,#REF!,4,FALSE))</f>
        <v/>
      </c>
      <c r="F14" s="172" t="str">
        <f>IF(B14="","",VLOOKUP($B14,#REF!,11,FALSE))</f>
        <v/>
      </c>
      <c r="G14" s="139" t="str">
        <f>IF(B14="","",VLOOKUP($B14,#REF!,13,FALSE))</f>
        <v/>
      </c>
      <c r="H14" s="172" t="str">
        <f>IF(B14="","",VLOOKUP($B14,#REF!,14,FALSE))</f>
        <v/>
      </c>
      <c r="I14" s="139" t="str">
        <f>IF(B14="","",VLOOKUP($B14,#REF!,16,FALSE))</f>
        <v/>
      </c>
      <c r="J14" s="140" t="str">
        <f>IF(B14="","",VLOOKUP($B14,#REF!,17,FALSE))</f>
        <v/>
      </c>
      <c r="K14" s="370"/>
      <c r="L14" s="371"/>
      <c r="M14" s="372"/>
      <c r="N14" s="370"/>
      <c r="O14" s="371"/>
      <c r="P14" s="371"/>
      <c r="Q14" s="371"/>
      <c r="R14" s="371"/>
      <c r="S14" s="371"/>
      <c r="T14" s="371"/>
      <c r="U14" s="371"/>
      <c r="V14" s="372"/>
      <c r="W14" s="172"/>
      <c r="X14" s="373"/>
      <c r="Y14" s="386"/>
      <c r="Z14" s="387"/>
      <c r="AA14" s="140"/>
      <c r="AB14" s="173" t="str">
        <f t="shared" si="0"/>
        <v/>
      </c>
      <c r="AC14" s="855" t="str">
        <f>IF(B14="","",VLOOKUP($B14,#REF!,27,FALSE))</f>
        <v/>
      </c>
      <c r="AD14" s="856" t="s">
        <v>175</v>
      </c>
      <c r="AE14" s="857" t="s">
        <v>175</v>
      </c>
    </row>
    <row r="15" spans="1:34" s="342" customFormat="1" ht="18.75" customHeight="1" x14ac:dyDescent="0.15">
      <c r="A15" s="2" t="str">
        <f t="shared" si="1"/>
        <v/>
      </c>
      <c r="B15" s="377"/>
      <c r="C15" s="170" t="str">
        <f>IF(B15="","",VLOOKUP($B15,#REF!,2,FALSE))</f>
        <v/>
      </c>
      <c r="D15" s="171" t="str">
        <f>IF(B15="","",VLOOKUP($B15,#REF!,3,FALSE))</f>
        <v/>
      </c>
      <c r="E15" s="171" t="str">
        <f>IF(C15="","",VLOOKUP($B15,#REF!,4,FALSE))</f>
        <v/>
      </c>
      <c r="F15" s="172" t="str">
        <f>IF(B15="","",VLOOKUP($B15,#REF!,11,FALSE))</f>
        <v/>
      </c>
      <c r="G15" s="139" t="str">
        <f>IF(B15="","",VLOOKUP($B15,#REF!,13,FALSE))</f>
        <v/>
      </c>
      <c r="H15" s="172" t="str">
        <f>IF(B15="","",VLOOKUP($B15,#REF!,14,FALSE))</f>
        <v/>
      </c>
      <c r="I15" s="139" t="str">
        <f>IF(B15="","",VLOOKUP($B15,#REF!,16,FALSE))</f>
        <v/>
      </c>
      <c r="J15" s="140" t="str">
        <f>IF(B15="","",VLOOKUP($B15,#REF!,17,FALSE))</f>
        <v/>
      </c>
      <c r="K15" s="370"/>
      <c r="L15" s="371"/>
      <c r="M15" s="372"/>
      <c r="N15" s="370"/>
      <c r="O15" s="371"/>
      <c r="P15" s="371"/>
      <c r="Q15" s="371"/>
      <c r="R15" s="371"/>
      <c r="S15" s="371"/>
      <c r="T15" s="371"/>
      <c r="U15" s="371"/>
      <c r="V15" s="372"/>
      <c r="W15" s="172"/>
      <c r="X15" s="373"/>
      <c r="Y15" s="386"/>
      <c r="Z15" s="387"/>
      <c r="AA15" s="140"/>
      <c r="AB15" s="173" t="str">
        <f t="shared" si="0"/>
        <v/>
      </c>
      <c r="AC15" s="855" t="str">
        <f>IF(B15="","",VLOOKUP($B15,#REF!,27,FALSE))</f>
        <v/>
      </c>
      <c r="AD15" s="856" t="s">
        <v>175</v>
      </c>
      <c r="AE15" s="857" t="s">
        <v>175</v>
      </c>
    </row>
    <row r="16" spans="1:34" s="342" customFormat="1" ht="18.75" customHeight="1" x14ac:dyDescent="0.15">
      <c r="A16" s="2" t="str">
        <f t="shared" si="1"/>
        <v/>
      </c>
      <c r="B16" s="377"/>
      <c r="C16" s="170" t="str">
        <f>IF(B16="","",VLOOKUP($B16,#REF!,2,FALSE))</f>
        <v/>
      </c>
      <c r="D16" s="171" t="str">
        <f>IF(B16="","",VLOOKUP($B16,#REF!,3,FALSE))</f>
        <v/>
      </c>
      <c r="E16" s="171" t="str">
        <f>IF(C16="","",VLOOKUP($B16,#REF!,4,FALSE))</f>
        <v/>
      </c>
      <c r="F16" s="172" t="str">
        <f>IF(B16="","",VLOOKUP($B16,#REF!,11,FALSE))</f>
        <v/>
      </c>
      <c r="G16" s="139" t="str">
        <f>IF(B16="","",VLOOKUP($B16,#REF!,13,FALSE))</f>
        <v/>
      </c>
      <c r="H16" s="172" t="str">
        <f>IF(B16="","",VLOOKUP($B16,#REF!,14,FALSE))</f>
        <v/>
      </c>
      <c r="I16" s="139" t="str">
        <f>IF(B16="","",VLOOKUP($B16,#REF!,16,FALSE))</f>
        <v/>
      </c>
      <c r="J16" s="140" t="str">
        <f>IF(B16="","",VLOOKUP($B16,#REF!,17,FALSE))</f>
        <v/>
      </c>
      <c r="K16" s="370"/>
      <c r="L16" s="371"/>
      <c r="M16" s="372"/>
      <c r="N16" s="370"/>
      <c r="O16" s="371"/>
      <c r="P16" s="371"/>
      <c r="Q16" s="371"/>
      <c r="R16" s="371"/>
      <c r="S16" s="371"/>
      <c r="T16" s="371"/>
      <c r="U16" s="371"/>
      <c r="V16" s="372"/>
      <c r="W16" s="172"/>
      <c r="X16" s="373"/>
      <c r="Y16" s="386"/>
      <c r="Z16" s="387"/>
      <c r="AA16" s="140"/>
      <c r="AB16" s="173" t="str">
        <f t="shared" si="0"/>
        <v/>
      </c>
      <c r="AC16" s="855" t="str">
        <f>IF(B16="","",VLOOKUP($B16,#REF!,27,FALSE))</f>
        <v/>
      </c>
      <c r="AD16" s="856" t="s">
        <v>175</v>
      </c>
      <c r="AE16" s="857" t="s">
        <v>175</v>
      </c>
    </row>
    <row r="17" spans="1:31" s="342" customFormat="1" ht="18.75" customHeight="1" x14ac:dyDescent="0.15">
      <c r="A17" s="2" t="str">
        <f t="shared" si="1"/>
        <v/>
      </c>
      <c r="B17" s="377"/>
      <c r="C17" s="170" t="str">
        <f>IF(B17="","",VLOOKUP($B17,#REF!,2,FALSE))</f>
        <v/>
      </c>
      <c r="D17" s="171" t="str">
        <f>IF(B17="","",VLOOKUP($B17,#REF!,3,FALSE))</f>
        <v/>
      </c>
      <c r="E17" s="171" t="str">
        <f>IF(C17="","",VLOOKUP($B17,#REF!,4,FALSE))</f>
        <v/>
      </c>
      <c r="F17" s="172" t="str">
        <f>IF(B17="","",VLOOKUP($B17,#REF!,11,FALSE))</f>
        <v/>
      </c>
      <c r="G17" s="139" t="str">
        <f>IF(B17="","",VLOOKUP($B17,#REF!,13,FALSE))</f>
        <v/>
      </c>
      <c r="H17" s="172" t="str">
        <f>IF(B17="","",VLOOKUP($B17,#REF!,14,FALSE))</f>
        <v/>
      </c>
      <c r="I17" s="139" t="str">
        <f>IF(B17="","",VLOOKUP($B17,#REF!,16,FALSE))</f>
        <v/>
      </c>
      <c r="J17" s="140" t="str">
        <f>IF(B17="","",VLOOKUP($B17,#REF!,17,FALSE))</f>
        <v/>
      </c>
      <c r="K17" s="370"/>
      <c r="L17" s="371"/>
      <c r="M17" s="372"/>
      <c r="N17" s="370"/>
      <c r="O17" s="371"/>
      <c r="P17" s="371"/>
      <c r="Q17" s="371"/>
      <c r="R17" s="371"/>
      <c r="S17" s="371"/>
      <c r="T17" s="371"/>
      <c r="U17" s="371"/>
      <c r="V17" s="372"/>
      <c r="W17" s="172"/>
      <c r="X17" s="373"/>
      <c r="Y17" s="386"/>
      <c r="Z17" s="387"/>
      <c r="AA17" s="140"/>
      <c r="AB17" s="173" t="str">
        <f t="shared" si="0"/>
        <v/>
      </c>
      <c r="AC17" s="855" t="str">
        <f>IF(B17="","",VLOOKUP($B17,#REF!,27,FALSE))</f>
        <v/>
      </c>
      <c r="AD17" s="856" t="s">
        <v>175</v>
      </c>
      <c r="AE17" s="857" t="s">
        <v>175</v>
      </c>
    </row>
    <row r="18" spans="1:31" s="342" customFormat="1" ht="18.75" customHeight="1" x14ac:dyDescent="0.15">
      <c r="A18" s="2" t="str">
        <f t="shared" si="1"/>
        <v/>
      </c>
      <c r="B18" s="377"/>
      <c r="C18" s="170" t="str">
        <f>IF(B18="","",VLOOKUP($B18,#REF!,2,FALSE))</f>
        <v/>
      </c>
      <c r="D18" s="171" t="str">
        <f>IF(B18="","",VLOOKUP($B18,#REF!,3,FALSE))</f>
        <v/>
      </c>
      <c r="E18" s="171" t="str">
        <f>IF(C18="","",VLOOKUP($B18,#REF!,4,FALSE))</f>
        <v/>
      </c>
      <c r="F18" s="172" t="str">
        <f>IF(B18="","",VLOOKUP($B18,#REF!,11,FALSE))</f>
        <v/>
      </c>
      <c r="G18" s="139" t="str">
        <f>IF(B18="","",VLOOKUP($B18,#REF!,13,FALSE))</f>
        <v/>
      </c>
      <c r="H18" s="172" t="str">
        <f>IF(B18="","",VLOOKUP($B18,#REF!,14,FALSE))</f>
        <v/>
      </c>
      <c r="I18" s="139" t="str">
        <f>IF(B18="","",VLOOKUP($B18,#REF!,16,FALSE))</f>
        <v/>
      </c>
      <c r="J18" s="140" t="str">
        <f>IF(B18="","",VLOOKUP($B18,#REF!,17,FALSE))</f>
        <v/>
      </c>
      <c r="K18" s="370"/>
      <c r="L18" s="371"/>
      <c r="M18" s="372"/>
      <c r="N18" s="370"/>
      <c r="O18" s="371"/>
      <c r="P18" s="371"/>
      <c r="Q18" s="371"/>
      <c r="R18" s="371"/>
      <c r="S18" s="371"/>
      <c r="T18" s="371"/>
      <c r="U18" s="371"/>
      <c r="V18" s="372"/>
      <c r="W18" s="172"/>
      <c r="X18" s="373"/>
      <c r="Y18" s="386"/>
      <c r="Z18" s="387"/>
      <c r="AA18" s="140"/>
      <c r="AB18" s="173" t="str">
        <f t="shared" si="0"/>
        <v/>
      </c>
      <c r="AC18" s="855" t="str">
        <f>IF(B18="","",VLOOKUP($B18,#REF!,27,FALSE))</f>
        <v/>
      </c>
      <c r="AD18" s="856" t="s">
        <v>175</v>
      </c>
      <c r="AE18" s="857" t="s">
        <v>175</v>
      </c>
    </row>
    <row r="19" spans="1:31" s="342" customFormat="1" ht="18.75" customHeight="1" x14ac:dyDescent="0.15">
      <c r="A19" s="2" t="str">
        <f t="shared" si="1"/>
        <v/>
      </c>
      <c r="B19" s="377"/>
      <c r="C19" s="170" t="str">
        <f>IF(B19="","",VLOOKUP($B19,#REF!,2,FALSE))</f>
        <v/>
      </c>
      <c r="D19" s="171" t="str">
        <f>IF(B19="","",VLOOKUP($B19,#REF!,3,FALSE))</f>
        <v/>
      </c>
      <c r="E19" s="171" t="str">
        <f>IF(C19="","",VLOOKUP($B19,#REF!,4,FALSE))</f>
        <v/>
      </c>
      <c r="F19" s="172" t="str">
        <f>IF(B19="","",VLOOKUP($B19,#REF!,11,FALSE))</f>
        <v/>
      </c>
      <c r="G19" s="139" t="str">
        <f>IF(E19="","",VLOOKUP($B19,#REF!,3,FALSE))</f>
        <v/>
      </c>
      <c r="H19" s="172" t="str">
        <f>IF(B19="","",VLOOKUP($B19,#REF!,14,FALSE))</f>
        <v/>
      </c>
      <c r="I19" s="139" t="str">
        <f>IF(B19="","",VLOOKUP($B19,#REF!,16,FALSE))</f>
        <v/>
      </c>
      <c r="J19" s="140" t="str">
        <f>IF(B19="","",VLOOKUP($B19,#REF!,17,FALSE))</f>
        <v/>
      </c>
      <c r="K19" s="370"/>
      <c r="L19" s="371"/>
      <c r="M19" s="372"/>
      <c r="N19" s="370"/>
      <c r="O19" s="371"/>
      <c r="P19" s="371"/>
      <c r="Q19" s="371"/>
      <c r="R19" s="371"/>
      <c r="S19" s="371"/>
      <c r="T19" s="371"/>
      <c r="U19" s="371"/>
      <c r="V19" s="372"/>
      <c r="W19" s="172"/>
      <c r="X19" s="373"/>
      <c r="Y19" s="386"/>
      <c r="Z19" s="387"/>
      <c r="AA19" s="140"/>
      <c r="AB19" s="173" t="str">
        <f t="shared" si="0"/>
        <v/>
      </c>
      <c r="AC19" s="855" t="str">
        <f>IF(B19="","",VLOOKUP($B19,#REF!,27,FALSE))</f>
        <v/>
      </c>
      <c r="AD19" s="856" t="s">
        <v>175</v>
      </c>
      <c r="AE19" s="857" t="s">
        <v>175</v>
      </c>
    </row>
    <row r="20" spans="1:31" s="342" customFormat="1" ht="18.75" customHeight="1" x14ac:dyDescent="0.15">
      <c r="A20" s="2" t="str">
        <f t="shared" si="1"/>
        <v/>
      </c>
      <c r="B20" s="377"/>
      <c r="C20" s="170" t="str">
        <f>IF(B20="","",VLOOKUP($B20,#REF!,2,FALSE))</f>
        <v/>
      </c>
      <c r="D20" s="171" t="str">
        <f>IF(B20="","",VLOOKUP($B20,#REF!,3,FALSE))</f>
        <v/>
      </c>
      <c r="E20" s="171" t="str">
        <f>IF(C20="","",VLOOKUP($B20,#REF!,4,FALSE))</f>
        <v/>
      </c>
      <c r="F20" s="172" t="str">
        <f>IF(B20="","",VLOOKUP($B20,#REF!,11,FALSE))</f>
        <v/>
      </c>
      <c r="G20" s="139" t="str">
        <f>IF(E20="","",VLOOKUP($B20,#REF!,3,FALSE))</f>
        <v/>
      </c>
      <c r="H20" s="172" t="str">
        <f>IF(B20="","",VLOOKUP($B20,#REF!,14,FALSE))</f>
        <v/>
      </c>
      <c r="I20" s="139" t="str">
        <f>IF(B20="","",VLOOKUP($B20,#REF!,16,FALSE))</f>
        <v/>
      </c>
      <c r="J20" s="140" t="str">
        <f>IF(B20="","",VLOOKUP($B20,#REF!,17,FALSE))</f>
        <v/>
      </c>
      <c r="K20" s="370"/>
      <c r="L20" s="371"/>
      <c r="M20" s="372"/>
      <c r="N20" s="370"/>
      <c r="O20" s="371"/>
      <c r="P20" s="371"/>
      <c r="Q20" s="371"/>
      <c r="R20" s="371"/>
      <c r="S20" s="371"/>
      <c r="T20" s="371"/>
      <c r="U20" s="371"/>
      <c r="V20" s="372"/>
      <c r="W20" s="172"/>
      <c r="X20" s="373"/>
      <c r="Y20" s="386"/>
      <c r="Z20" s="387"/>
      <c r="AA20" s="140"/>
      <c r="AB20" s="173" t="str">
        <f t="shared" si="0"/>
        <v/>
      </c>
      <c r="AC20" s="855" t="str">
        <f>IF(B20="","",VLOOKUP($B20,#REF!,27,FALSE))</f>
        <v/>
      </c>
      <c r="AD20" s="856" t="s">
        <v>175</v>
      </c>
      <c r="AE20" s="857" t="s">
        <v>175</v>
      </c>
    </row>
    <row r="21" spans="1:31" s="342" customFormat="1" ht="18.75" customHeight="1" x14ac:dyDescent="0.15">
      <c r="A21" s="2" t="str">
        <f t="shared" si="1"/>
        <v/>
      </c>
      <c r="B21" s="377"/>
      <c r="C21" s="170" t="str">
        <f>IF(B21="","",VLOOKUP($B21,#REF!,2,FALSE))</f>
        <v/>
      </c>
      <c r="D21" s="171" t="str">
        <f>IF(B21="","",VLOOKUP($B21,#REF!,3,FALSE))</f>
        <v/>
      </c>
      <c r="E21" s="171" t="str">
        <f>IF(C21="","",VLOOKUP($B21,#REF!,4,FALSE))</f>
        <v/>
      </c>
      <c r="F21" s="172" t="str">
        <f>IF(B21="","",VLOOKUP($B21,#REF!,11,FALSE))</f>
        <v/>
      </c>
      <c r="G21" s="139" t="str">
        <f>IF(E21="","",VLOOKUP($B21,#REF!,3,FALSE))</f>
        <v/>
      </c>
      <c r="H21" s="172" t="str">
        <f>IF(B21="","",VLOOKUP($B21,#REF!,14,FALSE))</f>
        <v/>
      </c>
      <c r="I21" s="139" t="str">
        <f>IF(B21="","",VLOOKUP($B21,#REF!,16,FALSE))</f>
        <v/>
      </c>
      <c r="J21" s="140" t="str">
        <f>IF(B21="","",VLOOKUP($B21,#REF!,17,FALSE))</f>
        <v/>
      </c>
      <c r="K21" s="370"/>
      <c r="L21" s="371"/>
      <c r="M21" s="372"/>
      <c r="N21" s="370"/>
      <c r="O21" s="371"/>
      <c r="P21" s="371"/>
      <c r="Q21" s="371"/>
      <c r="R21" s="371"/>
      <c r="S21" s="371"/>
      <c r="T21" s="371"/>
      <c r="U21" s="371"/>
      <c r="V21" s="372"/>
      <c r="W21" s="172"/>
      <c r="X21" s="373"/>
      <c r="Y21" s="386"/>
      <c r="Z21" s="387"/>
      <c r="AA21" s="140"/>
      <c r="AB21" s="173" t="str">
        <f t="shared" si="0"/>
        <v/>
      </c>
      <c r="AC21" s="855" t="str">
        <f>IF(B21="","",VLOOKUP($B21,#REF!,27,FALSE))</f>
        <v/>
      </c>
      <c r="AD21" s="856" t="s">
        <v>175</v>
      </c>
      <c r="AE21" s="857" t="s">
        <v>175</v>
      </c>
    </row>
    <row r="22" spans="1:31" s="342" customFormat="1" ht="18.75" customHeight="1" x14ac:dyDescent="0.15">
      <c r="A22" s="2" t="str">
        <f t="shared" si="1"/>
        <v/>
      </c>
      <c r="B22" s="377"/>
      <c r="C22" s="170" t="str">
        <f>IF(B22="","",VLOOKUP($B22,#REF!,2,FALSE))</f>
        <v/>
      </c>
      <c r="D22" s="171" t="str">
        <f>IF(B22="","",VLOOKUP($B22,#REF!,3,FALSE))</f>
        <v/>
      </c>
      <c r="E22" s="171" t="str">
        <f>IF(C22="","",VLOOKUP($B22,#REF!,4,FALSE))</f>
        <v/>
      </c>
      <c r="F22" s="172" t="str">
        <f>IF(B22="","",VLOOKUP($B22,#REF!,11,FALSE))</f>
        <v/>
      </c>
      <c r="G22" s="139" t="str">
        <f>IF(E22="","",VLOOKUP($B22,#REF!,3,FALSE))</f>
        <v/>
      </c>
      <c r="H22" s="172" t="str">
        <f>IF(B22="","",VLOOKUP($B22,#REF!,14,FALSE))</f>
        <v/>
      </c>
      <c r="I22" s="139" t="str">
        <f>IF(B22="","",VLOOKUP($B22,#REF!,16,FALSE))</f>
        <v/>
      </c>
      <c r="J22" s="140" t="str">
        <f>IF(B22="","",VLOOKUP($B22,#REF!,17,FALSE))</f>
        <v/>
      </c>
      <c r="K22" s="370"/>
      <c r="L22" s="371"/>
      <c r="M22" s="372"/>
      <c r="N22" s="370"/>
      <c r="O22" s="371"/>
      <c r="P22" s="371"/>
      <c r="Q22" s="371"/>
      <c r="R22" s="371"/>
      <c r="S22" s="371"/>
      <c r="T22" s="371"/>
      <c r="U22" s="371"/>
      <c r="V22" s="372"/>
      <c r="W22" s="172"/>
      <c r="X22" s="373"/>
      <c r="Y22" s="386"/>
      <c r="Z22" s="387"/>
      <c r="AA22" s="140"/>
      <c r="AB22" s="173" t="str">
        <f t="shared" si="0"/>
        <v/>
      </c>
      <c r="AC22" s="855" t="str">
        <f>IF(B22="","",VLOOKUP($B22,#REF!,27,FALSE))</f>
        <v/>
      </c>
      <c r="AD22" s="856" t="s">
        <v>175</v>
      </c>
      <c r="AE22" s="857" t="s">
        <v>175</v>
      </c>
    </row>
    <row r="23" spans="1:31" s="342" customFormat="1" ht="18.75" customHeight="1" x14ac:dyDescent="0.15">
      <c r="A23" s="2" t="str">
        <f t="shared" si="1"/>
        <v/>
      </c>
      <c r="B23" s="377"/>
      <c r="C23" s="170" t="str">
        <f>IF(B23="","",VLOOKUP($B23,#REF!,2,FALSE))</f>
        <v/>
      </c>
      <c r="D23" s="171" t="str">
        <f>IF(B23="","",VLOOKUP($B23,#REF!,3,FALSE))</f>
        <v/>
      </c>
      <c r="E23" s="171" t="str">
        <f>IF(C23="","",VLOOKUP($B23,#REF!,4,FALSE))</f>
        <v/>
      </c>
      <c r="F23" s="172" t="str">
        <f>IF(B23="","",VLOOKUP($B23,#REF!,11,FALSE))</f>
        <v/>
      </c>
      <c r="G23" s="139" t="str">
        <f>IF(E23="","",VLOOKUP($B23,#REF!,3,FALSE))</f>
        <v/>
      </c>
      <c r="H23" s="172" t="str">
        <f>IF(B23="","",VLOOKUP($B23,#REF!,14,FALSE))</f>
        <v/>
      </c>
      <c r="I23" s="139" t="str">
        <f>IF(B23="","",VLOOKUP($B23,#REF!,16,FALSE))</f>
        <v/>
      </c>
      <c r="J23" s="140" t="str">
        <f>IF(B23="","",VLOOKUP($B23,#REF!,17,FALSE))</f>
        <v/>
      </c>
      <c r="K23" s="370"/>
      <c r="L23" s="371"/>
      <c r="M23" s="372"/>
      <c r="N23" s="370"/>
      <c r="O23" s="371"/>
      <c r="P23" s="371"/>
      <c r="Q23" s="371"/>
      <c r="R23" s="371"/>
      <c r="S23" s="371"/>
      <c r="T23" s="371"/>
      <c r="U23" s="371"/>
      <c r="V23" s="372"/>
      <c r="W23" s="172"/>
      <c r="X23" s="373"/>
      <c r="Y23" s="386"/>
      <c r="Z23" s="387"/>
      <c r="AA23" s="140"/>
      <c r="AB23" s="173" t="str">
        <f t="shared" si="0"/>
        <v/>
      </c>
      <c r="AC23" s="855" t="str">
        <f>IF(B23="","",VLOOKUP($B23,#REF!,27,FALSE))</f>
        <v/>
      </c>
      <c r="AD23" s="856" t="s">
        <v>175</v>
      </c>
      <c r="AE23" s="857" t="s">
        <v>175</v>
      </c>
    </row>
    <row r="24" spans="1:31" s="342" customFormat="1" ht="18.75" customHeight="1" x14ac:dyDescent="0.15">
      <c r="A24" s="2" t="str">
        <f t="shared" si="1"/>
        <v/>
      </c>
      <c r="B24" s="377"/>
      <c r="C24" s="170" t="str">
        <f>IF(B24="","",VLOOKUP($B24,#REF!,2,FALSE))</f>
        <v/>
      </c>
      <c r="D24" s="171" t="str">
        <f>IF(B24="","",VLOOKUP($B24,#REF!,3,FALSE))</f>
        <v/>
      </c>
      <c r="E24" s="171" t="str">
        <f>IF(C24="","",VLOOKUP($B24,#REF!,4,FALSE))</f>
        <v/>
      </c>
      <c r="F24" s="172" t="str">
        <f>IF(B24="","",VLOOKUP($B24,#REF!,11,FALSE))</f>
        <v/>
      </c>
      <c r="G24" s="139" t="str">
        <f>IF(E24="","",VLOOKUP($B24,#REF!,3,FALSE))</f>
        <v/>
      </c>
      <c r="H24" s="172" t="str">
        <f>IF(B24="","",VLOOKUP($B24,#REF!,14,FALSE))</f>
        <v/>
      </c>
      <c r="I24" s="139" t="str">
        <f>IF(B24="","",VLOOKUP($B24,#REF!,16,FALSE))</f>
        <v/>
      </c>
      <c r="J24" s="140" t="str">
        <f>IF(B24="","",VLOOKUP($B24,#REF!,17,FALSE))</f>
        <v/>
      </c>
      <c r="K24" s="370"/>
      <c r="L24" s="371"/>
      <c r="M24" s="372"/>
      <c r="N24" s="370"/>
      <c r="O24" s="371"/>
      <c r="P24" s="371"/>
      <c r="Q24" s="371"/>
      <c r="R24" s="371"/>
      <c r="S24" s="371"/>
      <c r="T24" s="371"/>
      <c r="U24" s="371"/>
      <c r="V24" s="372"/>
      <c r="W24" s="172"/>
      <c r="X24" s="373"/>
      <c r="Y24" s="386"/>
      <c r="Z24" s="387"/>
      <c r="AA24" s="140"/>
      <c r="AB24" s="173" t="str">
        <f t="shared" si="0"/>
        <v/>
      </c>
      <c r="AC24" s="855" t="str">
        <f>IF(B24="","",VLOOKUP($B24,#REF!,27,FALSE))</f>
        <v/>
      </c>
      <c r="AD24" s="856" t="s">
        <v>175</v>
      </c>
      <c r="AE24" s="857" t="s">
        <v>175</v>
      </c>
    </row>
    <row r="25" spans="1:31" s="342" customFormat="1" ht="18.75" customHeight="1" x14ac:dyDescent="0.15">
      <c r="A25" s="2" t="str">
        <f t="shared" si="1"/>
        <v/>
      </c>
      <c r="B25" s="377"/>
      <c r="C25" s="170" t="str">
        <f>IF(B25="","",VLOOKUP($B25,#REF!,2,FALSE))</f>
        <v/>
      </c>
      <c r="D25" s="171" t="str">
        <f>IF(B25="","",VLOOKUP($B25,#REF!,3,FALSE))</f>
        <v/>
      </c>
      <c r="E25" s="171" t="str">
        <f>IF(C25="","",VLOOKUP($B25,#REF!,4,FALSE))</f>
        <v/>
      </c>
      <c r="F25" s="172" t="str">
        <f>IF(B25="","",VLOOKUP($B25,#REF!,11,FALSE))</f>
        <v/>
      </c>
      <c r="G25" s="139" t="str">
        <f>IF(E25="","",VLOOKUP($B25,#REF!,3,FALSE))</f>
        <v/>
      </c>
      <c r="H25" s="172" t="str">
        <f>IF(B25="","",VLOOKUP($B25,#REF!,14,FALSE))</f>
        <v/>
      </c>
      <c r="I25" s="139" t="str">
        <f>IF(B25="","",VLOOKUP($B25,#REF!,16,FALSE))</f>
        <v/>
      </c>
      <c r="J25" s="140" t="str">
        <f>IF(B25="","",VLOOKUP($B25,#REF!,17,FALSE))</f>
        <v/>
      </c>
      <c r="K25" s="370"/>
      <c r="L25" s="371"/>
      <c r="M25" s="372"/>
      <c r="N25" s="370"/>
      <c r="O25" s="371"/>
      <c r="P25" s="371"/>
      <c r="Q25" s="371"/>
      <c r="R25" s="371"/>
      <c r="S25" s="371"/>
      <c r="T25" s="371"/>
      <c r="U25" s="371"/>
      <c r="V25" s="372"/>
      <c r="W25" s="172"/>
      <c r="X25" s="373"/>
      <c r="Y25" s="386"/>
      <c r="Z25" s="387"/>
      <c r="AA25" s="140"/>
      <c r="AB25" s="173" t="str">
        <f t="shared" si="0"/>
        <v/>
      </c>
      <c r="AC25" s="855" t="str">
        <f>IF(B25="","",VLOOKUP($B25,#REF!,27,FALSE))</f>
        <v/>
      </c>
      <c r="AD25" s="856" t="s">
        <v>175</v>
      </c>
      <c r="AE25" s="857" t="s">
        <v>175</v>
      </c>
    </row>
    <row r="26" spans="1:31" s="342" customFormat="1" ht="18.75" customHeight="1" x14ac:dyDescent="0.15">
      <c r="A26" s="2" t="str">
        <f t="shared" si="1"/>
        <v/>
      </c>
      <c r="B26" s="377"/>
      <c r="C26" s="170" t="str">
        <f>IF(B26="","",VLOOKUP($B26,#REF!,2,FALSE))</f>
        <v/>
      </c>
      <c r="D26" s="171" t="str">
        <f>IF(B26="","",VLOOKUP($B26,#REF!,3,FALSE))</f>
        <v/>
      </c>
      <c r="E26" s="171" t="str">
        <f>IF(C26="","",VLOOKUP($B26,#REF!,4,FALSE))</f>
        <v/>
      </c>
      <c r="F26" s="172" t="str">
        <f>IF(B26="","",VLOOKUP($B26,#REF!,11,FALSE))</f>
        <v/>
      </c>
      <c r="G26" s="139" t="str">
        <f>IF(E26="","",VLOOKUP($B26,#REF!,3,FALSE))</f>
        <v/>
      </c>
      <c r="H26" s="172" t="str">
        <f>IF(B26="","",VLOOKUP($B26,#REF!,14,FALSE))</f>
        <v/>
      </c>
      <c r="I26" s="139" t="str">
        <f>IF(B26="","",VLOOKUP($B26,#REF!,16,FALSE))</f>
        <v/>
      </c>
      <c r="J26" s="140" t="str">
        <f>IF(B26="","",VLOOKUP($B26,#REF!,17,FALSE))</f>
        <v/>
      </c>
      <c r="K26" s="370"/>
      <c r="L26" s="371"/>
      <c r="M26" s="372"/>
      <c r="N26" s="370"/>
      <c r="O26" s="371"/>
      <c r="P26" s="371"/>
      <c r="Q26" s="371"/>
      <c r="R26" s="371"/>
      <c r="S26" s="371"/>
      <c r="T26" s="371"/>
      <c r="U26" s="371"/>
      <c r="V26" s="372"/>
      <c r="W26" s="172"/>
      <c r="X26" s="373"/>
      <c r="Y26" s="386"/>
      <c r="Z26" s="387"/>
      <c r="AA26" s="140"/>
      <c r="AB26" s="173" t="str">
        <f t="shared" si="0"/>
        <v/>
      </c>
      <c r="AC26" s="855" t="str">
        <f>IF(B26="","",VLOOKUP($B26,#REF!,27,FALSE))</f>
        <v/>
      </c>
      <c r="AD26" s="856" t="s">
        <v>175</v>
      </c>
      <c r="AE26" s="857" t="s">
        <v>175</v>
      </c>
    </row>
    <row r="27" spans="1:31" s="342" customFormat="1" ht="18.75" customHeight="1" x14ac:dyDescent="0.15">
      <c r="A27" s="2" t="str">
        <f t="shared" si="1"/>
        <v/>
      </c>
      <c r="B27" s="377"/>
      <c r="C27" s="170" t="str">
        <f>IF(B27="","",VLOOKUP($B27,#REF!,2,FALSE))</f>
        <v/>
      </c>
      <c r="D27" s="171" t="str">
        <f>IF(B27="","",VLOOKUP($B27,#REF!,3,FALSE))</f>
        <v/>
      </c>
      <c r="E27" s="171" t="str">
        <f>IF(C27="","",VLOOKUP($B27,#REF!,4,FALSE))</f>
        <v/>
      </c>
      <c r="F27" s="172" t="str">
        <f>IF(B27="","",VLOOKUP($B27,#REF!,11,FALSE))</f>
        <v/>
      </c>
      <c r="G27" s="139" t="str">
        <f>IF(E27="","",VLOOKUP($B27,#REF!,3,FALSE))</f>
        <v/>
      </c>
      <c r="H27" s="172" t="str">
        <f>IF(B27="","",VLOOKUP($B27,#REF!,14,FALSE))</f>
        <v/>
      </c>
      <c r="I27" s="139" t="str">
        <f>IF(B27="","",VLOOKUP($B27,#REF!,16,FALSE))</f>
        <v/>
      </c>
      <c r="J27" s="140" t="str">
        <f>IF(B27="","",VLOOKUP($B27,#REF!,17,FALSE))</f>
        <v/>
      </c>
      <c r="K27" s="370"/>
      <c r="L27" s="371"/>
      <c r="M27" s="372"/>
      <c r="N27" s="370"/>
      <c r="O27" s="371"/>
      <c r="P27" s="371"/>
      <c r="Q27" s="371"/>
      <c r="R27" s="371"/>
      <c r="S27" s="371"/>
      <c r="T27" s="371"/>
      <c r="U27" s="371"/>
      <c r="V27" s="372"/>
      <c r="W27" s="172"/>
      <c r="X27" s="373"/>
      <c r="Y27" s="386"/>
      <c r="Z27" s="387"/>
      <c r="AA27" s="140"/>
      <c r="AB27" s="173" t="str">
        <f t="shared" si="0"/>
        <v/>
      </c>
      <c r="AC27" s="855" t="str">
        <f>IF(B27="","",VLOOKUP($B27,#REF!,27,FALSE))</f>
        <v/>
      </c>
      <c r="AD27" s="856" t="s">
        <v>175</v>
      </c>
      <c r="AE27" s="857" t="s">
        <v>175</v>
      </c>
    </row>
    <row r="28" spans="1:31" s="342" customFormat="1" ht="18.75" customHeight="1" x14ac:dyDescent="0.15">
      <c r="A28" s="2" t="str">
        <f t="shared" si="1"/>
        <v/>
      </c>
      <c r="B28" s="377"/>
      <c r="C28" s="170" t="str">
        <f>IF(B28="","",VLOOKUP($B28,#REF!,2,FALSE))</f>
        <v/>
      </c>
      <c r="D28" s="171" t="str">
        <f>IF(B28="","",VLOOKUP($B28,#REF!,3,FALSE))</f>
        <v/>
      </c>
      <c r="E28" s="171" t="str">
        <f>IF(C28="","",VLOOKUP($B28,#REF!,4,FALSE))</f>
        <v/>
      </c>
      <c r="F28" s="172" t="str">
        <f>IF(B28="","",VLOOKUP($B28,#REF!,11,FALSE))</f>
        <v/>
      </c>
      <c r="G28" s="139" t="str">
        <f>IF(E28="","",VLOOKUP($B28,#REF!,3,FALSE))</f>
        <v/>
      </c>
      <c r="H28" s="172" t="str">
        <f>IF(B28="","",VLOOKUP($B28,#REF!,14,FALSE))</f>
        <v/>
      </c>
      <c r="I28" s="139" t="str">
        <f>IF(B28="","",VLOOKUP($B28,#REF!,16,FALSE))</f>
        <v/>
      </c>
      <c r="J28" s="140" t="str">
        <f>IF(B28="","",VLOOKUP($B28,#REF!,17,FALSE))</f>
        <v/>
      </c>
      <c r="K28" s="370"/>
      <c r="L28" s="371"/>
      <c r="M28" s="372"/>
      <c r="N28" s="370"/>
      <c r="O28" s="371"/>
      <c r="P28" s="371"/>
      <c r="Q28" s="371"/>
      <c r="R28" s="371"/>
      <c r="S28" s="371"/>
      <c r="T28" s="371"/>
      <c r="U28" s="371"/>
      <c r="V28" s="372"/>
      <c r="W28" s="172"/>
      <c r="X28" s="373"/>
      <c r="Y28" s="386"/>
      <c r="Z28" s="387"/>
      <c r="AA28" s="140"/>
      <c r="AB28" s="173" t="str">
        <f t="shared" si="0"/>
        <v/>
      </c>
      <c r="AC28" s="855" t="str">
        <f>IF(B28="","",VLOOKUP($B28,#REF!,27,FALSE))</f>
        <v/>
      </c>
      <c r="AD28" s="856" t="s">
        <v>175</v>
      </c>
      <c r="AE28" s="857" t="s">
        <v>175</v>
      </c>
    </row>
    <row r="29" spans="1:31" s="342" customFormat="1" ht="18.75" customHeight="1" x14ac:dyDescent="0.15">
      <c r="A29" s="2" t="str">
        <f t="shared" si="1"/>
        <v/>
      </c>
      <c r="B29" s="377"/>
      <c r="C29" s="170" t="str">
        <f>IF(B29="","",VLOOKUP($B29,#REF!,2,FALSE))</f>
        <v/>
      </c>
      <c r="D29" s="171" t="str">
        <f>IF(B29="","",VLOOKUP($B29,#REF!,3,FALSE))</f>
        <v/>
      </c>
      <c r="E29" s="171" t="str">
        <f>IF(C29="","",VLOOKUP($B29,#REF!,4,FALSE))</f>
        <v/>
      </c>
      <c r="F29" s="172" t="str">
        <f>IF(B29="","",VLOOKUP($B29,#REF!,11,FALSE))</f>
        <v/>
      </c>
      <c r="G29" s="139" t="str">
        <f>IF(E29="","",VLOOKUP($B29,#REF!,3,FALSE))</f>
        <v/>
      </c>
      <c r="H29" s="172" t="str">
        <f>IF(B29="","",VLOOKUP($B29,#REF!,14,FALSE))</f>
        <v/>
      </c>
      <c r="I29" s="139" t="str">
        <f>IF(B29="","",VLOOKUP($B29,#REF!,16,FALSE))</f>
        <v/>
      </c>
      <c r="J29" s="140" t="str">
        <f>IF(B29="","",VLOOKUP($B29,#REF!,17,FALSE))</f>
        <v/>
      </c>
      <c r="K29" s="370"/>
      <c r="L29" s="371"/>
      <c r="M29" s="372"/>
      <c r="N29" s="370"/>
      <c r="O29" s="371"/>
      <c r="P29" s="371"/>
      <c r="Q29" s="371"/>
      <c r="R29" s="371"/>
      <c r="S29" s="371"/>
      <c r="T29" s="371"/>
      <c r="U29" s="371"/>
      <c r="V29" s="372"/>
      <c r="W29" s="172"/>
      <c r="X29" s="373"/>
      <c r="Y29" s="386"/>
      <c r="Z29" s="387"/>
      <c r="AA29" s="140"/>
      <c r="AB29" s="173" t="str">
        <f t="shared" si="0"/>
        <v/>
      </c>
      <c r="AC29" s="855" t="str">
        <f>IF(B29="","",VLOOKUP($B29,#REF!,27,FALSE))</f>
        <v/>
      </c>
      <c r="AD29" s="856" t="s">
        <v>175</v>
      </c>
      <c r="AE29" s="857" t="s">
        <v>175</v>
      </c>
    </row>
    <row r="30" spans="1:31" s="342" customFormat="1" ht="18.75" customHeight="1" x14ac:dyDescent="0.15">
      <c r="A30" s="2" t="str">
        <f t="shared" si="1"/>
        <v/>
      </c>
      <c r="B30" s="377"/>
      <c r="C30" s="170" t="str">
        <f>IF(B30="","",VLOOKUP($B30,#REF!,2,FALSE))</f>
        <v/>
      </c>
      <c r="D30" s="171" t="str">
        <f>IF(B30="","",VLOOKUP($B30,#REF!,3,FALSE))</f>
        <v/>
      </c>
      <c r="E30" s="171" t="str">
        <f>IF(C30="","",VLOOKUP($B30,#REF!,4,FALSE))</f>
        <v/>
      </c>
      <c r="F30" s="172" t="str">
        <f>IF(B30="","",VLOOKUP($B30,#REF!,11,FALSE))</f>
        <v/>
      </c>
      <c r="G30" s="139" t="str">
        <f>IF(E30="","",VLOOKUP($B30,#REF!,3,FALSE))</f>
        <v/>
      </c>
      <c r="H30" s="172" t="str">
        <f>IF(B30="","",VLOOKUP($B30,#REF!,14,FALSE))</f>
        <v/>
      </c>
      <c r="I30" s="139" t="str">
        <f>IF(B30="","",VLOOKUP($B30,#REF!,16,FALSE))</f>
        <v/>
      </c>
      <c r="J30" s="140" t="str">
        <f>IF(B30="","",VLOOKUP($B30,#REF!,17,FALSE))</f>
        <v/>
      </c>
      <c r="K30" s="370"/>
      <c r="L30" s="371"/>
      <c r="M30" s="372"/>
      <c r="N30" s="370"/>
      <c r="O30" s="371"/>
      <c r="P30" s="371"/>
      <c r="Q30" s="371"/>
      <c r="R30" s="371"/>
      <c r="S30" s="371"/>
      <c r="T30" s="371"/>
      <c r="U30" s="371"/>
      <c r="V30" s="372"/>
      <c r="W30" s="172"/>
      <c r="X30" s="373"/>
      <c r="Y30" s="386"/>
      <c r="Z30" s="387"/>
      <c r="AA30" s="140"/>
      <c r="AB30" s="173" t="str">
        <f t="shared" si="0"/>
        <v/>
      </c>
      <c r="AC30" s="855" t="str">
        <f>IF(B30="","",VLOOKUP($B30,#REF!,27,FALSE))</f>
        <v/>
      </c>
      <c r="AD30" s="856" t="s">
        <v>175</v>
      </c>
      <c r="AE30" s="857" t="s">
        <v>175</v>
      </c>
    </row>
    <row r="31" spans="1:31" s="342" customFormat="1" ht="18.75" customHeight="1" x14ac:dyDescent="0.15">
      <c r="A31" s="2" t="str">
        <f t="shared" si="1"/>
        <v/>
      </c>
      <c r="B31" s="377"/>
      <c r="C31" s="170" t="str">
        <f>IF(B31="","",VLOOKUP($B31,#REF!,2,FALSE))</f>
        <v/>
      </c>
      <c r="D31" s="171" t="str">
        <f>IF(B31="","",VLOOKUP($B31,#REF!,3,FALSE))</f>
        <v/>
      </c>
      <c r="E31" s="171" t="str">
        <f>IF(C31="","",VLOOKUP($B31,#REF!,4,FALSE))</f>
        <v/>
      </c>
      <c r="F31" s="172" t="str">
        <f>IF(B31="","",VLOOKUP($B31,#REF!,11,FALSE))</f>
        <v/>
      </c>
      <c r="G31" s="139" t="str">
        <f>IF(E31="","",VLOOKUP($B31,#REF!,3,FALSE))</f>
        <v/>
      </c>
      <c r="H31" s="172" t="str">
        <f>IF(B31="","",VLOOKUP($B31,#REF!,14,FALSE))</f>
        <v/>
      </c>
      <c r="I31" s="139" t="str">
        <f>IF(B31="","",VLOOKUP($B31,#REF!,16,FALSE))</f>
        <v/>
      </c>
      <c r="J31" s="140" t="str">
        <f>IF(B31="","",VLOOKUP($B31,#REF!,17,FALSE))</f>
        <v/>
      </c>
      <c r="K31" s="370"/>
      <c r="L31" s="371"/>
      <c r="M31" s="372"/>
      <c r="N31" s="370"/>
      <c r="O31" s="371"/>
      <c r="P31" s="371"/>
      <c r="Q31" s="371"/>
      <c r="R31" s="371"/>
      <c r="S31" s="371"/>
      <c r="T31" s="371"/>
      <c r="U31" s="371"/>
      <c r="V31" s="372"/>
      <c r="W31" s="172"/>
      <c r="X31" s="373"/>
      <c r="Y31" s="386"/>
      <c r="Z31" s="387"/>
      <c r="AA31" s="140"/>
      <c r="AB31" s="173" t="str">
        <f t="shared" si="0"/>
        <v/>
      </c>
      <c r="AC31" s="855" t="str">
        <f>IF(B31="","",VLOOKUP($B31,#REF!,27,FALSE))</f>
        <v/>
      </c>
      <c r="AD31" s="856" t="s">
        <v>175</v>
      </c>
      <c r="AE31" s="857" t="s">
        <v>175</v>
      </c>
    </row>
    <row r="32" spans="1:31" s="342" customFormat="1" ht="18.75" customHeight="1" x14ac:dyDescent="0.15">
      <c r="A32" s="2" t="str">
        <f t="shared" si="1"/>
        <v/>
      </c>
      <c r="B32" s="377"/>
      <c r="C32" s="170" t="str">
        <f>IF(B32="","",VLOOKUP($B32,#REF!,2,FALSE))</f>
        <v/>
      </c>
      <c r="D32" s="171" t="str">
        <f>IF(B32="","",VLOOKUP($B32,#REF!,3,FALSE))</f>
        <v/>
      </c>
      <c r="E32" s="171" t="str">
        <f>IF(C32="","",VLOOKUP($B32,#REF!,4,FALSE))</f>
        <v/>
      </c>
      <c r="F32" s="172" t="str">
        <f>IF(B32="","",VLOOKUP($B32,#REF!,11,FALSE))</f>
        <v/>
      </c>
      <c r="G32" s="139" t="str">
        <f>IF(E32="","",VLOOKUP($B32,#REF!,3,FALSE))</f>
        <v/>
      </c>
      <c r="H32" s="172" t="str">
        <f>IF(B32="","",VLOOKUP($B32,#REF!,14,FALSE))</f>
        <v/>
      </c>
      <c r="I32" s="139" t="str">
        <f>IF(B32="","",VLOOKUP($B32,#REF!,16,FALSE))</f>
        <v/>
      </c>
      <c r="J32" s="140" t="str">
        <f>IF(B32="","",VLOOKUP($B32,#REF!,17,FALSE))</f>
        <v/>
      </c>
      <c r="K32" s="370"/>
      <c r="L32" s="371"/>
      <c r="M32" s="372"/>
      <c r="N32" s="370"/>
      <c r="O32" s="371"/>
      <c r="P32" s="371"/>
      <c r="Q32" s="371"/>
      <c r="R32" s="371"/>
      <c r="S32" s="371"/>
      <c r="T32" s="371"/>
      <c r="U32" s="371"/>
      <c r="V32" s="372"/>
      <c r="W32" s="172"/>
      <c r="X32" s="373"/>
      <c r="Y32" s="386"/>
      <c r="Z32" s="387"/>
      <c r="AA32" s="140"/>
      <c r="AB32" s="173" t="str">
        <f t="shared" si="0"/>
        <v/>
      </c>
      <c r="AC32" s="855" t="str">
        <f>IF(B32="","",VLOOKUP($B32,#REF!,27,FALSE))</f>
        <v/>
      </c>
      <c r="AD32" s="856" t="s">
        <v>175</v>
      </c>
      <c r="AE32" s="857" t="s">
        <v>175</v>
      </c>
    </row>
    <row r="33" spans="1:31" s="342" customFormat="1" ht="18.75" customHeight="1" x14ac:dyDescent="0.15">
      <c r="A33" s="2" t="str">
        <f t="shared" si="1"/>
        <v/>
      </c>
      <c r="B33" s="377"/>
      <c r="C33" s="170" t="str">
        <f>IF(B33="","",VLOOKUP($B33,#REF!,2,FALSE))</f>
        <v/>
      </c>
      <c r="D33" s="171" t="str">
        <f>IF(B33="","",VLOOKUP($B33,#REF!,3,FALSE))</f>
        <v/>
      </c>
      <c r="E33" s="171" t="str">
        <f>IF(C33="","",VLOOKUP($B33,#REF!,4,FALSE))</f>
        <v/>
      </c>
      <c r="F33" s="172" t="str">
        <f>IF(B33="","",VLOOKUP($B33,#REF!,11,FALSE))</f>
        <v/>
      </c>
      <c r="G33" s="139" t="str">
        <f>IF(E33="","",VLOOKUP($B33,#REF!,3,FALSE))</f>
        <v/>
      </c>
      <c r="H33" s="172" t="str">
        <f>IF(B33="","",VLOOKUP($B33,#REF!,14,FALSE))</f>
        <v/>
      </c>
      <c r="I33" s="139" t="str">
        <f>IF(B33="","",VLOOKUP($B33,#REF!,16,FALSE))</f>
        <v/>
      </c>
      <c r="J33" s="140" t="str">
        <f>IF(B33="","",VLOOKUP($B33,#REF!,17,FALSE))</f>
        <v/>
      </c>
      <c r="K33" s="370"/>
      <c r="L33" s="371"/>
      <c r="M33" s="372"/>
      <c r="N33" s="370"/>
      <c r="O33" s="371"/>
      <c r="P33" s="371"/>
      <c r="Q33" s="371"/>
      <c r="R33" s="371"/>
      <c r="S33" s="371"/>
      <c r="T33" s="371"/>
      <c r="U33" s="371"/>
      <c r="V33" s="372"/>
      <c r="W33" s="172"/>
      <c r="X33" s="373"/>
      <c r="Y33" s="386"/>
      <c r="Z33" s="387"/>
      <c r="AA33" s="140"/>
      <c r="AB33" s="173" t="str">
        <f t="shared" si="0"/>
        <v/>
      </c>
      <c r="AC33" s="855" t="str">
        <f>IF(B33="","",VLOOKUP($B33,#REF!,27,FALSE))</f>
        <v/>
      </c>
      <c r="AD33" s="856" t="s">
        <v>175</v>
      </c>
      <c r="AE33" s="857" t="s">
        <v>175</v>
      </c>
    </row>
    <row r="34" spans="1:31" s="342" customFormat="1" ht="18.75" customHeight="1" x14ac:dyDescent="0.15">
      <c r="A34" s="2" t="str">
        <f t="shared" si="1"/>
        <v/>
      </c>
      <c r="B34" s="377"/>
      <c r="C34" s="170" t="str">
        <f>IF(B34="","",VLOOKUP($B34,#REF!,2,FALSE))</f>
        <v/>
      </c>
      <c r="D34" s="171" t="str">
        <f>IF(B34="","",VLOOKUP($B34,#REF!,3,FALSE))</f>
        <v/>
      </c>
      <c r="E34" s="171" t="str">
        <f>IF(C34="","",VLOOKUP($B34,#REF!,4,FALSE))</f>
        <v/>
      </c>
      <c r="F34" s="172" t="str">
        <f>IF(B34="","",VLOOKUP($B34,#REF!,11,FALSE))</f>
        <v/>
      </c>
      <c r="G34" s="139" t="str">
        <f>IF(E34="","",VLOOKUP($B34,#REF!,3,FALSE))</f>
        <v/>
      </c>
      <c r="H34" s="172" t="str">
        <f>IF(B34="","",VLOOKUP($B34,#REF!,14,FALSE))</f>
        <v/>
      </c>
      <c r="I34" s="139" t="str">
        <f>IF(B34="","",VLOOKUP($B34,#REF!,16,FALSE))</f>
        <v/>
      </c>
      <c r="J34" s="140" t="str">
        <f>IF(B34="","",VLOOKUP($B34,#REF!,17,FALSE))</f>
        <v/>
      </c>
      <c r="K34" s="370"/>
      <c r="L34" s="371"/>
      <c r="M34" s="372"/>
      <c r="N34" s="370"/>
      <c r="O34" s="371"/>
      <c r="P34" s="371"/>
      <c r="Q34" s="371"/>
      <c r="R34" s="371"/>
      <c r="S34" s="371"/>
      <c r="T34" s="371"/>
      <c r="U34" s="371"/>
      <c r="V34" s="372"/>
      <c r="W34" s="172"/>
      <c r="X34" s="373"/>
      <c r="Y34" s="386"/>
      <c r="Z34" s="387"/>
      <c r="AA34" s="140"/>
      <c r="AB34" s="173" t="str">
        <f t="shared" si="0"/>
        <v/>
      </c>
      <c r="AC34" s="855" t="str">
        <f>IF(B34="","",VLOOKUP($B34,#REF!,27,FALSE))</f>
        <v/>
      </c>
      <c r="AD34" s="856" t="s">
        <v>175</v>
      </c>
      <c r="AE34" s="857" t="s">
        <v>175</v>
      </c>
    </row>
    <row r="35" spans="1:31" s="342" customFormat="1" ht="18.75" customHeight="1" x14ac:dyDescent="0.15">
      <c r="A35" s="2" t="str">
        <f t="shared" si="1"/>
        <v/>
      </c>
      <c r="B35" s="377"/>
      <c r="C35" s="170" t="str">
        <f>IF(B35="","",VLOOKUP($B35,#REF!,2,FALSE))</f>
        <v/>
      </c>
      <c r="D35" s="171" t="str">
        <f>IF(B35="","",VLOOKUP($B35,#REF!,3,FALSE))</f>
        <v/>
      </c>
      <c r="E35" s="171" t="str">
        <f>IF(C35="","",VLOOKUP($B35,#REF!,4,FALSE))</f>
        <v/>
      </c>
      <c r="F35" s="172" t="str">
        <f>IF(B35="","",VLOOKUP($B35,#REF!,11,FALSE))</f>
        <v/>
      </c>
      <c r="G35" s="139" t="str">
        <f>IF(E35="","",VLOOKUP($B35,#REF!,3,FALSE))</f>
        <v/>
      </c>
      <c r="H35" s="172" t="str">
        <f>IF(B35="","",VLOOKUP($B35,#REF!,14,FALSE))</f>
        <v/>
      </c>
      <c r="I35" s="139" t="str">
        <f>IF(B35="","",VLOOKUP($B35,#REF!,16,FALSE))</f>
        <v/>
      </c>
      <c r="J35" s="140" t="str">
        <f>IF(B35="","",VLOOKUP($B35,#REF!,17,FALSE))</f>
        <v/>
      </c>
      <c r="K35" s="370"/>
      <c r="L35" s="371"/>
      <c r="M35" s="372"/>
      <c r="N35" s="370"/>
      <c r="O35" s="371"/>
      <c r="P35" s="371"/>
      <c r="Q35" s="371"/>
      <c r="R35" s="371"/>
      <c r="S35" s="371"/>
      <c r="T35" s="371"/>
      <c r="U35" s="371"/>
      <c r="V35" s="372"/>
      <c r="W35" s="172"/>
      <c r="X35" s="373"/>
      <c r="Y35" s="386"/>
      <c r="Z35" s="387"/>
      <c r="AA35" s="140"/>
      <c r="AB35" s="173" t="str">
        <f t="shared" si="0"/>
        <v/>
      </c>
      <c r="AC35" s="855" t="str">
        <f>IF(B35="","",VLOOKUP($B35,#REF!,27,FALSE))</f>
        <v/>
      </c>
      <c r="AD35" s="856" t="s">
        <v>175</v>
      </c>
      <c r="AE35" s="857" t="s">
        <v>175</v>
      </c>
    </row>
    <row r="36" spans="1:31" s="342" customFormat="1" ht="18.75" customHeight="1" x14ac:dyDescent="0.15">
      <c r="A36" s="2" t="str">
        <f t="shared" si="1"/>
        <v/>
      </c>
      <c r="B36" s="377"/>
      <c r="C36" s="170" t="str">
        <f>IF(B36="","",VLOOKUP($B36,#REF!,2,FALSE))</f>
        <v/>
      </c>
      <c r="D36" s="171" t="str">
        <f>IF(B36="","",VLOOKUP($B36,#REF!,3,FALSE))</f>
        <v/>
      </c>
      <c r="E36" s="171" t="str">
        <f>IF(C36="","",VLOOKUP($B36,#REF!,4,FALSE))</f>
        <v/>
      </c>
      <c r="F36" s="172" t="str">
        <f>IF(B36="","",VLOOKUP($B36,#REF!,11,FALSE))</f>
        <v/>
      </c>
      <c r="G36" s="139" t="str">
        <f>IF(E36="","",VLOOKUP($B36,#REF!,3,FALSE))</f>
        <v/>
      </c>
      <c r="H36" s="172" t="str">
        <f>IF(B36="","",VLOOKUP($B36,#REF!,14,FALSE))</f>
        <v/>
      </c>
      <c r="I36" s="139" t="str">
        <f>IF(B36="","",VLOOKUP($B36,#REF!,16,FALSE))</f>
        <v/>
      </c>
      <c r="J36" s="140" t="str">
        <f>IF(B36="","",VLOOKUP($B36,#REF!,17,FALSE))</f>
        <v/>
      </c>
      <c r="K36" s="370"/>
      <c r="L36" s="371"/>
      <c r="M36" s="372"/>
      <c r="N36" s="370"/>
      <c r="O36" s="371"/>
      <c r="P36" s="371"/>
      <c r="Q36" s="371"/>
      <c r="R36" s="371"/>
      <c r="S36" s="371"/>
      <c r="T36" s="371"/>
      <c r="U36" s="371"/>
      <c r="V36" s="372"/>
      <c r="W36" s="172"/>
      <c r="X36" s="373"/>
      <c r="Y36" s="386"/>
      <c r="Z36" s="387"/>
      <c r="AA36" s="140"/>
      <c r="AB36" s="173" t="str">
        <f t="shared" si="0"/>
        <v/>
      </c>
      <c r="AC36" s="855" t="str">
        <f>IF(B36="","",VLOOKUP($B36,#REF!,27,FALSE))</f>
        <v/>
      </c>
      <c r="AD36" s="856" t="s">
        <v>175</v>
      </c>
      <c r="AE36" s="857" t="s">
        <v>175</v>
      </c>
    </row>
    <row r="37" spans="1:31" s="342" customFormat="1" ht="18.75" customHeight="1" x14ac:dyDescent="0.15">
      <c r="A37" s="2" t="str">
        <f t="shared" si="1"/>
        <v/>
      </c>
      <c r="B37" s="377"/>
      <c r="C37" s="170" t="str">
        <f>IF(B37="","",VLOOKUP($B37,#REF!,2,FALSE))</f>
        <v/>
      </c>
      <c r="D37" s="171" t="str">
        <f>IF(B37="","",VLOOKUP($B37,#REF!,3,FALSE))</f>
        <v/>
      </c>
      <c r="E37" s="171" t="str">
        <f>IF(C37="","",VLOOKUP($B37,#REF!,4,FALSE))</f>
        <v/>
      </c>
      <c r="F37" s="172" t="str">
        <f>IF(B37="","",VLOOKUP($B37,#REF!,11,FALSE))</f>
        <v/>
      </c>
      <c r="G37" s="139" t="str">
        <f>IF(E37="","",VLOOKUP($B37,#REF!,3,FALSE))</f>
        <v/>
      </c>
      <c r="H37" s="172" t="str">
        <f>IF(B37="","",VLOOKUP($B37,#REF!,14,FALSE))</f>
        <v/>
      </c>
      <c r="I37" s="139" t="str">
        <f>IF(B37="","",VLOOKUP($B37,#REF!,16,FALSE))</f>
        <v/>
      </c>
      <c r="J37" s="140" t="str">
        <f>IF(B37="","",VLOOKUP($B37,#REF!,17,FALSE))</f>
        <v/>
      </c>
      <c r="K37" s="370"/>
      <c r="L37" s="371"/>
      <c r="M37" s="372"/>
      <c r="N37" s="370"/>
      <c r="O37" s="371"/>
      <c r="P37" s="371"/>
      <c r="Q37" s="371"/>
      <c r="R37" s="371"/>
      <c r="S37" s="371"/>
      <c r="T37" s="371"/>
      <c r="U37" s="371"/>
      <c r="V37" s="372"/>
      <c r="W37" s="172"/>
      <c r="X37" s="373"/>
      <c r="Y37" s="386"/>
      <c r="Z37" s="387"/>
      <c r="AA37" s="140"/>
      <c r="AB37" s="173" t="str">
        <f t="shared" si="0"/>
        <v/>
      </c>
      <c r="AC37" s="855" t="str">
        <f>IF(B37="","",VLOOKUP($B37,#REF!,27,FALSE))</f>
        <v/>
      </c>
      <c r="AD37" s="856" t="s">
        <v>175</v>
      </c>
      <c r="AE37" s="857" t="s">
        <v>175</v>
      </c>
    </row>
    <row r="38" spans="1:31" s="342" customFormat="1" ht="18.75" customHeight="1" thickBot="1" x14ac:dyDescent="0.2">
      <c r="A38" s="2" t="str">
        <f t="shared" si="1"/>
        <v/>
      </c>
      <c r="B38" s="377"/>
      <c r="C38" s="170" t="str">
        <f>IF(B38="","",VLOOKUP($B38,#REF!,2,FALSE))</f>
        <v/>
      </c>
      <c r="D38" s="171" t="str">
        <f>IF(B38="","",VLOOKUP($B38,#REF!,3,FALSE))</f>
        <v/>
      </c>
      <c r="E38" s="171" t="str">
        <f>IF(C38="","",VLOOKUP($B38,#REF!,4,FALSE))</f>
        <v/>
      </c>
      <c r="F38" s="172" t="str">
        <f>IF(B38="","",VLOOKUP($B38,#REF!,11,FALSE))</f>
        <v/>
      </c>
      <c r="G38" s="174" t="str">
        <f>IF(E38="","",VLOOKUP($B38,#REF!,3,FALSE))</f>
        <v/>
      </c>
      <c r="H38" s="172" t="str">
        <f>IF(B38="","",VLOOKUP($B38,#REF!,14,FALSE))</f>
        <v/>
      </c>
      <c r="I38" s="139" t="str">
        <f>IF(B38="","",VLOOKUP($B38,#REF!,16,FALSE))</f>
        <v/>
      </c>
      <c r="J38" s="140" t="str">
        <f>IF(B38="","",VLOOKUP($B38,#REF!,17,FALSE))</f>
        <v/>
      </c>
      <c r="K38" s="370"/>
      <c r="L38" s="371"/>
      <c r="M38" s="372"/>
      <c r="N38" s="370"/>
      <c r="O38" s="371"/>
      <c r="P38" s="371"/>
      <c r="Q38" s="371"/>
      <c r="R38" s="371"/>
      <c r="S38" s="371"/>
      <c r="T38" s="371"/>
      <c r="U38" s="371"/>
      <c r="V38" s="372"/>
      <c r="W38" s="172"/>
      <c r="X38" s="373"/>
      <c r="Y38" s="386"/>
      <c r="Z38" s="387"/>
      <c r="AA38" s="140"/>
      <c r="AB38" s="173" t="str">
        <f t="shared" si="0"/>
        <v/>
      </c>
      <c r="AC38" s="843" t="str">
        <f>IF(B38="","",VLOOKUP($B38,#REF!,27,FALSE))</f>
        <v/>
      </c>
      <c r="AD38" s="844" t="s">
        <v>175</v>
      </c>
      <c r="AE38" s="845" t="s">
        <v>175</v>
      </c>
    </row>
    <row r="39" spans="1:31" s="351" customFormat="1" ht="18.75" customHeight="1" thickBot="1" x14ac:dyDescent="0.2">
      <c r="A39" s="786" t="s">
        <v>16</v>
      </c>
      <c r="B39" s="858"/>
      <c r="C39" s="858"/>
      <c r="D39" s="858"/>
      <c r="E39" s="858"/>
      <c r="F39" s="858"/>
      <c r="G39" s="858"/>
      <c r="H39" s="858"/>
      <c r="I39" s="858"/>
      <c r="J39" s="154"/>
      <c r="K39" s="175" t="s">
        <v>111</v>
      </c>
      <c r="L39" s="176" t="s">
        <v>111</v>
      </c>
      <c r="M39" s="177" t="s">
        <v>111</v>
      </c>
      <c r="N39" s="175" t="s">
        <v>111</v>
      </c>
      <c r="O39" s="176" t="s">
        <v>111</v>
      </c>
      <c r="P39" s="176" t="s">
        <v>111</v>
      </c>
      <c r="Q39" s="176" t="s">
        <v>111</v>
      </c>
      <c r="R39" s="176" t="s">
        <v>111</v>
      </c>
      <c r="S39" s="176" t="s">
        <v>111</v>
      </c>
      <c r="T39" s="176" t="s">
        <v>111</v>
      </c>
      <c r="U39" s="176" t="s">
        <v>111</v>
      </c>
      <c r="V39" s="177" t="s">
        <v>111</v>
      </c>
      <c r="W39" s="175" t="s">
        <v>111</v>
      </c>
      <c r="X39" s="178" t="s">
        <v>111</v>
      </c>
      <c r="Y39" s="182" t="s">
        <v>111</v>
      </c>
      <c r="Z39" s="177" t="s">
        <v>111</v>
      </c>
      <c r="AA39" s="183"/>
      <c r="AB39" s="183"/>
      <c r="AC39" s="789"/>
      <c r="AD39" s="790"/>
      <c r="AE39" s="791"/>
    </row>
    <row r="40" spans="1:31" s="293" customFormat="1" ht="16.5" customHeight="1" x14ac:dyDescent="0.15">
      <c r="A40" s="293" t="s">
        <v>21</v>
      </c>
      <c r="B40" s="388"/>
      <c r="C40" s="389"/>
    </row>
    <row r="41" spans="1:31" s="392" customFormat="1" ht="14.25" customHeight="1" x14ac:dyDescent="0.15">
      <c r="A41" s="244" t="s">
        <v>177</v>
      </c>
      <c r="B41" s="390"/>
      <c r="C41" s="391"/>
      <c r="Y41" s="393"/>
    </row>
    <row r="42" spans="1:31" s="392" customFormat="1" ht="11.25" x14ac:dyDescent="0.15">
      <c r="A42" s="244" t="s">
        <v>72</v>
      </c>
      <c r="C42" s="391"/>
    </row>
    <row r="43" spans="1:31" s="392" customFormat="1" ht="10.5" customHeight="1" x14ac:dyDescent="0.15">
      <c r="A43" s="244" t="s">
        <v>348</v>
      </c>
      <c r="B43" s="390"/>
      <c r="C43" s="391"/>
    </row>
    <row r="44" spans="1:31" s="293" customFormat="1" ht="10.5" customHeight="1" x14ac:dyDescent="0.15">
      <c r="B44" s="388"/>
      <c r="C44" s="389"/>
    </row>
    <row r="45" spans="1:31" ht="18.75" customHeight="1" x14ac:dyDescent="0.15"/>
    <row r="46" spans="1:31" ht="18.75" customHeight="1" x14ac:dyDescent="0.15"/>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sheetData>
  <mergeCells count="74">
    <mergeCell ref="T1:V1"/>
    <mergeCell ref="W1:AB1"/>
    <mergeCell ref="AD1:AE1"/>
    <mergeCell ref="T2:V2"/>
    <mergeCell ref="W2:AB2"/>
    <mergeCell ref="AD2:AE2"/>
    <mergeCell ref="A4:A8"/>
    <mergeCell ref="B4:B8"/>
    <mergeCell ref="C4:C8"/>
    <mergeCell ref="D4:D8"/>
    <mergeCell ref="E4:E8"/>
    <mergeCell ref="K4:Z4"/>
    <mergeCell ref="AA4:AA7"/>
    <mergeCell ref="AB4:AB7"/>
    <mergeCell ref="AC4:AE8"/>
    <mergeCell ref="F5:J5"/>
    <mergeCell ref="K5:V5"/>
    <mergeCell ref="W5:Z5"/>
    <mergeCell ref="F6:F8"/>
    <mergeCell ref="G6:G7"/>
    <mergeCell ref="H6:H8"/>
    <mergeCell ref="F4:J4"/>
    <mergeCell ref="I6:I7"/>
    <mergeCell ref="J6:J7"/>
    <mergeCell ref="V7:V8"/>
    <mergeCell ref="K6:M6"/>
    <mergeCell ref="N6:V6"/>
    <mergeCell ref="K7:K8"/>
    <mergeCell ref="L7:L8"/>
    <mergeCell ref="M7:M8"/>
    <mergeCell ref="N7:N8"/>
    <mergeCell ref="O7:O8"/>
    <mergeCell ref="P7:P8"/>
    <mergeCell ref="U7:U8"/>
    <mergeCell ref="AC9:AE9"/>
    <mergeCell ref="AC10:AE10"/>
    <mergeCell ref="Y6:Y8"/>
    <mergeCell ref="Z6:Z8"/>
    <mergeCell ref="W6:W8"/>
    <mergeCell ref="X6:X8"/>
    <mergeCell ref="Q7:Q8"/>
    <mergeCell ref="R7:R8"/>
    <mergeCell ref="S7:S8"/>
    <mergeCell ref="T7:T8"/>
    <mergeCell ref="AC22:AE22"/>
    <mergeCell ref="AC11:AE11"/>
    <mergeCell ref="AC12:AE12"/>
    <mergeCell ref="AC13:AE13"/>
    <mergeCell ref="AC14:AE14"/>
    <mergeCell ref="AC15:AE15"/>
    <mergeCell ref="AC16:AE16"/>
    <mergeCell ref="AC17:AE17"/>
    <mergeCell ref="AC18:AE18"/>
    <mergeCell ref="AC19:AE19"/>
    <mergeCell ref="AC20:AE20"/>
    <mergeCell ref="AC21:AE21"/>
    <mergeCell ref="AC34:AE34"/>
    <mergeCell ref="AC23:AE23"/>
    <mergeCell ref="AC24:AE24"/>
    <mergeCell ref="AC25:AE25"/>
    <mergeCell ref="AC26:AE26"/>
    <mergeCell ref="AC27:AE27"/>
    <mergeCell ref="AC28:AE28"/>
    <mergeCell ref="AC29:AE29"/>
    <mergeCell ref="AC30:AE30"/>
    <mergeCell ref="AC31:AE31"/>
    <mergeCell ref="AC32:AE32"/>
    <mergeCell ref="AC33:AE33"/>
    <mergeCell ref="AC35:AE35"/>
    <mergeCell ref="AC36:AE36"/>
    <mergeCell ref="AC37:AE37"/>
    <mergeCell ref="AC38:AE38"/>
    <mergeCell ref="A39:I39"/>
    <mergeCell ref="AC39:AE39"/>
  </mergeCells>
  <phoneticPr fontId="2"/>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1" right="0.19685039370078741" top="0.39370078740157483" bottom="0.39370078740157483" header="0" footer="0"/>
  <pageSetup paperSize="9" scale="61"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F78"/>
  <sheetViews>
    <sheetView showGridLines="0" topLeftCell="A2" zoomScale="80" zoomScaleNormal="80" zoomScaleSheetLayoutView="91" workbookViewId="0">
      <selection activeCell="H29" sqref="H29"/>
    </sheetView>
  </sheetViews>
  <sheetFormatPr defaultColWidth="9.625" defaultRowHeight="17.25" x14ac:dyDescent="0.15"/>
  <cols>
    <col min="1" max="11" width="2.5" style="218" customWidth="1"/>
    <col min="12" max="12" width="4" style="218" customWidth="1"/>
    <col min="13" max="32" width="2.5" style="218" customWidth="1"/>
    <col min="33" max="33" width="3" style="218" customWidth="1"/>
    <col min="34" max="51" width="3.125" style="218" customWidth="1"/>
    <col min="52" max="52" width="7.25" style="218" customWidth="1"/>
    <col min="53" max="53" width="12.125" style="218" customWidth="1"/>
    <col min="54" max="16384" width="9.625" style="218"/>
  </cols>
  <sheetData>
    <row r="1" spans="1:32" ht="22.5" customHeight="1" x14ac:dyDescent="0.15">
      <c r="A1" s="217" t="s">
        <v>25</v>
      </c>
      <c r="B1" s="217"/>
    </row>
    <row r="2" spans="1:32" ht="14.25" customHeight="1" thickBot="1" x14ac:dyDescent="0.2">
      <c r="A2" s="217"/>
      <c r="B2" s="217"/>
    </row>
    <row r="3" spans="1:32" ht="22.5" customHeight="1" thickBot="1" x14ac:dyDescent="0.2">
      <c r="A3" s="652" t="s">
        <v>14</v>
      </c>
      <c r="B3" s="652"/>
      <c r="C3" s="652"/>
      <c r="D3" s="652"/>
      <c r="E3" s="658"/>
      <c r="F3" s="659"/>
      <c r="G3" s="659"/>
      <c r="H3" s="659"/>
      <c r="I3" s="659"/>
      <c r="J3" s="659"/>
      <c r="K3" s="659"/>
      <c r="L3" s="659"/>
      <c r="M3" s="659"/>
      <c r="N3" s="659"/>
      <c r="O3" s="659"/>
      <c r="P3" s="659"/>
      <c r="Q3" s="659"/>
      <c r="R3" s="659"/>
      <c r="S3" s="659"/>
      <c r="T3" s="659"/>
      <c r="U3" s="659"/>
      <c r="V3" s="659"/>
      <c r="W3" s="659"/>
      <c r="X3" s="659"/>
      <c r="Y3" s="660"/>
      <c r="Z3" s="653" t="s">
        <v>15</v>
      </c>
      <c r="AA3" s="653"/>
      <c r="AB3" s="653"/>
      <c r="AC3" s="653"/>
      <c r="AD3" s="654"/>
      <c r="AE3" s="655"/>
      <c r="AF3" s="656"/>
    </row>
    <row r="4" spans="1:32" ht="22.5" customHeight="1" thickBot="1" x14ac:dyDescent="0.2">
      <c r="A4" s="649" t="s">
        <v>12</v>
      </c>
      <c r="B4" s="650"/>
      <c r="C4" s="650"/>
      <c r="D4" s="651"/>
      <c r="E4" s="658"/>
      <c r="F4" s="659"/>
      <c r="G4" s="659"/>
      <c r="H4" s="659"/>
      <c r="I4" s="659"/>
      <c r="J4" s="659"/>
      <c r="K4" s="659"/>
      <c r="L4" s="659"/>
      <c r="M4" s="659"/>
      <c r="N4" s="659"/>
      <c r="O4" s="659"/>
      <c r="P4" s="659"/>
      <c r="Q4" s="659"/>
      <c r="R4" s="659"/>
      <c r="S4" s="659"/>
      <c r="T4" s="659"/>
      <c r="U4" s="659"/>
      <c r="V4" s="659"/>
      <c r="W4" s="659"/>
      <c r="X4" s="659"/>
      <c r="Y4" s="660"/>
      <c r="Z4" s="657" t="s">
        <v>13</v>
      </c>
      <c r="AA4" s="657"/>
      <c r="AB4" s="657"/>
      <c r="AC4" s="657"/>
      <c r="AD4" s="646"/>
      <c r="AE4" s="647"/>
      <c r="AF4" s="648"/>
    </row>
    <row r="5" spans="1:32" s="19" customFormat="1" ht="11.25" customHeight="1" thickBot="1" x14ac:dyDescent="0.2">
      <c r="A5" s="21"/>
      <c r="B5" s="21"/>
      <c r="C5" s="21"/>
      <c r="D5" s="21"/>
      <c r="E5" s="22"/>
      <c r="F5" s="22"/>
      <c r="G5" s="22"/>
      <c r="H5" s="22"/>
      <c r="I5" s="22"/>
      <c r="J5" s="22"/>
      <c r="K5" s="22"/>
      <c r="L5" s="22"/>
      <c r="M5" s="22"/>
      <c r="N5" s="22"/>
      <c r="O5" s="22"/>
      <c r="P5" s="22"/>
      <c r="Q5" s="22"/>
      <c r="R5" s="22"/>
      <c r="S5" s="22"/>
      <c r="T5" s="22"/>
      <c r="U5" s="22"/>
      <c r="V5" s="22"/>
      <c r="W5" s="22"/>
      <c r="X5" s="22"/>
      <c r="Y5" s="22"/>
      <c r="Z5" s="21"/>
      <c r="AA5" s="21"/>
      <c r="AB5" s="21"/>
      <c r="AC5" s="21"/>
      <c r="AD5" s="23"/>
      <c r="AE5" s="23"/>
      <c r="AF5" s="23"/>
    </row>
    <row r="6" spans="1:32" ht="13.5" customHeight="1" x14ac:dyDescent="0.15">
      <c r="A6" s="219"/>
      <c r="B6" s="220"/>
      <c r="C6" s="220"/>
      <c r="D6" s="220"/>
      <c r="E6" s="220"/>
      <c r="F6" s="220"/>
      <c r="G6" s="220"/>
      <c r="H6" s="220"/>
      <c r="I6" s="220"/>
      <c r="J6" s="220"/>
      <c r="K6" s="220"/>
      <c r="L6" s="221"/>
      <c r="M6" s="222"/>
      <c r="N6" s="222"/>
      <c r="O6" s="222"/>
      <c r="P6" s="222"/>
      <c r="Q6" s="222"/>
      <c r="R6" s="222"/>
      <c r="S6" s="222"/>
      <c r="T6" s="222"/>
      <c r="U6" s="222"/>
      <c r="V6" s="222"/>
      <c r="W6" s="222"/>
      <c r="X6" s="222"/>
      <c r="Y6" s="222"/>
      <c r="Z6" s="222"/>
      <c r="AA6" s="222"/>
      <c r="AB6" s="222"/>
      <c r="AC6" s="222"/>
      <c r="AD6" s="222"/>
      <c r="AE6" s="222"/>
      <c r="AF6" s="223"/>
    </row>
    <row r="7" spans="1:32" ht="13.5" customHeight="1" x14ac:dyDescent="0.15">
      <c r="A7" s="632" t="s">
        <v>26</v>
      </c>
      <c r="B7" s="633"/>
      <c r="C7" s="633"/>
      <c r="D7" s="633"/>
      <c r="E7" s="633"/>
      <c r="F7" s="633"/>
      <c r="G7" s="633"/>
      <c r="H7" s="633"/>
      <c r="I7" s="633"/>
      <c r="J7" s="633"/>
      <c r="K7" s="633"/>
      <c r="L7" s="634"/>
      <c r="M7" s="227"/>
      <c r="N7" s="227" t="s">
        <v>32</v>
      </c>
      <c r="O7" s="227"/>
      <c r="P7" s="227"/>
      <c r="Q7" s="227"/>
      <c r="R7" s="227"/>
      <c r="S7" s="227"/>
      <c r="T7" s="227"/>
      <c r="U7" s="227"/>
      <c r="V7" s="227"/>
      <c r="W7" s="227"/>
      <c r="X7" s="227"/>
      <c r="Y7" s="227"/>
      <c r="Z7" s="227"/>
      <c r="AA7" s="227"/>
      <c r="AB7" s="227"/>
      <c r="AC7" s="227"/>
      <c r="AD7" s="227"/>
      <c r="AE7" s="227"/>
      <c r="AF7" s="228"/>
    </row>
    <row r="8" spans="1:32" ht="13.5" customHeight="1" thickBot="1" x14ac:dyDescent="0.2">
      <c r="A8" s="229"/>
      <c r="B8" s="230"/>
      <c r="C8" s="230"/>
      <c r="D8" s="230"/>
      <c r="E8" s="230"/>
      <c r="F8" s="230"/>
      <c r="G8" s="230"/>
      <c r="H8" s="230"/>
      <c r="I8" s="230"/>
      <c r="J8" s="230"/>
      <c r="K8" s="230"/>
      <c r="L8" s="231"/>
      <c r="M8" s="232"/>
      <c r="N8" s="232"/>
      <c r="O8" s="232"/>
      <c r="P8" s="232"/>
      <c r="Q8" s="232"/>
      <c r="R8" s="232"/>
      <c r="S8" s="232"/>
      <c r="T8" s="232"/>
      <c r="U8" s="232"/>
      <c r="V8" s="232"/>
      <c r="W8" s="232"/>
      <c r="X8" s="232"/>
      <c r="Y8" s="232"/>
      <c r="Z8" s="232"/>
      <c r="AA8" s="232"/>
      <c r="AB8" s="232"/>
      <c r="AC8" s="232"/>
      <c r="AD8" s="232"/>
      <c r="AE8" s="232"/>
      <c r="AF8" s="233"/>
    </row>
    <row r="9" spans="1:32" ht="13.5" customHeight="1" x14ac:dyDescent="0.15">
      <c r="A9" s="234"/>
      <c r="B9" s="235"/>
      <c r="C9" s="235"/>
      <c r="D9" s="235"/>
      <c r="E9" s="235"/>
      <c r="F9" s="235"/>
      <c r="G9" s="235"/>
      <c r="H9" s="235"/>
      <c r="I9" s="235"/>
      <c r="J9" s="235"/>
      <c r="K9" s="235"/>
      <c r="L9" s="236"/>
      <c r="M9" s="222"/>
      <c r="N9" s="222"/>
      <c r="O9" s="222"/>
      <c r="P9" s="222"/>
      <c r="Q9" s="222"/>
      <c r="R9" s="222"/>
      <c r="S9" s="222"/>
      <c r="T9" s="222"/>
      <c r="U9" s="222"/>
      <c r="V9" s="222"/>
      <c r="W9" s="222"/>
      <c r="X9" s="222"/>
      <c r="Y9" s="222"/>
      <c r="Z9" s="222"/>
      <c r="AA9" s="222"/>
      <c r="AB9" s="222"/>
      <c r="AC9" s="222"/>
      <c r="AD9" s="222"/>
      <c r="AE9" s="222"/>
      <c r="AF9" s="223"/>
    </row>
    <row r="10" spans="1:32" ht="13.5" customHeight="1" x14ac:dyDescent="0.15">
      <c r="A10" s="632" t="s">
        <v>27</v>
      </c>
      <c r="B10" s="633"/>
      <c r="C10" s="633"/>
      <c r="D10" s="633"/>
      <c r="E10" s="633"/>
      <c r="F10" s="633"/>
      <c r="G10" s="633"/>
      <c r="H10" s="633"/>
      <c r="I10" s="633"/>
      <c r="J10" s="633"/>
      <c r="K10" s="633"/>
      <c r="L10" s="634"/>
      <c r="M10" s="227"/>
      <c r="N10" s="227" t="s">
        <v>33</v>
      </c>
      <c r="O10" s="227"/>
      <c r="P10" s="227"/>
      <c r="Q10" s="227"/>
      <c r="R10" s="227"/>
      <c r="S10" s="227"/>
      <c r="T10" s="227"/>
      <c r="U10" s="227"/>
      <c r="V10" s="227"/>
      <c r="W10" s="227"/>
      <c r="X10" s="227"/>
      <c r="Y10" s="227"/>
      <c r="Z10" s="227"/>
      <c r="AA10" s="227"/>
      <c r="AB10" s="227"/>
      <c r="AC10" s="227"/>
      <c r="AD10" s="227"/>
      <c r="AE10" s="227"/>
      <c r="AF10" s="228"/>
    </row>
    <row r="11" spans="1:32" ht="13.5" customHeight="1" thickBot="1" x14ac:dyDescent="0.2">
      <c r="A11" s="229"/>
      <c r="B11" s="230"/>
      <c r="C11" s="230"/>
      <c r="D11" s="230"/>
      <c r="E11" s="230"/>
      <c r="F11" s="230"/>
      <c r="G11" s="230"/>
      <c r="H11" s="230"/>
      <c r="I11" s="230"/>
      <c r="J11" s="230"/>
      <c r="K11" s="230"/>
      <c r="L11" s="231"/>
      <c r="M11" s="232"/>
      <c r="N11" s="232"/>
      <c r="O11" s="232"/>
      <c r="P11" s="232"/>
      <c r="Q11" s="232"/>
      <c r="R11" s="232"/>
      <c r="S11" s="232"/>
      <c r="T11" s="232"/>
      <c r="U11" s="232"/>
      <c r="V11" s="232"/>
      <c r="W11" s="232"/>
      <c r="X11" s="232"/>
      <c r="Y11" s="232"/>
      <c r="Z11" s="232"/>
      <c r="AA11" s="232"/>
      <c r="AB11" s="232"/>
      <c r="AC11" s="232"/>
      <c r="AD11" s="232"/>
      <c r="AE11" s="232"/>
      <c r="AF11" s="233"/>
    </row>
    <row r="12" spans="1:32" ht="13.5" customHeight="1" x14ac:dyDescent="0.15">
      <c r="A12" s="219"/>
      <c r="B12" s="220"/>
      <c r="C12" s="220"/>
      <c r="D12" s="220"/>
      <c r="E12" s="220"/>
      <c r="F12" s="220"/>
      <c r="G12" s="220"/>
      <c r="H12" s="220"/>
      <c r="I12" s="220"/>
      <c r="J12" s="220"/>
      <c r="K12" s="220"/>
      <c r="L12" s="221"/>
      <c r="M12" s="222"/>
      <c r="N12" s="222"/>
      <c r="O12" s="222"/>
      <c r="P12" s="222"/>
      <c r="Q12" s="222"/>
      <c r="R12" s="222"/>
      <c r="S12" s="222"/>
      <c r="T12" s="222"/>
      <c r="U12" s="222"/>
      <c r="V12" s="222"/>
      <c r="W12" s="222"/>
      <c r="X12" s="222"/>
      <c r="Y12" s="222"/>
      <c r="Z12" s="222"/>
      <c r="AA12" s="222"/>
      <c r="AB12" s="222"/>
      <c r="AC12" s="222"/>
      <c r="AD12" s="222"/>
      <c r="AE12" s="222"/>
      <c r="AF12" s="223"/>
    </row>
    <row r="13" spans="1:32" ht="13.5" customHeight="1" x14ac:dyDescent="0.15">
      <c r="A13" s="632" t="s">
        <v>28</v>
      </c>
      <c r="B13" s="633"/>
      <c r="C13" s="633"/>
      <c r="D13" s="633"/>
      <c r="E13" s="633"/>
      <c r="F13" s="633"/>
      <c r="G13" s="633"/>
      <c r="H13" s="633"/>
      <c r="I13" s="633"/>
      <c r="J13" s="633"/>
      <c r="K13" s="633"/>
      <c r="L13" s="634"/>
      <c r="M13" s="227"/>
      <c r="N13" s="227" t="s">
        <v>34</v>
      </c>
      <c r="O13" s="227"/>
      <c r="P13" s="227"/>
      <c r="Q13" s="227"/>
      <c r="R13" s="227"/>
      <c r="S13" s="227"/>
      <c r="T13" s="227"/>
      <c r="U13" s="227"/>
      <c r="V13" s="227"/>
      <c r="W13" s="227"/>
      <c r="X13" s="227"/>
      <c r="Y13" s="227"/>
      <c r="Z13" s="227"/>
      <c r="AA13" s="227"/>
      <c r="AB13" s="227"/>
      <c r="AC13" s="227"/>
      <c r="AD13" s="227"/>
      <c r="AE13" s="227"/>
      <c r="AF13" s="228"/>
    </row>
    <row r="14" spans="1:32" ht="13.5" customHeight="1" thickBot="1" x14ac:dyDescent="0.2">
      <c r="A14" s="229"/>
      <c r="B14" s="230"/>
      <c r="C14" s="230"/>
      <c r="D14" s="230"/>
      <c r="E14" s="230"/>
      <c r="F14" s="230"/>
      <c r="G14" s="230"/>
      <c r="H14" s="230"/>
      <c r="I14" s="230"/>
      <c r="J14" s="230"/>
      <c r="K14" s="230"/>
      <c r="L14" s="231"/>
      <c r="M14" s="232"/>
      <c r="N14" s="232"/>
      <c r="O14" s="232"/>
      <c r="P14" s="232"/>
      <c r="Q14" s="232"/>
      <c r="R14" s="232"/>
      <c r="S14" s="232"/>
      <c r="T14" s="232"/>
      <c r="U14" s="232"/>
      <c r="V14" s="232"/>
      <c r="W14" s="232"/>
      <c r="X14" s="232"/>
      <c r="Y14" s="232"/>
      <c r="Z14" s="232"/>
      <c r="AA14" s="232"/>
      <c r="AB14" s="232"/>
      <c r="AC14" s="232"/>
      <c r="AD14" s="232"/>
      <c r="AE14" s="232"/>
      <c r="AF14" s="233"/>
    </row>
    <row r="15" spans="1:32" ht="13.5" customHeight="1" x14ac:dyDescent="0.15">
      <c r="A15" s="219"/>
      <c r="B15" s="220"/>
      <c r="C15" s="220"/>
      <c r="D15" s="220"/>
      <c r="E15" s="220"/>
      <c r="F15" s="220"/>
      <c r="G15" s="220"/>
      <c r="H15" s="220"/>
      <c r="I15" s="220"/>
      <c r="J15" s="220"/>
      <c r="K15" s="220"/>
      <c r="L15" s="221"/>
      <c r="M15" s="222"/>
      <c r="N15" s="222"/>
      <c r="O15" s="222"/>
      <c r="P15" s="222"/>
      <c r="Q15" s="222"/>
      <c r="R15" s="222"/>
      <c r="S15" s="222"/>
      <c r="T15" s="222"/>
      <c r="U15" s="222"/>
      <c r="V15" s="222"/>
      <c r="W15" s="222"/>
      <c r="X15" s="222"/>
      <c r="Y15" s="222"/>
      <c r="Z15" s="222"/>
      <c r="AA15" s="222"/>
      <c r="AB15" s="222"/>
      <c r="AC15" s="222"/>
      <c r="AD15" s="222"/>
      <c r="AE15" s="222"/>
      <c r="AF15" s="223"/>
    </row>
    <row r="16" spans="1:32" ht="13.5" customHeight="1" x14ac:dyDescent="0.15">
      <c r="A16" s="632" t="s">
        <v>29</v>
      </c>
      <c r="B16" s="633"/>
      <c r="C16" s="633"/>
      <c r="D16" s="633"/>
      <c r="E16" s="633"/>
      <c r="F16" s="633"/>
      <c r="G16" s="633"/>
      <c r="H16" s="633"/>
      <c r="I16" s="633"/>
      <c r="J16" s="633"/>
      <c r="K16" s="633"/>
      <c r="L16" s="634"/>
      <c r="M16" s="227"/>
      <c r="N16" s="636"/>
      <c r="O16" s="636"/>
      <c r="P16" s="636"/>
      <c r="Q16" s="636"/>
      <c r="R16" s="636"/>
      <c r="S16" s="636"/>
      <c r="T16" s="636"/>
      <c r="U16" s="636"/>
      <c r="V16" s="636"/>
      <c r="W16" s="636"/>
      <c r="X16" s="636"/>
      <c r="Y16" s="636"/>
      <c r="Z16" s="636"/>
      <c r="AA16" s="636"/>
      <c r="AB16" s="636"/>
      <c r="AC16" s="636"/>
      <c r="AD16" s="227"/>
      <c r="AE16" s="227"/>
      <c r="AF16" s="228"/>
    </row>
    <row r="17" spans="1:32" ht="13.5" customHeight="1" thickBot="1" x14ac:dyDescent="0.2">
      <c r="A17" s="229"/>
      <c r="B17" s="230"/>
      <c r="C17" s="230"/>
      <c r="D17" s="230"/>
      <c r="E17" s="230"/>
      <c r="F17" s="230"/>
      <c r="G17" s="230"/>
      <c r="H17" s="230"/>
      <c r="I17" s="230"/>
      <c r="J17" s="230"/>
      <c r="K17" s="230"/>
      <c r="L17" s="231"/>
      <c r="M17" s="232"/>
      <c r="N17" s="232"/>
      <c r="O17" s="232"/>
      <c r="P17" s="232"/>
      <c r="Q17" s="232"/>
      <c r="R17" s="232"/>
      <c r="S17" s="232"/>
      <c r="T17" s="232"/>
      <c r="U17" s="232"/>
      <c r="V17" s="232"/>
      <c r="W17" s="232"/>
      <c r="X17" s="232"/>
      <c r="Y17" s="232"/>
      <c r="Z17" s="232"/>
      <c r="AA17" s="232"/>
      <c r="AB17" s="232"/>
      <c r="AC17" s="232"/>
      <c r="AD17" s="232"/>
      <c r="AE17" s="232"/>
      <c r="AF17" s="233"/>
    </row>
    <row r="18" spans="1:32" ht="13.5" customHeight="1" x14ac:dyDescent="0.15">
      <c r="A18" s="219"/>
      <c r="B18" s="220"/>
      <c r="C18" s="220"/>
      <c r="D18" s="220"/>
      <c r="E18" s="220"/>
      <c r="F18" s="220"/>
      <c r="G18" s="220"/>
      <c r="H18" s="220"/>
      <c r="I18" s="220"/>
      <c r="J18" s="220"/>
      <c r="K18" s="220"/>
      <c r="L18" s="221"/>
      <c r="M18" s="222"/>
      <c r="N18" s="222"/>
      <c r="O18" s="222"/>
      <c r="P18" s="222"/>
      <c r="Q18" s="222"/>
      <c r="R18" s="222"/>
      <c r="S18" s="222"/>
      <c r="T18" s="222"/>
      <c r="U18" s="222"/>
      <c r="V18" s="222"/>
      <c r="W18" s="222"/>
      <c r="X18" s="222"/>
      <c r="Y18" s="222"/>
      <c r="Z18" s="222"/>
      <c r="AA18" s="222"/>
      <c r="AB18" s="222"/>
      <c r="AC18" s="222"/>
      <c r="AD18" s="222"/>
      <c r="AE18" s="222"/>
      <c r="AF18" s="223"/>
    </row>
    <row r="19" spans="1:32" ht="13.5" customHeight="1" x14ac:dyDescent="0.15">
      <c r="A19" s="632" t="s">
        <v>30</v>
      </c>
      <c r="B19" s="633"/>
      <c r="C19" s="633"/>
      <c r="D19" s="633"/>
      <c r="E19" s="633"/>
      <c r="F19" s="633"/>
      <c r="G19" s="633"/>
      <c r="H19" s="633"/>
      <c r="I19" s="633"/>
      <c r="J19" s="633"/>
      <c r="K19" s="633"/>
      <c r="L19" s="634"/>
      <c r="M19" s="227"/>
      <c r="N19" s="227" t="s">
        <v>35</v>
      </c>
      <c r="O19" s="227"/>
      <c r="P19" s="227"/>
      <c r="Q19" s="227"/>
      <c r="R19" s="227"/>
      <c r="S19" s="227"/>
      <c r="T19" s="227"/>
      <c r="U19" s="227"/>
      <c r="V19" s="227"/>
      <c r="W19" s="227"/>
      <c r="X19" s="227"/>
      <c r="Y19" s="227"/>
      <c r="Z19" s="227"/>
      <c r="AA19" s="227"/>
      <c r="AB19" s="227"/>
      <c r="AC19" s="227"/>
      <c r="AD19" s="227"/>
      <c r="AE19" s="227"/>
      <c r="AF19" s="228"/>
    </row>
    <row r="20" spans="1:32" ht="13.5" customHeight="1" x14ac:dyDescent="0.15">
      <c r="A20" s="632"/>
      <c r="B20" s="633"/>
      <c r="C20" s="633"/>
      <c r="D20" s="633"/>
      <c r="E20" s="633"/>
      <c r="F20" s="633"/>
      <c r="G20" s="633"/>
      <c r="H20" s="633"/>
      <c r="I20" s="633"/>
      <c r="J20" s="633"/>
      <c r="K20" s="633"/>
      <c r="L20" s="634"/>
      <c r="M20" s="227"/>
      <c r="N20" s="227" t="s">
        <v>36</v>
      </c>
      <c r="O20" s="227"/>
      <c r="P20" s="227"/>
      <c r="Q20" s="227"/>
      <c r="R20" s="227"/>
      <c r="S20" s="227"/>
      <c r="T20" s="227"/>
      <c r="U20" s="227"/>
      <c r="V20" s="227"/>
      <c r="W20" s="227"/>
      <c r="X20" s="227"/>
      <c r="Y20" s="227"/>
      <c r="Z20" s="227"/>
      <c r="AA20" s="227"/>
      <c r="AB20" s="227"/>
      <c r="AC20" s="227"/>
      <c r="AD20" s="227"/>
      <c r="AE20" s="227"/>
      <c r="AF20" s="228"/>
    </row>
    <row r="21" spans="1:32" ht="13.5" customHeight="1" thickBot="1" x14ac:dyDescent="0.2">
      <c r="A21" s="229"/>
      <c r="B21" s="230"/>
      <c r="C21" s="230"/>
      <c r="D21" s="230"/>
      <c r="E21" s="230"/>
      <c r="F21" s="230"/>
      <c r="G21" s="230"/>
      <c r="H21" s="230"/>
      <c r="I21" s="230"/>
      <c r="J21" s="230"/>
      <c r="K21" s="230"/>
      <c r="L21" s="231"/>
      <c r="M21" s="232"/>
      <c r="N21" s="232"/>
      <c r="O21" s="232"/>
      <c r="P21" s="232"/>
      <c r="Q21" s="232"/>
      <c r="R21" s="232"/>
      <c r="S21" s="232"/>
      <c r="T21" s="232"/>
      <c r="U21" s="232"/>
      <c r="V21" s="232"/>
      <c r="W21" s="232"/>
      <c r="X21" s="232"/>
      <c r="Y21" s="232"/>
      <c r="Z21" s="232"/>
      <c r="AA21" s="232"/>
      <c r="AB21" s="232"/>
      <c r="AC21" s="232"/>
      <c r="AD21" s="232"/>
      <c r="AE21" s="232"/>
      <c r="AF21" s="233"/>
    </row>
    <row r="22" spans="1:32" ht="22.5" customHeight="1" thickBot="1" x14ac:dyDescent="0.2">
      <c r="A22" s="237"/>
      <c r="B22" s="238"/>
      <c r="C22" s="238"/>
      <c r="D22" s="238"/>
      <c r="E22" s="238"/>
      <c r="F22" s="238"/>
      <c r="G22" s="238"/>
      <c r="H22" s="238"/>
      <c r="I22" s="238"/>
      <c r="J22" s="238"/>
      <c r="K22" s="238"/>
      <c r="L22" s="239"/>
      <c r="M22" s="227"/>
      <c r="N22" s="227"/>
      <c r="O22" s="227"/>
      <c r="P22" s="227"/>
      <c r="Q22" s="227"/>
      <c r="R22" s="227"/>
      <c r="S22" s="227"/>
      <c r="T22" s="227"/>
      <c r="U22" s="227"/>
      <c r="V22" s="227"/>
      <c r="W22" s="227"/>
      <c r="X22" s="227"/>
      <c r="Y22" s="227"/>
      <c r="Z22" s="227"/>
      <c r="AA22" s="227"/>
      <c r="AB22" s="227"/>
      <c r="AC22" s="227"/>
      <c r="AD22" s="227"/>
      <c r="AE22" s="227"/>
      <c r="AF22" s="228"/>
    </row>
    <row r="23" spans="1:32" ht="22.5" customHeight="1" thickBot="1" x14ac:dyDescent="0.2">
      <c r="A23" s="237"/>
      <c r="B23" s="238"/>
      <c r="C23" s="238"/>
      <c r="D23" s="238"/>
      <c r="E23" s="238"/>
      <c r="F23" s="238"/>
      <c r="G23" s="238"/>
      <c r="H23" s="238"/>
      <c r="I23" s="238"/>
      <c r="J23" s="238"/>
      <c r="K23" s="238"/>
      <c r="L23" s="239"/>
      <c r="M23" s="227"/>
      <c r="N23" s="240"/>
      <c r="O23" s="227" t="s">
        <v>37</v>
      </c>
      <c r="P23" s="241"/>
      <c r="Q23" s="227"/>
      <c r="R23" s="227"/>
      <c r="S23" s="227"/>
      <c r="T23" s="227"/>
      <c r="U23" s="227"/>
      <c r="V23" s="227"/>
      <c r="W23" s="227"/>
      <c r="X23" s="227"/>
      <c r="Y23" s="227"/>
      <c r="Z23" s="227"/>
      <c r="AA23" s="227"/>
      <c r="AB23" s="227"/>
      <c r="AC23" s="227"/>
      <c r="AD23" s="227"/>
      <c r="AE23" s="227"/>
      <c r="AF23" s="228"/>
    </row>
    <row r="24" spans="1:32" ht="12.75" customHeight="1" x14ac:dyDescent="0.15">
      <c r="A24" s="224"/>
      <c r="B24" s="225"/>
      <c r="C24" s="225"/>
      <c r="D24" s="225"/>
      <c r="E24" s="225"/>
      <c r="F24" s="225"/>
      <c r="G24" s="225"/>
      <c r="H24" s="225"/>
      <c r="I24" s="225"/>
      <c r="J24" s="225"/>
      <c r="K24" s="225"/>
      <c r="L24" s="226"/>
      <c r="M24" s="227"/>
      <c r="N24" s="227"/>
      <c r="O24" s="227"/>
      <c r="P24" s="227"/>
      <c r="Q24" s="227"/>
      <c r="R24" s="227"/>
      <c r="S24" s="227"/>
      <c r="T24" s="227"/>
      <c r="U24" s="227"/>
      <c r="V24" s="227"/>
      <c r="W24" s="227"/>
      <c r="X24" s="227"/>
      <c r="Y24" s="227"/>
      <c r="Z24" s="227"/>
      <c r="AA24" s="227"/>
      <c r="AB24" s="227"/>
      <c r="AC24" s="227"/>
      <c r="AD24" s="227"/>
      <c r="AE24" s="227"/>
      <c r="AF24" s="228"/>
    </row>
    <row r="25" spans="1:32" ht="22.5" customHeight="1" x14ac:dyDescent="0.15">
      <c r="A25" s="224"/>
      <c r="B25" s="225"/>
      <c r="C25" s="225"/>
      <c r="D25" s="225"/>
      <c r="E25" s="225"/>
      <c r="F25" s="225"/>
      <c r="G25" s="225"/>
      <c r="H25" s="225"/>
      <c r="I25" s="225"/>
      <c r="J25" s="225"/>
      <c r="K25" s="225"/>
      <c r="L25" s="226"/>
      <c r="M25" s="227"/>
      <c r="N25" s="227"/>
      <c r="O25" s="238" t="s">
        <v>38</v>
      </c>
      <c r="P25" s="242"/>
      <c r="Q25" s="242"/>
      <c r="R25" s="241"/>
      <c r="S25" s="242"/>
      <c r="T25" s="242"/>
      <c r="U25" s="242"/>
      <c r="V25" s="242"/>
      <c r="W25" s="242"/>
      <c r="X25" s="242"/>
      <c r="Y25" s="242"/>
      <c r="Z25" s="242"/>
      <c r="AA25" s="242"/>
      <c r="AB25" s="242"/>
      <c r="AC25" s="242"/>
      <c r="AD25" s="242"/>
      <c r="AE25" s="242"/>
      <c r="AF25" s="228"/>
    </row>
    <row r="26" spans="1:32" ht="22.5" customHeight="1" x14ac:dyDescent="0.15">
      <c r="A26" s="224"/>
      <c r="B26" s="225"/>
      <c r="C26" s="225"/>
      <c r="D26" s="225"/>
      <c r="E26" s="225"/>
      <c r="F26" s="225"/>
      <c r="G26" s="225"/>
      <c r="H26" s="225"/>
      <c r="I26" s="225"/>
      <c r="J26" s="225"/>
      <c r="K26" s="225"/>
      <c r="L26" s="226"/>
      <c r="M26" s="227"/>
      <c r="N26" s="227"/>
      <c r="O26" s="637"/>
      <c r="P26" s="638"/>
      <c r="Q26" s="638"/>
      <c r="R26" s="638"/>
      <c r="S26" s="638"/>
      <c r="T26" s="638"/>
      <c r="U26" s="638"/>
      <c r="V26" s="638"/>
      <c r="W26" s="638"/>
      <c r="X26" s="638"/>
      <c r="Y26" s="638"/>
      <c r="Z26" s="638"/>
      <c r="AA26" s="638"/>
      <c r="AB26" s="638"/>
      <c r="AC26" s="638"/>
      <c r="AD26" s="638"/>
      <c r="AE26" s="639"/>
      <c r="AF26" s="228"/>
    </row>
    <row r="27" spans="1:32" ht="22.5" customHeight="1" x14ac:dyDescent="0.15">
      <c r="A27" s="224"/>
      <c r="B27" s="225"/>
      <c r="C27" s="225"/>
      <c r="D27" s="225"/>
      <c r="E27" s="225"/>
      <c r="F27" s="225"/>
      <c r="G27" s="225"/>
      <c r="H27" s="225"/>
      <c r="I27" s="225"/>
      <c r="J27" s="225"/>
      <c r="K27" s="225"/>
      <c r="L27" s="226"/>
      <c r="M27" s="227"/>
      <c r="N27" s="227"/>
      <c r="O27" s="640"/>
      <c r="P27" s="641"/>
      <c r="Q27" s="641"/>
      <c r="R27" s="641"/>
      <c r="S27" s="641"/>
      <c r="T27" s="641"/>
      <c r="U27" s="641"/>
      <c r="V27" s="641"/>
      <c r="W27" s="641"/>
      <c r="X27" s="641"/>
      <c r="Y27" s="641"/>
      <c r="Z27" s="641"/>
      <c r="AA27" s="641"/>
      <c r="AB27" s="641"/>
      <c r="AC27" s="641"/>
      <c r="AD27" s="641"/>
      <c r="AE27" s="642"/>
      <c r="AF27" s="228"/>
    </row>
    <row r="28" spans="1:32" ht="22.5" customHeight="1" x14ac:dyDescent="0.15">
      <c r="A28" s="632" t="s">
        <v>31</v>
      </c>
      <c r="B28" s="633"/>
      <c r="C28" s="633"/>
      <c r="D28" s="633"/>
      <c r="E28" s="633"/>
      <c r="F28" s="633"/>
      <c r="G28" s="633"/>
      <c r="H28" s="633"/>
      <c r="I28" s="633"/>
      <c r="J28" s="633"/>
      <c r="K28" s="633"/>
      <c r="L28" s="634"/>
      <c r="M28" s="227"/>
      <c r="N28" s="227"/>
      <c r="O28" s="640"/>
      <c r="P28" s="641"/>
      <c r="Q28" s="641"/>
      <c r="R28" s="641"/>
      <c r="S28" s="641"/>
      <c r="T28" s="641"/>
      <c r="U28" s="641"/>
      <c r="V28" s="641"/>
      <c r="W28" s="641"/>
      <c r="X28" s="641"/>
      <c r="Y28" s="641"/>
      <c r="Z28" s="641"/>
      <c r="AA28" s="641"/>
      <c r="AB28" s="641"/>
      <c r="AC28" s="641"/>
      <c r="AD28" s="641"/>
      <c r="AE28" s="642"/>
      <c r="AF28" s="228"/>
    </row>
    <row r="29" spans="1:32" ht="22.5" customHeight="1" x14ac:dyDescent="0.15">
      <c r="A29" s="224"/>
      <c r="B29" s="225"/>
      <c r="C29" s="225"/>
      <c r="D29" s="225"/>
      <c r="E29" s="225"/>
      <c r="F29" s="225"/>
      <c r="G29" s="225"/>
      <c r="H29" s="225"/>
      <c r="I29" s="225"/>
      <c r="J29" s="225"/>
      <c r="K29" s="225"/>
      <c r="L29" s="226"/>
      <c r="M29" s="227"/>
      <c r="N29" s="227"/>
      <c r="O29" s="643"/>
      <c r="P29" s="644"/>
      <c r="Q29" s="644"/>
      <c r="R29" s="644"/>
      <c r="S29" s="644"/>
      <c r="T29" s="644"/>
      <c r="U29" s="644"/>
      <c r="V29" s="644"/>
      <c r="W29" s="644"/>
      <c r="X29" s="644"/>
      <c r="Y29" s="644"/>
      <c r="Z29" s="644"/>
      <c r="AA29" s="644"/>
      <c r="AB29" s="644"/>
      <c r="AC29" s="644"/>
      <c r="AD29" s="644"/>
      <c r="AE29" s="645"/>
      <c r="AF29" s="228"/>
    </row>
    <row r="30" spans="1:32" ht="22.5" customHeight="1" thickBot="1" x14ac:dyDescent="0.2">
      <c r="A30" s="224"/>
      <c r="B30" s="225"/>
      <c r="C30" s="225"/>
      <c r="D30" s="225"/>
      <c r="E30" s="225"/>
      <c r="F30" s="225"/>
      <c r="G30" s="225"/>
      <c r="H30" s="225"/>
      <c r="I30" s="225"/>
      <c r="J30" s="225"/>
      <c r="K30" s="225"/>
      <c r="L30" s="226"/>
      <c r="M30" s="227"/>
      <c r="N30" s="227"/>
      <c r="O30" s="227"/>
      <c r="P30" s="227"/>
      <c r="Q30" s="227"/>
      <c r="R30" s="243"/>
      <c r="S30" s="243"/>
      <c r="T30" s="243"/>
      <c r="U30" s="243"/>
      <c r="V30" s="243"/>
      <c r="W30" s="243"/>
      <c r="X30" s="243"/>
      <c r="Y30" s="243"/>
      <c r="Z30" s="243"/>
      <c r="AA30" s="243"/>
      <c r="AB30" s="243"/>
      <c r="AC30" s="243"/>
      <c r="AD30" s="243"/>
      <c r="AE30" s="243"/>
      <c r="AF30" s="228"/>
    </row>
    <row r="31" spans="1:32" ht="22.5" customHeight="1" thickBot="1" x14ac:dyDescent="0.2">
      <c r="A31" s="224"/>
      <c r="B31" s="225"/>
      <c r="C31" s="225"/>
      <c r="D31" s="225"/>
      <c r="E31" s="225"/>
      <c r="F31" s="225"/>
      <c r="G31" s="225"/>
      <c r="H31" s="225"/>
      <c r="I31" s="225"/>
      <c r="J31" s="225"/>
      <c r="K31" s="225"/>
      <c r="L31" s="226"/>
      <c r="M31" s="227"/>
      <c r="N31" s="240"/>
      <c r="O31" s="227" t="s">
        <v>39</v>
      </c>
      <c r="P31" s="241"/>
      <c r="Q31" s="227"/>
      <c r="R31" s="243"/>
      <c r="S31" s="243"/>
      <c r="T31" s="243"/>
      <c r="U31" s="243"/>
      <c r="V31" s="243"/>
      <c r="W31" s="243"/>
      <c r="X31" s="243"/>
      <c r="Y31" s="243"/>
      <c r="Z31" s="243"/>
      <c r="AA31" s="243"/>
      <c r="AB31" s="243"/>
      <c r="AC31" s="243"/>
      <c r="AD31" s="243"/>
      <c r="AE31" s="243"/>
      <c r="AF31" s="228"/>
    </row>
    <row r="32" spans="1:32" ht="11.25" customHeight="1" x14ac:dyDescent="0.15">
      <c r="A32" s="224"/>
      <c r="B32" s="225"/>
      <c r="C32" s="225"/>
      <c r="D32" s="225"/>
      <c r="E32" s="225"/>
      <c r="F32" s="225"/>
      <c r="G32" s="225"/>
      <c r="H32" s="225"/>
      <c r="I32" s="225"/>
      <c r="J32" s="225"/>
      <c r="K32" s="225"/>
      <c r="L32" s="226"/>
      <c r="M32" s="227"/>
      <c r="N32" s="227"/>
      <c r="O32" s="227"/>
      <c r="P32" s="227"/>
      <c r="Q32" s="227"/>
      <c r="R32" s="243"/>
      <c r="S32" s="243"/>
      <c r="T32" s="243"/>
      <c r="U32" s="243"/>
      <c r="V32" s="243"/>
      <c r="W32" s="243"/>
      <c r="X32" s="243"/>
      <c r="Y32" s="243"/>
      <c r="Z32" s="243"/>
      <c r="AA32" s="243"/>
      <c r="AB32" s="243"/>
      <c r="AC32" s="243"/>
      <c r="AD32" s="243"/>
      <c r="AE32" s="243"/>
      <c r="AF32" s="228"/>
    </row>
    <row r="33" spans="1:32" ht="22.5" customHeight="1" x14ac:dyDescent="0.15">
      <c r="A33" s="224"/>
      <c r="B33" s="225"/>
      <c r="C33" s="225"/>
      <c r="D33" s="225"/>
      <c r="E33" s="225"/>
      <c r="F33" s="225"/>
      <c r="G33" s="225"/>
      <c r="H33" s="225"/>
      <c r="I33" s="225"/>
      <c r="J33" s="225"/>
      <c r="K33" s="225"/>
      <c r="L33" s="226"/>
      <c r="M33" s="227"/>
      <c r="N33" s="227"/>
      <c r="O33" s="635"/>
      <c r="P33" s="635"/>
      <c r="Q33" s="635"/>
      <c r="R33" s="635"/>
      <c r="S33" s="635"/>
      <c r="T33" s="635"/>
      <c r="U33" s="238" t="s">
        <v>40</v>
      </c>
      <c r="V33" s="243"/>
      <c r="W33" s="243"/>
      <c r="X33" s="243"/>
      <c r="Y33" s="243"/>
      <c r="Z33" s="243"/>
      <c r="AA33" s="243"/>
      <c r="AB33" s="243"/>
      <c r="AC33" s="243"/>
      <c r="AD33" s="243"/>
      <c r="AE33" s="243"/>
      <c r="AF33" s="228"/>
    </row>
    <row r="34" spans="1:32" ht="15.75" customHeight="1" x14ac:dyDescent="0.15">
      <c r="A34" s="224"/>
      <c r="B34" s="225"/>
      <c r="C34" s="225"/>
      <c r="D34" s="225"/>
      <c r="E34" s="225"/>
      <c r="F34" s="225"/>
      <c r="G34" s="225"/>
      <c r="H34" s="225"/>
      <c r="I34" s="225"/>
      <c r="J34" s="225"/>
      <c r="K34" s="225"/>
      <c r="L34" s="226"/>
      <c r="M34" s="227"/>
      <c r="N34" s="227"/>
      <c r="O34" s="227"/>
      <c r="P34" s="227"/>
      <c r="Q34" s="227"/>
      <c r="R34" s="243"/>
      <c r="S34" s="243"/>
      <c r="T34" s="243"/>
      <c r="U34" s="243"/>
      <c r="V34" s="243"/>
      <c r="W34" s="243"/>
      <c r="X34" s="243"/>
      <c r="Y34" s="243"/>
      <c r="Z34" s="243"/>
      <c r="AA34" s="243"/>
      <c r="AB34" s="243"/>
      <c r="AC34" s="243"/>
      <c r="AD34" s="243"/>
      <c r="AE34" s="243"/>
      <c r="AF34" s="228"/>
    </row>
    <row r="35" spans="1:32" ht="22.5" customHeight="1" x14ac:dyDescent="0.15">
      <c r="A35" s="237"/>
      <c r="B35" s="238"/>
      <c r="C35" s="238"/>
      <c r="D35" s="238"/>
      <c r="E35" s="238"/>
      <c r="F35" s="238"/>
      <c r="G35" s="238"/>
      <c r="H35" s="238"/>
      <c r="I35" s="238"/>
      <c r="J35" s="238"/>
      <c r="K35" s="238"/>
      <c r="L35" s="239"/>
      <c r="M35" s="227"/>
      <c r="N35" s="227"/>
      <c r="O35" s="635"/>
      <c r="P35" s="635"/>
      <c r="Q35" s="635"/>
      <c r="R35" s="635"/>
      <c r="S35" s="635"/>
      <c r="T35" s="635"/>
      <c r="U35" s="227" t="s">
        <v>41</v>
      </c>
      <c r="V35" s="227"/>
      <c r="W35" s="227"/>
      <c r="X35" s="227"/>
      <c r="Y35" s="227"/>
      <c r="Z35" s="227"/>
      <c r="AA35" s="227"/>
      <c r="AB35" s="227"/>
      <c r="AC35" s="227"/>
      <c r="AD35" s="227"/>
      <c r="AE35" s="227"/>
      <c r="AF35" s="228"/>
    </row>
    <row r="36" spans="1:32" ht="12.75" customHeight="1" thickBot="1" x14ac:dyDescent="0.2">
      <c r="A36" s="229"/>
      <c r="B36" s="230"/>
      <c r="C36" s="230"/>
      <c r="D36" s="230"/>
      <c r="E36" s="230"/>
      <c r="F36" s="230"/>
      <c r="G36" s="230"/>
      <c r="H36" s="230"/>
      <c r="I36" s="230"/>
      <c r="J36" s="230"/>
      <c r="K36" s="230"/>
      <c r="L36" s="231"/>
      <c r="M36" s="232"/>
      <c r="N36" s="232"/>
      <c r="O36" s="232"/>
      <c r="P36" s="232"/>
      <c r="Q36" s="232"/>
      <c r="R36" s="232"/>
      <c r="S36" s="232"/>
      <c r="T36" s="232"/>
      <c r="U36" s="232"/>
      <c r="V36" s="232"/>
      <c r="W36" s="232"/>
      <c r="X36" s="232"/>
      <c r="Y36" s="232"/>
      <c r="Z36" s="232"/>
      <c r="AA36" s="232"/>
      <c r="AB36" s="232"/>
      <c r="AC36" s="232"/>
      <c r="AD36" s="232"/>
      <c r="AE36" s="232"/>
      <c r="AF36" s="233"/>
    </row>
    <row r="37" spans="1:32" s="244" customFormat="1" ht="11.25" customHeight="1" x14ac:dyDescent="0.15">
      <c r="A37" s="244" t="s">
        <v>21</v>
      </c>
    </row>
    <row r="38" spans="1:32" s="244" customFormat="1" ht="11.25" customHeight="1" x14ac:dyDescent="0.15">
      <c r="A38" s="244" t="s">
        <v>42</v>
      </c>
    </row>
    <row r="39" spans="1:32" s="244" customFormat="1" ht="11.2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row r="45" spans="1:32" ht="18.75" customHeight="1" x14ac:dyDescent="0.15"/>
    <row r="46" spans="1:32" ht="18.75" customHeight="1" x14ac:dyDescent="0.15"/>
    <row r="47" spans="1:32" ht="18.75" customHeight="1" x14ac:dyDescent="0.15"/>
    <row r="48" spans="1:3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sheetData>
  <mergeCells count="18">
    <mergeCell ref="AD4:AF4"/>
    <mergeCell ref="A4:D4"/>
    <mergeCell ref="A3:D3"/>
    <mergeCell ref="Z3:AC3"/>
    <mergeCell ref="AD3:AF3"/>
    <mergeCell ref="Z4:AC4"/>
    <mergeCell ref="E3:Y3"/>
    <mergeCell ref="E4:Y4"/>
    <mergeCell ref="A7:L7"/>
    <mergeCell ref="A10:L10"/>
    <mergeCell ref="O35:T35"/>
    <mergeCell ref="A28:L28"/>
    <mergeCell ref="A13:L13"/>
    <mergeCell ref="A16:L16"/>
    <mergeCell ref="N16:AC16"/>
    <mergeCell ref="A19:L20"/>
    <mergeCell ref="O26:AE29"/>
    <mergeCell ref="O33:T33"/>
  </mergeCells>
  <phoneticPr fontId="2"/>
  <dataValidations count="2">
    <dataValidation type="list" allowBlank="1" showInputMessage="1" showErrorMessage="1" sqref="N23 N31">
      <formula1>"○, "</formula1>
    </dataValidation>
    <dataValidation type="whole" allowBlank="1" showInputMessage="1" showErrorMessage="1" sqref="AD3:AF4">
      <formula1>0</formula1>
      <formula2>999999</formula2>
    </dataValidation>
  </dataValidations>
  <printOptions horizontalCentered="1"/>
  <pageMargins left="0.39370078740157483" right="0.39370078740157483" top="0.59055118110236227" bottom="0.39370078740157483"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37"/>
  <sheetViews>
    <sheetView showGridLines="0" zoomScale="80" zoomScaleNormal="80" zoomScaleSheetLayoutView="91" workbookViewId="0">
      <selection activeCell="Q22" sqref="Q22"/>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bestFit="1" customWidth="1"/>
    <col min="13" max="13" width="14.875" customWidth="1"/>
    <col min="14" max="14" width="2.125" customWidth="1"/>
  </cols>
  <sheetData>
    <row r="1" spans="1:14" ht="15" thickBot="1" x14ac:dyDescent="0.2">
      <c r="A1" s="414" t="s">
        <v>45</v>
      </c>
      <c r="B1" s="415"/>
      <c r="C1" s="415"/>
      <c r="D1" s="415"/>
      <c r="E1" s="415"/>
      <c r="F1" s="415"/>
      <c r="G1" s="415"/>
      <c r="H1" s="415"/>
      <c r="I1" s="415"/>
      <c r="J1" s="415"/>
      <c r="K1" s="415"/>
      <c r="L1" s="415"/>
      <c r="M1" s="415"/>
      <c r="N1" s="415"/>
    </row>
    <row r="2" spans="1:14" ht="15" thickBot="1" x14ac:dyDescent="0.2">
      <c r="A2" s="415"/>
      <c r="B2" s="415"/>
      <c r="C2" s="415"/>
      <c r="D2" s="415"/>
      <c r="E2" s="415"/>
      <c r="F2" s="415"/>
      <c r="G2" s="415"/>
      <c r="H2" s="416" t="s">
        <v>14</v>
      </c>
      <c r="I2" s="889"/>
      <c r="J2" s="890"/>
      <c r="K2" s="891" t="s">
        <v>15</v>
      </c>
      <c r="L2" s="892"/>
      <c r="M2" s="417"/>
      <c r="N2" s="415"/>
    </row>
    <row r="3" spans="1:14" ht="15" thickBot="1" x14ac:dyDescent="0.2">
      <c r="A3" s="414"/>
      <c r="B3" s="415"/>
      <c r="C3" s="415"/>
      <c r="D3" s="415"/>
      <c r="E3" s="415"/>
      <c r="F3" s="418"/>
      <c r="G3" s="418"/>
      <c r="H3" s="416" t="s">
        <v>12</v>
      </c>
      <c r="I3" s="889"/>
      <c r="J3" s="890"/>
      <c r="K3" s="891" t="s">
        <v>13</v>
      </c>
      <c r="L3" s="892"/>
      <c r="M3" s="417"/>
      <c r="N3" s="415"/>
    </row>
    <row r="4" spans="1:14" ht="15" thickBot="1" x14ac:dyDescent="0.2">
      <c r="A4" s="419" t="s">
        <v>365</v>
      </c>
      <c r="B4" s="415"/>
      <c r="C4" s="415"/>
      <c r="D4" s="415"/>
      <c r="E4" s="415"/>
      <c r="F4" s="420"/>
      <c r="G4" s="420"/>
      <c r="H4" s="420"/>
      <c r="I4" s="421"/>
      <c r="J4" s="415"/>
      <c r="K4" s="415"/>
      <c r="L4" s="415"/>
      <c r="M4" s="415"/>
      <c r="N4" s="415"/>
    </row>
    <row r="5" spans="1:14" ht="19.5" customHeight="1" thickBot="1" x14ac:dyDescent="0.2">
      <c r="A5" s="422" t="s">
        <v>4</v>
      </c>
      <c r="B5" s="893" t="s">
        <v>209</v>
      </c>
      <c r="C5" s="895"/>
      <c r="D5" s="896"/>
      <c r="E5" s="423"/>
      <c r="F5" s="424"/>
      <c r="G5" s="897" t="s">
        <v>90</v>
      </c>
      <c r="H5" s="899" t="s">
        <v>214</v>
      </c>
      <c r="I5" s="899" t="s">
        <v>91</v>
      </c>
      <c r="J5" s="902" t="s">
        <v>22</v>
      </c>
      <c r="K5" s="903"/>
      <c r="L5" s="903"/>
      <c r="M5" s="904"/>
      <c r="N5" s="425"/>
    </row>
    <row r="6" spans="1:14" ht="38.25" customHeight="1" x14ac:dyDescent="0.15">
      <c r="A6" s="905" t="s">
        <v>3</v>
      </c>
      <c r="B6" s="894"/>
      <c r="C6" s="427" t="s">
        <v>263</v>
      </c>
      <c r="D6" s="427" t="s">
        <v>264</v>
      </c>
      <c r="E6" s="426" t="s">
        <v>66</v>
      </c>
      <c r="F6" s="426" t="s">
        <v>71</v>
      </c>
      <c r="G6" s="898"/>
      <c r="H6" s="900"/>
      <c r="I6" s="901"/>
      <c r="J6" s="428" t="s">
        <v>8</v>
      </c>
      <c r="K6" s="429" t="s">
        <v>44</v>
      </c>
      <c r="L6" s="430" t="s">
        <v>43</v>
      </c>
      <c r="M6" s="431" t="s">
        <v>63</v>
      </c>
      <c r="N6" s="425"/>
    </row>
    <row r="7" spans="1:14" ht="20.25" customHeight="1" thickBot="1" x14ac:dyDescent="0.2">
      <c r="A7" s="906"/>
      <c r="B7" s="432" t="s">
        <v>265</v>
      </c>
      <c r="C7" s="432" t="s">
        <v>266</v>
      </c>
      <c r="D7" s="432" t="s">
        <v>267</v>
      </c>
      <c r="E7" s="432" t="s">
        <v>268</v>
      </c>
      <c r="F7" s="432" t="s">
        <v>269</v>
      </c>
      <c r="G7" s="433" t="s">
        <v>270</v>
      </c>
      <c r="H7" s="433" t="s">
        <v>271</v>
      </c>
      <c r="I7" s="434" t="s">
        <v>272</v>
      </c>
      <c r="J7" s="435"/>
      <c r="K7" s="436"/>
      <c r="L7" s="437"/>
      <c r="M7" s="438"/>
      <c r="N7" s="425"/>
    </row>
    <row r="8" spans="1:14" x14ac:dyDescent="0.15">
      <c r="A8" s="439"/>
      <c r="B8" s="440" t="s">
        <v>6</v>
      </c>
      <c r="C8" s="440" t="s">
        <v>6</v>
      </c>
      <c r="D8" s="440" t="s">
        <v>6</v>
      </c>
      <c r="E8" s="440" t="s">
        <v>10</v>
      </c>
      <c r="F8" s="603" t="s">
        <v>10</v>
      </c>
      <c r="G8" s="600" t="s">
        <v>10</v>
      </c>
      <c r="H8" s="595" t="s">
        <v>10</v>
      </c>
      <c r="I8" s="441" t="s">
        <v>10</v>
      </c>
      <c r="J8" s="442"/>
      <c r="K8" s="443" t="s">
        <v>7</v>
      </c>
      <c r="L8" s="444" t="s">
        <v>6</v>
      </c>
      <c r="M8" s="445" t="s">
        <v>7</v>
      </c>
      <c r="N8" s="446"/>
    </row>
    <row r="9" spans="1:14" ht="15" thickBot="1" x14ac:dyDescent="0.2">
      <c r="A9" s="907">
        <v>1</v>
      </c>
      <c r="B9" s="908"/>
      <c r="C9" s="908"/>
      <c r="D9" s="908"/>
      <c r="E9" s="910"/>
      <c r="F9" s="604"/>
      <c r="G9" s="593"/>
      <c r="H9" s="447" t="str">
        <f>IF(F9="","",IF(ISERROR(F9+ROUNDDOWN(G9*3/74,0)),"",F9+ROUNDDOWN(G9*3/74,0)))</f>
        <v/>
      </c>
      <c r="I9" s="448" t="str">
        <f>IF(H9="","",IF(H9&gt;10032,10032,H9))</f>
        <v/>
      </c>
      <c r="J9" s="449" t="s">
        <v>273</v>
      </c>
      <c r="K9" s="450">
        <v>63360</v>
      </c>
      <c r="L9" s="451"/>
      <c r="M9" s="452"/>
      <c r="N9" s="425"/>
    </row>
    <row r="10" spans="1:14" ht="15" thickBot="1" x14ac:dyDescent="0.2">
      <c r="A10" s="907"/>
      <c r="B10" s="909"/>
      <c r="C10" s="909"/>
      <c r="D10" s="909"/>
      <c r="E10" s="911"/>
      <c r="F10" s="604"/>
      <c r="G10" s="593"/>
      <c r="H10" s="447" t="str">
        <f>IF(F10="","",IF(ISERROR(F10+ROUNDDOWN(G10*3/74,0)),"",F10+ROUNDDOWN(G10*3/74,0)))</f>
        <v/>
      </c>
      <c r="I10" s="448" t="str">
        <f t="shared" ref="I10:I24" si="0">IF(H10="","",IF(H10&gt;10032,10032,H10))</f>
        <v/>
      </c>
      <c r="J10" s="453" t="s">
        <v>274</v>
      </c>
      <c r="K10" s="454">
        <v>122760</v>
      </c>
      <c r="L10" s="455"/>
      <c r="M10" s="456"/>
      <c r="N10" s="425"/>
    </row>
    <row r="11" spans="1:14" ht="15" thickBot="1" x14ac:dyDescent="0.2">
      <c r="A11" s="907"/>
      <c r="B11" s="909"/>
      <c r="C11" s="909"/>
      <c r="D11" s="909"/>
      <c r="E11" s="911"/>
      <c r="F11" s="604"/>
      <c r="G11" s="593"/>
      <c r="H11" s="447" t="str">
        <f t="shared" ref="H11:H24" si="1">IF(F11="","",IF(ISERROR(F11+ROUNDDOWN(G11*3/74,0)),"",F11+ROUNDDOWN(G11*3/74,0)))</f>
        <v/>
      </c>
      <c r="I11" s="448" t="str">
        <f t="shared" si="0"/>
        <v/>
      </c>
      <c r="J11" s="453" t="s">
        <v>114</v>
      </c>
      <c r="K11" s="457" t="s">
        <v>275</v>
      </c>
      <c r="L11" s="455"/>
      <c r="M11" s="456"/>
      <c r="N11" s="425"/>
    </row>
    <row r="12" spans="1:14" ht="15" thickBot="1" x14ac:dyDescent="0.2">
      <c r="A12" s="907"/>
      <c r="B12" s="909"/>
      <c r="C12" s="909"/>
      <c r="D12" s="909"/>
      <c r="E12" s="912"/>
      <c r="F12" s="605"/>
      <c r="G12" s="594"/>
      <c r="H12" s="458" t="str">
        <f t="shared" si="1"/>
        <v/>
      </c>
      <c r="I12" s="459" t="str">
        <f t="shared" si="0"/>
        <v/>
      </c>
      <c r="J12" s="913" t="s">
        <v>132</v>
      </c>
      <c r="K12" s="914"/>
      <c r="L12" s="460"/>
      <c r="M12" s="461"/>
      <c r="N12" s="425"/>
    </row>
    <row r="13" spans="1:14" ht="15" thickBot="1" x14ac:dyDescent="0.2">
      <c r="A13" s="915">
        <v>2</v>
      </c>
      <c r="B13" s="909"/>
      <c r="C13" s="909"/>
      <c r="D13" s="909"/>
      <c r="E13" s="917"/>
      <c r="F13" s="604"/>
      <c r="G13" s="593"/>
      <c r="H13" s="447" t="str">
        <f t="shared" si="1"/>
        <v/>
      </c>
      <c r="I13" s="448" t="str">
        <f t="shared" si="0"/>
        <v/>
      </c>
      <c r="J13" s="462" t="s">
        <v>276</v>
      </c>
      <c r="K13" s="463">
        <v>63360</v>
      </c>
      <c r="L13" s="451"/>
      <c r="M13" s="452"/>
      <c r="N13" s="425"/>
    </row>
    <row r="14" spans="1:14" ht="15" thickBot="1" x14ac:dyDescent="0.2">
      <c r="A14" s="907"/>
      <c r="B14" s="909"/>
      <c r="C14" s="909"/>
      <c r="D14" s="909"/>
      <c r="E14" s="911"/>
      <c r="F14" s="604"/>
      <c r="G14" s="593"/>
      <c r="H14" s="447" t="str">
        <f t="shared" si="1"/>
        <v/>
      </c>
      <c r="I14" s="448" t="str">
        <f t="shared" si="0"/>
        <v/>
      </c>
      <c r="J14" s="464" t="s">
        <v>277</v>
      </c>
      <c r="K14" s="465">
        <v>122760</v>
      </c>
      <c r="L14" s="455"/>
      <c r="M14" s="456"/>
      <c r="N14" s="425"/>
    </row>
    <row r="15" spans="1:14" ht="15" thickBot="1" x14ac:dyDescent="0.2">
      <c r="A15" s="907"/>
      <c r="B15" s="909"/>
      <c r="C15" s="909"/>
      <c r="D15" s="909"/>
      <c r="E15" s="911"/>
      <c r="F15" s="604"/>
      <c r="G15" s="593"/>
      <c r="H15" s="447" t="str">
        <f t="shared" si="1"/>
        <v/>
      </c>
      <c r="I15" s="448" t="str">
        <f t="shared" si="0"/>
        <v/>
      </c>
      <c r="J15" s="464" t="s">
        <v>114</v>
      </c>
      <c r="K15" s="466" t="s">
        <v>278</v>
      </c>
      <c r="L15" s="455"/>
      <c r="M15" s="456"/>
      <c r="N15" s="425"/>
    </row>
    <row r="16" spans="1:14" ht="15" thickBot="1" x14ac:dyDescent="0.2">
      <c r="A16" s="916"/>
      <c r="B16" s="909"/>
      <c r="C16" s="909"/>
      <c r="D16" s="909"/>
      <c r="E16" s="912"/>
      <c r="F16" s="605"/>
      <c r="G16" s="594"/>
      <c r="H16" s="458" t="str">
        <f t="shared" si="1"/>
        <v/>
      </c>
      <c r="I16" s="459" t="str">
        <f t="shared" si="0"/>
        <v/>
      </c>
      <c r="J16" s="913" t="s">
        <v>133</v>
      </c>
      <c r="K16" s="914"/>
      <c r="L16" s="460"/>
      <c r="M16" s="461"/>
      <c r="N16" s="425"/>
    </row>
    <row r="17" spans="1:14" ht="15" thickBot="1" x14ac:dyDescent="0.2">
      <c r="A17" s="907">
        <v>3</v>
      </c>
      <c r="B17" s="909"/>
      <c r="C17" s="909"/>
      <c r="D17" s="909"/>
      <c r="E17" s="917"/>
      <c r="F17" s="604"/>
      <c r="G17" s="593"/>
      <c r="H17" s="447" t="str">
        <f t="shared" si="1"/>
        <v/>
      </c>
      <c r="I17" s="448" t="str">
        <f t="shared" si="0"/>
        <v/>
      </c>
      <c r="J17" s="467" t="s">
        <v>279</v>
      </c>
      <c r="K17" s="463">
        <v>63360</v>
      </c>
      <c r="L17" s="468"/>
      <c r="M17" s="469"/>
      <c r="N17" s="425"/>
    </row>
    <row r="18" spans="1:14" ht="15" thickBot="1" x14ac:dyDescent="0.2">
      <c r="A18" s="907"/>
      <c r="B18" s="909"/>
      <c r="C18" s="909"/>
      <c r="D18" s="909"/>
      <c r="E18" s="911"/>
      <c r="F18" s="604"/>
      <c r="G18" s="593"/>
      <c r="H18" s="447" t="str">
        <f t="shared" si="1"/>
        <v/>
      </c>
      <c r="I18" s="448" t="str">
        <f t="shared" si="0"/>
        <v/>
      </c>
      <c r="J18" s="464" t="s">
        <v>277</v>
      </c>
      <c r="K18" s="465">
        <v>122760</v>
      </c>
      <c r="L18" s="455"/>
      <c r="M18" s="456"/>
      <c r="N18" s="425"/>
    </row>
    <row r="19" spans="1:14" ht="15" thickBot="1" x14ac:dyDescent="0.2">
      <c r="A19" s="907"/>
      <c r="B19" s="909"/>
      <c r="C19" s="909"/>
      <c r="D19" s="909"/>
      <c r="E19" s="911"/>
      <c r="F19" s="604"/>
      <c r="G19" s="593"/>
      <c r="H19" s="447" t="str">
        <f t="shared" si="1"/>
        <v/>
      </c>
      <c r="I19" s="448" t="str">
        <f t="shared" si="0"/>
        <v/>
      </c>
      <c r="J19" s="464" t="s">
        <v>114</v>
      </c>
      <c r="K19" s="466" t="s">
        <v>278</v>
      </c>
      <c r="L19" s="455"/>
      <c r="M19" s="456"/>
      <c r="N19" s="425"/>
    </row>
    <row r="20" spans="1:14" ht="15" thickBot="1" x14ac:dyDescent="0.2">
      <c r="A20" s="907"/>
      <c r="B20" s="909"/>
      <c r="C20" s="909"/>
      <c r="D20" s="909"/>
      <c r="E20" s="912"/>
      <c r="F20" s="605"/>
      <c r="G20" s="594"/>
      <c r="H20" s="458" t="str">
        <f t="shared" si="1"/>
        <v/>
      </c>
      <c r="I20" s="459" t="str">
        <f t="shared" si="0"/>
        <v/>
      </c>
      <c r="J20" s="913" t="s">
        <v>134</v>
      </c>
      <c r="K20" s="914"/>
      <c r="L20" s="460"/>
      <c r="M20" s="461"/>
      <c r="N20" s="425"/>
    </row>
    <row r="21" spans="1:14" ht="15" thickBot="1" x14ac:dyDescent="0.2">
      <c r="A21" s="918">
        <v>4</v>
      </c>
      <c r="B21" s="909"/>
      <c r="C21" s="909"/>
      <c r="D21" s="909"/>
      <c r="E21" s="917"/>
      <c r="F21" s="604"/>
      <c r="G21" s="593"/>
      <c r="H21" s="447" t="str">
        <f t="shared" si="1"/>
        <v/>
      </c>
      <c r="I21" s="448" t="str">
        <f t="shared" si="0"/>
        <v/>
      </c>
      <c r="J21" s="467" t="s">
        <v>279</v>
      </c>
      <c r="K21" s="463">
        <v>63360</v>
      </c>
      <c r="L21" s="468"/>
      <c r="M21" s="469"/>
      <c r="N21" s="425"/>
    </row>
    <row r="22" spans="1:14" ht="15" thickBot="1" x14ac:dyDescent="0.2">
      <c r="A22" s="919"/>
      <c r="B22" s="909"/>
      <c r="C22" s="909"/>
      <c r="D22" s="909"/>
      <c r="E22" s="911"/>
      <c r="F22" s="604"/>
      <c r="G22" s="593"/>
      <c r="H22" s="447" t="str">
        <f t="shared" si="1"/>
        <v/>
      </c>
      <c r="I22" s="448" t="str">
        <f t="shared" si="0"/>
        <v/>
      </c>
      <c r="J22" s="464" t="s">
        <v>277</v>
      </c>
      <c r="K22" s="465">
        <v>122760</v>
      </c>
      <c r="L22" s="455"/>
      <c r="M22" s="456"/>
      <c r="N22" s="425"/>
    </row>
    <row r="23" spans="1:14" ht="15" thickBot="1" x14ac:dyDescent="0.2">
      <c r="A23" s="919"/>
      <c r="B23" s="909"/>
      <c r="C23" s="909"/>
      <c r="D23" s="909"/>
      <c r="E23" s="911"/>
      <c r="F23" s="604"/>
      <c r="G23" s="593"/>
      <c r="H23" s="447" t="str">
        <f t="shared" si="1"/>
        <v/>
      </c>
      <c r="I23" s="448" t="str">
        <f t="shared" si="0"/>
        <v/>
      </c>
      <c r="J23" s="464" t="s">
        <v>114</v>
      </c>
      <c r="K23" s="466" t="s">
        <v>278</v>
      </c>
      <c r="L23" s="455"/>
      <c r="M23" s="456"/>
      <c r="N23" s="425"/>
    </row>
    <row r="24" spans="1:14" ht="15" thickBot="1" x14ac:dyDescent="0.2">
      <c r="A24" s="920"/>
      <c r="B24" s="909"/>
      <c r="C24" s="909"/>
      <c r="D24" s="909"/>
      <c r="E24" s="912"/>
      <c r="F24" s="605"/>
      <c r="G24" s="594"/>
      <c r="H24" s="458" t="str">
        <f t="shared" si="1"/>
        <v/>
      </c>
      <c r="I24" s="459" t="str">
        <f t="shared" si="0"/>
        <v/>
      </c>
      <c r="J24" s="913" t="s">
        <v>195</v>
      </c>
      <c r="K24" s="914"/>
      <c r="L24" s="460"/>
      <c r="M24" s="461"/>
      <c r="N24" s="425"/>
    </row>
    <row r="25" spans="1:14" ht="14.25" thickBot="1" x14ac:dyDescent="0.2">
      <c r="A25" s="923" t="s">
        <v>16</v>
      </c>
      <c r="B25" s="926"/>
      <c r="C25" s="926"/>
      <c r="D25" s="926"/>
      <c r="E25" s="927"/>
      <c r="F25" s="930"/>
      <c r="G25" s="921"/>
      <c r="H25" s="922"/>
      <c r="I25" s="921"/>
      <c r="J25" s="462" t="s">
        <v>280</v>
      </c>
      <c r="K25" s="463">
        <v>63360</v>
      </c>
      <c r="L25" s="451"/>
      <c r="M25" s="452"/>
      <c r="N25" s="425"/>
    </row>
    <row r="26" spans="1:14" ht="14.25" thickBot="1" x14ac:dyDescent="0.2">
      <c r="A26" s="924"/>
      <c r="B26" s="926"/>
      <c r="C26" s="926"/>
      <c r="D26" s="926"/>
      <c r="E26" s="928"/>
      <c r="F26" s="930"/>
      <c r="G26" s="921"/>
      <c r="H26" s="922"/>
      <c r="I26" s="921"/>
      <c r="J26" s="464" t="s">
        <v>277</v>
      </c>
      <c r="K26" s="465">
        <v>122760</v>
      </c>
      <c r="L26" s="455"/>
      <c r="M26" s="456"/>
      <c r="N26" s="425"/>
    </row>
    <row r="27" spans="1:14" ht="14.25" thickBot="1" x14ac:dyDescent="0.2">
      <c r="A27" s="924"/>
      <c r="B27" s="926"/>
      <c r="C27" s="926"/>
      <c r="D27" s="926"/>
      <c r="E27" s="928"/>
      <c r="F27" s="930"/>
      <c r="G27" s="921"/>
      <c r="H27" s="922"/>
      <c r="I27" s="921"/>
      <c r="J27" s="464" t="s">
        <v>114</v>
      </c>
      <c r="K27" s="466" t="s">
        <v>278</v>
      </c>
      <c r="L27" s="455"/>
      <c r="M27" s="456"/>
      <c r="N27" s="425"/>
    </row>
    <row r="28" spans="1:14" ht="15" thickBot="1" x14ac:dyDescent="0.2">
      <c r="A28" s="925"/>
      <c r="B28" s="926"/>
      <c r="C28" s="926"/>
      <c r="D28" s="926"/>
      <c r="E28" s="929"/>
      <c r="F28" s="930"/>
      <c r="G28" s="921"/>
      <c r="H28" s="922"/>
      <c r="I28" s="921"/>
      <c r="J28" s="913" t="s">
        <v>135</v>
      </c>
      <c r="K28" s="914"/>
      <c r="L28" s="460"/>
      <c r="M28" s="461"/>
      <c r="N28" s="470"/>
    </row>
    <row r="29" spans="1:14" x14ac:dyDescent="0.15">
      <c r="A29" s="471" t="s">
        <v>21</v>
      </c>
      <c r="B29" s="472"/>
      <c r="C29" s="472"/>
      <c r="D29" s="472"/>
      <c r="E29" s="472"/>
      <c r="F29" s="473"/>
      <c r="G29" s="473"/>
      <c r="H29" s="473"/>
      <c r="I29" s="473"/>
      <c r="J29" s="474"/>
      <c r="K29" s="474"/>
      <c r="L29" s="472"/>
      <c r="M29" s="475"/>
      <c r="N29" s="476"/>
    </row>
    <row r="30" spans="1:14" x14ac:dyDescent="0.15">
      <c r="A30" s="477" t="s">
        <v>136</v>
      </c>
      <c r="B30" s="476"/>
      <c r="C30" s="476"/>
      <c r="D30" s="476"/>
      <c r="E30" s="476"/>
      <c r="F30" s="476"/>
      <c r="G30" s="476"/>
      <c r="H30" s="476"/>
      <c r="I30" s="476"/>
      <c r="J30" s="476"/>
      <c r="K30" s="476"/>
      <c r="L30" s="476"/>
      <c r="M30" s="476"/>
      <c r="N30" s="476"/>
    </row>
    <row r="31" spans="1:14" ht="14.25" x14ac:dyDescent="0.15">
      <c r="A31" s="477" t="s">
        <v>198</v>
      </c>
      <c r="B31" s="415"/>
      <c r="C31" s="415"/>
      <c r="D31" s="415"/>
      <c r="E31" s="415"/>
      <c r="F31" s="415"/>
      <c r="G31" s="415"/>
      <c r="H31" s="415"/>
      <c r="I31" s="415"/>
      <c r="J31" s="415"/>
      <c r="K31" s="415"/>
      <c r="L31" s="415"/>
      <c r="M31" s="415"/>
      <c r="N31" s="415"/>
    </row>
    <row r="32" spans="1:14" x14ac:dyDescent="0.15">
      <c r="A32" s="477" t="s">
        <v>281</v>
      </c>
      <c r="B32" s="476"/>
      <c r="C32" s="476"/>
      <c r="D32" s="476"/>
      <c r="E32" s="476"/>
      <c r="F32" s="476"/>
      <c r="G32" s="476"/>
      <c r="H32" s="476"/>
      <c r="I32" s="476"/>
      <c r="J32" s="476"/>
      <c r="K32" s="476"/>
      <c r="L32" s="476"/>
      <c r="M32" s="476"/>
      <c r="N32" s="476"/>
    </row>
    <row r="33" spans="1:14" ht="14.25" x14ac:dyDescent="0.15">
      <c r="A33" s="477" t="s">
        <v>204</v>
      </c>
      <c r="B33" s="415"/>
      <c r="C33" s="415"/>
      <c r="D33" s="415"/>
      <c r="E33" s="415"/>
      <c r="F33" s="415"/>
      <c r="G33" s="415"/>
      <c r="H33" s="415"/>
      <c r="I33" s="415"/>
      <c r="J33" s="415"/>
      <c r="K33" s="415"/>
      <c r="L33" s="415"/>
      <c r="M33" s="415"/>
      <c r="N33" s="415"/>
    </row>
    <row r="34" spans="1:14" ht="14.25" x14ac:dyDescent="0.15">
      <c r="A34" s="471" t="s">
        <v>137</v>
      </c>
      <c r="B34" s="415"/>
      <c r="C34" s="415"/>
      <c r="D34" s="415"/>
      <c r="E34" s="415"/>
      <c r="F34" s="415"/>
      <c r="G34" s="415"/>
      <c r="H34" s="415"/>
      <c r="I34" s="415"/>
      <c r="J34" s="415"/>
      <c r="K34" s="415"/>
      <c r="L34" s="415"/>
      <c r="M34" s="415"/>
      <c r="N34" s="415"/>
    </row>
    <row r="35" spans="1:14" ht="14.25" x14ac:dyDescent="0.15">
      <c r="A35" s="471" t="s">
        <v>282</v>
      </c>
      <c r="B35" s="415"/>
      <c r="C35" s="415"/>
      <c r="D35" s="415"/>
      <c r="E35" s="415"/>
      <c r="F35" s="415"/>
      <c r="G35" s="415"/>
      <c r="H35" s="415"/>
      <c r="I35" s="415"/>
      <c r="J35" s="415"/>
      <c r="K35" s="415"/>
      <c r="L35" s="415"/>
      <c r="M35" s="415"/>
      <c r="N35" s="415"/>
    </row>
    <row r="36" spans="1:14" ht="14.25" x14ac:dyDescent="0.15">
      <c r="A36" s="477" t="s">
        <v>109</v>
      </c>
      <c r="B36" s="415"/>
      <c r="C36" s="415"/>
      <c r="D36" s="415"/>
      <c r="E36" s="415"/>
      <c r="F36" s="415"/>
      <c r="G36" s="415"/>
      <c r="H36" s="415"/>
      <c r="I36" s="415"/>
      <c r="J36" s="415"/>
      <c r="K36" s="415"/>
      <c r="L36" s="415"/>
      <c r="M36" s="415"/>
      <c r="N36" s="415"/>
    </row>
    <row r="37" spans="1:14" ht="14.25" x14ac:dyDescent="0.15">
      <c r="A37" s="471" t="s">
        <v>346</v>
      </c>
      <c r="B37" s="415"/>
      <c r="C37" s="415"/>
      <c r="D37" s="415"/>
      <c r="E37" s="415"/>
      <c r="F37" s="415"/>
      <c r="G37" s="415"/>
      <c r="H37" s="415"/>
      <c r="I37" s="415"/>
      <c r="J37" s="415"/>
      <c r="K37" s="415"/>
      <c r="L37" s="415"/>
      <c r="M37" s="415"/>
      <c r="N37" s="415"/>
    </row>
  </sheetData>
  <mergeCells count="45">
    <mergeCell ref="G25:G28"/>
    <mergeCell ref="H25:H28"/>
    <mergeCell ref="I25:I28"/>
    <mergeCell ref="J28:K28"/>
    <mergeCell ref="A25:A28"/>
    <mergeCell ref="B25:B28"/>
    <mergeCell ref="C25:C28"/>
    <mergeCell ref="D25:D28"/>
    <mergeCell ref="E25:E28"/>
    <mergeCell ref="F25:F28"/>
    <mergeCell ref="J20:K20"/>
    <mergeCell ref="A21:A24"/>
    <mergeCell ref="B21:B24"/>
    <mergeCell ref="C21:C24"/>
    <mergeCell ref="D21:D24"/>
    <mergeCell ref="E21:E24"/>
    <mergeCell ref="J24:K24"/>
    <mergeCell ref="A17:A20"/>
    <mergeCell ref="B17:B20"/>
    <mergeCell ref="C17:C20"/>
    <mergeCell ref="D17:D20"/>
    <mergeCell ref="E17:E20"/>
    <mergeCell ref="E9:E12"/>
    <mergeCell ref="J12:K12"/>
    <mergeCell ref="A13:A16"/>
    <mergeCell ref="B13:B16"/>
    <mergeCell ref="C13:C16"/>
    <mergeCell ref="D13:D16"/>
    <mergeCell ref="E13:E16"/>
    <mergeCell ref="J16:K16"/>
    <mergeCell ref="A6:A7"/>
    <mergeCell ref="A9:A12"/>
    <mergeCell ref="B9:B12"/>
    <mergeCell ref="C9:C12"/>
    <mergeCell ref="D9:D12"/>
    <mergeCell ref="I2:J2"/>
    <mergeCell ref="K2:L2"/>
    <mergeCell ref="I3:J3"/>
    <mergeCell ref="K3:L3"/>
    <mergeCell ref="B5:B6"/>
    <mergeCell ref="C5:D5"/>
    <mergeCell ref="G5:G6"/>
    <mergeCell ref="H5:H6"/>
    <mergeCell ref="I5:I6"/>
    <mergeCell ref="J5:M5"/>
  </mergeCells>
  <phoneticPr fontId="2"/>
  <dataValidations count="1">
    <dataValidation type="whole" allowBlank="1" showInputMessage="1" showErrorMessage="1" sqref="B9:D24 E21 E17 E13 E9">
      <formula1>0</formula1>
      <formula2>999999</formula2>
    </dataValidation>
  </dataValidation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29"/>
  <sheetViews>
    <sheetView showGridLines="0" zoomScale="80" zoomScaleNormal="80" zoomScaleSheetLayoutView="91" workbookViewId="0">
      <selection activeCell="Q22" sqref="Q22"/>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customWidth="1"/>
    <col min="13" max="13" width="14.875" customWidth="1"/>
    <col min="14" max="14" width="2.125" customWidth="1"/>
  </cols>
  <sheetData>
    <row r="1" spans="1:14" ht="15" thickBot="1" x14ac:dyDescent="0.2">
      <c r="A1" s="414" t="s">
        <v>45</v>
      </c>
      <c r="B1" s="415"/>
      <c r="C1" s="415"/>
      <c r="D1" s="415"/>
      <c r="E1" s="415"/>
      <c r="F1" s="415"/>
      <c r="G1" s="415"/>
      <c r="H1" s="415"/>
      <c r="I1" s="415"/>
      <c r="J1" s="415"/>
      <c r="K1" s="415"/>
      <c r="L1" s="415"/>
      <c r="M1" s="415"/>
      <c r="N1" s="415"/>
    </row>
    <row r="2" spans="1:14" ht="15" thickBot="1" x14ac:dyDescent="0.2">
      <c r="A2" s="415"/>
      <c r="B2" s="415"/>
      <c r="C2" s="415"/>
      <c r="D2" s="415"/>
      <c r="E2" s="415"/>
      <c r="F2" s="415"/>
      <c r="G2" s="415"/>
      <c r="H2" s="416" t="s">
        <v>14</v>
      </c>
      <c r="I2" s="889"/>
      <c r="J2" s="890"/>
      <c r="K2" s="891" t="s">
        <v>15</v>
      </c>
      <c r="L2" s="892"/>
      <c r="M2" s="417"/>
      <c r="N2" s="415"/>
    </row>
    <row r="3" spans="1:14" ht="15" thickBot="1" x14ac:dyDescent="0.2">
      <c r="A3" s="414"/>
      <c r="B3" s="415"/>
      <c r="C3" s="415"/>
      <c r="D3" s="415"/>
      <c r="E3" s="415"/>
      <c r="F3" s="418"/>
      <c r="G3" s="418"/>
      <c r="H3" s="416" t="s">
        <v>12</v>
      </c>
      <c r="I3" s="889"/>
      <c r="J3" s="890"/>
      <c r="K3" s="891" t="s">
        <v>13</v>
      </c>
      <c r="L3" s="892"/>
      <c r="M3" s="417"/>
      <c r="N3" s="415"/>
    </row>
    <row r="4" spans="1:14" ht="15" thickBot="1" x14ac:dyDescent="0.2">
      <c r="A4" s="419" t="s">
        <v>366</v>
      </c>
      <c r="B4" s="415"/>
      <c r="C4" s="415"/>
      <c r="D4" s="415"/>
      <c r="E4" s="415"/>
      <c r="F4" s="420"/>
      <c r="G4" s="420"/>
      <c r="H4" s="420"/>
      <c r="I4" s="421"/>
      <c r="J4" s="415"/>
      <c r="K4" s="415"/>
      <c r="L4" s="415"/>
      <c r="M4" s="415"/>
      <c r="N4" s="415"/>
    </row>
    <row r="5" spans="1:14" ht="19.5" customHeight="1" thickBot="1" x14ac:dyDescent="0.2">
      <c r="A5" s="422" t="s">
        <v>4</v>
      </c>
      <c r="B5" s="893" t="s">
        <v>209</v>
      </c>
      <c r="C5" s="895"/>
      <c r="D5" s="896"/>
      <c r="E5" s="423"/>
      <c r="F5" s="424"/>
      <c r="G5" s="897" t="s">
        <v>90</v>
      </c>
      <c r="H5" s="899" t="s">
        <v>214</v>
      </c>
      <c r="I5" s="899" t="s">
        <v>91</v>
      </c>
      <c r="J5" s="902" t="s">
        <v>22</v>
      </c>
      <c r="K5" s="903"/>
      <c r="L5" s="903"/>
      <c r="M5" s="904"/>
      <c r="N5" s="425"/>
    </row>
    <row r="6" spans="1:14" ht="38.25" customHeight="1" x14ac:dyDescent="0.15">
      <c r="A6" s="905" t="s">
        <v>3</v>
      </c>
      <c r="B6" s="894"/>
      <c r="C6" s="427" t="s">
        <v>283</v>
      </c>
      <c r="D6" s="427" t="s">
        <v>264</v>
      </c>
      <c r="E6" s="426" t="s">
        <v>66</v>
      </c>
      <c r="F6" s="426" t="s">
        <v>71</v>
      </c>
      <c r="G6" s="898"/>
      <c r="H6" s="900"/>
      <c r="I6" s="901"/>
      <c r="J6" s="428" t="s">
        <v>8</v>
      </c>
      <c r="K6" s="429" t="s">
        <v>44</v>
      </c>
      <c r="L6" s="430" t="s">
        <v>43</v>
      </c>
      <c r="M6" s="431" t="s">
        <v>63</v>
      </c>
      <c r="N6" s="425"/>
    </row>
    <row r="7" spans="1:14" ht="20.25" customHeight="1" thickBot="1" x14ac:dyDescent="0.2">
      <c r="A7" s="906"/>
      <c r="B7" s="432" t="s">
        <v>73</v>
      </c>
      <c r="C7" s="432" t="s">
        <v>94</v>
      </c>
      <c r="D7" s="432" t="s">
        <v>284</v>
      </c>
      <c r="E7" s="432" t="s">
        <v>285</v>
      </c>
      <c r="F7" s="432" t="s">
        <v>286</v>
      </c>
      <c r="G7" s="433" t="s">
        <v>287</v>
      </c>
      <c r="H7" s="433" t="s">
        <v>288</v>
      </c>
      <c r="I7" s="434" t="s">
        <v>64</v>
      </c>
      <c r="J7" s="435"/>
      <c r="K7" s="436"/>
      <c r="L7" s="437"/>
      <c r="M7" s="438"/>
      <c r="N7" s="425"/>
    </row>
    <row r="8" spans="1:14" x14ac:dyDescent="0.15">
      <c r="A8" s="439"/>
      <c r="B8" s="440" t="s">
        <v>6</v>
      </c>
      <c r="C8" s="440" t="s">
        <v>6</v>
      </c>
      <c r="D8" s="440" t="s">
        <v>6</v>
      </c>
      <c r="E8" s="440" t="s">
        <v>10</v>
      </c>
      <c r="F8" s="596" t="s">
        <v>10</v>
      </c>
      <c r="G8" s="597" t="s">
        <v>10</v>
      </c>
      <c r="H8" s="600" t="s">
        <v>10</v>
      </c>
      <c r="I8" s="441" t="s">
        <v>10</v>
      </c>
      <c r="J8" s="442"/>
      <c r="K8" s="443" t="s">
        <v>7</v>
      </c>
      <c r="L8" s="444" t="s">
        <v>6</v>
      </c>
      <c r="M8" s="445" t="s">
        <v>7</v>
      </c>
      <c r="N8" s="446"/>
    </row>
    <row r="9" spans="1:14" ht="14.25" x14ac:dyDescent="0.15">
      <c r="A9" s="907">
        <v>1</v>
      </c>
      <c r="B9" s="910"/>
      <c r="C9" s="910"/>
      <c r="D9" s="910"/>
      <c r="E9" s="910"/>
      <c r="F9" s="593"/>
      <c r="G9" s="598"/>
      <c r="H9" s="601" t="str">
        <f>IF(F9="","",IF(ISERROR(F9+ROUNDDOWN(G9*3/74,0)),"",F9+ROUNDDOWN(G9*3/74,0)))</f>
        <v/>
      </c>
      <c r="I9" s="448" t="str">
        <f>IF(H9="","",IF(H9&gt;10032,10032,H9))</f>
        <v/>
      </c>
      <c r="J9" s="449" t="s">
        <v>289</v>
      </c>
      <c r="K9" s="450">
        <v>3960</v>
      </c>
      <c r="L9" s="451"/>
      <c r="M9" s="452"/>
      <c r="N9" s="425"/>
    </row>
    <row r="10" spans="1:14" ht="15" thickBot="1" x14ac:dyDescent="0.2">
      <c r="A10" s="907"/>
      <c r="B10" s="910"/>
      <c r="C10" s="910"/>
      <c r="D10" s="910"/>
      <c r="E10" s="910"/>
      <c r="F10" s="593"/>
      <c r="G10" s="598"/>
      <c r="H10" s="601" t="str">
        <f t="shared" ref="H10:H17" si="0">IF(F10="","",IF(ISERROR(F10+ROUNDDOWN(G10*3/74,0)),"",F10+ROUNDDOWN(G10*3/74,0)))</f>
        <v/>
      </c>
      <c r="I10" s="448" t="str">
        <f t="shared" ref="I10:I17" si="1">IF(H10="","",IF(H10&gt;10032,10032,H10))</f>
        <v/>
      </c>
      <c r="J10" s="453" t="s">
        <v>114</v>
      </c>
      <c r="K10" s="457" t="s">
        <v>111</v>
      </c>
      <c r="L10" s="455"/>
      <c r="M10" s="456"/>
      <c r="N10" s="425"/>
    </row>
    <row r="11" spans="1:14" ht="15" thickBot="1" x14ac:dyDescent="0.2">
      <c r="A11" s="907"/>
      <c r="B11" s="908"/>
      <c r="C11" s="908"/>
      <c r="D11" s="908"/>
      <c r="E11" s="908"/>
      <c r="F11" s="594"/>
      <c r="G11" s="599"/>
      <c r="H11" s="602" t="str">
        <f t="shared" si="0"/>
        <v/>
      </c>
      <c r="I11" s="459" t="str">
        <f t="shared" si="1"/>
        <v/>
      </c>
      <c r="J11" s="913" t="s">
        <v>132</v>
      </c>
      <c r="K11" s="914"/>
      <c r="L11" s="460"/>
      <c r="M11" s="461"/>
      <c r="N11" s="425"/>
    </row>
    <row r="12" spans="1:14" ht="14.25" x14ac:dyDescent="0.15">
      <c r="A12" s="915">
        <v>2</v>
      </c>
      <c r="B12" s="917"/>
      <c r="C12" s="917"/>
      <c r="D12" s="917"/>
      <c r="E12" s="917"/>
      <c r="F12" s="593"/>
      <c r="G12" s="598"/>
      <c r="H12" s="601" t="str">
        <f t="shared" si="0"/>
        <v/>
      </c>
      <c r="I12" s="448" t="str">
        <f t="shared" si="1"/>
        <v/>
      </c>
      <c r="J12" s="462" t="s">
        <v>273</v>
      </c>
      <c r="K12" s="463">
        <v>3960</v>
      </c>
      <c r="L12" s="451"/>
      <c r="M12" s="452"/>
      <c r="N12" s="425"/>
    </row>
    <row r="13" spans="1:14" ht="15" thickBot="1" x14ac:dyDescent="0.2">
      <c r="A13" s="907"/>
      <c r="B13" s="910"/>
      <c r="C13" s="910"/>
      <c r="D13" s="910"/>
      <c r="E13" s="910"/>
      <c r="F13" s="593"/>
      <c r="G13" s="598"/>
      <c r="H13" s="601" t="str">
        <f t="shared" si="0"/>
        <v/>
      </c>
      <c r="I13" s="448" t="str">
        <f t="shared" si="1"/>
        <v/>
      </c>
      <c r="J13" s="464" t="s">
        <v>114</v>
      </c>
      <c r="K13" s="466" t="s">
        <v>290</v>
      </c>
      <c r="L13" s="455"/>
      <c r="M13" s="456"/>
      <c r="N13" s="425"/>
    </row>
    <row r="14" spans="1:14" ht="15" thickBot="1" x14ac:dyDescent="0.2">
      <c r="A14" s="916"/>
      <c r="B14" s="908"/>
      <c r="C14" s="908"/>
      <c r="D14" s="908"/>
      <c r="E14" s="908"/>
      <c r="F14" s="594"/>
      <c r="G14" s="599"/>
      <c r="H14" s="602" t="str">
        <f t="shared" si="0"/>
        <v/>
      </c>
      <c r="I14" s="459" t="str">
        <f t="shared" si="1"/>
        <v/>
      </c>
      <c r="J14" s="913" t="s">
        <v>133</v>
      </c>
      <c r="K14" s="914"/>
      <c r="L14" s="460"/>
      <c r="M14" s="461"/>
      <c r="N14" s="425"/>
    </row>
    <row r="15" spans="1:14" ht="14.25" x14ac:dyDescent="0.15">
      <c r="A15" s="907">
        <v>3</v>
      </c>
      <c r="B15" s="917"/>
      <c r="C15" s="917"/>
      <c r="D15" s="917"/>
      <c r="E15" s="917"/>
      <c r="F15" s="593"/>
      <c r="G15" s="598"/>
      <c r="H15" s="601" t="str">
        <f t="shared" si="0"/>
        <v/>
      </c>
      <c r="I15" s="448" t="str">
        <f t="shared" si="1"/>
        <v/>
      </c>
      <c r="J15" s="467" t="s">
        <v>276</v>
      </c>
      <c r="K15" s="478">
        <v>3960</v>
      </c>
      <c r="L15" s="468"/>
      <c r="M15" s="469"/>
      <c r="N15" s="425"/>
    </row>
    <row r="16" spans="1:14" ht="15" thickBot="1" x14ac:dyDescent="0.2">
      <c r="A16" s="907"/>
      <c r="B16" s="910"/>
      <c r="C16" s="910"/>
      <c r="D16" s="910"/>
      <c r="E16" s="910"/>
      <c r="F16" s="593"/>
      <c r="G16" s="598"/>
      <c r="H16" s="601" t="str">
        <f t="shared" si="0"/>
        <v/>
      </c>
      <c r="I16" s="448" t="str">
        <f t="shared" si="1"/>
        <v/>
      </c>
      <c r="J16" s="464" t="s">
        <v>114</v>
      </c>
      <c r="K16" s="466" t="s">
        <v>291</v>
      </c>
      <c r="L16" s="455"/>
      <c r="M16" s="456"/>
      <c r="N16" s="425"/>
    </row>
    <row r="17" spans="1:14" ht="15" thickBot="1" x14ac:dyDescent="0.2">
      <c r="A17" s="907"/>
      <c r="B17" s="908"/>
      <c r="C17" s="908"/>
      <c r="D17" s="908"/>
      <c r="E17" s="908"/>
      <c r="F17" s="594"/>
      <c r="G17" s="599"/>
      <c r="H17" s="602" t="str">
        <f t="shared" si="0"/>
        <v/>
      </c>
      <c r="I17" s="459" t="str">
        <f t="shared" si="1"/>
        <v/>
      </c>
      <c r="J17" s="913" t="s">
        <v>134</v>
      </c>
      <c r="K17" s="914"/>
      <c r="L17" s="460"/>
      <c r="M17" s="461"/>
      <c r="N17" s="425"/>
    </row>
    <row r="18" spans="1:14" x14ac:dyDescent="0.15">
      <c r="A18" s="923" t="s">
        <v>16</v>
      </c>
      <c r="B18" s="927"/>
      <c r="C18" s="927"/>
      <c r="D18" s="927"/>
      <c r="E18" s="927"/>
      <c r="F18" s="934"/>
      <c r="G18" s="931"/>
      <c r="H18" s="934"/>
      <c r="I18" s="934"/>
      <c r="J18" s="462" t="s">
        <v>280</v>
      </c>
      <c r="K18" s="463">
        <v>3960</v>
      </c>
      <c r="L18" s="451"/>
      <c r="M18" s="452"/>
      <c r="N18" s="425"/>
    </row>
    <row r="19" spans="1:14" ht="14.25" thickBot="1" x14ac:dyDescent="0.2">
      <c r="A19" s="924"/>
      <c r="B19" s="928"/>
      <c r="C19" s="928"/>
      <c r="D19" s="928"/>
      <c r="E19" s="928"/>
      <c r="F19" s="935"/>
      <c r="G19" s="932"/>
      <c r="H19" s="935"/>
      <c r="I19" s="935"/>
      <c r="J19" s="464" t="s">
        <v>114</v>
      </c>
      <c r="K19" s="466" t="s">
        <v>275</v>
      </c>
      <c r="L19" s="455"/>
      <c r="M19" s="456"/>
      <c r="N19" s="425"/>
    </row>
    <row r="20" spans="1:14" ht="15" thickBot="1" x14ac:dyDescent="0.2">
      <c r="A20" s="925"/>
      <c r="B20" s="929"/>
      <c r="C20" s="929"/>
      <c r="D20" s="929"/>
      <c r="E20" s="929"/>
      <c r="F20" s="936"/>
      <c r="G20" s="933"/>
      <c r="H20" s="936"/>
      <c r="I20" s="936"/>
      <c r="J20" s="913" t="s">
        <v>135</v>
      </c>
      <c r="K20" s="914"/>
      <c r="L20" s="460"/>
      <c r="M20" s="461"/>
      <c r="N20" s="470"/>
    </row>
    <row r="21" spans="1:14" x14ac:dyDescent="0.15">
      <c r="A21" s="538" t="s">
        <v>21</v>
      </c>
      <c r="B21" s="539"/>
      <c r="C21" s="539"/>
      <c r="D21" s="539"/>
      <c r="E21" s="539"/>
      <c r="F21" s="540"/>
      <c r="G21" s="540"/>
      <c r="H21" s="540"/>
      <c r="I21" s="540"/>
      <c r="J21" s="541"/>
      <c r="K21" s="541"/>
      <c r="L21" s="539"/>
      <c r="M21" s="542"/>
      <c r="N21" s="543"/>
    </row>
    <row r="22" spans="1:14" x14ac:dyDescent="0.15">
      <c r="A22" s="544" t="s">
        <v>136</v>
      </c>
      <c r="B22" s="543"/>
      <c r="C22" s="543"/>
      <c r="D22" s="543"/>
      <c r="E22" s="543"/>
      <c r="F22" s="543"/>
      <c r="G22" s="543"/>
      <c r="H22" s="543"/>
      <c r="I22" s="543"/>
      <c r="J22" s="543"/>
      <c r="K22" s="543"/>
      <c r="L22" s="543"/>
      <c r="M22" s="543"/>
      <c r="N22" s="543"/>
    </row>
    <row r="23" spans="1:14" x14ac:dyDescent="0.15">
      <c r="A23" s="544" t="s">
        <v>198</v>
      </c>
      <c r="B23" s="543"/>
      <c r="C23" s="543"/>
      <c r="D23" s="543"/>
      <c r="E23" s="543"/>
      <c r="F23" s="543"/>
      <c r="G23" s="543"/>
      <c r="H23" s="543"/>
      <c r="I23" s="543"/>
      <c r="J23" s="543"/>
      <c r="K23" s="543"/>
      <c r="L23" s="543"/>
      <c r="M23" s="543"/>
      <c r="N23" s="543"/>
    </row>
    <row r="24" spans="1:14" x14ac:dyDescent="0.15">
      <c r="A24" s="544" t="s">
        <v>281</v>
      </c>
      <c r="B24" s="543"/>
      <c r="C24" s="543"/>
      <c r="D24" s="543"/>
      <c r="E24" s="543"/>
      <c r="F24" s="543"/>
      <c r="G24" s="543"/>
      <c r="H24" s="543"/>
      <c r="I24" s="543"/>
      <c r="J24" s="543"/>
      <c r="K24" s="543"/>
      <c r="L24" s="543"/>
      <c r="M24" s="543"/>
      <c r="N24" s="543"/>
    </row>
    <row r="25" spans="1:14" x14ac:dyDescent="0.15">
      <c r="A25" s="544" t="s">
        <v>204</v>
      </c>
      <c r="B25" s="543"/>
      <c r="C25" s="543"/>
      <c r="D25" s="543"/>
      <c r="E25" s="543"/>
      <c r="F25" s="543"/>
      <c r="G25" s="543"/>
      <c r="H25" s="543"/>
      <c r="I25" s="543"/>
      <c r="J25" s="543"/>
      <c r="K25" s="543"/>
      <c r="L25" s="543"/>
      <c r="M25" s="543"/>
      <c r="N25" s="543"/>
    </row>
    <row r="26" spans="1:14" x14ac:dyDescent="0.15">
      <c r="A26" s="538" t="s">
        <v>137</v>
      </c>
      <c r="B26" s="543"/>
      <c r="C26" s="543"/>
      <c r="D26" s="543"/>
      <c r="E26" s="543"/>
      <c r="F26" s="543"/>
      <c r="G26" s="543"/>
      <c r="H26" s="543"/>
      <c r="I26" s="543"/>
      <c r="J26" s="543"/>
      <c r="K26" s="543"/>
      <c r="L26" s="543"/>
      <c r="M26" s="543"/>
      <c r="N26" s="543"/>
    </row>
    <row r="27" spans="1:14" x14ac:dyDescent="0.15">
      <c r="A27" s="538" t="s">
        <v>282</v>
      </c>
      <c r="B27" s="543"/>
      <c r="C27" s="543"/>
      <c r="D27" s="543"/>
      <c r="E27" s="543"/>
      <c r="F27" s="543"/>
      <c r="G27" s="543"/>
      <c r="H27" s="543"/>
      <c r="I27" s="543"/>
      <c r="J27" s="543"/>
      <c r="K27" s="543"/>
      <c r="L27" s="543"/>
      <c r="M27" s="543"/>
      <c r="N27" s="543"/>
    </row>
    <row r="28" spans="1:14" x14ac:dyDescent="0.15">
      <c r="A28" s="544" t="s">
        <v>109</v>
      </c>
      <c r="B28" s="543"/>
      <c r="C28" s="543"/>
      <c r="D28" s="543"/>
      <c r="E28" s="543"/>
      <c r="F28" s="543"/>
      <c r="G28" s="543"/>
      <c r="H28" s="543"/>
      <c r="I28" s="543"/>
      <c r="J28" s="543"/>
      <c r="K28" s="543"/>
      <c r="L28" s="543"/>
      <c r="M28" s="543"/>
      <c r="N28" s="543"/>
    </row>
    <row r="29" spans="1:14" x14ac:dyDescent="0.15">
      <c r="A29" s="538" t="s">
        <v>346</v>
      </c>
      <c r="B29" s="543"/>
      <c r="C29" s="543"/>
      <c r="D29" s="543"/>
      <c r="E29" s="543"/>
      <c r="F29" s="543"/>
      <c r="G29" s="543"/>
      <c r="H29" s="543"/>
      <c r="I29" s="543"/>
      <c r="J29" s="543"/>
      <c r="K29" s="543"/>
      <c r="L29" s="543"/>
      <c r="M29" s="543"/>
      <c r="N29" s="543"/>
    </row>
  </sheetData>
  <mergeCells count="39">
    <mergeCell ref="G18:G20"/>
    <mergeCell ref="H18:H20"/>
    <mergeCell ref="I18:I20"/>
    <mergeCell ref="J20:K20"/>
    <mergeCell ref="A18:A20"/>
    <mergeCell ref="B18:B20"/>
    <mergeCell ref="C18:C20"/>
    <mergeCell ref="D18:D20"/>
    <mergeCell ref="E18:E20"/>
    <mergeCell ref="F18:F20"/>
    <mergeCell ref="J17:K17"/>
    <mergeCell ref="A15:A17"/>
    <mergeCell ref="B15:B17"/>
    <mergeCell ref="C15:C17"/>
    <mergeCell ref="D15:D17"/>
    <mergeCell ref="E15:E17"/>
    <mergeCell ref="E9:E11"/>
    <mergeCell ref="J11:K11"/>
    <mergeCell ref="A12:A14"/>
    <mergeCell ref="B12:B14"/>
    <mergeCell ref="C12:C14"/>
    <mergeCell ref="D12:D14"/>
    <mergeCell ref="E12:E14"/>
    <mergeCell ref="J14:K14"/>
    <mergeCell ref="A6:A7"/>
    <mergeCell ref="A9:A11"/>
    <mergeCell ref="B9:B11"/>
    <mergeCell ref="C9:C11"/>
    <mergeCell ref="D9:D11"/>
    <mergeCell ref="I2:J2"/>
    <mergeCell ref="K2:L2"/>
    <mergeCell ref="I3:J3"/>
    <mergeCell ref="K3:L3"/>
    <mergeCell ref="B5:B6"/>
    <mergeCell ref="C5:D5"/>
    <mergeCell ref="G5:G6"/>
    <mergeCell ref="H5:H6"/>
    <mergeCell ref="I5:I6"/>
    <mergeCell ref="J5:M5"/>
  </mergeCells>
  <phoneticPr fontId="2"/>
  <dataValidations count="1">
    <dataValidation type="whole" allowBlank="1" showInputMessage="1" showErrorMessage="1" sqref="E15 E12 E9 B9:D17">
      <formula1>0</formula1>
      <formula2>999999</formula2>
    </dataValidation>
  </dataValidation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7"/>
  <sheetViews>
    <sheetView showGridLines="0" zoomScale="80" zoomScaleNormal="80" zoomScaleSheetLayoutView="91" workbookViewId="0">
      <selection activeCell="Q22" sqref="Q22"/>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customWidth="1"/>
    <col min="13" max="13" width="14.875" customWidth="1"/>
    <col min="14" max="14" width="2.125" customWidth="1"/>
  </cols>
  <sheetData>
    <row r="1" spans="1:13" ht="15" thickBot="1" x14ac:dyDescent="0.2">
      <c r="A1" s="479" t="s">
        <v>45</v>
      </c>
      <c r="B1" s="480"/>
      <c r="C1" s="480"/>
      <c r="D1" s="480"/>
      <c r="E1" s="480"/>
      <c r="F1" s="480"/>
      <c r="G1" s="480"/>
      <c r="H1" s="480"/>
      <c r="I1" s="480"/>
      <c r="J1" s="480"/>
      <c r="K1" s="480"/>
      <c r="L1" s="480"/>
      <c r="M1" s="480"/>
    </row>
    <row r="2" spans="1:13" ht="15" thickBot="1" x14ac:dyDescent="0.2">
      <c r="A2" s="480"/>
      <c r="B2" s="480"/>
      <c r="C2" s="480"/>
      <c r="D2" s="480"/>
      <c r="E2" s="480"/>
      <c r="F2" s="480"/>
      <c r="G2" s="481" t="s">
        <v>14</v>
      </c>
      <c r="H2" s="937"/>
      <c r="I2" s="938"/>
      <c r="J2" s="938"/>
      <c r="K2" s="939"/>
      <c r="L2" s="481" t="s">
        <v>15</v>
      </c>
      <c r="M2" s="482"/>
    </row>
    <row r="3" spans="1:13" ht="15" thickBot="1" x14ac:dyDescent="0.2">
      <c r="A3" s="479"/>
      <c r="B3" s="480"/>
      <c r="C3" s="480"/>
      <c r="D3" s="480"/>
      <c r="E3" s="483"/>
      <c r="F3" s="483"/>
      <c r="G3" s="481" t="s">
        <v>12</v>
      </c>
      <c r="H3" s="937"/>
      <c r="I3" s="938"/>
      <c r="J3" s="938"/>
      <c r="K3" s="939"/>
      <c r="L3" s="481" t="s">
        <v>13</v>
      </c>
      <c r="M3" s="482"/>
    </row>
    <row r="4" spans="1:13" ht="15" thickBot="1" x14ac:dyDescent="0.2">
      <c r="A4" s="479" t="s">
        <v>367</v>
      </c>
      <c r="B4" s="480"/>
      <c r="C4" s="480"/>
      <c r="D4" s="480"/>
      <c r="E4" s="484"/>
      <c r="F4" s="484"/>
      <c r="G4" s="484"/>
      <c r="H4" s="485"/>
      <c r="I4" s="480"/>
      <c r="J4" s="480"/>
      <c r="K4" s="480"/>
      <c r="L4" s="480"/>
      <c r="M4" s="480"/>
    </row>
    <row r="5" spans="1:13" ht="19.5" customHeight="1" thickBot="1" x14ac:dyDescent="0.2">
      <c r="A5" s="422" t="s">
        <v>4</v>
      </c>
      <c r="B5" s="893" t="s">
        <v>209</v>
      </c>
      <c r="C5" s="895"/>
      <c r="D5" s="896"/>
      <c r="E5" s="423"/>
      <c r="F5" s="424"/>
      <c r="G5" s="897" t="s">
        <v>90</v>
      </c>
      <c r="H5" s="899" t="s">
        <v>214</v>
      </c>
      <c r="I5" s="899" t="s">
        <v>91</v>
      </c>
      <c r="J5" s="940" t="s">
        <v>22</v>
      </c>
      <c r="K5" s="941"/>
      <c r="L5" s="941"/>
      <c r="M5" s="942"/>
    </row>
    <row r="6" spans="1:13" ht="38.25" customHeight="1" x14ac:dyDescent="0.15">
      <c r="A6" s="905" t="s">
        <v>3</v>
      </c>
      <c r="B6" s="894"/>
      <c r="C6" s="427" t="s">
        <v>292</v>
      </c>
      <c r="D6" s="427" t="s">
        <v>264</v>
      </c>
      <c r="E6" s="426" t="s">
        <v>66</v>
      </c>
      <c r="F6" s="426" t="s">
        <v>71</v>
      </c>
      <c r="G6" s="898"/>
      <c r="H6" s="900"/>
      <c r="I6" s="901"/>
      <c r="J6" s="486" t="s">
        <v>8</v>
      </c>
      <c r="K6" s="487" t="s">
        <v>44</v>
      </c>
      <c r="L6" s="488" t="s">
        <v>43</v>
      </c>
      <c r="M6" s="489" t="s">
        <v>63</v>
      </c>
    </row>
    <row r="7" spans="1:13" ht="20.25" customHeight="1" thickBot="1" x14ac:dyDescent="0.2">
      <c r="A7" s="906"/>
      <c r="B7" s="432" t="s">
        <v>265</v>
      </c>
      <c r="C7" s="432" t="s">
        <v>94</v>
      </c>
      <c r="D7" s="432" t="s">
        <v>293</v>
      </c>
      <c r="E7" s="432" t="s">
        <v>268</v>
      </c>
      <c r="F7" s="432" t="s">
        <v>269</v>
      </c>
      <c r="G7" s="433" t="s">
        <v>294</v>
      </c>
      <c r="H7" s="433" t="s">
        <v>19</v>
      </c>
      <c r="I7" s="434" t="s">
        <v>295</v>
      </c>
      <c r="J7" s="490"/>
      <c r="K7" s="491"/>
      <c r="L7" s="492"/>
      <c r="M7" s="493"/>
    </row>
    <row r="8" spans="1:13" x14ac:dyDescent="0.15">
      <c r="A8" s="439"/>
      <c r="B8" s="440" t="s">
        <v>6</v>
      </c>
      <c r="C8" s="440" t="s">
        <v>6</v>
      </c>
      <c r="D8" s="440" t="s">
        <v>6</v>
      </c>
      <c r="E8" s="440" t="s">
        <v>10</v>
      </c>
      <c r="F8" s="440" t="s">
        <v>10</v>
      </c>
      <c r="G8" s="441" t="s">
        <v>10</v>
      </c>
      <c r="H8" s="441" t="s">
        <v>10</v>
      </c>
      <c r="I8" s="441" t="s">
        <v>10</v>
      </c>
      <c r="J8" s="494"/>
      <c r="K8" s="495" t="s">
        <v>7</v>
      </c>
      <c r="L8" s="496" t="s">
        <v>6</v>
      </c>
      <c r="M8" s="497" t="s">
        <v>7</v>
      </c>
    </row>
    <row r="9" spans="1:13" ht="15" thickBot="1" x14ac:dyDescent="0.2">
      <c r="A9" s="943">
        <v>1</v>
      </c>
      <c r="B9" s="944"/>
      <c r="C9" s="946"/>
      <c r="D9" s="946"/>
      <c r="E9" s="499"/>
      <c r="F9" s="499"/>
      <c r="G9" s="500" t="str">
        <f t="shared" ref="G9:G23" si="0">IF(E9="","",IF(ISERROR(E9+F9),"",E9+F9))</f>
        <v/>
      </c>
      <c r="H9" s="500" t="str">
        <f t="shared" ref="H9:H23" si="1">IF(G9="","",580000)</f>
        <v/>
      </c>
      <c r="I9" s="500" t="str">
        <f>IF(G9="","",MIN(G9,H9))</f>
        <v/>
      </c>
      <c r="J9" s="501" t="s">
        <v>289</v>
      </c>
      <c r="K9" s="502">
        <v>63360</v>
      </c>
      <c r="L9" s="503"/>
      <c r="M9" s="504"/>
    </row>
    <row r="10" spans="1:13" ht="15" thickBot="1" x14ac:dyDescent="0.2">
      <c r="A10" s="943"/>
      <c r="B10" s="945"/>
      <c r="C10" s="947"/>
      <c r="D10" s="947"/>
      <c r="E10" s="499"/>
      <c r="F10" s="499"/>
      <c r="G10" s="500" t="str">
        <f t="shared" si="0"/>
        <v/>
      </c>
      <c r="H10" s="500" t="str">
        <f t="shared" si="1"/>
        <v/>
      </c>
      <c r="I10" s="500" t="str">
        <f t="shared" ref="I10:I23" si="2">IF(G10="","",MIN(G10,H10))</f>
        <v/>
      </c>
      <c r="J10" s="505" t="s">
        <v>296</v>
      </c>
      <c r="K10" s="506">
        <v>122760</v>
      </c>
      <c r="L10" s="507"/>
      <c r="M10" s="504"/>
    </row>
    <row r="11" spans="1:13" ht="15" thickBot="1" x14ac:dyDescent="0.2">
      <c r="A11" s="943"/>
      <c r="B11" s="945"/>
      <c r="C11" s="947"/>
      <c r="D11" s="947"/>
      <c r="E11" s="499"/>
      <c r="F11" s="499"/>
      <c r="G11" s="500" t="str">
        <f t="shared" si="0"/>
        <v/>
      </c>
      <c r="H11" s="500" t="str">
        <f t="shared" si="1"/>
        <v/>
      </c>
      <c r="I11" s="500" t="str">
        <f t="shared" si="2"/>
        <v/>
      </c>
      <c r="J11" s="505" t="s">
        <v>297</v>
      </c>
      <c r="K11" s="506">
        <v>182160</v>
      </c>
      <c r="L11" s="507"/>
      <c r="M11" s="504"/>
    </row>
    <row r="12" spans="1:13" ht="15" thickBot="1" x14ac:dyDescent="0.2">
      <c r="A12" s="943"/>
      <c r="B12" s="945"/>
      <c r="C12" s="947"/>
      <c r="D12" s="947"/>
      <c r="E12" s="499"/>
      <c r="F12" s="499"/>
      <c r="G12" s="500" t="str">
        <f>IF(E12="","",IF(ISERROR(E12+F12),"",E12+F12))</f>
        <v/>
      </c>
      <c r="H12" s="500" t="str">
        <f>IF(G12="","",580000)</f>
        <v/>
      </c>
      <c r="I12" s="500" t="str">
        <f>IF(G12="","",MIN(G12,H12))</f>
        <v/>
      </c>
      <c r="J12" s="508" t="s">
        <v>114</v>
      </c>
      <c r="K12" s="509" t="s">
        <v>101</v>
      </c>
      <c r="L12" s="510"/>
      <c r="M12" s="504"/>
    </row>
    <row r="13" spans="1:13" ht="15" thickBot="1" x14ac:dyDescent="0.2">
      <c r="A13" s="943"/>
      <c r="B13" s="945"/>
      <c r="C13" s="947"/>
      <c r="D13" s="947"/>
      <c r="E13" s="511"/>
      <c r="F13" s="511"/>
      <c r="G13" s="498" t="str">
        <f t="shared" si="0"/>
        <v/>
      </c>
      <c r="H13" s="498" t="str">
        <f t="shared" si="1"/>
        <v/>
      </c>
      <c r="I13" s="498" t="str">
        <f t="shared" si="2"/>
        <v/>
      </c>
      <c r="J13" s="948" t="s">
        <v>132</v>
      </c>
      <c r="K13" s="949"/>
      <c r="L13" s="512"/>
      <c r="M13" s="513"/>
    </row>
    <row r="14" spans="1:13" ht="15" thickBot="1" x14ac:dyDescent="0.2">
      <c r="A14" s="950">
        <v>2</v>
      </c>
      <c r="B14" s="945"/>
      <c r="C14" s="946"/>
      <c r="D14" s="946"/>
      <c r="E14" s="499"/>
      <c r="F14" s="499"/>
      <c r="G14" s="500" t="str">
        <f t="shared" si="0"/>
        <v/>
      </c>
      <c r="H14" s="500" t="str">
        <f t="shared" si="1"/>
        <v/>
      </c>
      <c r="I14" s="500" t="str">
        <f t="shared" si="2"/>
        <v/>
      </c>
      <c r="J14" s="514" t="s">
        <v>289</v>
      </c>
      <c r="K14" s="515">
        <v>63360</v>
      </c>
      <c r="L14" s="503"/>
      <c r="M14" s="504"/>
    </row>
    <row r="15" spans="1:13" ht="15" thickBot="1" x14ac:dyDescent="0.2">
      <c r="A15" s="951"/>
      <c r="B15" s="945"/>
      <c r="C15" s="947"/>
      <c r="D15" s="947"/>
      <c r="E15" s="499"/>
      <c r="F15" s="499"/>
      <c r="G15" s="500" t="str">
        <f t="shared" si="0"/>
        <v/>
      </c>
      <c r="H15" s="500" t="str">
        <f t="shared" si="1"/>
        <v/>
      </c>
      <c r="I15" s="500" t="str">
        <f t="shared" si="2"/>
        <v/>
      </c>
      <c r="J15" s="516" t="s">
        <v>298</v>
      </c>
      <c r="K15" s="517">
        <v>122760</v>
      </c>
      <c r="L15" s="507"/>
      <c r="M15" s="504"/>
    </row>
    <row r="16" spans="1:13" ht="15" thickBot="1" x14ac:dyDescent="0.2">
      <c r="A16" s="951"/>
      <c r="B16" s="945"/>
      <c r="C16" s="947"/>
      <c r="D16" s="947"/>
      <c r="E16" s="499"/>
      <c r="F16" s="499"/>
      <c r="G16" s="500" t="str">
        <f t="shared" si="0"/>
        <v/>
      </c>
      <c r="H16" s="500" t="str">
        <f t="shared" si="1"/>
        <v/>
      </c>
      <c r="I16" s="500" t="str">
        <f t="shared" si="2"/>
        <v/>
      </c>
      <c r="J16" s="516" t="s">
        <v>11</v>
      </c>
      <c r="K16" s="517">
        <v>182160</v>
      </c>
      <c r="L16" s="507"/>
      <c r="M16" s="504"/>
    </row>
    <row r="17" spans="1:13" ht="15" thickBot="1" x14ac:dyDescent="0.2">
      <c r="A17" s="951"/>
      <c r="B17" s="945"/>
      <c r="C17" s="947"/>
      <c r="D17" s="947"/>
      <c r="E17" s="499"/>
      <c r="F17" s="499"/>
      <c r="G17" s="500" t="str">
        <f t="shared" si="0"/>
        <v/>
      </c>
      <c r="H17" s="500" t="str">
        <f t="shared" si="1"/>
        <v/>
      </c>
      <c r="I17" s="500" t="str">
        <f t="shared" si="2"/>
        <v/>
      </c>
      <c r="J17" s="518" t="s">
        <v>114</v>
      </c>
      <c r="K17" s="519" t="s">
        <v>101</v>
      </c>
      <c r="L17" s="510"/>
      <c r="M17" s="504"/>
    </row>
    <row r="18" spans="1:13" ht="15" thickBot="1" x14ac:dyDescent="0.2">
      <c r="A18" s="952"/>
      <c r="B18" s="945"/>
      <c r="C18" s="947"/>
      <c r="D18" s="947"/>
      <c r="E18" s="511"/>
      <c r="F18" s="511"/>
      <c r="G18" s="498" t="str">
        <f t="shared" si="0"/>
        <v/>
      </c>
      <c r="H18" s="498" t="str">
        <f t="shared" si="1"/>
        <v/>
      </c>
      <c r="I18" s="498" t="str">
        <f t="shared" si="2"/>
        <v/>
      </c>
      <c r="J18" s="948" t="s">
        <v>133</v>
      </c>
      <c r="K18" s="949"/>
      <c r="L18" s="512"/>
      <c r="M18" s="513"/>
    </row>
    <row r="19" spans="1:13" ht="15" thickBot="1" x14ac:dyDescent="0.2">
      <c r="A19" s="950">
        <v>3</v>
      </c>
      <c r="B19" s="945"/>
      <c r="C19" s="947"/>
      <c r="D19" s="947"/>
      <c r="E19" s="520"/>
      <c r="F19" s="521"/>
      <c r="G19" s="522" t="str">
        <f t="shared" si="0"/>
        <v/>
      </c>
      <c r="H19" s="522" t="str">
        <f t="shared" si="1"/>
        <v/>
      </c>
      <c r="I19" s="522" t="str">
        <f t="shared" si="2"/>
        <v/>
      </c>
      <c r="J19" s="523" t="s">
        <v>299</v>
      </c>
      <c r="K19" s="515">
        <v>63360</v>
      </c>
      <c r="L19" s="503"/>
      <c r="M19" s="504"/>
    </row>
    <row r="20" spans="1:13" ht="15" thickBot="1" x14ac:dyDescent="0.2">
      <c r="A20" s="951"/>
      <c r="B20" s="945"/>
      <c r="C20" s="947"/>
      <c r="D20" s="947"/>
      <c r="E20" s="521"/>
      <c r="F20" s="521"/>
      <c r="G20" s="522" t="str">
        <f t="shared" si="0"/>
        <v/>
      </c>
      <c r="H20" s="522" t="str">
        <f t="shared" si="1"/>
        <v/>
      </c>
      <c r="I20" s="522" t="str">
        <f t="shared" si="2"/>
        <v/>
      </c>
      <c r="J20" s="516" t="s">
        <v>298</v>
      </c>
      <c r="K20" s="517">
        <v>122760</v>
      </c>
      <c r="L20" s="507"/>
      <c r="M20" s="504"/>
    </row>
    <row r="21" spans="1:13" ht="15" thickBot="1" x14ac:dyDescent="0.2">
      <c r="A21" s="951"/>
      <c r="B21" s="945"/>
      <c r="C21" s="947"/>
      <c r="D21" s="947"/>
      <c r="E21" s="520"/>
      <c r="F21" s="521"/>
      <c r="G21" s="522" t="str">
        <f t="shared" si="0"/>
        <v/>
      </c>
      <c r="H21" s="522" t="str">
        <f t="shared" si="1"/>
        <v/>
      </c>
      <c r="I21" s="522" t="str">
        <f t="shared" si="2"/>
        <v/>
      </c>
      <c r="J21" s="516" t="s">
        <v>297</v>
      </c>
      <c r="K21" s="517">
        <v>182160</v>
      </c>
      <c r="L21" s="507"/>
      <c r="M21" s="504"/>
    </row>
    <row r="22" spans="1:13" ht="15" thickBot="1" x14ac:dyDescent="0.2">
      <c r="A22" s="951"/>
      <c r="B22" s="945"/>
      <c r="C22" s="947"/>
      <c r="D22" s="947"/>
      <c r="E22" s="520"/>
      <c r="F22" s="521"/>
      <c r="G22" s="522" t="str">
        <f t="shared" si="0"/>
        <v/>
      </c>
      <c r="H22" s="522" t="str">
        <f t="shared" si="1"/>
        <v/>
      </c>
      <c r="I22" s="522" t="str">
        <f t="shared" si="2"/>
        <v/>
      </c>
      <c r="J22" s="518" t="s">
        <v>114</v>
      </c>
      <c r="K22" s="519" t="s">
        <v>101</v>
      </c>
      <c r="L22" s="510"/>
      <c r="M22" s="504"/>
    </row>
    <row r="23" spans="1:13" ht="15" thickBot="1" x14ac:dyDescent="0.2">
      <c r="A23" s="952"/>
      <c r="B23" s="945"/>
      <c r="C23" s="947"/>
      <c r="D23" s="947"/>
      <c r="E23" s="524"/>
      <c r="F23" s="524"/>
      <c r="G23" s="525" t="str">
        <f t="shared" si="0"/>
        <v/>
      </c>
      <c r="H23" s="525" t="str">
        <f t="shared" si="1"/>
        <v/>
      </c>
      <c r="I23" s="525" t="str">
        <f t="shared" si="2"/>
        <v/>
      </c>
      <c r="J23" s="948" t="s">
        <v>300</v>
      </c>
      <c r="K23" s="949"/>
      <c r="L23" s="512"/>
      <c r="M23" s="513"/>
    </row>
    <row r="24" spans="1:13" ht="14.25" thickBot="1" x14ac:dyDescent="0.2">
      <c r="A24" s="953" t="s">
        <v>9</v>
      </c>
      <c r="B24" s="956"/>
      <c r="C24" s="956"/>
      <c r="D24" s="956"/>
      <c r="E24" s="957"/>
      <c r="F24" s="957"/>
      <c r="G24" s="957"/>
      <c r="H24" s="957"/>
      <c r="I24" s="957"/>
      <c r="J24" s="514" t="s">
        <v>301</v>
      </c>
      <c r="K24" s="515">
        <v>63360</v>
      </c>
      <c r="L24" s="526"/>
      <c r="M24" s="504"/>
    </row>
    <row r="25" spans="1:13" ht="14.25" thickBot="1" x14ac:dyDescent="0.2">
      <c r="A25" s="954"/>
      <c r="B25" s="956"/>
      <c r="C25" s="956"/>
      <c r="D25" s="956"/>
      <c r="E25" s="957"/>
      <c r="F25" s="957"/>
      <c r="G25" s="957"/>
      <c r="H25" s="957"/>
      <c r="I25" s="957"/>
      <c r="J25" s="516" t="s">
        <v>298</v>
      </c>
      <c r="K25" s="517">
        <v>122760</v>
      </c>
      <c r="L25" s="527"/>
      <c r="M25" s="528"/>
    </row>
    <row r="26" spans="1:13" ht="14.25" thickBot="1" x14ac:dyDescent="0.2">
      <c r="A26" s="954"/>
      <c r="B26" s="956"/>
      <c r="C26" s="956"/>
      <c r="D26" s="956"/>
      <c r="E26" s="957"/>
      <c r="F26" s="957"/>
      <c r="G26" s="957"/>
      <c r="H26" s="957"/>
      <c r="I26" s="957"/>
      <c r="J26" s="516" t="s">
        <v>302</v>
      </c>
      <c r="K26" s="517">
        <v>182160</v>
      </c>
      <c r="L26" s="527"/>
      <c r="M26" s="528"/>
    </row>
    <row r="27" spans="1:13" ht="14.25" thickBot="1" x14ac:dyDescent="0.2">
      <c r="A27" s="954"/>
      <c r="B27" s="956"/>
      <c r="C27" s="956"/>
      <c r="D27" s="956"/>
      <c r="E27" s="957"/>
      <c r="F27" s="957"/>
      <c r="G27" s="957"/>
      <c r="H27" s="957"/>
      <c r="I27" s="957"/>
      <c r="J27" s="518" t="s">
        <v>114</v>
      </c>
      <c r="K27" s="519" t="s">
        <v>101</v>
      </c>
      <c r="L27" s="529"/>
      <c r="M27" s="530"/>
    </row>
    <row r="28" spans="1:13" ht="14.25" thickBot="1" x14ac:dyDescent="0.2">
      <c r="A28" s="955"/>
      <c r="B28" s="956"/>
      <c r="C28" s="956"/>
      <c r="D28" s="956"/>
      <c r="E28" s="957"/>
      <c r="F28" s="957"/>
      <c r="G28" s="957"/>
      <c r="H28" s="957"/>
      <c r="I28" s="957"/>
      <c r="J28" s="958" t="s">
        <v>70</v>
      </c>
      <c r="K28" s="959"/>
      <c r="L28" s="531"/>
      <c r="M28" s="513"/>
    </row>
    <row r="29" spans="1:13" s="20" customFormat="1" ht="10.5" x14ac:dyDescent="0.15">
      <c r="A29" s="532" t="s">
        <v>21</v>
      </c>
      <c r="B29" s="533"/>
      <c r="C29" s="533"/>
      <c r="D29" s="533"/>
      <c r="E29" s="534"/>
      <c r="F29" s="534"/>
      <c r="G29" s="534"/>
      <c r="H29" s="534"/>
      <c r="I29" s="534"/>
      <c r="J29" s="535"/>
      <c r="K29" s="535"/>
      <c r="L29" s="533"/>
      <c r="M29" s="536"/>
    </row>
    <row r="30" spans="1:13" s="20" customFormat="1" ht="10.5" x14ac:dyDescent="0.15">
      <c r="A30" s="532" t="s">
        <v>303</v>
      </c>
      <c r="B30" s="537"/>
      <c r="C30" s="537"/>
      <c r="D30" s="537"/>
      <c r="E30" s="537"/>
      <c r="F30" s="537"/>
      <c r="G30" s="537"/>
      <c r="H30" s="537"/>
      <c r="I30" s="537"/>
      <c r="J30" s="537"/>
      <c r="K30" s="537"/>
      <c r="L30" s="537"/>
      <c r="M30" s="537"/>
    </row>
    <row r="31" spans="1:13" s="20" customFormat="1" ht="10.5" x14ac:dyDescent="0.15">
      <c r="A31" s="110" t="s">
        <v>304</v>
      </c>
      <c r="B31" s="537"/>
      <c r="C31" s="537"/>
      <c r="D31" s="537"/>
      <c r="E31" s="537"/>
      <c r="F31" s="537"/>
      <c r="G31" s="537"/>
      <c r="H31" s="537"/>
      <c r="I31" s="537"/>
      <c r="J31" s="537"/>
      <c r="K31" s="537"/>
      <c r="L31" s="537"/>
      <c r="M31" s="537"/>
    </row>
    <row r="32" spans="1:13" s="20" customFormat="1" ht="10.5" x14ac:dyDescent="0.15">
      <c r="A32" s="110" t="s">
        <v>281</v>
      </c>
      <c r="B32" s="537"/>
      <c r="C32" s="537"/>
      <c r="D32" s="537"/>
      <c r="E32" s="537"/>
      <c r="F32" s="537"/>
      <c r="G32" s="537"/>
      <c r="H32" s="537"/>
      <c r="I32" s="537"/>
      <c r="J32" s="537"/>
      <c r="K32" s="537"/>
      <c r="L32" s="537"/>
      <c r="M32" s="537"/>
    </row>
    <row r="33" spans="1:13" s="20" customFormat="1" ht="10.5" x14ac:dyDescent="0.15">
      <c r="A33" s="110" t="s">
        <v>204</v>
      </c>
      <c r="B33" s="537"/>
      <c r="C33" s="537"/>
      <c r="D33" s="537"/>
      <c r="E33" s="537"/>
      <c r="F33" s="537"/>
      <c r="G33" s="537"/>
      <c r="H33" s="537"/>
      <c r="I33" s="537"/>
      <c r="J33" s="537"/>
      <c r="K33" s="537"/>
      <c r="L33" s="537"/>
      <c r="M33" s="537"/>
    </row>
    <row r="34" spans="1:13" s="20" customFormat="1" ht="10.5" x14ac:dyDescent="0.15">
      <c r="A34" s="532" t="s">
        <v>137</v>
      </c>
      <c r="B34" s="537"/>
      <c r="C34" s="537"/>
      <c r="D34" s="537"/>
      <c r="E34" s="537"/>
      <c r="F34" s="537"/>
      <c r="G34" s="537"/>
      <c r="H34" s="537"/>
      <c r="I34" s="537"/>
      <c r="J34" s="537"/>
      <c r="K34" s="537"/>
      <c r="L34" s="537"/>
      <c r="M34" s="537"/>
    </row>
    <row r="35" spans="1:13" s="20" customFormat="1" ht="10.5" x14ac:dyDescent="0.15">
      <c r="A35" s="532" t="s">
        <v>305</v>
      </c>
      <c r="B35" s="537"/>
      <c r="C35" s="537"/>
      <c r="D35" s="537"/>
      <c r="E35" s="537"/>
      <c r="F35" s="537"/>
      <c r="G35" s="537"/>
      <c r="H35" s="537"/>
      <c r="I35" s="537"/>
      <c r="J35" s="537"/>
      <c r="K35" s="537"/>
      <c r="L35" s="537"/>
      <c r="M35" s="537"/>
    </row>
    <row r="36" spans="1:13" s="20" customFormat="1" ht="10.5" x14ac:dyDescent="0.15">
      <c r="A36" s="532" t="s">
        <v>109</v>
      </c>
      <c r="B36" s="537"/>
      <c r="C36" s="537"/>
      <c r="D36" s="537"/>
      <c r="E36" s="537"/>
      <c r="F36" s="537"/>
      <c r="G36" s="537"/>
      <c r="H36" s="537"/>
      <c r="I36" s="537"/>
      <c r="J36" s="537"/>
      <c r="K36" s="537"/>
      <c r="L36" s="537"/>
      <c r="M36" s="537"/>
    </row>
    <row r="37" spans="1:13" s="20" customFormat="1" ht="10.5" x14ac:dyDescent="0.15">
      <c r="A37" s="532" t="s">
        <v>306</v>
      </c>
      <c r="B37" s="537"/>
      <c r="C37" s="537"/>
      <c r="D37" s="537"/>
      <c r="E37" s="537"/>
      <c r="F37" s="537"/>
      <c r="G37" s="537"/>
      <c r="H37" s="537"/>
      <c r="I37" s="537"/>
      <c r="J37" s="537"/>
      <c r="K37" s="537"/>
      <c r="L37" s="537"/>
      <c r="M37" s="537"/>
    </row>
  </sheetData>
  <mergeCells count="34">
    <mergeCell ref="F24:F28"/>
    <mergeCell ref="G24:G28"/>
    <mergeCell ref="H24:H28"/>
    <mergeCell ref="I24:I28"/>
    <mergeCell ref="J28:K28"/>
    <mergeCell ref="A24:A28"/>
    <mergeCell ref="B24:B28"/>
    <mergeCell ref="C24:C28"/>
    <mergeCell ref="D24:D28"/>
    <mergeCell ref="E24:E28"/>
    <mergeCell ref="J13:K13"/>
    <mergeCell ref="J18:K18"/>
    <mergeCell ref="A19:A23"/>
    <mergeCell ref="B19:B23"/>
    <mergeCell ref="C19:C23"/>
    <mergeCell ref="D19:D23"/>
    <mergeCell ref="J23:K23"/>
    <mergeCell ref="A14:A18"/>
    <mergeCell ref="B14:B18"/>
    <mergeCell ref="C14:C18"/>
    <mergeCell ref="D14:D18"/>
    <mergeCell ref="A6:A7"/>
    <mergeCell ref="A9:A13"/>
    <mergeCell ref="B9:B13"/>
    <mergeCell ref="C9:C13"/>
    <mergeCell ref="D9:D13"/>
    <mergeCell ref="H2:K2"/>
    <mergeCell ref="H3:K3"/>
    <mergeCell ref="B5:B6"/>
    <mergeCell ref="C5:D5"/>
    <mergeCell ref="G5:G6"/>
    <mergeCell ref="H5:H6"/>
    <mergeCell ref="I5:I6"/>
    <mergeCell ref="J5:M5"/>
  </mergeCells>
  <phoneticPr fontId="2"/>
  <pageMargins left="0.70866141732283472" right="0.70866141732283472" top="0.74803149606299213" bottom="0.74803149606299213" header="0.31496062992125984" footer="0.31496062992125984"/>
  <pageSetup paperSize="9" scale="85"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3"/>
  <sheetViews>
    <sheetView showGridLines="0" zoomScale="80" zoomScaleNormal="80" zoomScaleSheetLayoutView="91" workbookViewId="0">
      <selection activeCell="G21" sqref="G21:G24"/>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customWidth="1"/>
    <col min="13" max="13" width="14.875" customWidth="1"/>
    <col min="14" max="14" width="2.125" customWidth="1"/>
    <col min="16" max="16" width="10.375" customWidth="1"/>
  </cols>
  <sheetData>
    <row r="1" spans="1:13" ht="15" thickBot="1" x14ac:dyDescent="0.2">
      <c r="A1" s="545" t="s">
        <v>45</v>
      </c>
      <c r="B1" s="546"/>
      <c r="C1" s="546"/>
      <c r="D1" s="546"/>
      <c r="E1" s="546"/>
      <c r="F1" s="546"/>
      <c r="G1" s="546"/>
      <c r="H1" s="546"/>
      <c r="I1" s="546"/>
      <c r="J1" s="546"/>
      <c r="K1" s="546"/>
      <c r="L1" s="546"/>
      <c r="M1" s="546"/>
    </row>
    <row r="2" spans="1:13" ht="15" thickBot="1" x14ac:dyDescent="0.2">
      <c r="A2" s="546"/>
      <c r="B2" s="546"/>
      <c r="C2" s="546"/>
      <c r="D2" s="546"/>
      <c r="E2" s="546"/>
      <c r="F2" s="546"/>
      <c r="G2" s="547" t="s">
        <v>14</v>
      </c>
      <c r="H2" s="960"/>
      <c r="I2" s="961"/>
      <c r="J2" s="961"/>
      <c r="K2" s="962"/>
      <c r="L2" s="547" t="s">
        <v>15</v>
      </c>
      <c r="M2" s="548"/>
    </row>
    <row r="3" spans="1:13" ht="15" thickBot="1" x14ac:dyDescent="0.2">
      <c r="A3" s="545"/>
      <c r="B3" s="546"/>
      <c r="C3" s="546"/>
      <c r="D3" s="546"/>
      <c r="E3" s="549"/>
      <c r="F3" s="549"/>
      <c r="G3" s="547" t="s">
        <v>12</v>
      </c>
      <c r="H3" s="960"/>
      <c r="I3" s="961"/>
      <c r="J3" s="961"/>
      <c r="K3" s="962"/>
      <c r="L3" s="547" t="s">
        <v>13</v>
      </c>
      <c r="M3" s="548"/>
    </row>
    <row r="4" spans="1:13" ht="15" thickBot="1" x14ac:dyDescent="0.2">
      <c r="A4" s="545" t="s">
        <v>368</v>
      </c>
      <c r="B4" s="546"/>
      <c r="C4" s="546"/>
      <c r="D4" s="546"/>
      <c r="E4" s="550"/>
      <c r="F4" s="550"/>
      <c r="G4" s="550"/>
      <c r="H4" s="551"/>
      <c r="I4" s="546"/>
      <c r="J4" s="546"/>
      <c r="K4" s="546"/>
      <c r="L4" s="546"/>
      <c r="M4" s="546"/>
    </row>
    <row r="5" spans="1:13" ht="19.5" customHeight="1" thickBot="1" x14ac:dyDescent="0.2">
      <c r="A5" s="552" t="s">
        <v>4</v>
      </c>
      <c r="B5" s="963" t="s">
        <v>209</v>
      </c>
      <c r="C5" s="965"/>
      <c r="D5" s="966"/>
      <c r="E5" s="553"/>
      <c r="F5" s="554"/>
      <c r="G5" s="967" t="s">
        <v>90</v>
      </c>
      <c r="H5" s="969" t="s">
        <v>214</v>
      </c>
      <c r="I5" s="969" t="s">
        <v>91</v>
      </c>
      <c r="J5" s="972" t="s">
        <v>22</v>
      </c>
      <c r="K5" s="973"/>
      <c r="L5" s="973"/>
      <c r="M5" s="974"/>
    </row>
    <row r="6" spans="1:13" ht="38.25" customHeight="1" x14ac:dyDescent="0.15">
      <c r="A6" s="975" t="s">
        <v>3</v>
      </c>
      <c r="B6" s="964"/>
      <c r="C6" s="556" t="s">
        <v>307</v>
      </c>
      <c r="D6" s="556" t="s">
        <v>308</v>
      </c>
      <c r="E6" s="555" t="s">
        <v>66</v>
      </c>
      <c r="F6" s="555" t="s">
        <v>71</v>
      </c>
      <c r="G6" s="968"/>
      <c r="H6" s="970"/>
      <c r="I6" s="971"/>
      <c r="J6" s="557" t="s">
        <v>8</v>
      </c>
      <c r="K6" s="558" t="s">
        <v>44</v>
      </c>
      <c r="L6" s="559" t="s">
        <v>43</v>
      </c>
      <c r="M6" s="560" t="s">
        <v>63</v>
      </c>
    </row>
    <row r="7" spans="1:13" ht="20.25" customHeight="1" thickBot="1" x14ac:dyDescent="0.2">
      <c r="A7" s="976"/>
      <c r="B7" s="561" t="s">
        <v>309</v>
      </c>
      <c r="C7" s="561" t="s">
        <v>94</v>
      </c>
      <c r="D7" s="561" t="s">
        <v>310</v>
      </c>
      <c r="E7" s="561" t="s">
        <v>311</v>
      </c>
      <c r="F7" s="561" t="s">
        <v>312</v>
      </c>
      <c r="G7" s="562" t="s">
        <v>270</v>
      </c>
      <c r="H7" s="562" t="s">
        <v>271</v>
      </c>
      <c r="I7" s="563" t="s">
        <v>272</v>
      </c>
      <c r="J7" s="564"/>
      <c r="K7" s="565"/>
      <c r="L7" s="566"/>
      <c r="M7" s="567"/>
    </row>
    <row r="8" spans="1:13" x14ac:dyDescent="0.15">
      <c r="A8" s="568"/>
      <c r="B8" s="569" t="s">
        <v>6</v>
      </c>
      <c r="C8" s="569" t="s">
        <v>6</v>
      </c>
      <c r="D8" s="569" t="s">
        <v>6</v>
      </c>
      <c r="E8" s="569" t="s">
        <v>10</v>
      </c>
      <c r="F8" s="569" t="s">
        <v>10</v>
      </c>
      <c r="G8" s="570" t="s">
        <v>10</v>
      </c>
      <c r="H8" s="570" t="s">
        <v>10</v>
      </c>
      <c r="I8" s="570" t="s">
        <v>10</v>
      </c>
      <c r="J8" s="571"/>
      <c r="K8" s="572" t="s">
        <v>7</v>
      </c>
      <c r="L8" s="573" t="s">
        <v>6</v>
      </c>
      <c r="M8" s="574" t="s">
        <v>7</v>
      </c>
    </row>
    <row r="9" spans="1:13" ht="14.25" x14ac:dyDescent="0.15">
      <c r="A9" s="977">
        <v>1</v>
      </c>
      <c r="B9" s="569"/>
      <c r="C9" s="569"/>
      <c r="D9" s="569"/>
      <c r="E9" s="499"/>
      <c r="F9" s="499"/>
      <c r="G9" s="500" t="str">
        <f t="shared" ref="G9:G20" si="0">IF(E9="","",IF(ISERROR(E9+F9),"",E9+F9))</f>
        <v/>
      </c>
      <c r="H9" s="500" t="str">
        <f t="shared" ref="H9:H20" si="1">IF(G9="","",580000)</f>
        <v/>
      </c>
      <c r="I9" s="500" t="str">
        <f t="shared" ref="I9:I20" si="2">IF(G9="","",MIN(G9,H9))</f>
        <v/>
      </c>
      <c r="J9" s="575" t="s">
        <v>289</v>
      </c>
      <c r="K9" s="576">
        <v>3960</v>
      </c>
      <c r="L9" s="503"/>
      <c r="M9" s="504"/>
    </row>
    <row r="10" spans="1:13" ht="14.25" x14ac:dyDescent="0.15">
      <c r="A10" s="977"/>
      <c r="B10" s="569"/>
      <c r="C10" s="569"/>
      <c r="D10" s="569"/>
      <c r="E10" s="499"/>
      <c r="F10" s="499"/>
      <c r="G10" s="500" t="str">
        <f t="shared" si="0"/>
        <v/>
      </c>
      <c r="H10" s="500" t="str">
        <f t="shared" si="1"/>
        <v/>
      </c>
      <c r="I10" s="500" t="str">
        <f t="shared" si="2"/>
        <v/>
      </c>
      <c r="J10" s="577" t="s">
        <v>274</v>
      </c>
      <c r="K10" s="517">
        <v>182160</v>
      </c>
      <c r="L10" s="510"/>
      <c r="M10" s="504"/>
    </row>
    <row r="11" spans="1:13" ht="15" thickBot="1" x14ac:dyDescent="0.2">
      <c r="A11" s="977"/>
      <c r="B11" s="569"/>
      <c r="C11" s="569"/>
      <c r="D11" s="569"/>
      <c r="E11" s="499"/>
      <c r="F11" s="499"/>
      <c r="G11" s="500" t="str">
        <f t="shared" si="0"/>
        <v/>
      </c>
      <c r="H11" s="500" t="str">
        <f t="shared" si="1"/>
        <v/>
      </c>
      <c r="I11" s="500" t="str">
        <f t="shared" si="2"/>
        <v/>
      </c>
      <c r="J11" s="577" t="s">
        <v>114</v>
      </c>
      <c r="K11" s="519" t="s">
        <v>313</v>
      </c>
      <c r="L11" s="510"/>
      <c r="M11" s="504"/>
    </row>
    <row r="12" spans="1:13" ht="15" thickBot="1" x14ac:dyDescent="0.2">
      <c r="A12" s="978"/>
      <c r="B12" s="511"/>
      <c r="C12" s="498"/>
      <c r="D12" s="498"/>
      <c r="E12" s="511"/>
      <c r="F12" s="511"/>
      <c r="G12" s="498" t="str">
        <f t="shared" si="0"/>
        <v/>
      </c>
      <c r="H12" s="498" t="str">
        <f t="shared" si="1"/>
        <v/>
      </c>
      <c r="I12" s="498" t="str">
        <f t="shared" si="2"/>
        <v/>
      </c>
      <c r="J12" s="979" t="s">
        <v>132</v>
      </c>
      <c r="K12" s="980"/>
      <c r="L12" s="512"/>
      <c r="M12" s="513"/>
    </row>
    <row r="13" spans="1:13" ht="15" thickBot="1" x14ac:dyDescent="0.2">
      <c r="A13" s="981">
        <v>2</v>
      </c>
      <c r="B13" s="945"/>
      <c r="C13" s="946"/>
      <c r="D13" s="946"/>
      <c r="E13" s="499"/>
      <c r="F13" s="499"/>
      <c r="G13" s="500" t="str">
        <f t="shared" si="0"/>
        <v/>
      </c>
      <c r="H13" s="500" t="str">
        <f t="shared" si="1"/>
        <v/>
      </c>
      <c r="I13" s="500" t="str">
        <f t="shared" si="2"/>
        <v/>
      </c>
      <c r="J13" s="575" t="s">
        <v>233</v>
      </c>
      <c r="K13" s="515">
        <v>3960</v>
      </c>
      <c r="L13" s="503"/>
      <c r="M13" s="504"/>
    </row>
    <row r="14" spans="1:13" ht="15" thickBot="1" x14ac:dyDescent="0.2">
      <c r="A14" s="977"/>
      <c r="B14" s="945"/>
      <c r="C14" s="947"/>
      <c r="D14" s="947"/>
      <c r="E14" s="499"/>
      <c r="F14" s="499"/>
      <c r="G14" s="500" t="str">
        <f>IF(E14="","",IF(ISERROR(E14+F14),"",E14+F14))</f>
        <v/>
      </c>
      <c r="H14" s="500" t="str">
        <f>IF(G14="","",580000)</f>
        <v/>
      </c>
      <c r="I14" s="500" t="str">
        <f>IF(G14="","",MIN(G14,H14))</f>
        <v/>
      </c>
      <c r="J14" s="578" t="s">
        <v>274</v>
      </c>
      <c r="K14" s="579">
        <v>182160</v>
      </c>
      <c r="L14" s="507"/>
      <c r="M14" s="504"/>
    </row>
    <row r="15" spans="1:13" ht="15" thickBot="1" x14ac:dyDescent="0.2">
      <c r="A15" s="977"/>
      <c r="B15" s="945"/>
      <c r="C15" s="947"/>
      <c r="D15" s="947"/>
      <c r="E15" s="499"/>
      <c r="F15" s="499"/>
      <c r="G15" s="500" t="str">
        <f t="shared" si="0"/>
        <v/>
      </c>
      <c r="H15" s="500" t="str">
        <f t="shared" si="1"/>
        <v/>
      </c>
      <c r="I15" s="500" t="str">
        <f t="shared" si="2"/>
        <v/>
      </c>
      <c r="J15" s="577" t="s">
        <v>314</v>
      </c>
      <c r="K15" s="519" t="s">
        <v>101</v>
      </c>
      <c r="L15" s="510"/>
      <c r="M15" s="504"/>
    </row>
    <row r="16" spans="1:13" ht="15" thickBot="1" x14ac:dyDescent="0.2">
      <c r="A16" s="978"/>
      <c r="B16" s="945"/>
      <c r="C16" s="947"/>
      <c r="D16" s="947"/>
      <c r="E16" s="511"/>
      <c r="F16" s="511"/>
      <c r="G16" s="498" t="str">
        <f t="shared" si="0"/>
        <v/>
      </c>
      <c r="H16" s="498" t="str">
        <f t="shared" si="1"/>
        <v/>
      </c>
      <c r="I16" s="498" t="str">
        <f t="shared" si="2"/>
        <v/>
      </c>
      <c r="J16" s="979" t="s">
        <v>133</v>
      </c>
      <c r="K16" s="980"/>
      <c r="L16" s="512"/>
      <c r="M16" s="513"/>
    </row>
    <row r="17" spans="1:13" ht="15" thickBot="1" x14ac:dyDescent="0.2">
      <c r="A17" s="977">
        <v>3</v>
      </c>
      <c r="B17" s="945"/>
      <c r="C17" s="947"/>
      <c r="D17" s="947"/>
      <c r="E17" s="520"/>
      <c r="F17" s="521"/>
      <c r="G17" s="522" t="str">
        <f t="shared" si="0"/>
        <v/>
      </c>
      <c r="H17" s="522" t="str">
        <f t="shared" si="1"/>
        <v/>
      </c>
      <c r="I17" s="522" t="str">
        <f t="shared" si="2"/>
        <v/>
      </c>
      <c r="J17" s="580" t="s">
        <v>233</v>
      </c>
      <c r="K17" s="515">
        <v>3960</v>
      </c>
      <c r="L17" s="503"/>
      <c r="M17" s="504"/>
    </row>
    <row r="18" spans="1:13" ht="15" thickBot="1" x14ac:dyDescent="0.2">
      <c r="A18" s="977"/>
      <c r="B18" s="945"/>
      <c r="C18" s="947"/>
      <c r="D18" s="947"/>
      <c r="E18" s="521"/>
      <c r="F18" s="521"/>
      <c r="G18" s="522" t="str">
        <f>IF(E18="","",IF(ISERROR(E18+F18),"",E18+F18))</f>
        <v/>
      </c>
      <c r="H18" s="522" t="str">
        <f>IF(G18="","",580000)</f>
        <v/>
      </c>
      <c r="I18" s="522" t="str">
        <f>IF(G18="","",MIN(G18,H18))</f>
        <v/>
      </c>
      <c r="J18" s="577" t="s">
        <v>298</v>
      </c>
      <c r="K18" s="517">
        <v>182160</v>
      </c>
      <c r="L18" s="507"/>
      <c r="M18" s="504"/>
    </row>
    <row r="19" spans="1:13" ht="15" thickBot="1" x14ac:dyDescent="0.2">
      <c r="A19" s="977"/>
      <c r="B19" s="945"/>
      <c r="C19" s="947"/>
      <c r="D19" s="947"/>
      <c r="E19" s="520"/>
      <c r="F19" s="521"/>
      <c r="G19" s="522" t="str">
        <f t="shared" si="0"/>
        <v/>
      </c>
      <c r="H19" s="522" t="str">
        <f t="shared" si="1"/>
        <v/>
      </c>
      <c r="I19" s="522" t="str">
        <f t="shared" si="2"/>
        <v/>
      </c>
      <c r="J19" s="577" t="s">
        <v>314</v>
      </c>
      <c r="K19" s="519" t="s">
        <v>101</v>
      </c>
      <c r="L19" s="510"/>
      <c r="M19" s="504"/>
    </row>
    <row r="20" spans="1:13" ht="15" thickBot="1" x14ac:dyDescent="0.2">
      <c r="A20" s="977"/>
      <c r="B20" s="945"/>
      <c r="C20" s="947"/>
      <c r="D20" s="947"/>
      <c r="E20" s="524"/>
      <c r="F20" s="524"/>
      <c r="G20" s="525" t="str">
        <f t="shared" si="0"/>
        <v/>
      </c>
      <c r="H20" s="525" t="str">
        <f t="shared" si="1"/>
        <v/>
      </c>
      <c r="I20" s="525" t="str">
        <f t="shared" si="2"/>
        <v/>
      </c>
      <c r="J20" s="979" t="s">
        <v>315</v>
      </c>
      <c r="K20" s="980"/>
      <c r="L20" s="512"/>
      <c r="M20" s="513"/>
    </row>
    <row r="21" spans="1:13" ht="14.25" thickBot="1" x14ac:dyDescent="0.2">
      <c r="A21" s="984" t="s">
        <v>9</v>
      </c>
      <c r="B21" s="956"/>
      <c r="C21" s="956"/>
      <c r="D21" s="956"/>
      <c r="E21" s="957"/>
      <c r="F21" s="957"/>
      <c r="G21" s="957"/>
      <c r="H21" s="957"/>
      <c r="I21" s="957"/>
      <c r="J21" s="575" t="s">
        <v>233</v>
      </c>
      <c r="K21" s="576">
        <v>3960</v>
      </c>
      <c r="L21" s="526"/>
      <c r="M21" s="504"/>
    </row>
    <row r="22" spans="1:13" ht="14.25" thickBot="1" x14ac:dyDescent="0.2">
      <c r="A22" s="985"/>
      <c r="B22" s="956"/>
      <c r="C22" s="956"/>
      <c r="D22" s="956"/>
      <c r="E22" s="957"/>
      <c r="F22" s="957"/>
      <c r="G22" s="957"/>
      <c r="H22" s="957"/>
      <c r="I22" s="957"/>
      <c r="J22" s="578" t="s">
        <v>274</v>
      </c>
      <c r="K22" s="579">
        <v>182160</v>
      </c>
      <c r="L22" s="529"/>
      <c r="M22" s="528"/>
    </row>
    <row r="23" spans="1:13" ht="14.25" thickBot="1" x14ac:dyDescent="0.2">
      <c r="A23" s="985"/>
      <c r="B23" s="956"/>
      <c r="C23" s="956"/>
      <c r="D23" s="956"/>
      <c r="E23" s="957"/>
      <c r="F23" s="957"/>
      <c r="G23" s="957"/>
      <c r="H23" s="957"/>
      <c r="I23" s="957"/>
      <c r="J23" s="577" t="s">
        <v>314</v>
      </c>
      <c r="K23" s="519" t="s">
        <v>101</v>
      </c>
      <c r="L23" s="529"/>
      <c r="M23" s="530"/>
    </row>
    <row r="24" spans="1:13" ht="14.25" thickBot="1" x14ac:dyDescent="0.2">
      <c r="A24" s="986"/>
      <c r="B24" s="956"/>
      <c r="C24" s="956"/>
      <c r="D24" s="956"/>
      <c r="E24" s="957"/>
      <c r="F24" s="957"/>
      <c r="G24" s="957"/>
      <c r="H24" s="957"/>
      <c r="I24" s="957"/>
      <c r="J24" s="982" t="s">
        <v>70</v>
      </c>
      <c r="K24" s="983"/>
      <c r="L24" s="531"/>
      <c r="M24" s="513"/>
    </row>
    <row r="25" spans="1:13" x14ac:dyDescent="0.15">
      <c r="A25" s="581" t="s">
        <v>21</v>
      </c>
      <c r="B25" s="533"/>
      <c r="C25" s="533"/>
      <c r="D25" s="533"/>
      <c r="E25" s="534"/>
      <c r="F25" s="534"/>
      <c r="G25" s="534"/>
      <c r="H25" s="534"/>
      <c r="I25" s="534"/>
      <c r="J25" s="582"/>
      <c r="K25" s="582"/>
      <c r="L25" s="533"/>
      <c r="M25" s="536"/>
    </row>
    <row r="26" spans="1:13" x14ac:dyDescent="0.15">
      <c r="A26" s="583" t="s">
        <v>303</v>
      </c>
      <c r="B26" s="584"/>
      <c r="C26" s="584"/>
      <c r="D26" s="584"/>
      <c r="E26" s="584"/>
      <c r="F26" s="584"/>
      <c r="G26" s="584"/>
      <c r="H26" s="584"/>
      <c r="I26" s="584"/>
      <c r="J26" s="584"/>
      <c r="K26" s="584"/>
      <c r="L26" s="584"/>
      <c r="M26" s="584"/>
    </row>
    <row r="27" spans="1:13" x14ac:dyDescent="0.15">
      <c r="A27" s="110" t="s">
        <v>304</v>
      </c>
      <c r="B27" s="584"/>
      <c r="C27" s="584"/>
      <c r="D27" s="584"/>
      <c r="E27" s="584"/>
      <c r="F27" s="584"/>
      <c r="G27" s="584"/>
      <c r="H27" s="584"/>
      <c r="I27" s="584"/>
      <c r="J27" s="584"/>
      <c r="K27" s="584"/>
      <c r="L27" s="584"/>
      <c r="M27" s="584"/>
    </row>
    <row r="28" spans="1:13" x14ac:dyDescent="0.15">
      <c r="A28" s="110" t="s">
        <v>281</v>
      </c>
      <c r="B28" s="584"/>
      <c r="C28" s="584"/>
      <c r="D28" s="584"/>
      <c r="E28" s="584"/>
      <c r="F28" s="584"/>
      <c r="G28" s="584"/>
      <c r="H28" s="584"/>
      <c r="I28" s="584"/>
      <c r="J28" s="584"/>
      <c r="K28" s="584"/>
      <c r="L28" s="584"/>
      <c r="M28" s="584"/>
    </row>
    <row r="29" spans="1:13" x14ac:dyDescent="0.15">
      <c r="A29" s="110" t="s">
        <v>204</v>
      </c>
      <c r="B29" s="584"/>
      <c r="C29" s="584"/>
      <c r="D29" s="584"/>
      <c r="E29" s="584"/>
      <c r="F29" s="584"/>
      <c r="G29" s="584"/>
      <c r="H29" s="584"/>
      <c r="I29" s="584"/>
      <c r="J29" s="584"/>
      <c r="K29" s="584"/>
      <c r="L29" s="584"/>
      <c r="M29" s="584"/>
    </row>
    <row r="30" spans="1:13" x14ac:dyDescent="0.15">
      <c r="A30" s="581" t="s">
        <v>137</v>
      </c>
      <c r="B30" s="584"/>
      <c r="C30" s="584"/>
      <c r="D30" s="584"/>
      <c r="E30" s="584"/>
      <c r="F30" s="584"/>
      <c r="G30" s="584"/>
      <c r="H30" s="584"/>
      <c r="I30" s="584"/>
      <c r="J30" s="584"/>
      <c r="K30" s="584"/>
      <c r="L30" s="584"/>
      <c r="M30" s="584"/>
    </row>
    <row r="31" spans="1:13" ht="14.25" x14ac:dyDescent="0.15">
      <c r="A31" s="581" t="s">
        <v>305</v>
      </c>
      <c r="B31" s="546"/>
      <c r="C31" s="546"/>
      <c r="D31" s="546"/>
      <c r="E31" s="546"/>
      <c r="F31" s="546"/>
      <c r="G31" s="546"/>
      <c r="H31" s="546"/>
      <c r="I31" s="546"/>
      <c r="J31" s="546"/>
      <c r="K31" s="546"/>
      <c r="L31" s="546"/>
      <c r="M31" s="546"/>
    </row>
    <row r="32" spans="1:13" ht="14.25" x14ac:dyDescent="0.15">
      <c r="A32" s="583" t="s">
        <v>109</v>
      </c>
      <c r="B32" s="546"/>
      <c r="C32" s="546"/>
      <c r="D32" s="546"/>
      <c r="E32" s="546"/>
      <c r="F32" s="546"/>
      <c r="G32" s="546"/>
      <c r="H32" s="546"/>
      <c r="I32" s="546"/>
      <c r="J32" s="546"/>
      <c r="K32" s="546"/>
      <c r="L32" s="546"/>
      <c r="M32" s="546"/>
    </row>
    <row r="33" spans="1:13" ht="14.25" x14ac:dyDescent="0.15">
      <c r="A33" s="581" t="s">
        <v>306</v>
      </c>
      <c r="B33" s="546"/>
      <c r="C33" s="546"/>
      <c r="D33" s="546"/>
      <c r="E33" s="546"/>
      <c r="F33" s="546"/>
      <c r="G33" s="546"/>
      <c r="H33" s="546"/>
      <c r="I33" s="546"/>
      <c r="J33" s="546"/>
      <c r="K33" s="546"/>
      <c r="L33" s="546"/>
      <c r="M33" s="546"/>
    </row>
  </sheetData>
  <mergeCells count="31">
    <mergeCell ref="G21:G24"/>
    <mergeCell ref="H21:H24"/>
    <mergeCell ref="I21:I24"/>
    <mergeCell ref="J24:K24"/>
    <mergeCell ref="A21:A24"/>
    <mergeCell ref="B21:B24"/>
    <mergeCell ref="C21:C24"/>
    <mergeCell ref="D21:D24"/>
    <mergeCell ref="E21:E24"/>
    <mergeCell ref="F21:F24"/>
    <mergeCell ref="A17:A20"/>
    <mergeCell ref="B17:B20"/>
    <mergeCell ref="C17:C20"/>
    <mergeCell ref="D17:D20"/>
    <mergeCell ref="J20:K20"/>
    <mergeCell ref="A6:A7"/>
    <mergeCell ref="A9:A12"/>
    <mergeCell ref="J12:K12"/>
    <mergeCell ref="A13:A16"/>
    <mergeCell ref="B13:B16"/>
    <mergeCell ref="C13:C16"/>
    <mergeCell ref="D13:D16"/>
    <mergeCell ref="J16:K16"/>
    <mergeCell ref="H2:K2"/>
    <mergeCell ref="H3:K3"/>
    <mergeCell ref="B5:B6"/>
    <mergeCell ref="C5:D5"/>
    <mergeCell ref="G5:G6"/>
    <mergeCell ref="H5:H6"/>
    <mergeCell ref="I5:I6"/>
    <mergeCell ref="J5:M5"/>
  </mergeCells>
  <phoneticPr fontId="2"/>
  <printOptions horizontalCentered="1"/>
  <pageMargins left="0.70866141732283472" right="0.70866141732283472" top="0.74803149606299213" bottom="0.74803149606299213" header="0.31496062992125984" footer="0.31496062992125984"/>
  <pageSetup paperSize="9" scale="85"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9"/>
  <sheetViews>
    <sheetView showGridLines="0" zoomScale="80" zoomScaleNormal="80" zoomScaleSheetLayoutView="91" workbookViewId="0">
      <selection activeCell="Q22" sqref="Q22"/>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customWidth="1"/>
    <col min="13" max="13" width="14.875" customWidth="1"/>
    <col min="14" max="14" width="2.125" customWidth="1"/>
  </cols>
  <sheetData>
    <row r="1" spans="1:13" ht="15" thickBot="1" x14ac:dyDescent="0.2">
      <c r="A1" s="545" t="s">
        <v>45</v>
      </c>
      <c r="B1" s="546"/>
      <c r="C1" s="546"/>
      <c r="D1" s="546"/>
      <c r="E1" s="546"/>
      <c r="F1" s="546"/>
      <c r="G1" s="546"/>
      <c r="H1" s="546"/>
      <c r="I1" s="546"/>
      <c r="J1" s="546"/>
      <c r="K1" s="546"/>
      <c r="L1" s="546"/>
      <c r="M1" s="546"/>
    </row>
    <row r="2" spans="1:13" ht="15" thickBot="1" x14ac:dyDescent="0.2">
      <c r="A2" s="546"/>
      <c r="B2" s="546"/>
      <c r="C2" s="546"/>
      <c r="D2" s="546"/>
      <c r="E2" s="546"/>
      <c r="F2" s="546"/>
      <c r="G2" s="547" t="s">
        <v>14</v>
      </c>
      <c r="H2" s="960"/>
      <c r="I2" s="961"/>
      <c r="J2" s="961"/>
      <c r="K2" s="962"/>
      <c r="L2" s="547" t="s">
        <v>15</v>
      </c>
      <c r="M2" s="548"/>
    </row>
    <row r="3" spans="1:13" ht="15" thickBot="1" x14ac:dyDescent="0.2">
      <c r="A3" s="545"/>
      <c r="B3" s="546"/>
      <c r="C3" s="546"/>
      <c r="D3" s="546"/>
      <c r="E3" s="549"/>
      <c r="F3" s="549"/>
      <c r="G3" s="547" t="s">
        <v>12</v>
      </c>
      <c r="H3" s="960"/>
      <c r="I3" s="961"/>
      <c r="J3" s="961"/>
      <c r="K3" s="962"/>
      <c r="L3" s="547" t="s">
        <v>13</v>
      </c>
      <c r="M3" s="548"/>
    </row>
    <row r="4" spans="1:13" ht="15" thickBot="1" x14ac:dyDescent="0.2">
      <c r="A4" s="545" t="s">
        <v>369</v>
      </c>
      <c r="B4" s="546"/>
      <c r="C4" s="546"/>
      <c r="D4" s="546"/>
      <c r="E4" s="550"/>
      <c r="F4" s="550"/>
      <c r="G4" s="550"/>
      <c r="H4" s="551"/>
      <c r="I4" s="546"/>
      <c r="J4" s="546"/>
      <c r="K4" s="546"/>
      <c r="L4" s="546"/>
      <c r="M4" s="546"/>
    </row>
    <row r="5" spans="1:13" ht="19.5" customHeight="1" thickBot="1" x14ac:dyDescent="0.2">
      <c r="A5" s="552" t="s">
        <v>4</v>
      </c>
      <c r="B5" s="963" t="s">
        <v>209</v>
      </c>
      <c r="C5" s="965"/>
      <c r="D5" s="966"/>
      <c r="E5" s="553"/>
      <c r="F5" s="554"/>
      <c r="G5" s="967" t="s">
        <v>90</v>
      </c>
      <c r="H5" s="969" t="s">
        <v>214</v>
      </c>
      <c r="I5" s="969" t="s">
        <v>91</v>
      </c>
      <c r="J5" s="972" t="s">
        <v>22</v>
      </c>
      <c r="K5" s="973"/>
      <c r="L5" s="973"/>
      <c r="M5" s="974"/>
    </row>
    <row r="6" spans="1:13" ht="38.25" customHeight="1" x14ac:dyDescent="0.15">
      <c r="A6" s="975" t="s">
        <v>3</v>
      </c>
      <c r="B6" s="964"/>
      <c r="C6" s="556" t="s">
        <v>206</v>
      </c>
      <c r="D6" s="556" t="s">
        <v>264</v>
      </c>
      <c r="E6" s="555" t="s">
        <v>66</v>
      </c>
      <c r="F6" s="555" t="s">
        <v>71</v>
      </c>
      <c r="G6" s="968"/>
      <c r="H6" s="970"/>
      <c r="I6" s="971"/>
      <c r="J6" s="557" t="s">
        <v>8</v>
      </c>
      <c r="K6" s="558" t="s">
        <v>44</v>
      </c>
      <c r="L6" s="559" t="s">
        <v>43</v>
      </c>
      <c r="M6" s="560" t="s">
        <v>63</v>
      </c>
    </row>
    <row r="7" spans="1:13" ht="20.25" customHeight="1" thickBot="1" x14ac:dyDescent="0.2">
      <c r="A7" s="976"/>
      <c r="B7" s="561" t="s">
        <v>73</v>
      </c>
      <c r="C7" s="561" t="s">
        <v>316</v>
      </c>
      <c r="D7" s="561" t="s">
        <v>310</v>
      </c>
      <c r="E7" s="561" t="s">
        <v>317</v>
      </c>
      <c r="F7" s="561" t="s">
        <v>318</v>
      </c>
      <c r="G7" s="562" t="s">
        <v>294</v>
      </c>
      <c r="H7" s="562" t="s">
        <v>319</v>
      </c>
      <c r="I7" s="563" t="s">
        <v>64</v>
      </c>
      <c r="J7" s="564"/>
      <c r="K7" s="565"/>
      <c r="L7" s="566"/>
      <c r="M7" s="567"/>
    </row>
    <row r="8" spans="1:13" x14ac:dyDescent="0.15">
      <c r="A8" s="585"/>
      <c r="B8" s="569" t="s">
        <v>6</v>
      </c>
      <c r="C8" s="569" t="s">
        <v>6</v>
      </c>
      <c r="D8" s="569" t="s">
        <v>6</v>
      </c>
      <c r="E8" s="569" t="s">
        <v>10</v>
      </c>
      <c r="F8" s="569" t="s">
        <v>10</v>
      </c>
      <c r="G8" s="570" t="s">
        <v>10</v>
      </c>
      <c r="H8" s="570" t="s">
        <v>10</v>
      </c>
      <c r="I8" s="570" t="s">
        <v>10</v>
      </c>
      <c r="J8" s="586"/>
      <c r="K8" s="587" t="s">
        <v>7</v>
      </c>
      <c r="L8" s="588" t="s">
        <v>6</v>
      </c>
      <c r="M8" s="589" t="s">
        <v>7</v>
      </c>
    </row>
    <row r="9" spans="1:13" ht="15" thickBot="1" x14ac:dyDescent="0.2">
      <c r="A9" s="977">
        <v>1</v>
      </c>
      <c r="B9" s="944"/>
      <c r="C9" s="946"/>
      <c r="D9" s="946"/>
      <c r="E9" s="499"/>
      <c r="F9" s="499"/>
      <c r="G9" s="500" t="str">
        <f t="shared" ref="G9:G17" si="0">IF(E9="","",IF(ISERROR(E9+F9),"",E9+F9))</f>
        <v/>
      </c>
      <c r="H9" s="500" t="str">
        <f t="shared" ref="H9:H17" si="1">IF(G9="","",580000)</f>
        <v/>
      </c>
      <c r="I9" s="500" t="str">
        <f>IF(G9="","",MIN(G9,H9))</f>
        <v/>
      </c>
      <c r="J9" s="590" t="s">
        <v>289</v>
      </c>
      <c r="K9" s="502">
        <v>3960</v>
      </c>
      <c r="L9" s="503"/>
      <c r="M9" s="504"/>
    </row>
    <row r="10" spans="1:13" ht="15" thickBot="1" x14ac:dyDescent="0.2">
      <c r="A10" s="977"/>
      <c r="B10" s="945"/>
      <c r="C10" s="947"/>
      <c r="D10" s="947"/>
      <c r="E10" s="499"/>
      <c r="F10" s="499"/>
      <c r="G10" s="500" t="str">
        <f t="shared" si="0"/>
        <v/>
      </c>
      <c r="H10" s="500" t="str">
        <f t="shared" si="1"/>
        <v/>
      </c>
      <c r="I10" s="500" t="str">
        <f t="shared" ref="I10:I17" si="2">IF(G10="","",MIN(G10,H10))</f>
        <v/>
      </c>
      <c r="J10" s="591" t="s">
        <v>114</v>
      </c>
      <c r="K10" s="592" t="s">
        <v>275</v>
      </c>
      <c r="L10" s="510"/>
      <c r="M10" s="504"/>
    </row>
    <row r="11" spans="1:13" ht="15" thickBot="1" x14ac:dyDescent="0.2">
      <c r="A11" s="977"/>
      <c r="B11" s="945"/>
      <c r="C11" s="947"/>
      <c r="D11" s="947"/>
      <c r="E11" s="511"/>
      <c r="F11" s="511"/>
      <c r="G11" s="498" t="str">
        <f t="shared" si="0"/>
        <v/>
      </c>
      <c r="H11" s="498" t="str">
        <f t="shared" si="1"/>
        <v/>
      </c>
      <c r="I11" s="498" t="str">
        <f t="shared" si="2"/>
        <v/>
      </c>
      <c r="J11" s="979" t="s">
        <v>132</v>
      </c>
      <c r="K11" s="980"/>
      <c r="L11" s="512"/>
      <c r="M11" s="513"/>
    </row>
    <row r="12" spans="1:13" ht="15" thickBot="1" x14ac:dyDescent="0.2">
      <c r="A12" s="981">
        <v>2</v>
      </c>
      <c r="B12" s="945"/>
      <c r="C12" s="946"/>
      <c r="D12" s="946"/>
      <c r="E12" s="499"/>
      <c r="F12" s="499"/>
      <c r="G12" s="500" t="str">
        <f t="shared" si="0"/>
        <v/>
      </c>
      <c r="H12" s="500" t="str">
        <f t="shared" si="1"/>
        <v/>
      </c>
      <c r="I12" s="500" t="str">
        <f t="shared" si="2"/>
        <v/>
      </c>
      <c r="J12" s="590" t="s">
        <v>233</v>
      </c>
      <c r="K12" s="502">
        <v>3960</v>
      </c>
      <c r="L12" s="503"/>
      <c r="M12" s="504"/>
    </row>
    <row r="13" spans="1:13" ht="15" thickBot="1" x14ac:dyDescent="0.2">
      <c r="A13" s="977"/>
      <c r="B13" s="945"/>
      <c r="C13" s="947"/>
      <c r="D13" s="947"/>
      <c r="E13" s="499"/>
      <c r="F13" s="499"/>
      <c r="G13" s="500" t="str">
        <f t="shared" si="0"/>
        <v/>
      </c>
      <c r="H13" s="500" t="str">
        <f t="shared" si="1"/>
        <v/>
      </c>
      <c r="I13" s="500" t="str">
        <f t="shared" si="2"/>
        <v/>
      </c>
      <c r="J13" s="591" t="s">
        <v>114</v>
      </c>
      <c r="K13" s="592" t="s">
        <v>111</v>
      </c>
      <c r="L13" s="510"/>
      <c r="M13" s="504"/>
    </row>
    <row r="14" spans="1:13" ht="15" thickBot="1" x14ac:dyDescent="0.2">
      <c r="A14" s="978"/>
      <c r="B14" s="945"/>
      <c r="C14" s="947"/>
      <c r="D14" s="947"/>
      <c r="E14" s="511"/>
      <c r="F14" s="511"/>
      <c r="G14" s="498" t="str">
        <f t="shared" si="0"/>
        <v/>
      </c>
      <c r="H14" s="498" t="str">
        <f t="shared" si="1"/>
        <v/>
      </c>
      <c r="I14" s="498" t="str">
        <f t="shared" si="2"/>
        <v/>
      </c>
      <c r="J14" s="979" t="s">
        <v>133</v>
      </c>
      <c r="K14" s="980"/>
      <c r="L14" s="512"/>
      <c r="M14" s="513"/>
    </row>
    <row r="15" spans="1:13" ht="15" thickBot="1" x14ac:dyDescent="0.2">
      <c r="A15" s="977">
        <v>3</v>
      </c>
      <c r="B15" s="945"/>
      <c r="C15" s="947"/>
      <c r="D15" s="947"/>
      <c r="E15" s="520"/>
      <c r="F15" s="521"/>
      <c r="G15" s="522" t="str">
        <f t="shared" si="0"/>
        <v/>
      </c>
      <c r="H15" s="522" t="str">
        <f t="shared" si="1"/>
        <v/>
      </c>
      <c r="I15" s="522" t="str">
        <f t="shared" si="2"/>
        <v/>
      </c>
      <c r="J15" s="590" t="s">
        <v>233</v>
      </c>
      <c r="K15" s="502">
        <v>3960</v>
      </c>
      <c r="L15" s="503"/>
      <c r="M15" s="504"/>
    </row>
    <row r="16" spans="1:13" ht="15" thickBot="1" x14ac:dyDescent="0.2">
      <c r="A16" s="977"/>
      <c r="B16" s="945"/>
      <c r="C16" s="947"/>
      <c r="D16" s="947"/>
      <c r="E16" s="520"/>
      <c r="F16" s="521"/>
      <c r="G16" s="522" t="str">
        <f t="shared" si="0"/>
        <v/>
      </c>
      <c r="H16" s="522" t="str">
        <f t="shared" si="1"/>
        <v/>
      </c>
      <c r="I16" s="522" t="str">
        <f t="shared" si="2"/>
        <v/>
      </c>
      <c r="J16" s="591" t="s">
        <v>114</v>
      </c>
      <c r="K16" s="592" t="s">
        <v>278</v>
      </c>
      <c r="L16" s="510"/>
      <c r="M16" s="504"/>
    </row>
    <row r="17" spans="1:13" ht="15" thickBot="1" x14ac:dyDescent="0.2">
      <c r="A17" s="977"/>
      <c r="B17" s="945"/>
      <c r="C17" s="947"/>
      <c r="D17" s="947"/>
      <c r="E17" s="524"/>
      <c r="F17" s="524"/>
      <c r="G17" s="525" t="str">
        <f t="shared" si="0"/>
        <v/>
      </c>
      <c r="H17" s="525" t="str">
        <f t="shared" si="1"/>
        <v/>
      </c>
      <c r="I17" s="525" t="str">
        <f t="shared" si="2"/>
        <v/>
      </c>
      <c r="J17" s="979" t="s">
        <v>300</v>
      </c>
      <c r="K17" s="980"/>
      <c r="L17" s="512"/>
      <c r="M17" s="513"/>
    </row>
    <row r="18" spans="1:13" ht="14.25" thickBot="1" x14ac:dyDescent="0.2">
      <c r="A18" s="984" t="s">
        <v>9</v>
      </c>
      <c r="B18" s="956"/>
      <c r="C18" s="956"/>
      <c r="D18" s="956"/>
      <c r="E18" s="957"/>
      <c r="F18" s="957"/>
      <c r="G18" s="957"/>
      <c r="H18" s="957"/>
      <c r="I18" s="957"/>
      <c r="J18" s="590" t="s">
        <v>233</v>
      </c>
      <c r="K18" s="502">
        <v>3960</v>
      </c>
      <c r="L18" s="526"/>
      <c r="M18" s="504"/>
    </row>
    <row r="19" spans="1:13" ht="14.25" thickBot="1" x14ac:dyDescent="0.2">
      <c r="A19" s="985"/>
      <c r="B19" s="956"/>
      <c r="C19" s="956"/>
      <c r="D19" s="956"/>
      <c r="E19" s="957"/>
      <c r="F19" s="957"/>
      <c r="G19" s="957"/>
      <c r="H19" s="957"/>
      <c r="I19" s="957"/>
      <c r="J19" s="591" t="s">
        <v>114</v>
      </c>
      <c r="K19" s="592" t="s">
        <v>278</v>
      </c>
      <c r="L19" s="529"/>
      <c r="M19" s="530"/>
    </row>
    <row r="20" spans="1:13" ht="14.25" thickBot="1" x14ac:dyDescent="0.2">
      <c r="A20" s="986"/>
      <c r="B20" s="956"/>
      <c r="C20" s="956"/>
      <c r="D20" s="956"/>
      <c r="E20" s="957"/>
      <c r="F20" s="957"/>
      <c r="G20" s="957"/>
      <c r="H20" s="957"/>
      <c r="I20" s="957"/>
      <c r="J20" s="982" t="s">
        <v>70</v>
      </c>
      <c r="K20" s="983"/>
      <c r="L20" s="531"/>
      <c r="M20" s="513"/>
    </row>
    <row r="21" spans="1:13" x14ac:dyDescent="0.15">
      <c r="A21" s="581" t="s">
        <v>21</v>
      </c>
      <c r="B21" s="533"/>
      <c r="C21" s="533"/>
      <c r="D21" s="533"/>
      <c r="E21" s="534"/>
      <c r="F21" s="534"/>
      <c r="G21" s="534"/>
      <c r="H21" s="534"/>
      <c r="I21" s="534"/>
      <c r="J21" s="582"/>
      <c r="K21" s="582"/>
      <c r="L21" s="533"/>
      <c r="M21" s="536"/>
    </row>
    <row r="22" spans="1:13" x14ac:dyDescent="0.15">
      <c r="A22" s="583" t="s">
        <v>303</v>
      </c>
      <c r="B22" s="584"/>
      <c r="C22" s="584"/>
      <c r="D22" s="584"/>
      <c r="E22" s="584"/>
      <c r="F22" s="584"/>
      <c r="G22" s="584"/>
      <c r="H22" s="584"/>
      <c r="I22" s="584"/>
      <c r="J22" s="584"/>
      <c r="K22" s="584"/>
      <c r="L22" s="584"/>
      <c r="M22" s="584"/>
    </row>
    <row r="23" spans="1:13" x14ac:dyDescent="0.15">
      <c r="A23" s="110" t="s">
        <v>304</v>
      </c>
      <c r="B23" s="584"/>
      <c r="C23" s="584"/>
      <c r="D23" s="584"/>
      <c r="E23" s="584"/>
      <c r="F23" s="584"/>
      <c r="G23" s="584"/>
      <c r="H23" s="584"/>
      <c r="I23" s="584"/>
      <c r="J23" s="584"/>
      <c r="K23" s="584"/>
      <c r="L23" s="584"/>
      <c r="M23" s="584"/>
    </row>
    <row r="24" spans="1:13" x14ac:dyDescent="0.15">
      <c r="A24" s="110" t="s">
        <v>281</v>
      </c>
      <c r="B24" s="584"/>
      <c r="C24" s="584"/>
      <c r="D24" s="584"/>
      <c r="E24" s="584"/>
      <c r="F24" s="584"/>
      <c r="G24" s="584"/>
      <c r="H24" s="584"/>
      <c r="I24" s="584"/>
      <c r="J24" s="584"/>
      <c r="K24" s="584"/>
      <c r="L24" s="584"/>
      <c r="M24" s="584"/>
    </row>
    <row r="25" spans="1:13" x14ac:dyDescent="0.15">
      <c r="A25" s="110" t="s">
        <v>204</v>
      </c>
      <c r="B25" s="584"/>
      <c r="C25" s="584"/>
      <c r="D25" s="584"/>
      <c r="E25" s="584"/>
      <c r="F25" s="584"/>
      <c r="G25" s="584"/>
      <c r="H25" s="584"/>
      <c r="I25" s="584"/>
      <c r="J25" s="584"/>
      <c r="K25" s="584"/>
      <c r="L25" s="584"/>
      <c r="M25" s="584"/>
    </row>
    <row r="26" spans="1:13" x14ac:dyDescent="0.15">
      <c r="A26" s="581" t="s">
        <v>137</v>
      </c>
      <c r="B26" s="584"/>
      <c r="C26" s="584"/>
      <c r="D26" s="584"/>
      <c r="E26" s="584"/>
      <c r="F26" s="584"/>
      <c r="G26" s="584"/>
      <c r="H26" s="584"/>
      <c r="I26" s="584"/>
      <c r="J26" s="584"/>
      <c r="K26" s="584"/>
      <c r="L26" s="584"/>
      <c r="M26" s="584"/>
    </row>
    <row r="27" spans="1:13" ht="14.25" x14ac:dyDescent="0.15">
      <c r="A27" s="581" t="s">
        <v>305</v>
      </c>
      <c r="B27" s="546"/>
      <c r="C27" s="546"/>
      <c r="D27" s="546"/>
      <c r="E27" s="546"/>
      <c r="F27" s="546"/>
      <c r="G27" s="546"/>
      <c r="H27" s="546"/>
      <c r="I27" s="546"/>
      <c r="J27" s="546"/>
      <c r="K27" s="546"/>
      <c r="L27" s="546"/>
      <c r="M27" s="546"/>
    </row>
    <row r="28" spans="1:13" ht="14.25" x14ac:dyDescent="0.15">
      <c r="A28" s="583" t="s">
        <v>109</v>
      </c>
      <c r="B28" s="546"/>
      <c r="C28" s="546"/>
      <c r="D28" s="546"/>
      <c r="E28" s="546"/>
      <c r="F28" s="546"/>
      <c r="G28" s="546"/>
      <c r="H28" s="546"/>
      <c r="I28" s="546"/>
      <c r="J28" s="546"/>
      <c r="K28" s="546"/>
      <c r="L28" s="546"/>
      <c r="M28" s="546"/>
    </row>
    <row r="29" spans="1:13" ht="14.25" x14ac:dyDescent="0.15">
      <c r="A29" s="581" t="s">
        <v>306</v>
      </c>
      <c r="B29" s="546"/>
      <c r="C29" s="546"/>
      <c r="D29" s="546"/>
      <c r="E29" s="546"/>
      <c r="F29" s="546"/>
      <c r="G29" s="546"/>
      <c r="H29" s="546"/>
      <c r="I29" s="546"/>
      <c r="J29" s="546"/>
      <c r="K29" s="546"/>
      <c r="L29" s="546"/>
      <c r="M29" s="546"/>
    </row>
  </sheetData>
  <mergeCells count="34">
    <mergeCell ref="F18:F20"/>
    <mergeCell ref="G18:G20"/>
    <mergeCell ref="H18:H20"/>
    <mergeCell ref="I18:I20"/>
    <mergeCell ref="J20:K20"/>
    <mergeCell ref="A18:A20"/>
    <mergeCell ref="B18:B20"/>
    <mergeCell ref="C18:C20"/>
    <mergeCell ref="D18:D20"/>
    <mergeCell ref="E18:E20"/>
    <mergeCell ref="J11:K11"/>
    <mergeCell ref="J14:K14"/>
    <mergeCell ref="A15:A17"/>
    <mergeCell ref="B15:B17"/>
    <mergeCell ref="C15:C17"/>
    <mergeCell ref="D15:D17"/>
    <mergeCell ref="J17:K17"/>
    <mergeCell ref="A12:A14"/>
    <mergeCell ref="B12:B14"/>
    <mergeCell ref="C12:C14"/>
    <mergeCell ref="D12:D14"/>
    <mergeCell ref="A6:A7"/>
    <mergeCell ref="A9:A11"/>
    <mergeCell ref="B9:B11"/>
    <mergeCell ref="C9:C11"/>
    <mergeCell ref="D9:D11"/>
    <mergeCell ref="H2:K2"/>
    <mergeCell ref="H3:K3"/>
    <mergeCell ref="B5:B6"/>
    <mergeCell ref="C5:D5"/>
    <mergeCell ref="G5:G6"/>
    <mergeCell ref="H5:H6"/>
    <mergeCell ref="I5:I6"/>
    <mergeCell ref="J5:M5"/>
  </mergeCells>
  <phoneticPr fontId="2"/>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29"/>
  <sheetViews>
    <sheetView showGridLines="0" zoomScale="80" zoomScaleNormal="80" zoomScaleSheetLayoutView="91" workbookViewId="0">
      <selection activeCell="Q22" sqref="Q22"/>
    </sheetView>
  </sheetViews>
  <sheetFormatPr defaultRowHeight="13.5" x14ac:dyDescent="0.15"/>
  <cols>
    <col min="2" max="2" width="10.375" customWidth="1"/>
    <col min="3" max="3" width="10.875" customWidth="1"/>
    <col min="4" max="4" width="10.375" customWidth="1"/>
    <col min="5" max="6" width="13.625" customWidth="1"/>
    <col min="7" max="7" width="11.25" customWidth="1"/>
    <col min="8" max="9" width="12.25" customWidth="1"/>
    <col min="11" max="11" width="10.75" customWidth="1"/>
    <col min="13" max="13" width="14.875" customWidth="1"/>
    <col min="14" max="14" width="2.125" customWidth="1"/>
  </cols>
  <sheetData>
    <row r="1" spans="1:13" ht="15" thickBot="1" x14ac:dyDescent="0.2">
      <c r="A1" s="545" t="s">
        <v>45</v>
      </c>
      <c r="B1" s="546"/>
      <c r="C1" s="546"/>
      <c r="D1" s="546"/>
      <c r="E1" s="546"/>
      <c r="F1" s="546"/>
      <c r="G1" s="546"/>
      <c r="H1" s="546"/>
      <c r="I1" s="546"/>
      <c r="J1" s="546"/>
      <c r="K1" s="546"/>
      <c r="L1" s="546"/>
      <c r="M1" s="546"/>
    </row>
    <row r="2" spans="1:13" ht="15" thickBot="1" x14ac:dyDescent="0.2">
      <c r="A2" s="546"/>
      <c r="B2" s="546"/>
      <c r="C2" s="546"/>
      <c r="D2" s="546"/>
      <c r="E2" s="546"/>
      <c r="F2" s="546"/>
      <c r="G2" s="547" t="s">
        <v>14</v>
      </c>
      <c r="H2" s="960"/>
      <c r="I2" s="961"/>
      <c r="J2" s="961"/>
      <c r="K2" s="962"/>
      <c r="L2" s="547" t="s">
        <v>15</v>
      </c>
      <c r="M2" s="548"/>
    </row>
    <row r="3" spans="1:13" ht="15" thickBot="1" x14ac:dyDescent="0.2">
      <c r="A3" s="545"/>
      <c r="B3" s="546"/>
      <c r="C3" s="546"/>
      <c r="D3" s="546"/>
      <c r="E3" s="549"/>
      <c r="F3" s="549"/>
      <c r="G3" s="547" t="s">
        <v>12</v>
      </c>
      <c r="H3" s="960"/>
      <c r="I3" s="961"/>
      <c r="J3" s="961"/>
      <c r="K3" s="962"/>
      <c r="L3" s="547" t="s">
        <v>13</v>
      </c>
      <c r="M3" s="548"/>
    </row>
    <row r="4" spans="1:13" ht="15" thickBot="1" x14ac:dyDescent="0.2">
      <c r="A4" s="545" t="s">
        <v>370</v>
      </c>
      <c r="B4" s="546"/>
      <c r="C4" s="546"/>
      <c r="D4" s="546"/>
      <c r="E4" s="550"/>
      <c r="F4" s="550"/>
      <c r="G4" s="550"/>
      <c r="H4" s="551"/>
      <c r="I4" s="546"/>
      <c r="J4" s="546"/>
      <c r="K4" s="546"/>
      <c r="L4" s="546"/>
      <c r="M4" s="546"/>
    </row>
    <row r="5" spans="1:13" ht="19.5" customHeight="1" thickBot="1" x14ac:dyDescent="0.2">
      <c r="A5" s="552" t="s">
        <v>4</v>
      </c>
      <c r="B5" s="963" t="s">
        <v>209</v>
      </c>
      <c r="C5" s="965"/>
      <c r="D5" s="966"/>
      <c r="E5" s="553"/>
      <c r="F5" s="554"/>
      <c r="G5" s="967" t="s">
        <v>90</v>
      </c>
      <c r="H5" s="969" t="s">
        <v>214</v>
      </c>
      <c r="I5" s="969" t="s">
        <v>91</v>
      </c>
      <c r="J5" s="972" t="s">
        <v>22</v>
      </c>
      <c r="K5" s="973"/>
      <c r="L5" s="973"/>
      <c r="M5" s="974"/>
    </row>
    <row r="6" spans="1:13" ht="38.25" customHeight="1" x14ac:dyDescent="0.15">
      <c r="A6" s="975" t="s">
        <v>3</v>
      </c>
      <c r="B6" s="964"/>
      <c r="C6" s="556" t="s">
        <v>206</v>
      </c>
      <c r="D6" s="556" t="s">
        <v>320</v>
      </c>
      <c r="E6" s="555" t="s">
        <v>66</v>
      </c>
      <c r="F6" s="555" t="s">
        <v>71</v>
      </c>
      <c r="G6" s="968"/>
      <c r="H6" s="970"/>
      <c r="I6" s="971"/>
      <c r="J6" s="557" t="s">
        <v>8</v>
      </c>
      <c r="K6" s="558" t="s">
        <v>44</v>
      </c>
      <c r="L6" s="559" t="s">
        <v>43</v>
      </c>
      <c r="M6" s="560" t="s">
        <v>63</v>
      </c>
    </row>
    <row r="7" spans="1:13" ht="20.25" customHeight="1" thickBot="1" x14ac:dyDescent="0.2">
      <c r="A7" s="976"/>
      <c r="B7" s="561" t="s">
        <v>309</v>
      </c>
      <c r="C7" s="561" t="s">
        <v>266</v>
      </c>
      <c r="D7" s="561" t="s">
        <v>310</v>
      </c>
      <c r="E7" s="561" t="s">
        <v>268</v>
      </c>
      <c r="F7" s="561" t="s">
        <v>321</v>
      </c>
      <c r="G7" s="562" t="s">
        <v>322</v>
      </c>
      <c r="H7" s="562" t="s">
        <v>323</v>
      </c>
      <c r="I7" s="563" t="s">
        <v>64</v>
      </c>
      <c r="J7" s="564"/>
      <c r="K7" s="565"/>
      <c r="L7" s="566"/>
      <c r="M7" s="567"/>
    </row>
    <row r="8" spans="1:13" x14ac:dyDescent="0.15">
      <c r="A8" s="585"/>
      <c r="B8" s="569" t="s">
        <v>6</v>
      </c>
      <c r="C8" s="569" t="s">
        <v>6</v>
      </c>
      <c r="D8" s="569" t="s">
        <v>6</v>
      </c>
      <c r="E8" s="569" t="s">
        <v>10</v>
      </c>
      <c r="F8" s="569" t="s">
        <v>10</v>
      </c>
      <c r="G8" s="570" t="s">
        <v>10</v>
      </c>
      <c r="H8" s="570" t="s">
        <v>10</v>
      </c>
      <c r="I8" s="570" t="s">
        <v>10</v>
      </c>
      <c r="J8" s="586"/>
      <c r="K8" s="587" t="s">
        <v>7</v>
      </c>
      <c r="L8" s="588" t="s">
        <v>6</v>
      </c>
      <c r="M8" s="589" t="s">
        <v>7</v>
      </c>
    </row>
    <row r="9" spans="1:13" ht="15" thickBot="1" x14ac:dyDescent="0.2">
      <c r="A9" s="977">
        <v>1</v>
      </c>
      <c r="B9" s="944"/>
      <c r="C9" s="946"/>
      <c r="D9" s="946"/>
      <c r="E9" s="499"/>
      <c r="F9" s="499"/>
      <c r="G9" s="500" t="str">
        <f t="shared" ref="G9:G17" si="0">IF(E9="","",IF(ISERROR(E9+F9),"",E9+F9))</f>
        <v/>
      </c>
      <c r="H9" s="500" t="str">
        <f t="shared" ref="H9:H17" si="1">IF(G9="","",580000)</f>
        <v/>
      </c>
      <c r="I9" s="500" t="str">
        <f t="shared" ref="I9:I17" si="2">IF(G9="","",MIN(G9,H9))</f>
        <v/>
      </c>
      <c r="J9" s="590" t="s">
        <v>289</v>
      </c>
      <c r="K9" s="502">
        <v>3960</v>
      </c>
      <c r="L9" s="503"/>
      <c r="M9" s="504"/>
    </row>
    <row r="10" spans="1:13" ht="15" thickBot="1" x14ac:dyDescent="0.2">
      <c r="A10" s="977"/>
      <c r="B10" s="945"/>
      <c r="C10" s="947"/>
      <c r="D10" s="947"/>
      <c r="E10" s="499"/>
      <c r="F10" s="499"/>
      <c r="G10" s="500" t="str">
        <f t="shared" si="0"/>
        <v/>
      </c>
      <c r="H10" s="500" t="str">
        <f t="shared" si="1"/>
        <v/>
      </c>
      <c r="I10" s="500" t="str">
        <f t="shared" si="2"/>
        <v/>
      </c>
      <c r="J10" s="591" t="s">
        <v>114</v>
      </c>
      <c r="K10" s="592" t="s">
        <v>278</v>
      </c>
      <c r="L10" s="510"/>
      <c r="M10" s="504"/>
    </row>
    <row r="11" spans="1:13" ht="15" thickBot="1" x14ac:dyDescent="0.2">
      <c r="A11" s="977"/>
      <c r="B11" s="945"/>
      <c r="C11" s="947"/>
      <c r="D11" s="947"/>
      <c r="E11" s="511"/>
      <c r="F11" s="511"/>
      <c r="G11" s="498" t="str">
        <f t="shared" si="0"/>
        <v/>
      </c>
      <c r="H11" s="498" t="str">
        <f t="shared" si="1"/>
        <v/>
      </c>
      <c r="I11" s="498" t="str">
        <f t="shared" si="2"/>
        <v/>
      </c>
      <c r="J11" s="979" t="s">
        <v>132</v>
      </c>
      <c r="K11" s="980"/>
      <c r="L11" s="512"/>
      <c r="M11" s="513"/>
    </row>
    <row r="12" spans="1:13" ht="15" thickBot="1" x14ac:dyDescent="0.2">
      <c r="A12" s="981">
        <v>2</v>
      </c>
      <c r="B12" s="945"/>
      <c r="C12" s="946"/>
      <c r="D12" s="946"/>
      <c r="E12" s="499"/>
      <c r="F12" s="499"/>
      <c r="G12" s="500" t="str">
        <f t="shared" si="0"/>
        <v/>
      </c>
      <c r="H12" s="500" t="str">
        <f t="shared" si="1"/>
        <v/>
      </c>
      <c r="I12" s="500" t="str">
        <f t="shared" si="2"/>
        <v/>
      </c>
      <c r="J12" s="590" t="s">
        <v>233</v>
      </c>
      <c r="K12" s="502">
        <v>3960</v>
      </c>
      <c r="L12" s="503"/>
      <c r="M12" s="504"/>
    </row>
    <row r="13" spans="1:13" ht="15" thickBot="1" x14ac:dyDescent="0.2">
      <c r="A13" s="977"/>
      <c r="B13" s="945"/>
      <c r="C13" s="947"/>
      <c r="D13" s="947"/>
      <c r="E13" s="499"/>
      <c r="F13" s="499"/>
      <c r="G13" s="500" t="str">
        <f t="shared" si="0"/>
        <v/>
      </c>
      <c r="H13" s="500" t="str">
        <f t="shared" si="1"/>
        <v/>
      </c>
      <c r="I13" s="500" t="str">
        <f t="shared" si="2"/>
        <v/>
      </c>
      <c r="J13" s="591" t="s">
        <v>114</v>
      </c>
      <c r="K13" s="592" t="s">
        <v>313</v>
      </c>
      <c r="L13" s="510"/>
      <c r="M13" s="504"/>
    </row>
    <row r="14" spans="1:13" ht="15" thickBot="1" x14ac:dyDescent="0.2">
      <c r="A14" s="978"/>
      <c r="B14" s="945"/>
      <c r="C14" s="947"/>
      <c r="D14" s="947"/>
      <c r="E14" s="511"/>
      <c r="F14" s="511"/>
      <c r="G14" s="498" t="str">
        <f t="shared" si="0"/>
        <v/>
      </c>
      <c r="H14" s="498" t="str">
        <f t="shared" si="1"/>
        <v/>
      </c>
      <c r="I14" s="498" t="str">
        <f t="shared" si="2"/>
        <v/>
      </c>
      <c r="J14" s="979" t="s">
        <v>133</v>
      </c>
      <c r="K14" s="980"/>
      <c r="L14" s="512"/>
      <c r="M14" s="513"/>
    </row>
    <row r="15" spans="1:13" ht="15" thickBot="1" x14ac:dyDescent="0.2">
      <c r="A15" s="977">
        <v>3</v>
      </c>
      <c r="B15" s="945"/>
      <c r="C15" s="947"/>
      <c r="D15" s="947"/>
      <c r="E15" s="520"/>
      <c r="F15" s="521"/>
      <c r="G15" s="522" t="str">
        <f t="shared" si="0"/>
        <v/>
      </c>
      <c r="H15" s="522" t="str">
        <f t="shared" si="1"/>
        <v/>
      </c>
      <c r="I15" s="522" t="str">
        <f t="shared" si="2"/>
        <v/>
      </c>
      <c r="J15" s="590" t="s">
        <v>233</v>
      </c>
      <c r="K15" s="502">
        <v>3960</v>
      </c>
      <c r="L15" s="503"/>
      <c r="M15" s="504"/>
    </row>
    <row r="16" spans="1:13" ht="15" thickBot="1" x14ac:dyDescent="0.2">
      <c r="A16" s="977"/>
      <c r="B16" s="945"/>
      <c r="C16" s="947"/>
      <c r="D16" s="947"/>
      <c r="E16" s="520"/>
      <c r="F16" s="521"/>
      <c r="G16" s="522" t="str">
        <f t="shared" si="0"/>
        <v/>
      </c>
      <c r="H16" s="522" t="str">
        <f t="shared" si="1"/>
        <v/>
      </c>
      <c r="I16" s="522" t="str">
        <f t="shared" si="2"/>
        <v/>
      </c>
      <c r="J16" s="591" t="s">
        <v>114</v>
      </c>
      <c r="K16" s="592" t="s">
        <v>313</v>
      </c>
      <c r="L16" s="510"/>
      <c r="M16" s="504"/>
    </row>
    <row r="17" spans="1:13" ht="15" thickBot="1" x14ac:dyDescent="0.2">
      <c r="A17" s="977"/>
      <c r="B17" s="945"/>
      <c r="C17" s="947"/>
      <c r="D17" s="947"/>
      <c r="E17" s="524"/>
      <c r="F17" s="524"/>
      <c r="G17" s="525" t="str">
        <f t="shared" si="0"/>
        <v/>
      </c>
      <c r="H17" s="525" t="str">
        <f t="shared" si="1"/>
        <v/>
      </c>
      <c r="I17" s="525" t="str">
        <f t="shared" si="2"/>
        <v/>
      </c>
      <c r="J17" s="979" t="s">
        <v>300</v>
      </c>
      <c r="K17" s="980"/>
      <c r="L17" s="512"/>
      <c r="M17" s="513"/>
    </row>
    <row r="18" spans="1:13" ht="14.25" thickBot="1" x14ac:dyDescent="0.2">
      <c r="A18" s="984" t="s">
        <v>9</v>
      </c>
      <c r="B18" s="956"/>
      <c r="C18" s="956"/>
      <c r="D18" s="956"/>
      <c r="E18" s="957"/>
      <c r="F18" s="957"/>
      <c r="G18" s="957"/>
      <c r="H18" s="957"/>
      <c r="I18" s="957"/>
      <c r="J18" s="590" t="s">
        <v>233</v>
      </c>
      <c r="K18" s="502">
        <v>3960</v>
      </c>
      <c r="L18" s="526"/>
      <c r="M18" s="504"/>
    </row>
    <row r="19" spans="1:13" ht="14.25" thickBot="1" x14ac:dyDescent="0.2">
      <c r="A19" s="985"/>
      <c r="B19" s="956"/>
      <c r="C19" s="956"/>
      <c r="D19" s="956"/>
      <c r="E19" s="957"/>
      <c r="F19" s="957"/>
      <c r="G19" s="957"/>
      <c r="H19" s="957"/>
      <c r="I19" s="957"/>
      <c r="J19" s="591" t="s">
        <v>114</v>
      </c>
      <c r="K19" s="592" t="s">
        <v>313</v>
      </c>
      <c r="L19" s="529"/>
      <c r="M19" s="530"/>
    </row>
    <row r="20" spans="1:13" ht="14.25" thickBot="1" x14ac:dyDescent="0.2">
      <c r="A20" s="986"/>
      <c r="B20" s="956"/>
      <c r="C20" s="956"/>
      <c r="D20" s="956"/>
      <c r="E20" s="957"/>
      <c r="F20" s="957"/>
      <c r="G20" s="957"/>
      <c r="H20" s="957"/>
      <c r="I20" s="957"/>
      <c r="J20" s="982" t="s">
        <v>70</v>
      </c>
      <c r="K20" s="983"/>
      <c r="L20" s="531"/>
      <c r="M20" s="513"/>
    </row>
    <row r="21" spans="1:13" x14ac:dyDescent="0.15">
      <c r="A21" s="581" t="s">
        <v>21</v>
      </c>
      <c r="B21" s="533"/>
      <c r="C21" s="533"/>
      <c r="D21" s="533"/>
      <c r="E21" s="534"/>
      <c r="F21" s="534"/>
      <c r="G21" s="534"/>
      <c r="H21" s="534"/>
      <c r="I21" s="534"/>
      <c r="J21" s="582"/>
      <c r="K21" s="582"/>
      <c r="L21" s="533"/>
      <c r="M21" s="536"/>
    </row>
    <row r="22" spans="1:13" x14ac:dyDescent="0.15">
      <c r="A22" s="583" t="s">
        <v>303</v>
      </c>
      <c r="B22" s="584"/>
      <c r="C22" s="584"/>
      <c r="D22" s="584"/>
      <c r="E22" s="584"/>
      <c r="F22" s="584"/>
      <c r="G22" s="584"/>
      <c r="H22" s="584"/>
      <c r="I22" s="584"/>
      <c r="J22" s="584"/>
      <c r="K22" s="584"/>
      <c r="L22" s="584"/>
      <c r="M22" s="584"/>
    </row>
    <row r="23" spans="1:13" x14ac:dyDescent="0.15">
      <c r="A23" s="110" t="s">
        <v>304</v>
      </c>
      <c r="B23" s="584"/>
      <c r="C23" s="584"/>
      <c r="D23" s="584"/>
      <c r="E23" s="584"/>
      <c r="F23" s="584"/>
      <c r="G23" s="584"/>
      <c r="H23" s="584"/>
      <c r="I23" s="584"/>
      <c r="J23" s="584"/>
      <c r="K23" s="584"/>
      <c r="L23" s="584"/>
      <c r="M23" s="584"/>
    </row>
    <row r="24" spans="1:13" x14ac:dyDescent="0.15">
      <c r="A24" s="110" t="s">
        <v>281</v>
      </c>
      <c r="B24" s="584"/>
      <c r="C24" s="584"/>
      <c r="D24" s="584"/>
      <c r="E24" s="584"/>
      <c r="F24" s="584"/>
      <c r="G24" s="584"/>
      <c r="H24" s="584"/>
      <c r="I24" s="584"/>
      <c r="J24" s="584"/>
      <c r="K24" s="584"/>
      <c r="L24" s="584"/>
      <c r="M24" s="584"/>
    </row>
    <row r="25" spans="1:13" x14ac:dyDescent="0.15">
      <c r="A25" s="110" t="s">
        <v>204</v>
      </c>
      <c r="B25" s="584"/>
      <c r="C25" s="584"/>
      <c r="D25" s="584"/>
      <c r="E25" s="584"/>
      <c r="F25" s="584"/>
      <c r="G25" s="584"/>
      <c r="H25" s="584"/>
      <c r="I25" s="584"/>
      <c r="J25" s="584"/>
      <c r="K25" s="584"/>
      <c r="L25" s="584"/>
      <c r="M25" s="584"/>
    </row>
    <row r="26" spans="1:13" x14ac:dyDescent="0.15">
      <c r="A26" s="581" t="s">
        <v>137</v>
      </c>
      <c r="B26" s="584"/>
      <c r="C26" s="584"/>
      <c r="D26" s="584"/>
      <c r="E26" s="584"/>
      <c r="F26" s="584"/>
      <c r="G26" s="584"/>
      <c r="H26" s="584"/>
      <c r="I26" s="584"/>
      <c r="J26" s="584"/>
      <c r="K26" s="584"/>
      <c r="L26" s="584"/>
      <c r="M26" s="584"/>
    </row>
    <row r="27" spans="1:13" ht="14.25" x14ac:dyDescent="0.15">
      <c r="A27" s="581" t="s">
        <v>305</v>
      </c>
      <c r="B27" s="546"/>
      <c r="C27" s="546"/>
      <c r="D27" s="546"/>
      <c r="E27" s="546"/>
      <c r="F27" s="546"/>
      <c r="G27" s="546"/>
      <c r="H27" s="546"/>
      <c r="I27" s="546"/>
      <c r="J27" s="546"/>
      <c r="K27" s="546"/>
      <c r="L27" s="546"/>
      <c r="M27" s="546"/>
    </row>
    <row r="28" spans="1:13" ht="14.25" x14ac:dyDescent="0.15">
      <c r="A28" s="583" t="s">
        <v>109</v>
      </c>
      <c r="B28" s="546"/>
      <c r="C28" s="546"/>
      <c r="D28" s="546"/>
      <c r="E28" s="546"/>
      <c r="F28" s="546"/>
      <c r="G28" s="546"/>
      <c r="H28" s="546"/>
      <c r="I28" s="546"/>
      <c r="J28" s="546"/>
      <c r="K28" s="546"/>
      <c r="L28" s="546"/>
      <c r="M28" s="546"/>
    </row>
    <row r="29" spans="1:13" ht="14.25" x14ac:dyDescent="0.15">
      <c r="A29" s="581" t="s">
        <v>306</v>
      </c>
      <c r="B29" s="546"/>
      <c r="C29" s="546"/>
      <c r="D29" s="546"/>
      <c r="E29" s="546"/>
      <c r="F29" s="546"/>
      <c r="G29" s="546"/>
      <c r="H29" s="546"/>
      <c r="I29" s="546"/>
      <c r="J29" s="546"/>
      <c r="K29" s="546"/>
      <c r="L29" s="546"/>
      <c r="M29" s="546"/>
    </row>
  </sheetData>
  <mergeCells count="34">
    <mergeCell ref="F18:F20"/>
    <mergeCell ref="G18:G20"/>
    <mergeCell ref="H18:H20"/>
    <mergeCell ref="I18:I20"/>
    <mergeCell ref="J20:K20"/>
    <mergeCell ref="A18:A20"/>
    <mergeCell ref="B18:B20"/>
    <mergeCell ref="C18:C20"/>
    <mergeCell ref="D18:D20"/>
    <mergeCell ref="E18:E20"/>
    <mergeCell ref="J11:K11"/>
    <mergeCell ref="J14:K14"/>
    <mergeCell ref="A15:A17"/>
    <mergeCell ref="B15:B17"/>
    <mergeCell ref="C15:C17"/>
    <mergeCell ref="D15:D17"/>
    <mergeCell ref="J17:K17"/>
    <mergeCell ref="A12:A14"/>
    <mergeCell ref="B12:B14"/>
    <mergeCell ref="C12:C14"/>
    <mergeCell ref="D12:D14"/>
    <mergeCell ref="A6:A7"/>
    <mergeCell ref="A9:A11"/>
    <mergeCell ref="B9:B11"/>
    <mergeCell ref="C9:C11"/>
    <mergeCell ref="D9:D11"/>
    <mergeCell ref="H2:K2"/>
    <mergeCell ref="H3:K3"/>
    <mergeCell ref="B5:B6"/>
    <mergeCell ref="C5:D5"/>
    <mergeCell ref="G5:G6"/>
    <mergeCell ref="H5:H6"/>
    <mergeCell ref="I5:I6"/>
    <mergeCell ref="J5:M5"/>
  </mergeCells>
  <phoneticPr fontId="2"/>
  <pageMargins left="0.70866141732283472" right="0.70866141732283472" top="0.74803149606299213" bottom="0.74803149606299213" header="0.31496062992125984" footer="0.31496062992125984"/>
  <pageSetup paperSize="9" scale="85" orientation="landscape"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105"/>
  <sheetViews>
    <sheetView showGridLines="0" tabSelected="1"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R10" sqref="R10"/>
    </sheetView>
  </sheetViews>
  <sheetFormatPr defaultColWidth="9.625" defaultRowHeight="14.25" x14ac:dyDescent="0.15"/>
  <cols>
    <col min="1" max="1" width="6" style="25" customWidth="1"/>
    <col min="2" max="2" width="10.375" style="25" customWidth="1"/>
    <col min="3" max="3" width="10.875" style="25" customWidth="1"/>
    <col min="4" max="4" width="10.375" style="25" customWidth="1"/>
    <col min="5" max="5" width="10.5" style="25" customWidth="1"/>
    <col min="6" max="6" width="11.875" style="25" customWidth="1"/>
    <col min="7" max="7" width="11.75" style="25" customWidth="1"/>
    <col min="8" max="8" width="12.375" style="25" customWidth="1"/>
    <col min="9" max="9" width="11.375" style="25" customWidth="1"/>
    <col min="10" max="10" width="4.375" style="25" customWidth="1"/>
    <col min="11" max="11" width="10"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ols>
  <sheetData>
    <row r="1" spans="1:18" ht="18.75" customHeight="1" thickBot="1" x14ac:dyDescent="0.2">
      <c r="A1" s="26" t="s">
        <v>45</v>
      </c>
      <c r="P1" s="60"/>
      <c r="Q1" s="61"/>
      <c r="R1" s="24"/>
    </row>
    <row r="2" spans="1:18" ht="18.75" customHeight="1" thickBot="1" x14ac:dyDescent="0.2">
      <c r="G2" s="27" t="s">
        <v>14</v>
      </c>
      <c r="H2" s="661"/>
      <c r="I2" s="662"/>
      <c r="J2" s="662"/>
      <c r="K2" s="663"/>
      <c r="L2" s="27" t="s">
        <v>15</v>
      </c>
      <c r="M2" s="28"/>
      <c r="P2" s="24"/>
      <c r="Q2" s="57"/>
      <c r="R2" s="57"/>
    </row>
    <row r="3" spans="1:18" ht="18.75" customHeight="1" thickBot="1" x14ac:dyDescent="0.2">
      <c r="A3" s="26"/>
      <c r="E3" s="24"/>
      <c r="F3" s="24"/>
      <c r="G3" s="27" t="s">
        <v>12</v>
      </c>
      <c r="H3" s="661"/>
      <c r="I3" s="662"/>
      <c r="J3" s="662"/>
      <c r="K3" s="663"/>
      <c r="L3" s="27" t="s">
        <v>13</v>
      </c>
      <c r="M3" s="28"/>
      <c r="P3" s="57"/>
      <c r="Q3" s="62"/>
      <c r="R3" s="62"/>
    </row>
    <row r="4" spans="1:18" ht="18.75" customHeight="1" thickBot="1" x14ac:dyDescent="0.2">
      <c r="A4" s="26" t="s">
        <v>349</v>
      </c>
      <c r="E4" s="29"/>
      <c r="F4" s="29"/>
      <c r="G4" s="29"/>
      <c r="H4" s="30"/>
      <c r="P4" s="24"/>
      <c r="Q4" s="24"/>
      <c r="R4" s="24"/>
    </row>
    <row r="5" spans="1:18" s="58" customFormat="1" ht="18.75" customHeight="1" thickBot="1" x14ac:dyDescent="0.2">
      <c r="A5" s="31" t="s">
        <v>4</v>
      </c>
      <c r="B5" s="664" t="s">
        <v>209</v>
      </c>
      <c r="C5" s="674"/>
      <c r="D5" s="675"/>
      <c r="E5" s="32"/>
      <c r="F5" s="33"/>
      <c r="G5" s="666" t="s">
        <v>90</v>
      </c>
      <c r="H5" s="668" t="s">
        <v>214</v>
      </c>
      <c r="I5" s="668" t="s">
        <v>91</v>
      </c>
      <c r="J5" s="671" t="s">
        <v>22</v>
      </c>
      <c r="K5" s="672"/>
      <c r="L5" s="672"/>
      <c r="M5" s="673"/>
    </row>
    <row r="6" spans="1:18" s="58" customFormat="1" ht="30" customHeight="1" x14ac:dyDescent="0.15">
      <c r="A6" s="676" t="s">
        <v>3</v>
      </c>
      <c r="B6" s="665"/>
      <c r="C6" s="398" t="s">
        <v>206</v>
      </c>
      <c r="D6" s="398" t="s">
        <v>207</v>
      </c>
      <c r="E6" s="59" t="s">
        <v>66</v>
      </c>
      <c r="F6" s="59" t="s">
        <v>71</v>
      </c>
      <c r="G6" s="667"/>
      <c r="H6" s="669"/>
      <c r="I6" s="670"/>
      <c r="J6" s="34" t="s">
        <v>8</v>
      </c>
      <c r="K6" s="35" t="s">
        <v>44</v>
      </c>
      <c r="L6" s="36" t="s">
        <v>43</v>
      </c>
      <c r="M6" s="53" t="s">
        <v>63</v>
      </c>
      <c r="O6" s="63"/>
      <c r="Q6" s="25"/>
    </row>
    <row r="7" spans="1:18" s="58" customFormat="1" ht="15" customHeight="1" thickBot="1" x14ac:dyDescent="0.2">
      <c r="A7" s="677"/>
      <c r="B7" s="64" t="s">
        <v>93</v>
      </c>
      <c r="C7" s="64" t="s">
        <v>94</v>
      </c>
      <c r="D7" s="64" t="s">
        <v>95</v>
      </c>
      <c r="E7" s="64" t="s">
        <v>96</v>
      </c>
      <c r="F7" s="64" t="s">
        <v>17</v>
      </c>
      <c r="G7" s="37" t="s">
        <v>18</v>
      </c>
      <c r="H7" s="37" t="s">
        <v>19</v>
      </c>
      <c r="I7" s="38" t="s">
        <v>64</v>
      </c>
      <c r="J7" s="39"/>
      <c r="K7" s="40"/>
      <c r="L7" s="41"/>
      <c r="M7" s="54"/>
      <c r="O7" s="65"/>
    </row>
    <row r="8" spans="1:18" s="67" customFormat="1" ht="15" customHeight="1" x14ac:dyDescent="0.15">
      <c r="A8" s="42"/>
      <c r="B8" s="66" t="s">
        <v>6</v>
      </c>
      <c r="C8" s="66" t="s">
        <v>6</v>
      </c>
      <c r="D8" s="66" t="s">
        <v>6</v>
      </c>
      <c r="E8" s="66" t="s">
        <v>10</v>
      </c>
      <c r="F8" s="66" t="s">
        <v>10</v>
      </c>
      <c r="G8" s="43" t="s">
        <v>10</v>
      </c>
      <c r="H8" s="43" t="s">
        <v>10</v>
      </c>
      <c r="I8" s="43" t="s">
        <v>10</v>
      </c>
      <c r="J8" s="44"/>
      <c r="K8" s="45" t="s">
        <v>7</v>
      </c>
      <c r="L8" s="46" t="s">
        <v>6</v>
      </c>
      <c r="M8" s="55" t="s">
        <v>7</v>
      </c>
      <c r="O8" s="68"/>
    </row>
    <row r="9" spans="1:18" s="58" customFormat="1" ht="15" customHeight="1" thickBot="1" x14ac:dyDescent="0.2">
      <c r="A9" s="678">
        <v>1</v>
      </c>
      <c r="B9" s="679"/>
      <c r="C9" s="681"/>
      <c r="D9" s="681"/>
      <c r="E9" s="70"/>
      <c r="F9" s="70"/>
      <c r="G9" s="71" t="str">
        <f>IF(E9="","",IF(ISERROR(E9+F9),"",E9+F9))</f>
        <v/>
      </c>
      <c r="H9" s="71" t="str">
        <f t="shared" ref="H9:H26" si="0">IF(G9="","",580000)</f>
        <v/>
      </c>
      <c r="I9" s="71" t="str">
        <f>IF(G9="","",MIN(G9,H9))</f>
        <v/>
      </c>
      <c r="J9" s="72" t="s">
        <v>97</v>
      </c>
      <c r="K9" s="73">
        <v>342400</v>
      </c>
      <c r="L9" s="74"/>
      <c r="M9" s="75"/>
      <c r="O9" s="76"/>
    </row>
    <row r="10" spans="1:18" s="58" customFormat="1" ht="15" customHeight="1" thickBot="1" x14ac:dyDescent="0.2">
      <c r="A10" s="678"/>
      <c r="B10" s="680"/>
      <c r="C10" s="682"/>
      <c r="D10" s="682"/>
      <c r="E10" s="70"/>
      <c r="F10" s="70"/>
      <c r="G10" s="71" t="str">
        <f t="shared" ref="G10:G26" si="1">IF(E10="","",IF(ISERROR(E10+F10),"",E10+F10))</f>
        <v/>
      </c>
      <c r="H10" s="71" t="str">
        <f t="shared" si="0"/>
        <v/>
      </c>
      <c r="I10" s="71" t="str">
        <f t="shared" ref="I10:I26" si="2">IF(G10="","",MIN(G10,H10))</f>
        <v/>
      </c>
      <c r="J10" s="77" t="s">
        <v>98</v>
      </c>
      <c r="K10" s="78">
        <v>401800</v>
      </c>
      <c r="L10" s="79"/>
      <c r="M10" s="75"/>
      <c r="O10" s="76"/>
    </row>
    <row r="11" spans="1:18" s="58" customFormat="1" ht="15" customHeight="1" thickBot="1" x14ac:dyDescent="0.2">
      <c r="A11" s="678"/>
      <c r="B11" s="680"/>
      <c r="C11" s="682"/>
      <c r="D11" s="682"/>
      <c r="E11" s="70"/>
      <c r="F11" s="70"/>
      <c r="G11" s="71" t="str">
        <f t="shared" si="1"/>
        <v/>
      </c>
      <c r="H11" s="71" t="str">
        <f t="shared" si="0"/>
        <v/>
      </c>
      <c r="I11" s="71" t="str">
        <f t="shared" si="2"/>
        <v/>
      </c>
      <c r="J11" s="77" t="s">
        <v>99</v>
      </c>
      <c r="K11" s="78">
        <v>461200</v>
      </c>
      <c r="L11" s="79"/>
      <c r="M11" s="75"/>
      <c r="O11" s="76"/>
    </row>
    <row r="12" spans="1:18" s="58" customFormat="1" ht="15" customHeight="1" thickBot="1" x14ac:dyDescent="0.2">
      <c r="A12" s="678"/>
      <c r="B12" s="680"/>
      <c r="C12" s="682"/>
      <c r="D12" s="682"/>
      <c r="E12" s="70"/>
      <c r="F12" s="70"/>
      <c r="G12" s="71" t="str">
        <f>IF(E12="","",IF(ISERROR(E12+F12),"",E12+F12))</f>
        <v/>
      </c>
      <c r="H12" s="71" t="str">
        <f>IF(G12="","",580000)</f>
        <v/>
      </c>
      <c r="I12" s="71" t="str">
        <f>IF(G12="","",MIN(G12,H12))</f>
        <v/>
      </c>
      <c r="J12" s="80" t="s">
        <v>100</v>
      </c>
      <c r="K12" s="81">
        <v>361200</v>
      </c>
      <c r="L12" s="79"/>
      <c r="M12" s="75"/>
      <c r="O12" s="76"/>
    </row>
    <row r="13" spans="1:18" s="58" customFormat="1" ht="15" customHeight="1" thickBot="1" x14ac:dyDescent="0.2">
      <c r="A13" s="678"/>
      <c r="B13" s="680"/>
      <c r="C13" s="682"/>
      <c r="D13" s="682"/>
      <c r="E13" s="70"/>
      <c r="F13" s="70"/>
      <c r="G13" s="71" t="str">
        <f>IF(E13="","",IF(ISERROR(E13+F13),"",E13+F13))</f>
        <v/>
      </c>
      <c r="H13" s="71" t="str">
        <f>IF(G13="","",580000)</f>
        <v/>
      </c>
      <c r="I13" s="71" t="str">
        <f>IF(G13="","",MIN(G13,H13))</f>
        <v/>
      </c>
      <c r="J13" s="80" t="s">
        <v>114</v>
      </c>
      <c r="K13" s="82" t="s">
        <v>101</v>
      </c>
      <c r="L13" s="83"/>
      <c r="M13" s="75"/>
      <c r="O13" s="76"/>
      <c r="Q13" s="56"/>
    </row>
    <row r="14" spans="1:18" s="58" customFormat="1" ht="15" customHeight="1" thickBot="1" x14ac:dyDescent="0.2">
      <c r="A14" s="678"/>
      <c r="B14" s="680"/>
      <c r="C14" s="682"/>
      <c r="D14" s="682"/>
      <c r="E14" s="84"/>
      <c r="F14" s="84"/>
      <c r="G14" s="69" t="str">
        <f t="shared" si="1"/>
        <v/>
      </c>
      <c r="H14" s="69" t="str">
        <f t="shared" si="0"/>
        <v/>
      </c>
      <c r="I14" s="69" t="str">
        <f t="shared" si="2"/>
        <v/>
      </c>
      <c r="J14" s="683" t="s">
        <v>67</v>
      </c>
      <c r="K14" s="684"/>
      <c r="L14" s="85"/>
      <c r="M14" s="86"/>
      <c r="O14" s="87"/>
      <c r="Q14" s="56"/>
    </row>
    <row r="15" spans="1:18" s="58" customFormat="1" ht="15" customHeight="1" thickBot="1" x14ac:dyDescent="0.2">
      <c r="A15" s="685">
        <v>2</v>
      </c>
      <c r="B15" s="680"/>
      <c r="C15" s="681"/>
      <c r="D15" s="681"/>
      <c r="E15" s="70"/>
      <c r="F15" s="70"/>
      <c r="G15" s="71" t="str">
        <f t="shared" si="1"/>
        <v/>
      </c>
      <c r="H15" s="71" t="str">
        <f t="shared" si="0"/>
        <v/>
      </c>
      <c r="I15" s="71" t="str">
        <f t="shared" si="2"/>
        <v/>
      </c>
      <c r="J15" s="88" t="s">
        <v>102</v>
      </c>
      <c r="K15" s="89">
        <v>342400</v>
      </c>
      <c r="L15" s="74"/>
      <c r="M15" s="75"/>
      <c r="O15" s="76"/>
    </row>
    <row r="16" spans="1:18" s="58" customFormat="1" ht="15" customHeight="1" thickBot="1" x14ac:dyDescent="0.2">
      <c r="A16" s="678"/>
      <c r="B16" s="680"/>
      <c r="C16" s="682"/>
      <c r="D16" s="682"/>
      <c r="E16" s="70"/>
      <c r="F16" s="70"/>
      <c r="G16" s="71" t="str">
        <f t="shared" si="1"/>
        <v/>
      </c>
      <c r="H16" s="71" t="str">
        <f t="shared" si="0"/>
        <v/>
      </c>
      <c r="I16" s="71" t="str">
        <f t="shared" si="2"/>
        <v/>
      </c>
      <c r="J16" s="90" t="s">
        <v>103</v>
      </c>
      <c r="K16" s="91">
        <v>401800</v>
      </c>
      <c r="L16" s="79"/>
      <c r="M16" s="75"/>
      <c r="O16" s="76"/>
    </row>
    <row r="17" spans="1:17" s="58" customFormat="1" ht="15" customHeight="1" thickBot="1" x14ac:dyDescent="0.2">
      <c r="A17" s="678"/>
      <c r="B17" s="680"/>
      <c r="C17" s="682"/>
      <c r="D17" s="682"/>
      <c r="E17" s="70"/>
      <c r="F17" s="70"/>
      <c r="G17" s="71" t="str">
        <f t="shared" si="1"/>
        <v/>
      </c>
      <c r="H17" s="71" t="str">
        <f t="shared" si="0"/>
        <v/>
      </c>
      <c r="I17" s="71" t="str">
        <f t="shared" si="2"/>
        <v/>
      </c>
      <c r="J17" s="90" t="s">
        <v>104</v>
      </c>
      <c r="K17" s="91">
        <v>461200</v>
      </c>
      <c r="L17" s="79"/>
      <c r="M17" s="75"/>
      <c r="O17" s="76"/>
      <c r="Q17" s="56"/>
    </row>
    <row r="18" spans="1:17" s="58" customFormat="1" ht="15" customHeight="1" thickBot="1" x14ac:dyDescent="0.2">
      <c r="A18" s="678"/>
      <c r="B18" s="680"/>
      <c r="C18" s="682"/>
      <c r="D18" s="682"/>
      <c r="E18" s="70"/>
      <c r="F18" s="70"/>
      <c r="G18" s="71" t="str">
        <f>IF(E18="","",IF(ISERROR(E18+F18),"",E18+F18))</f>
        <v/>
      </c>
      <c r="H18" s="71" t="str">
        <f>IF(G18="","",580000)</f>
        <v/>
      </c>
      <c r="I18" s="71" t="str">
        <f>IF(G18="","",MIN(G18,H18))</f>
        <v/>
      </c>
      <c r="J18" s="92" t="s">
        <v>105</v>
      </c>
      <c r="K18" s="91">
        <v>361200</v>
      </c>
      <c r="L18" s="79"/>
      <c r="M18" s="75"/>
      <c r="O18" s="76"/>
    </row>
    <row r="19" spans="1:17" s="58" customFormat="1" ht="15" customHeight="1" thickBot="1" x14ac:dyDescent="0.2">
      <c r="A19" s="678"/>
      <c r="B19" s="680"/>
      <c r="C19" s="682"/>
      <c r="D19" s="682"/>
      <c r="E19" s="70"/>
      <c r="F19" s="70"/>
      <c r="G19" s="71" t="str">
        <f t="shared" si="1"/>
        <v/>
      </c>
      <c r="H19" s="71" t="str">
        <f t="shared" si="0"/>
        <v/>
      </c>
      <c r="I19" s="71" t="str">
        <f t="shared" si="2"/>
        <v/>
      </c>
      <c r="J19" s="92" t="s">
        <v>114</v>
      </c>
      <c r="K19" s="93" t="s">
        <v>101</v>
      </c>
      <c r="L19" s="83"/>
      <c r="M19" s="75"/>
      <c r="O19" s="76"/>
      <c r="Q19" s="56"/>
    </row>
    <row r="20" spans="1:17" s="58" customFormat="1" ht="15" customHeight="1" thickBot="1" x14ac:dyDescent="0.2">
      <c r="A20" s="686"/>
      <c r="B20" s="680"/>
      <c r="C20" s="682"/>
      <c r="D20" s="682"/>
      <c r="E20" s="84"/>
      <c r="F20" s="84"/>
      <c r="G20" s="69" t="str">
        <f t="shared" si="1"/>
        <v/>
      </c>
      <c r="H20" s="69" t="str">
        <f t="shared" si="0"/>
        <v/>
      </c>
      <c r="I20" s="69" t="str">
        <f t="shared" si="2"/>
        <v/>
      </c>
      <c r="J20" s="683" t="s">
        <v>68</v>
      </c>
      <c r="K20" s="684"/>
      <c r="L20" s="85"/>
      <c r="M20" s="86"/>
      <c r="O20" s="87"/>
    </row>
    <row r="21" spans="1:17" s="58" customFormat="1" ht="15" customHeight="1" thickBot="1" x14ac:dyDescent="0.2">
      <c r="A21" s="678">
        <v>3</v>
      </c>
      <c r="B21" s="680"/>
      <c r="C21" s="682"/>
      <c r="D21" s="682"/>
      <c r="E21" s="94"/>
      <c r="F21" s="95"/>
      <c r="G21" s="96" t="str">
        <f t="shared" si="1"/>
        <v/>
      </c>
      <c r="H21" s="96" t="str">
        <f t="shared" si="0"/>
        <v/>
      </c>
      <c r="I21" s="96" t="str">
        <f t="shared" si="2"/>
        <v/>
      </c>
      <c r="J21" s="97" t="s">
        <v>106</v>
      </c>
      <c r="K21" s="89">
        <v>342400</v>
      </c>
      <c r="L21" s="74"/>
      <c r="M21" s="75"/>
      <c r="O21" s="76"/>
    </row>
    <row r="22" spans="1:17" s="58" customFormat="1" ht="15" customHeight="1" thickBot="1" x14ac:dyDescent="0.2">
      <c r="A22" s="678"/>
      <c r="B22" s="680"/>
      <c r="C22" s="682"/>
      <c r="D22" s="682"/>
      <c r="E22" s="95"/>
      <c r="F22" s="95"/>
      <c r="G22" s="96" t="str">
        <f t="shared" si="1"/>
        <v/>
      </c>
      <c r="H22" s="96" t="str">
        <f t="shared" si="0"/>
        <v/>
      </c>
      <c r="I22" s="96" t="str">
        <f t="shared" si="2"/>
        <v/>
      </c>
      <c r="J22" s="90" t="s">
        <v>107</v>
      </c>
      <c r="K22" s="91">
        <v>401800</v>
      </c>
      <c r="L22" s="79"/>
      <c r="M22" s="75"/>
      <c r="O22" s="76"/>
    </row>
    <row r="23" spans="1:17" s="58" customFormat="1" ht="15" customHeight="1" thickBot="1" x14ac:dyDescent="0.2">
      <c r="A23" s="678"/>
      <c r="B23" s="680"/>
      <c r="C23" s="682"/>
      <c r="D23" s="682"/>
      <c r="E23" s="94"/>
      <c r="F23" s="95"/>
      <c r="G23" s="96" t="str">
        <f t="shared" si="1"/>
        <v/>
      </c>
      <c r="H23" s="96" t="str">
        <f t="shared" si="0"/>
        <v/>
      </c>
      <c r="I23" s="96" t="str">
        <f t="shared" si="2"/>
        <v/>
      </c>
      <c r="J23" s="90" t="s">
        <v>108</v>
      </c>
      <c r="K23" s="91">
        <v>461200</v>
      </c>
      <c r="L23" s="79"/>
      <c r="M23" s="75"/>
      <c r="O23" s="76"/>
    </row>
    <row r="24" spans="1:17" s="58" customFormat="1" ht="15" customHeight="1" thickBot="1" x14ac:dyDescent="0.2">
      <c r="A24" s="678"/>
      <c r="B24" s="680"/>
      <c r="C24" s="682"/>
      <c r="D24" s="682"/>
      <c r="E24" s="95"/>
      <c r="F24" s="95"/>
      <c r="G24" s="96" t="str">
        <f t="shared" si="1"/>
        <v/>
      </c>
      <c r="H24" s="96" t="str">
        <f t="shared" si="0"/>
        <v/>
      </c>
      <c r="I24" s="96" t="str">
        <f t="shared" si="2"/>
        <v/>
      </c>
      <c r="J24" s="92" t="s">
        <v>105</v>
      </c>
      <c r="K24" s="91">
        <v>361200</v>
      </c>
      <c r="L24" s="79"/>
      <c r="M24" s="75"/>
      <c r="O24" s="76"/>
    </row>
    <row r="25" spans="1:17" s="58" customFormat="1" ht="15" customHeight="1" thickBot="1" x14ac:dyDescent="0.2">
      <c r="A25" s="678"/>
      <c r="B25" s="680"/>
      <c r="C25" s="682"/>
      <c r="D25" s="682"/>
      <c r="E25" s="94"/>
      <c r="F25" s="95"/>
      <c r="G25" s="96" t="str">
        <f t="shared" si="1"/>
        <v/>
      </c>
      <c r="H25" s="96" t="str">
        <f t="shared" si="0"/>
        <v/>
      </c>
      <c r="I25" s="96" t="str">
        <f t="shared" si="2"/>
        <v/>
      </c>
      <c r="J25" s="92" t="s">
        <v>114</v>
      </c>
      <c r="K25" s="93" t="s">
        <v>101</v>
      </c>
      <c r="L25" s="83"/>
      <c r="M25" s="75"/>
      <c r="O25" s="76"/>
    </row>
    <row r="26" spans="1:17" s="58" customFormat="1" ht="15" customHeight="1" thickBot="1" x14ac:dyDescent="0.2">
      <c r="A26" s="678"/>
      <c r="B26" s="680"/>
      <c r="C26" s="682"/>
      <c r="D26" s="682"/>
      <c r="E26" s="98"/>
      <c r="F26" s="98"/>
      <c r="G26" s="99" t="str">
        <f t="shared" si="1"/>
        <v/>
      </c>
      <c r="H26" s="99" t="str">
        <f t="shared" si="0"/>
        <v/>
      </c>
      <c r="I26" s="99" t="str">
        <f t="shared" si="2"/>
        <v/>
      </c>
      <c r="J26" s="683" t="s">
        <v>69</v>
      </c>
      <c r="K26" s="684"/>
      <c r="L26" s="85"/>
      <c r="M26" s="86"/>
      <c r="O26" s="87"/>
    </row>
    <row r="27" spans="1:17" s="58" customFormat="1" ht="15" customHeight="1" thickBot="1" x14ac:dyDescent="0.2">
      <c r="A27" s="685" t="s">
        <v>9</v>
      </c>
      <c r="B27" s="690"/>
      <c r="C27" s="690"/>
      <c r="D27" s="690"/>
      <c r="E27" s="687"/>
      <c r="F27" s="687"/>
      <c r="G27" s="687"/>
      <c r="H27" s="687"/>
      <c r="I27" s="687"/>
      <c r="J27" s="88" t="s">
        <v>106</v>
      </c>
      <c r="K27" s="100">
        <v>342400</v>
      </c>
      <c r="L27" s="101"/>
      <c r="M27" s="75"/>
    </row>
    <row r="28" spans="1:17" s="58" customFormat="1" ht="15" customHeight="1" thickBot="1" x14ac:dyDescent="0.2">
      <c r="A28" s="678"/>
      <c r="B28" s="690"/>
      <c r="C28" s="690"/>
      <c r="D28" s="690"/>
      <c r="E28" s="687"/>
      <c r="F28" s="687"/>
      <c r="G28" s="687"/>
      <c r="H28" s="687"/>
      <c r="I28" s="687"/>
      <c r="J28" s="90" t="s">
        <v>107</v>
      </c>
      <c r="K28" s="102">
        <v>401800</v>
      </c>
      <c r="L28" s="103"/>
      <c r="M28" s="104"/>
    </row>
    <row r="29" spans="1:17" s="58" customFormat="1" ht="15" customHeight="1" thickBot="1" x14ac:dyDescent="0.2">
      <c r="A29" s="678"/>
      <c r="B29" s="690"/>
      <c r="C29" s="690"/>
      <c r="D29" s="690"/>
      <c r="E29" s="687"/>
      <c r="F29" s="687"/>
      <c r="G29" s="687"/>
      <c r="H29" s="687"/>
      <c r="I29" s="687"/>
      <c r="J29" s="90" t="s">
        <v>104</v>
      </c>
      <c r="K29" s="102">
        <v>461200</v>
      </c>
      <c r="L29" s="103"/>
      <c r="M29" s="104"/>
    </row>
    <row r="30" spans="1:17" s="58" customFormat="1" ht="15" customHeight="1" thickBot="1" x14ac:dyDescent="0.2">
      <c r="A30" s="678"/>
      <c r="B30" s="690"/>
      <c r="C30" s="690"/>
      <c r="D30" s="690"/>
      <c r="E30" s="687"/>
      <c r="F30" s="687"/>
      <c r="G30" s="687"/>
      <c r="H30" s="687"/>
      <c r="I30" s="687"/>
      <c r="J30" s="92" t="s">
        <v>105</v>
      </c>
      <c r="K30" s="105">
        <v>361200</v>
      </c>
      <c r="L30" s="106"/>
      <c r="M30" s="107"/>
    </row>
    <row r="31" spans="1:17" s="58" customFormat="1" ht="15" customHeight="1" thickBot="1" x14ac:dyDescent="0.2">
      <c r="A31" s="678"/>
      <c r="B31" s="690"/>
      <c r="C31" s="690"/>
      <c r="D31" s="690"/>
      <c r="E31" s="687"/>
      <c r="F31" s="687"/>
      <c r="G31" s="687"/>
      <c r="H31" s="687"/>
      <c r="I31" s="687"/>
      <c r="J31" s="92" t="s">
        <v>114</v>
      </c>
      <c r="K31" s="93" t="s">
        <v>101</v>
      </c>
      <c r="L31" s="106"/>
      <c r="M31" s="107"/>
      <c r="Q31" s="56"/>
    </row>
    <row r="32" spans="1:17" s="58" customFormat="1" ht="15" customHeight="1" thickBot="1" x14ac:dyDescent="0.2">
      <c r="A32" s="686"/>
      <c r="B32" s="690"/>
      <c r="C32" s="690"/>
      <c r="D32" s="690"/>
      <c r="E32" s="687"/>
      <c r="F32" s="687"/>
      <c r="G32" s="687"/>
      <c r="H32" s="687"/>
      <c r="I32" s="687"/>
      <c r="J32" s="688" t="s">
        <v>70</v>
      </c>
      <c r="K32" s="689"/>
      <c r="L32" s="108"/>
      <c r="M32" s="86"/>
      <c r="N32" s="109"/>
    </row>
    <row r="33" spans="1:13" s="20" customFormat="1" ht="11.25" customHeight="1" x14ac:dyDescent="0.15">
      <c r="A33" s="47" t="s">
        <v>21</v>
      </c>
      <c r="B33" s="48"/>
      <c r="C33" s="48"/>
      <c r="D33" s="48"/>
      <c r="E33" s="49"/>
      <c r="F33" s="49"/>
      <c r="G33" s="49"/>
      <c r="H33" s="49"/>
      <c r="I33" s="49"/>
      <c r="J33" s="50"/>
      <c r="K33" s="50"/>
      <c r="L33" s="48"/>
      <c r="M33" s="51"/>
    </row>
    <row r="34" spans="1:13" s="20" customFormat="1" ht="11.25" customHeight="1" x14ac:dyDescent="0.15">
      <c r="A34" s="52" t="s">
        <v>303</v>
      </c>
    </row>
    <row r="35" spans="1:13" s="20" customFormat="1" ht="11.25" customHeight="1" x14ac:dyDescent="0.15">
      <c r="A35" s="110" t="s">
        <v>304</v>
      </c>
    </row>
    <row r="36" spans="1:13" s="20" customFormat="1" ht="11.25" customHeight="1" x14ac:dyDescent="0.15">
      <c r="A36" s="110" t="s">
        <v>281</v>
      </c>
    </row>
    <row r="37" spans="1:13" s="20" customFormat="1" ht="11.25" customHeight="1" x14ac:dyDescent="0.15">
      <c r="A37" s="110" t="s">
        <v>204</v>
      </c>
    </row>
    <row r="38" spans="1:13" s="20" customFormat="1" ht="11.25" customHeight="1" x14ac:dyDescent="0.15">
      <c r="A38" s="47" t="s">
        <v>137</v>
      </c>
    </row>
    <row r="39" spans="1:13" ht="11.25" customHeight="1" x14ac:dyDescent="0.15">
      <c r="A39" s="47" t="s">
        <v>305</v>
      </c>
    </row>
    <row r="40" spans="1:13" ht="11.25" customHeight="1" x14ac:dyDescent="0.15">
      <c r="A40" s="52" t="s">
        <v>109</v>
      </c>
    </row>
    <row r="41" spans="1:13" ht="11.25" customHeight="1" x14ac:dyDescent="0.15">
      <c r="A41" s="47" t="s">
        <v>306</v>
      </c>
    </row>
    <row r="42" spans="1:13" ht="11.25" customHeight="1" x14ac:dyDescent="0.15"/>
    <row r="43" spans="1:13" ht="11.25" customHeight="1" x14ac:dyDescent="0.15"/>
    <row r="44" spans="1:13" ht="11.2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sheetData>
  <mergeCells count="34">
    <mergeCell ref="G27:G32"/>
    <mergeCell ref="H27:H32"/>
    <mergeCell ref="I27:I32"/>
    <mergeCell ref="J32:K32"/>
    <mergeCell ref="A27:A32"/>
    <mergeCell ref="B27:B32"/>
    <mergeCell ref="C27:C32"/>
    <mergeCell ref="D27:D32"/>
    <mergeCell ref="E27:E32"/>
    <mergeCell ref="F27:F32"/>
    <mergeCell ref="A21:A26"/>
    <mergeCell ref="B21:B26"/>
    <mergeCell ref="C21:C26"/>
    <mergeCell ref="D21:D26"/>
    <mergeCell ref="J26:K26"/>
    <mergeCell ref="J14:K14"/>
    <mergeCell ref="A15:A20"/>
    <mergeCell ref="B15:B20"/>
    <mergeCell ref="C15:C20"/>
    <mergeCell ref="D15:D20"/>
    <mergeCell ref="J20:K20"/>
    <mergeCell ref="A6:A7"/>
    <mergeCell ref="A9:A14"/>
    <mergeCell ref="B9:B14"/>
    <mergeCell ref="C9:C14"/>
    <mergeCell ref="D9:D14"/>
    <mergeCell ref="H2:K2"/>
    <mergeCell ref="H3:K3"/>
    <mergeCell ref="B5:B6"/>
    <mergeCell ref="G5:G6"/>
    <mergeCell ref="H5:H6"/>
    <mergeCell ref="I5:I6"/>
    <mergeCell ref="J5:M5"/>
    <mergeCell ref="C5:D5"/>
  </mergeCells>
  <phoneticPr fontId="2"/>
  <printOptions horizontalCentered="1"/>
  <pageMargins left="0.39370078740157483" right="0.39370078740157483" top="0.39370078740157483" bottom="0.39370078740157483" header="0" footer="0"/>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98"/>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 style="25" customWidth="1"/>
    <col min="2" max="2" width="10.375" style="25" customWidth="1"/>
    <col min="3" max="3" width="10.875" style="25" customWidth="1"/>
    <col min="4" max="4" width="10.375" style="25" customWidth="1"/>
    <col min="5" max="5" width="10.5" style="25" customWidth="1"/>
    <col min="6" max="6" width="11.875" style="25" customWidth="1"/>
    <col min="7" max="7" width="11.75" style="25" customWidth="1"/>
    <col min="8" max="8" width="12.375" style="25" customWidth="1"/>
    <col min="9" max="9" width="11.375" style="25" customWidth="1"/>
    <col min="10" max="10" width="4.375" style="25" customWidth="1"/>
    <col min="11" max="11" width="10"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ols>
  <sheetData>
    <row r="1" spans="1:18" ht="18.75" customHeight="1" thickBot="1" x14ac:dyDescent="0.2">
      <c r="A1" s="26" t="s">
        <v>45</v>
      </c>
      <c r="P1" s="60"/>
      <c r="Q1" s="61"/>
      <c r="R1" s="24"/>
    </row>
    <row r="2" spans="1:18" ht="18.75" customHeight="1" thickBot="1" x14ac:dyDescent="0.2">
      <c r="G2" s="27" t="s">
        <v>14</v>
      </c>
      <c r="H2" s="661"/>
      <c r="I2" s="662"/>
      <c r="J2" s="662"/>
      <c r="K2" s="663"/>
      <c r="L2" s="27" t="s">
        <v>15</v>
      </c>
      <c r="M2" s="28"/>
      <c r="P2" s="24"/>
      <c r="Q2" s="57"/>
      <c r="R2" s="57"/>
    </row>
    <row r="3" spans="1:18" ht="18.75" customHeight="1" thickBot="1" x14ac:dyDescent="0.2">
      <c r="A3" s="26"/>
      <c r="E3" s="24"/>
      <c r="F3" s="24"/>
      <c r="G3" s="27" t="s">
        <v>12</v>
      </c>
      <c r="H3" s="661"/>
      <c r="I3" s="662"/>
      <c r="J3" s="662"/>
      <c r="K3" s="663"/>
      <c r="L3" s="27" t="s">
        <v>13</v>
      </c>
      <c r="M3" s="28"/>
      <c r="P3" s="57"/>
      <c r="Q3" s="62"/>
      <c r="R3" s="62"/>
    </row>
    <row r="4" spans="1:18" ht="18.75" customHeight="1" thickBot="1" x14ac:dyDescent="0.2">
      <c r="A4" s="26" t="s">
        <v>350</v>
      </c>
      <c r="E4" s="29"/>
      <c r="F4" s="29"/>
      <c r="G4" s="29"/>
      <c r="H4" s="30"/>
      <c r="P4" s="24"/>
      <c r="Q4" s="24"/>
      <c r="R4" s="24"/>
    </row>
    <row r="5" spans="1:18" s="58" customFormat="1" ht="18.75" customHeight="1" thickBot="1" x14ac:dyDescent="0.2">
      <c r="A5" s="31" t="s">
        <v>4</v>
      </c>
      <c r="B5" s="664" t="s">
        <v>209</v>
      </c>
      <c r="C5" s="674"/>
      <c r="D5" s="675"/>
      <c r="E5" s="32"/>
      <c r="F5" s="33"/>
      <c r="G5" s="666" t="s">
        <v>90</v>
      </c>
      <c r="H5" s="668" t="s">
        <v>214</v>
      </c>
      <c r="I5" s="668" t="s">
        <v>91</v>
      </c>
      <c r="J5" s="671" t="s">
        <v>22</v>
      </c>
      <c r="K5" s="672"/>
      <c r="L5" s="672"/>
      <c r="M5" s="673"/>
    </row>
    <row r="6" spans="1:18" s="58" customFormat="1" ht="30" customHeight="1" x14ac:dyDescent="0.15">
      <c r="A6" s="676" t="s">
        <v>3</v>
      </c>
      <c r="B6" s="665"/>
      <c r="C6" s="398" t="s">
        <v>206</v>
      </c>
      <c r="D6" s="398" t="s">
        <v>207</v>
      </c>
      <c r="E6" s="59" t="s">
        <v>66</v>
      </c>
      <c r="F6" s="59" t="s">
        <v>71</v>
      </c>
      <c r="G6" s="667"/>
      <c r="H6" s="669"/>
      <c r="I6" s="670"/>
      <c r="J6" s="34" t="s">
        <v>8</v>
      </c>
      <c r="K6" s="35" t="s">
        <v>44</v>
      </c>
      <c r="L6" s="36" t="s">
        <v>43</v>
      </c>
      <c r="M6" s="53" t="s">
        <v>63</v>
      </c>
      <c r="O6" s="63"/>
      <c r="Q6" s="25"/>
    </row>
    <row r="7" spans="1:18" s="58" customFormat="1" ht="15" customHeight="1" thickBot="1" x14ac:dyDescent="0.2">
      <c r="A7" s="677"/>
      <c r="B7" s="64" t="s">
        <v>73</v>
      </c>
      <c r="C7" s="64" t="s">
        <v>94</v>
      </c>
      <c r="D7" s="64" t="s">
        <v>95</v>
      </c>
      <c r="E7" s="64" t="s">
        <v>96</v>
      </c>
      <c r="F7" s="64" t="s">
        <v>110</v>
      </c>
      <c r="G7" s="37" t="s">
        <v>18</v>
      </c>
      <c r="H7" s="37" t="s">
        <v>19</v>
      </c>
      <c r="I7" s="38" t="s">
        <v>64</v>
      </c>
      <c r="J7" s="39"/>
      <c r="K7" s="40"/>
      <c r="L7" s="41"/>
      <c r="M7" s="54"/>
      <c r="O7" s="65"/>
    </row>
    <row r="8" spans="1:18" s="67" customFormat="1" ht="15" customHeight="1" x14ac:dyDescent="0.15">
      <c r="A8" s="399"/>
      <c r="B8" s="66" t="s">
        <v>6</v>
      </c>
      <c r="C8" s="66" t="s">
        <v>6</v>
      </c>
      <c r="D8" s="66" t="s">
        <v>6</v>
      </c>
      <c r="E8" s="66" t="s">
        <v>10</v>
      </c>
      <c r="F8" s="66" t="s">
        <v>10</v>
      </c>
      <c r="G8" s="43" t="s">
        <v>10</v>
      </c>
      <c r="H8" s="43" t="s">
        <v>10</v>
      </c>
      <c r="I8" s="43" t="s">
        <v>10</v>
      </c>
      <c r="J8" s="400"/>
      <c r="K8" s="401" t="s">
        <v>7</v>
      </c>
      <c r="L8" s="402" t="s">
        <v>6</v>
      </c>
      <c r="M8" s="403" t="s">
        <v>7</v>
      </c>
      <c r="O8" s="68"/>
    </row>
    <row r="9" spans="1:18" s="58" customFormat="1" ht="15" customHeight="1" x14ac:dyDescent="0.15">
      <c r="A9" s="678">
        <v>1</v>
      </c>
      <c r="B9" s="66"/>
      <c r="C9" s="66"/>
      <c r="D9" s="66"/>
      <c r="E9" s="70"/>
      <c r="F9" s="70"/>
      <c r="G9" s="71" t="str">
        <f t="shared" ref="G9:G23" si="0">IF(E9="","",IF(ISERROR(E9+F9),"",E9+F9))</f>
        <v/>
      </c>
      <c r="H9" s="71" t="str">
        <f t="shared" ref="H9:H23" si="1">IF(G9="","",580000)</f>
        <v/>
      </c>
      <c r="I9" s="71" t="str">
        <f t="shared" ref="I9:I23" si="2">IF(G9="","",MIN(G9,H9))</f>
        <v/>
      </c>
      <c r="J9" s="88" t="s">
        <v>324</v>
      </c>
      <c r="K9" s="111">
        <v>184000</v>
      </c>
      <c r="L9" s="74"/>
      <c r="M9" s="75"/>
      <c r="O9" s="76"/>
    </row>
    <row r="10" spans="1:18" s="58" customFormat="1" ht="15" customHeight="1" x14ac:dyDescent="0.15">
      <c r="A10" s="678"/>
      <c r="B10" s="66"/>
      <c r="C10" s="66"/>
      <c r="D10" s="66"/>
      <c r="E10" s="70"/>
      <c r="F10" s="70"/>
      <c r="G10" s="71" t="str">
        <f t="shared" si="0"/>
        <v/>
      </c>
      <c r="H10" s="71" t="str">
        <f t="shared" si="1"/>
        <v/>
      </c>
      <c r="I10" s="71" t="str">
        <f t="shared" si="2"/>
        <v/>
      </c>
      <c r="J10" s="80" t="s">
        <v>326</v>
      </c>
      <c r="K10" s="81">
        <v>461200</v>
      </c>
      <c r="L10" s="79"/>
      <c r="M10" s="75"/>
      <c r="O10" s="76"/>
    </row>
    <row r="11" spans="1:18" s="58" customFormat="1" ht="15" customHeight="1" x14ac:dyDescent="0.15">
      <c r="A11" s="678"/>
      <c r="B11" s="66"/>
      <c r="C11" s="66"/>
      <c r="D11" s="66"/>
      <c r="E11" s="70"/>
      <c r="F11" s="70"/>
      <c r="G11" s="71" t="str">
        <f t="shared" si="0"/>
        <v/>
      </c>
      <c r="H11" s="71" t="str">
        <f t="shared" si="1"/>
        <v/>
      </c>
      <c r="I11" s="71" t="str">
        <f t="shared" si="2"/>
        <v/>
      </c>
      <c r="J11" s="92" t="s">
        <v>325</v>
      </c>
      <c r="K11" s="91">
        <v>361200</v>
      </c>
      <c r="L11" s="83"/>
      <c r="M11" s="75"/>
      <c r="O11" s="76"/>
    </row>
    <row r="12" spans="1:18" s="58" customFormat="1" ht="15" customHeight="1" thickBot="1" x14ac:dyDescent="0.2">
      <c r="A12" s="678"/>
      <c r="B12" s="66"/>
      <c r="C12" s="66"/>
      <c r="D12" s="66"/>
      <c r="E12" s="70"/>
      <c r="F12" s="70"/>
      <c r="G12" s="71" t="str">
        <f t="shared" si="0"/>
        <v/>
      </c>
      <c r="H12" s="71" t="str">
        <f t="shared" si="1"/>
        <v/>
      </c>
      <c r="I12" s="71" t="str">
        <f t="shared" si="2"/>
        <v/>
      </c>
      <c r="J12" s="92" t="s">
        <v>114</v>
      </c>
      <c r="K12" s="93" t="s">
        <v>111</v>
      </c>
      <c r="L12" s="83"/>
      <c r="M12" s="75"/>
      <c r="O12" s="76"/>
      <c r="Q12" s="56"/>
    </row>
    <row r="13" spans="1:18" s="58" customFormat="1" ht="15" customHeight="1" thickBot="1" x14ac:dyDescent="0.2">
      <c r="A13" s="686"/>
      <c r="B13" s="84"/>
      <c r="C13" s="69"/>
      <c r="D13" s="69"/>
      <c r="E13" s="84"/>
      <c r="F13" s="84"/>
      <c r="G13" s="69" t="str">
        <f t="shared" si="0"/>
        <v/>
      </c>
      <c r="H13" s="69" t="str">
        <f t="shared" si="1"/>
        <v/>
      </c>
      <c r="I13" s="69" t="str">
        <f t="shared" si="2"/>
        <v/>
      </c>
      <c r="J13" s="683" t="s">
        <v>67</v>
      </c>
      <c r="K13" s="684"/>
      <c r="L13" s="85"/>
      <c r="M13" s="86"/>
      <c r="O13" s="87"/>
      <c r="Q13" s="56"/>
    </row>
    <row r="14" spans="1:18" s="58" customFormat="1" ht="15" customHeight="1" thickBot="1" x14ac:dyDescent="0.2">
      <c r="A14" s="685">
        <v>2</v>
      </c>
      <c r="B14" s="680"/>
      <c r="C14" s="681"/>
      <c r="D14" s="681"/>
      <c r="E14" s="70"/>
      <c r="F14" s="70"/>
      <c r="G14" s="71" t="str">
        <f t="shared" si="0"/>
        <v/>
      </c>
      <c r="H14" s="71" t="str">
        <f t="shared" si="1"/>
        <v/>
      </c>
      <c r="I14" s="71" t="str">
        <f t="shared" si="2"/>
        <v/>
      </c>
      <c r="J14" s="88" t="s">
        <v>233</v>
      </c>
      <c r="K14" s="89">
        <v>184000</v>
      </c>
      <c r="L14" s="74"/>
      <c r="M14" s="75"/>
      <c r="O14" s="76"/>
    </row>
    <row r="15" spans="1:18" s="58" customFormat="1" ht="15" customHeight="1" thickBot="1" x14ac:dyDescent="0.2">
      <c r="A15" s="678"/>
      <c r="B15" s="680"/>
      <c r="C15" s="682"/>
      <c r="D15" s="682"/>
      <c r="E15" s="70"/>
      <c r="F15" s="70"/>
      <c r="G15" s="71" t="str">
        <f>IF(E15="","",IF(ISERROR(E15+F15),"",E15+F15))</f>
        <v/>
      </c>
      <c r="H15" s="71" t="str">
        <f>IF(G15="","",580000)</f>
        <v/>
      </c>
      <c r="I15" s="71" t="str">
        <f>IF(G15="","",MIN(G15,H15))</f>
        <v/>
      </c>
      <c r="J15" s="80" t="s">
        <v>259</v>
      </c>
      <c r="K15" s="81">
        <v>461200</v>
      </c>
      <c r="L15" s="79"/>
      <c r="M15" s="75"/>
      <c r="O15" s="76"/>
    </row>
    <row r="16" spans="1:18" s="58" customFormat="1" ht="15" customHeight="1" thickBot="1" x14ac:dyDescent="0.2">
      <c r="A16" s="678"/>
      <c r="B16" s="680"/>
      <c r="C16" s="682"/>
      <c r="D16" s="682"/>
      <c r="E16" s="70"/>
      <c r="F16" s="70"/>
      <c r="G16" s="71" t="str">
        <f>IF(E16="","",IF(ISERROR(E16+F16),"",E16+F16))</f>
        <v/>
      </c>
      <c r="H16" s="71" t="str">
        <f>IF(G16="","",580000)</f>
        <v/>
      </c>
      <c r="I16" s="71" t="str">
        <f>IF(G16="","",MIN(G16,H16))</f>
        <v/>
      </c>
      <c r="J16" s="92" t="s">
        <v>234</v>
      </c>
      <c r="K16" s="91">
        <v>361200</v>
      </c>
      <c r="L16" s="83"/>
      <c r="M16" s="75"/>
      <c r="O16" s="76"/>
    </row>
    <row r="17" spans="1:17" s="58" customFormat="1" ht="15" customHeight="1" thickBot="1" x14ac:dyDescent="0.2">
      <c r="A17" s="678"/>
      <c r="B17" s="680"/>
      <c r="C17" s="682"/>
      <c r="D17" s="682"/>
      <c r="E17" s="70"/>
      <c r="F17" s="70"/>
      <c r="G17" s="71" t="str">
        <f t="shared" si="0"/>
        <v/>
      </c>
      <c r="H17" s="71" t="str">
        <f t="shared" si="1"/>
        <v/>
      </c>
      <c r="I17" s="71" t="str">
        <f t="shared" si="2"/>
        <v/>
      </c>
      <c r="J17" s="92" t="s">
        <v>114</v>
      </c>
      <c r="K17" s="93" t="s">
        <v>101</v>
      </c>
      <c r="L17" s="83"/>
      <c r="M17" s="75"/>
      <c r="O17" s="76"/>
      <c r="Q17" s="56"/>
    </row>
    <row r="18" spans="1:17" s="58" customFormat="1" ht="15" customHeight="1" thickBot="1" x14ac:dyDescent="0.2">
      <c r="A18" s="686"/>
      <c r="B18" s="680"/>
      <c r="C18" s="682"/>
      <c r="D18" s="682"/>
      <c r="E18" s="84"/>
      <c r="F18" s="84"/>
      <c r="G18" s="69" t="str">
        <f t="shared" si="0"/>
        <v/>
      </c>
      <c r="H18" s="69" t="str">
        <f t="shared" si="1"/>
        <v/>
      </c>
      <c r="I18" s="69" t="str">
        <f t="shared" si="2"/>
        <v/>
      </c>
      <c r="J18" s="683" t="s">
        <v>68</v>
      </c>
      <c r="K18" s="684"/>
      <c r="L18" s="85"/>
      <c r="M18" s="86"/>
      <c r="O18" s="87"/>
    </row>
    <row r="19" spans="1:17" s="58" customFormat="1" ht="15" customHeight="1" thickBot="1" x14ac:dyDescent="0.2">
      <c r="A19" s="678">
        <v>3</v>
      </c>
      <c r="B19" s="680"/>
      <c r="C19" s="682"/>
      <c r="D19" s="682"/>
      <c r="E19" s="94"/>
      <c r="F19" s="95"/>
      <c r="G19" s="96" t="str">
        <f t="shared" si="0"/>
        <v/>
      </c>
      <c r="H19" s="96" t="str">
        <f t="shared" si="1"/>
        <v/>
      </c>
      <c r="I19" s="96" t="str">
        <f t="shared" si="2"/>
        <v/>
      </c>
      <c r="J19" s="97" t="s">
        <v>233</v>
      </c>
      <c r="K19" s="89">
        <v>184000</v>
      </c>
      <c r="L19" s="74"/>
      <c r="M19" s="75"/>
      <c r="O19" s="76"/>
    </row>
    <row r="20" spans="1:17" s="58" customFormat="1" ht="15" customHeight="1" thickBot="1" x14ac:dyDescent="0.2">
      <c r="A20" s="678"/>
      <c r="B20" s="680"/>
      <c r="C20" s="682"/>
      <c r="D20" s="682"/>
      <c r="E20" s="95"/>
      <c r="F20" s="95"/>
      <c r="G20" s="96" t="str">
        <f>IF(E20="","",IF(ISERROR(E20+F20),"",E20+F20))</f>
        <v/>
      </c>
      <c r="H20" s="96" t="str">
        <f>IF(G20="","",580000)</f>
        <v/>
      </c>
      <c r="I20" s="96" t="str">
        <f>IF(G20="","",MIN(G20,H20))</f>
        <v/>
      </c>
      <c r="J20" s="92" t="s">
        <v>260</v>
      </c>
      <c r="K20" s="91">
        <v>461200</v>
      </c>
      <c r="L20" s="79"/>
      <c r="M20" s="75"/>
      <c r="O20" s="76"/>
    </row>
    <row r="21" spans="1:17" s="58" customFormat="1" ht="15" customHeight="1" thickBot="1" x14ac:dyDescent="0.2">
      <c r="A21" s="678"/>
      <c r="B21" s="680"/>
      <c r="C21" s="682"/>
      <c r="D21" s="682"/>
      <c r="E21" s="95"/>
      <c r="F21" s="95"/>
      <c r="G21" s="96" t="str">
        <f t="shared" si="0"/>
        <v/>
      </c>
      <c r="H21" s="96" t="str">
        <f t="shared" si="1"/>
        <v/>
      </c>
      <c r="I21" s="96" t="str">
        <f t="shared" si="2"/>
        <v/>
      </c>
      <c r="J21" s="92" t="s">
        <v>234</v>
      </c>
      <c r="K21" s="91">
        <v>361200</v>
      </c>
      <c r="L21" s="83"/>
      <c r="M21" s="75"/>
      <c r="O21" s="76"/>
    </row>
    <row r="22" spans="1:17" s="58" customFormat="1" ht="15" customHeight="1" thickBot="1" x14ac:dyDescent="0.2">
      <c r="A22" s="678"/>
      <c r="B22" s="680"/>
      <c r="C22" s="682"/>
      <c r="D22" s="682"/>
      <c r="E22" s="94"/>
      <c r="F22" s="95"/>
      <c r="G22" s="96" t="str">
        <f t="shared" si="0"/>
        <v/>
      </c>
      <c r="H22" s="96" t="str">
        <f t="shared" si="1"/>
        <v/>
      </c>
      <c r="I22" s="96" t="str">
        <f t="shared" si="2"/>
        <v/>
      </c>
      <c r="J22" s="92" t="s">
        <v>114</v>
      </c>
      <c r="K22" s="93" t="s">
        <v>101</v>
      </c>
      <c r="L22" s="83"/>
      <c r="M22" s="75"/>
      <c r="O22" s="76"/>
    </row>
    <row r="23" spans="1:17" s="58" customFormat="1" ht="15" customHeight="1" thickBot="1" x14ac:dyDescent="0.2">
      <c r="A23" s="678"/>
      <c r="B23" s="680"/>
      <c r="C23" s="682"/>
      <c r="D23" s="682"/>
      <c r="E23" s="98"/>
      <c r="F23" s="98"/>
      <c r="G23" s="99" t="str">
        <f t="shared" si="0"/>
        <v/>
      </c>
      <c r="H23" s="99" t="str">
        <f t="shared" si="1"/>
        <v/>
      </c>
      <c r="I23" s="99" t="str">
        <f t="shared" si="2"/>
        <v/>
      </c>
      <c r="J23" s="683" t="s">
        <v>69</v>
      </c>
      <c r="K23" s="684"/>
      <c r="L23" s="85"/>
      <c r="M23" s="86"/>
      <c r="O23" s="87"/>
    </row>
    <row r="24" spans="1:17" s="58" customFormat="1" ht="15" customHeight="1" thickBot="1" x14ac:dyDescent="0.2">
      <c r="A24" s="685" t="s">
        <v>9</v>
      </c>
      <c r="B24" s="690"/>
      <c r="C24" s="690"/>
      <c r="D24" s="690"/>
      <c r="E24" s="687"/>
      <c r="F24" s="687"/>
      <c r="G24" s="687"/>
      <c r="H24" s="687"/>
      <c r="I24" s="687"/>
      <c r="J24" s="88" t="s">
        <v>233</v>
      </c>
      <c r="K24" s="111">
        <v>184000</v>
      </c>
      <c r="L24" s="101"/>
      <c r="M24" s="75"/>
    </row>
    <row r="25" spans="1:17" s="58" customFormat="1" ht="15" customHeight="1" thickBot="1" x14ac:dyDescent="0.2">
      <c r="A25" s="678"/>
      <c r="B25" s="690"/>
      <c r="C25" s="690"/>
      <c r="D25" s="690"/>
      <c r="E25" s="687"/>
      <c r="F25" s="687"/>
      <c r="G25" s="687"/>
      <c r="H25" s="687"/>
      <c r="I25" s="687"/>
      <c r="J25" s="80" t="s">
        <v>254</v>
      </c>
      <c r="K25" s="81">
        <v>461200</v>
      </c>
      <c r="L25" s="106"/>
      <c r="M25" s="104"/>
    </row>
    <row r="26" spans="1:17" s="58" customFormat="1" ht="15" customHeight="1" thickBot="1" x14ac:dyDescent="0.2">
      <c r="A26" s="678"/>
      <c r="B26" s="690"/>
      <c r="C26" s="690"/>
      <c r="D26" s="690"/>
      <c r="E26" s="687"/>
      <c r="F26" s="687"/>
      <c r="G26" s="687"/>
      <c r="H26" s="687"/>
      <c r="I26" s="687"/>
      <c r="J26" s="92" t="s">
        <v>234</v>
      </c>
      <c r="K26" s="91">
        <v>361200</v>
      </c>
      <c r="L26" s="106"/>
      <c r="M26" s="104"/>
    </row>
    <row r="27" spans="1:17" s="58" customFormat="1" ht="15" customHeight="1" thickBot="1" x14ac:dyDescent="0.2">
      <c r="A27" s="678"/>
      <c r="B27" s="690"/>
      <c r="C27" s="690"/>
      <c r="D27" s="690"/>
      <c r="E27" s="687"/>
      <c r="F27" s="687"/>
      <c r="G27" s="687"/>
      <c r="H27" s="687"/>
      <c r="I27" s="687"/>
      <c r="J27" s="92" t="s">
        <v>114</v>
      </c>
      <c r="K27" s="93" t="s">
        <v>101</v>
      </c>
      <c r="L27" s="106"/>
      <c r="M27" s="107"/>
      <c r="Q27" s="56"/>
    </row>
    <row r="28" spans="1:17" s="58" customFormat="1" ht="15" customHeight="1" thickBot="1" x14ac:dyDescent="0.2">
      <c r="A28" s="686"/>
      <c r="B28" s="690"/>
      <c r="C28" s="690"/>
      <c r="D28" s="690"/>
      <c r="E28" s="687"/>
      <c r="F28" s="687"/>
      <c r="G28" s="687"/>
      <c r="H28" s="687"/>
      <c r="I28" s="687"/>
      <c r="J28" s="688" t="s">
        <v>70</v>
      </c>
      <c r="K28" s="689"/>
      <c r="L28" s="108"/>
      <c r="M28" s="86"/>
      <c r="N28" s="109"/>
    </row>
    <row r="29" spans="1:17" s="20" customFormat="1" ht="11.25" customHeight="1" x14ac:dyDescent="0.15">
      <c r="A29" s="47" t="s">
        <v>21</v>
      </c>
      <c r="B29" s="48"/>
      <c r="C29" s="48"/>
      <c r="D29" s="48"/>
      <c r="E29" s="49"/>
      <c r="F29" s="49"/>
      <c r="G29" s="49"/>
      <c r="H29" s="49"/>
      <c r="I29" s="49"/>
      <c r="J29" s="50"/>
      <c r="K29" s="50"/>
      <c r="L29" s="48"/>
      <c r="M29" s="51"/>
    </row>
    <row r="30" spans="1:17" s="20" customFormat="1" ht="11.25" customHeight="1" x14ac:dyDescent="0.15">
      <c r="A30" s="52" t="s">
        <v>303</v>
      </c>
    </row>
    <row r="31" spans="1:17" s="20" customFormat="1" ht="11.25" customHeight="1" x14ac:dyDescent="0.15">
      <c r="A31" s="110" t="s">
        <v>304</v>
      </c>
    </row>
    <row r="32" spans="1:17" s="20" customFormat="1" ht="11.25" customHeight="1" x14ac:dyDescent="0.15">
      <c r="A32" s="110" t="s">
        <v>281</v>
      </c>
    </row>
    <row r="33" spans="1:1" s="20" customFormat="1" ht="11.25" customHeight="1" x14ac:dyDescent="0.15">
      <c r="A33" s="110" t="s">
        <v>204</v>
      </c>
    </row>
    <row r="34" spans="1:1" s="20" customFormat="1" ht="11.25" customHeight="1" x14ac:dyDescent="0.15">
      <c r="A34" s="47" t="s">
        <v>137</v>
      </c>
    </row>
    <row r="35" spans="1:1" ht="11.25" customHeight="1" x14ac:dyDescent="0.15">
      <c r="A35" s="47" t="s">
        <v>305</v>
      </c>
    </row>
    <row r="36" spans="1:1" ht="11.25" customHeight="1" x14ac:dyDescent="0.15">
      <c r="A36" s="52" t="s">
        <v>109</v>
      </c>
    </row>
    <row r="37" spans="1:1" ht="11.25" customHeight="1" x14ac:dyDescent="0.15">
      <c r="A37" s="47" t="s">
        <v>306</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31">
    <mergeCell ref="I24:I28"/>
    <mergeCell ref="J28:K28"/>
    <mergeCell ref="A19:A23"/>
    <mergeCell ref="B19:B23"/>
    <mergeCell ref="C19:C23"/>
    <mergeCell ref="D19:D23"/>
    <mergeCell ref="J23:K23"/>
    <mergeCell ref="A6:A7"/>
    <mergeCell ref="A9:A13"/>
    <mergeCell ref="F24:F28"/>
    <mergeCell ref="G24:G28"/>
    <mergeCell ref="H24:H28"/>
    <mergeCell ref="A24:A28"/>
    <mergeCell ref="B24:B28"/>
    <mergeCell ref="C24:C28"/>
    <mergeCell ref="D24:D28"/>
    <mergeCell ref="E24:E28"/>
    <mergeCell ref="J13:K13"/>
    <mergeCell ref="A14:A18"/>
    <mergeCell ref="B14:B18"/>
    <mergeCell ref="C14:C18"/>
    <mergeCell ref="D14:D18"/>
    <mergeCell ref="J18:K18"/>
    <mergeCell ref="H2:K2"/>
    <mergeCell ref="H3:K3"/>
    <mergeCell ref="B5:B6"/>
    <mergeCell ref="G5:G6"/>
    <mergeCell ref="H5:H6"/>
    <mergeCell ref="I5:I6"/>
    <mergeCell ref="J5:M5"/>
    <mergeCell ref="C5:D5"/>
  </mergeCells>
  <phoneticPr fontId="2"/>
  <printOptions horizontalCentered="1"/>
  <pageMargins left="0.39370078740157483" right="0.39370078740157483" top="0.39370078740157483" bottom="0.39370078740157483" header="0" footer="0"/>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102"/>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 style="25" customWidth="1"/>
    <col min="2" max="2" width="10.375" style="25" customWidth="1"/>
    <col min="3" max="3" width="10.875" style="25" customWidth="1"/>
    <col min="4" max="4" width="10.375" style="25" customWidth="1"/>
    <col min="5" max="5" width="10.5" style="25" customWidth="1"/>
    <col min="6" max="6" width="11.875" style="25" customWidth="1"/>
    <col min="7" max="7" width="11.75" style="25" customWidth="1"/>
    <col min="8" max="8" width="12.375" style="25" customWidth="1"/>
    <col min="9" max="9" width="11.375" style="25" customWidth="1"/>
    <col min="10" max="10" width="4.375" style="25" customWidth="1"/>
    <col min="11" max="11" width="10"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ols>
  <sheetData>
    <row r="1" spans="1:18" ht="18.75" customHeight="1" thickBot="1" x14ac:dyDescent="0.2">
      <c r="A1" s="26" t="s">
        <v>45</v>
      </c>
      <c r="P1" s="60"/>
      <c r="Q1" s="61"/>
      <c r="R1" s="24"/>
    </row>
    <row r="2" spans="1:18" ht="18.75" customHeight="1" thickBot="1" x14ac:dyDescent="0.2">
      <c r="G2" s="27" t="s">
        <v>14</v>
      </c>
      <c r="H2" s="661"/>
      <c r="I2" s="662"/>
      <c r="J2" s="662"/>
      <c r="K2" s="663"/>
      <c r="L2" s="27" t="s">
        <v>15</v>
      </c>
      <c r="M2" s="28"/>
      <c r="P2" s="24"/>
      <c r="Q2" s="57"/>
      <c r="R2" s="57"/>
    </row>
    <row r="3" spans="1:18" ht="18.75" customHeight="1" thickBot="1" x14ac:dyDescent="0.2">
      <c r="A3" s="26"/>
      <c r="E3" s="24"/>
      <c r="F3" s="24"/>
      <c r="G3" s="27" t="s">
        <v>12</v>
      </c>
      <c r="H3" s="661"/>
      <c r="I3" s="662"/>
      <c r="J3" s="662"/>
      <c r="K3" s="663"/>
      <c r="L3" s="27" t="s">
        <v>13</v>
      </c>
      <c r="M3" s="28"/>
      <c r="P3" s="57"/>
      <c r="Q3" s="62"/>
      <c r="R3" s="62"/>
    </row>
    <row r="4" spans="1:18" ht="18.75" customHeight="1" thickBot="1" x14ac:dyDescent="0.2">
      <c r="A4" s="26" t="s">
        <v>351</v>
      </c>
      <c r="E4" s="29"/>
      <c r="F4" s="29"/>
      <c r="G4" s="29"/>
      <c r="H4" s="30"/>
      <c r="P4" s="24"/>
      <c r="Q4" s="24"/>
      <c r="R4" s="24"/>
    </row>
    <row r="5" spans="1:18" s="58" customFormat="1" ht="18.75" customHeight="1" thickBot="1" x14ac:dyDescent="0.2">
      <c r="A5" s="31" t="s">
        <v>4</v>
      </c>
      <c r="B5" s="664" t="s">
        <v>209</v>
      </c>
      <c r="C5" s="674"/>
      <c r="D5" s="675"/>
      <c r="E5" s="32"/>
      <c r="F5" s="33"/>
      <c r="G5" s="666" t="s">
        <v>90</v>
      </c>
      <c r="H5" s="668" t="s">
        <v>214</v>
      </c>
      <c r="I5" s="668" t="s">
        <v>91</v>
      </c>
      <c r="J5" s="671" t="s">
        <v>22</v>
      </c>
      <c r="K5" s="672"/>
      <c r="L5" s="672"/>
      <c r="M5" s="673"/>
    </row>
    <row r="6" spans="1:18" s="58" customFormat="1" ht="30" customHeight="1" x14ac:dyDescent="0.15">
      <c r="A6" s="676" t="s">
        <v>3</v>
      </c>
      <c r="B6" s="665"/>
      <c r="C6" s="398" t="s">
        <v>206</v>
      </c>
      <c r="D6" s="398" t="s">
        <v>207</v>
      </c>
      <c r="E6" s="59" t="s">
        <v>66</v>
      </c>
      <c r="F6" s="59" t="s">
        <v>71</v>
      </c>
      <c r="G6" s="667"/>
      <c r="H6" s="669"/>
      <c r="I6" s="670"/>
      <c r="J6" s="34" t="s">
        <v>8</v>
      </c>
      <c r="K6" s="35" t="s">
        <v>44</v>
      </c>
      <c r="L6" s="36" t="s">
        <v>43</v>
      </c>
      <c r="M6" s="53" t="s">
        <v>63</v>
      </c>
      <c r="O6" s="63"/>
      <c r="Q6" s="25"/>
    </row>
    <row r="7" spans="1:18" s="58" customFormat="1" ht="15" customHeight="1" thickBot="1" x14ac:dyDescent="0.2">
      <c r="A7" s="677"/>
      <c r="B7" s="64" t="s">
        <v>73</v>
      </c>
      <c r="C7" s="64" t="s">
        <v>94</v>
      </c>
      <c r="D7" s="64" t="s">
        <v>95</v>
      </c>
      <c r="E7" s="64" t="s">
        <v>96</v>
      </c>
      <c r="F7" s="64" t="s">
        <v>110</v>
      </c>
      <c r="G7" s="37" t="s">
        <v>113</v>
      </c>
      <c r="H7" s="37" t="s">
        <v>19</v>
      </c>
      <c r="I7" s="38" t="s">
        <v>64</v>
      </c>
      <c r="J7" s="39"/>
      <c r="K7" s="40"/>
      <c r="L7" s="41"/>
      <c r="M7" s="54"/>
      <c r="O7" s="65"/>
    </row>
    <row r="8" spans="1:18" s="67" customFormat="1" ht="15" customHeight="1" x14ac:dyDescent="0.15">
      <c r="A8" s="42"/>
      <c r="B8" s="66" t="s">
        <v>6</v>
      </c>
      <c r="C8" s="66" t="s">
        <v>6</v>
      </c>
      <c r="D8" s="66" t="s">
        <v>6</v>
      </c>
      <c r="E8" s="66" t="s">
        <v>10</v>
      </c>
      <c r="F8" s="66" t="s">
        <v>10</v>
      </c>
      <c r="G8" s="43" t="s">
        <v>10</v>
      </c>
      <c r="H8" s="43" t="s">
        <v>10</v>
      </c>
      <c r="I8" s="43" t="s">
        <v>10</v>
      </c>
      <c r="J8" s="44"/>
      <c r="K8" s="45" t="s">
        <v>7</v>
      </c>
      <c r="L8" s="46" t="s">
        <v>6</v>
      </c>
      <c r="M8" s="55" t="s">
        <v>7</v>
      </c>
      <c r="O8" s="68"/>
    </row>
    <row r="9" spans="1:18" s="58" customFormat="1" ht="15" customHeight="1" thickBot="1" x14ac:dyDescent="0.2">
      <c r="A9" s="678">
        <v>1</v>
      </c>
      <c r="B9" s="679"/>
      <c r="C9" s="681"/>
      <c r="D9" s="681"/>
      <c r="E9" s="70"/>
      <c r="F9" s="70"/>
      <c r="G9" s="71" t="str">
        <f t="shared" ref="G9:G26" si="0">IF(E9="","",IF(ISERROR(E9+F9),"",E9+F9))</f>
        <v/>
      </c>
      <c r="H9" s="71" t="str">
        <f t="shared" ref="H9:H26" si="1">IF(G9="","",580000)</f>
        <v/>
      </c>
      <c r="I9" s="71" t="str">
        <f>IF(G9="","",MIN(G9,H9))</f>
        <v/>
      </c>
      <c r="J9" s="72" t="s">
        <v>328</v>
      </c>
      <c r="K9" s="73">
        <v>184000</v>
      </c>
      <c r="L9" s="74"/>
      <c r="M9" s="75"/>
      <c r="O9" s="76"/>
    </row>
    <row r="10" spans="1:18" s="58" customFormat="1" ht="15" customHeight="1" thickBot="1" x14ac:dyDescent="0.2">
      <c r="A10" s="678"/>
      <c r="B10" s="680"/>
      <c r="C10" s="682"/>
      <c r="D10" s="682"/>
      <c r="E10" s="70"/>
      <c r="F10" s="70"/>
      <c r="G10" s="71" t="str">
        <f>IF(E10="","",IF(ISERROR(E10+F10),"",E10+F10))</f>
        <v/>
      </c>
      <c r="H10" s="71" t="str">
        <f>IF(G10="","",580000)</f>
        <v/>
      </c>
      <c r="I10" s="71" t="str">
        <f>IF(G10="","",MIN(G10,H10))</f>
        <v/>
      </c>
      <c r="J10" s="80" t="s">
        <v>327</v>
      </c>
      <c r="K10" s="81">
        <v>261200</v>
      </c>
      <c r="L10" s="79"/>
      <c r="M10" s="75"/>
      <c r="O10" s="76"/>
    </row>
    <row r="11" spans="1:18" s="58" customFormat="1" ht="15" customHeight="1" thickBot="1" x14ac:dyDescent="0.2">
      <c r="A11" s="678"/>
      <c r="B11" s="680"/>
      <c r="C11" s="682"/>
      <c r="D11" s="682"/>
      <c r="E11" s="70"/>
      <c r="F11" s="70"/>
      <c r="G11" s="71" t="str">
        <f t="shared" si="0"/>
        <v/>
      </c>
      <c r="H11" s="71" t="str">
        <f t="shared" si="1"/>
        <v/>
      </c>
      <c r="I11" s="71" t="str">
        <f t="shared" ref="I11:I26" si="2">IF(G11="","",MIN(G11,H11))</f>
        <v/>
      </c>
      <c r="J11" s="80" t="s">
        <v>262</v>
      </c>
      <c r="K11" s="81">
        <v>361200</v>
      </c>
      <c r="L11" s="83"/>
      <c r="M11" s="75"/>
      <c r="O11" s="76"/>
    </row>
    <row r="12" spans="1:18" s="58" customFormat="1" ht="15" customHeight="1" thickBot="1" x14ac:dyDescent="0.2">
      <c r="A12" s="678"/>
      <c r="B12" s="680"/>
      <c r="C12" s="682"/>
      <c r="D12" s="682"/>
      <c r="E12" s="70"/>
      <c r="F12" s="70"/>
      <c r="G12" s="71" t="str">
        <f>IF(E12="","",IF(ISERROR(E12+F12),"",E12+F12))</f>
        <v/>
      </c>
      <c r="H12" s="71" t="str">
        <f>IF(G12="","",580000)</f>
        <v/>
      </c>
      <c r="I12" s="71" t="str">
        <f>IF(G12="","",MIN(G12,H12))</f>
        <v/>
      </c>
      <c r="J12" s="80" t="s">
        <v>235</v>
      </c>
      <c r="K12" s="81">
        <v>261200</v>
      </c>
      <c r="L12" s="83"/>
      <c r="M12" s="75"/>
      <c r="O12" s="76"/>
      <c r="Q12" s="56"/>
    </row>
    <row r="13" spans="1:18" s="58" customFormat="1" ht="15" customHeight="1" thickBot="1" x14ac:dyDescent="0.2">
      <c r="A13" s="678"/>
      <c r="B13" s="680"/>
      <c r="C13" s="682"/>
      <c r="D13" s="682"/>
      <c r="E13" s="70"/>
      <c r="F13" s="70"/>
      <c r="G13" s="71" t="str">
        <f t="shared" si="0"/>
        <v/>
      </c>
      <c r="H13" s="71" t="str">
        <f t="shared" si="1"/>
        <v/>
      </c>
      <c r="I13" s="71" t="str">
        <f t="shared" si="2"/>
        <v/>
      </c>
      <c r="J13" s="112" t="s">
        <v>114</v>
      </c>
      <c r="K13" s="113" t="s">
        <v>112</v>
      </c>
      <c r="L13" s="83"/>
      <c r="M13" s="75"/>
      <c r="O13" s="76"/>
      <c r="Q13" s="56"/>
    </row>
    <row r="14" spans="1:18" s="58" customFormat="1" ht="15" customHeight="1" thickBot="1" x14ac:dyDescent="0.2">
      <c r="A14" s="678"/>
      <c r="B14" s="680"/>
      <c r="C14" s="682"/>
      <c r="D14" s="682"/>
      <c r="E14" s="84"/>
      <c r="F14" s="84"/>
      <c r="G14" s="69" t="str">
        <f t="shared" si="0"/>
        <v/>
      </c>
      <c r="H14" s="69" t="str">
        <f t="shared" si="1"/>
        <v/>
      </c>
      <c r="I14" s="69" t="str">
        <f t="shared" si="2"/>
        <v/>
      </c>
      <c r="J14" s="683" t="s">
        <v>67</v>
      </c>
      <c r="K14" s="684"/>
      <c r="L14" s="85"/>
      <c r="M14" s="86"/>
      <c r="O14" s="87"/>
      <c r="Q14" s="56"/>
    </row>
    <row r="15" spans="1:18" s="58" customFormat="1" ht="15" customHeight="1" thickBot="1" x14ac:dyDescent="0.2">
      <c r="A15" s="685">
        <v>2</v>
      </c>
      <c r="B15" s="680"/>
      <c r="C15" s="681"/>
      <c r="D15" s="681"/>
      <c r="E15" s="70"/>
      <c r="F15" s="70"/>
      <c r="G15" s="71" t="str">
        <f t="shared" si="0"/>
        <v/>
      </c>
      <c r="H15" s="71" t="str">
        <f t="shared" si="1"/>
        <v/>
      </c>
      <c r="I15" s="71" t="str">
        <f t="shared" si="2"/>
        <v/>
      </c>
      <c r="J15" s="72" t="s">
        <v>233</v>
      </c>
      <c r="K15" s="73">
        <v>184000</v>
      </c>
      <c r="L15" s="74"/>
      <c r="M15" s="75"/>
      <c r="O15" s="76"/>
    </row>
    <row r="16" spans="1:18" s="58" customFormat="1" ht="15" customHeight="1" thickBot="1" x14ac:dyDescent="0.2">
      <c r="A16" s="678"/>
      <c r="B16" s="680"/>
      <c r="C16" s="682"/>
      <c r="D16" s="682"/>
      <c r="E16" s="70"/>
      <c r="F16" s="70"/>
      <c r="G16" s="71"/>
      <c r="H16" s="71"/>
      <c r="I16" s="71"/>
      <c r="J16" s="80" t="s">
        <v>261</v>
      </c>
      <c r="K16" s="81">
        <v>261200</v>
      </c>
      <c r="L16" s="79"/>
      <c r="M16" s="75"/>
      <c r="O16" s="76"/>
      <c r="Q16" s="56"/>
    </row>
    <row r="17" spans="1:17" s="58" customFormat="1" ht="15" customHeight="1" thickBot="1" x14ac:dyDescent="0.2">
      <c r="A17" s="678"/>
      <c r="B17" s="680"/>
      <c r="C17" s="682"/>
      <c r="D17" s="682"/>
      <c r="E17" s="70"/>
      <c r="F17" s="70"/>
      <c r="G17" s="71" t="str">
        <f>IF(E17="","",IF(ISERROR(E17+F17),"",E17+F17))</f>
        <v/>
      </c>
      <c r="H17" s="71" t="str">
        <f>IF(G17="","",580000)</f>
        <v/>
      </c>
      <c r="I17" s="71" t="str">
        <f>IF(G17="","",MIN(G17,H17))</f>
        <v/>
      </c>
      <c r="J17" s="80" t="s">
        <v>262</v>
      </c>
      <c r="K17" s="81">
        <v>361200</v>
      </c>
      <c r="L17" s="83"/>
      <c r="M17" s="75"/>
      <c r="O17" s="76"/>
    </row>
    <row r="18" spans="1:17" s="58" customFormat="1" ht="15" customHeight="1" thickBot="1" x14ac:dyDescent="0.2">
      <c r="A18" s="678"/>
      <c r="B18" s="680"/>
      <c r="C18" s="682"/>
      <c r="D18" s="682"/>
      <c r="E18" s="70"/>
      <c r="F18" s="70"/>
      <c r="G18" s="71" t="str">
        <f>IF(E18="","",IF(ISERROR(E18+F18),"",E18+F18))</f>
        <v/>
      </c>
      <c r="H18" s="71" t="str">
        <f>IF(G18="","",580000)</f>
        <v/>
      </c>
      <c r="I18" s="71" t="str">
        <f>IF(G18="","",MIN(G18,H18))</f>
        <v/>
      </c>
      <c r="J18" s="80" t="s">
        <v>234</v>
      </c>
      <c r="K18" s="81">
        <v>261200</v>
      </c>
      <c r="L18" s="83"/>
      <c r="M18" s="75"/>
      <c r="O18" s="76"/>
    </row>
    <row r="19" spans="1:17" s="58" customFormat="1" ht="15" customHeight="1" thickBot="1" x14ac:dyDescent="0.2">
      <c r="A19" s="678"/>
      <c r="B19" s="680"/>
      <c r="C19" s="682"/>
      <c r="D19" s="682"/>
      <c r="E19" s="70"/>
      <c r="F19" s="70"/>
      <c r="G19" s="71" t="str">
        <f t="shared" si="0"/>
        <v/>
      </c>
      <c r="H19" s="71" t="str">
        <f t="shared" si="1"/>
        <v/>
      </c>
      <c r="I19" s="71" t="str">
        <f t="shared" si="2"/>
        <v/>
      </c>
      <c r="J19" s="112" t="s">
        <v>114</v>
      </c>
      <c r="K19" s="113" t="s">
        <v>112</v>
      </c>
      <c r="L19" s="83"/>
      <c r="M19" s="75"/>
      <c r="O19" s="76"/>
      <c r="Q19" s="56"/>
    </row>
    <row r="20" spans="1:17" s="58" customFormat="1" ht="15" customHeight="1" thickBot="1" x14ac:dyDescent="0.2">
      <c r="A20" s="686"/>
      <c r="B20" s="680"/>
      <c r="C20" s="682"/>
      <c r="D20" s="682"/>
      <c r="E20" s="84"/>
      <c r="F20" s="84"/>
      <c r="G20" s="69" t="str">
        <f t="shared" si="0"/>
        <v/>
      </c>
      <c r="H20" s="69" t="str">
        <f t="shared" si="1"/>
        <v/>
      </c>
      <c r="I20" s="69" t="str">
        <f t="shared" si="2"/>
        <v/>
      </c>
      <c r="J20" s="683" t="s">
        <v>68</v>
      </c>
      <c r="K20" s="684"/>
      <c r="L20" s="85"/>
      <c r="M20" s="86"/>
      <c r="O20" s="87"/>
    </row>
    <row r="21" spans="1:17" s="58" customFormat="1" ht="15" customHeight="1" thickBot="1" x14ac:dyDescent="0.2">
      <c r="A21" s="678">
        <v>3</v>
      </c>
      <c r="B21" s="680"/>
      <c r="C21" s="682"/>
      <c r="D21" s="682"/>
      <c r="E21" s="94"/>
      <c r="F21" s="95"/>
      <c r="G21" s="96" t="str">
        <f t="shared" si="0"/>
        <v/>
      </c>
      <c r="H21" s="96" t="str">
        <f t="shared" si="1"/>
        <v/>
      </c>
      <c r="I21" s="96" t="str">
        <f t="shared" si="2"/>
        <v/>
      </c>
      <c r="J21" s="72" t="s">
        <v>233</v>
      </c>
      <c r="K21" s="73">
        <v>184000</v>
      </c>
      <c r="L21" s="74"/>
      <c r="M21" s="75"/>
      <c r="O21" s="76"/>
    </row>
    <row r="22" spans="1:17" s="58" customFormat="1" ht="15" customHeight="1" thickBot="1" x14ac:dyDescent="0.2">
      <c r="A22" s="678"/>
      <c r="B22" s="680"/>
      <c r="C22" s="682"/>
      <c r="D22" s="682"/>
      <c r="E22" s="94"/>
      <c r="F22" s="95"/>
      <c r="G22" s="96"/>
      <c r="H22" s="96"/>
      <c r="I22" s="96"/>
      <c r="J22" s="80" t="s">
        <v>261</v>
      </c>
      <c r="K22" s="81">
        <v>261200</v>
      </c>
      <c r="L22" s="79"/>
      <c r="M22" s="75"/>
      <c r="O22" s="76"/>
    </row>
    <row r="23" spans="1:17" s="58" customFormat="1" ht="15" customHeight="1" thickBot="1" x14ac:dyDescent="0.2">
      <c r="A23" s="678"/>
      <c r="B23" s="680"/>
      <c r="C23" s="682"/>
      <c r="D23" s="682"/>
      <c r="E23" s="95"/>
      <c r="F23" s="95"/>
      <c r="G23" s="96" t="str">
        <f>IF(E23="","",IF(ISERROR(E23+F23),"",E23+F23))</f>
        <v/>
      </c>
      <c r="H23" s="96" t="str">
        <f>IF(G23="","",580000)</f>
        <v/>
      </c>
      <c r="I23" s="96" t="str">
        <f>IF(G23="","",MIN(G23,H23))</f>
        <v/>
      </c>
      <c r="J23" s="80" t="s">
        <v>262</v>
      </c>
      <c r="K23" s="81">
        <v>361200</v>
      </c>
      <c r="L23" s="83"/>
      <c r="M23" s="75"/>
      <c r="O23" s="76"/>
    </row>
    <row r="24" spans="1:17" s="58" customFormat="1" ht="15" customHeight="1" thickBot="1" x14ac:dyDescent="0.2">
      <c r="A24" s="678"/>
      <c r="B24" s="680"/>
      <c r="C24" s="682"/>
      <c r="D24" s="682"/>
      <c r="E24" s="95"/>
      <c r="F24" s="95"/>
      <c r="G24" s="96" t="str">
        <f t="shared" si="0"/>
        <v/>
      </c>
      <c r="H24" s="96" t="str">
        <f t="shared" si="1"/>
        <v/>
      </c>
      <c r="I24" s="96" t="str">
        <f t="shared" si="2"/>
        <v/>
      </c>
      <c r="J24" s="80" t="s">
        <v>234</v>
      </c>
      <c r="K24" s="81">
        <v>261200</v>
      </c>
      <c r="L24" s="83"/>
      <c r="M24" s="75"/>
      <c r="O24" s="76"/>
    </row>
    <row r="25" spans="1:17" s="58" customFormat="1" ht="15" customHeight="1" thickBot="1" x14ac:dyDescent="0.2">
      <c r="A25" s="678"/>
      <c r="B25" s="680"/>
      <c r="C25" s="682"/>
      <c r="D25" s="682"/>
      <c r="E25" s="94"/>
      <c r="F25" s="95"/>
      <c r="G25" s="96" t="str">
        <f t="shared" si="0"/>
        <v/>
      </c>
      <c r="H25" s="96" t="str">
        <f t="shared" si="1"/>
        <v/>
      </c>
      <c r="I25" s="96" t="str">
        <f t="shared" si="2"/>
        <v/>
      </c>
      <c r="J25" s="112" t="s">
        <v>114</v>
      </c>
      <c r="K25" s="113" t="s">
        <v>112</v>
      </c>
      <c r="L25" s="83"/>
      <c r="M25" s="75"/>
      <c r="O25" s="76"/>
    </row>
    <row r="26" spans="1:17" s="58" customFormat="1" ht="15" customHeight="1" thickBot="1" x14ac:dyDescent="0.2">
      <c r="A26" s="678"/>
      <c r="B26" s="680"/>
      <c r="C26" s="682"/>
      <c r="D26" s="682"/>
      <c r="E26" s="98"/>
      <c r="F26" s="98"/>
      <c r="G26" s="99" t="str">
        <f t="shared" si="0"/>
        <v/>
      </c>
      <c r="H26" s="99" t="str">
        <f t="shared" si="1"/>
        <v/>
      </c>
      <c r="I26" s="99" t="str">
        <f t="shared" si="2"/>
        <v/>
      </c>
      <c r="J26" s="683" t="s">
        <v>69</v>
      </c>
      <c r="K26" s="684"/>
      <c r="L26" s="85"/>
      <c r="M26" s="86"/>
      <c r="O26" s="87"/>
    </row>
    <row r="27" spans="1:17" s="58" customFormat="1" ht="15" customHeight="1" thickBot="1" x14ac:dyDescent="0.2">
      <c r="A27" s="685" t="s">
        <v>9</v>
      </c>
      <c r="B27" s="690"/>
      <c r="C27" s="690"/>
      <c r="D27" s="690"/>
      <c r="E27" s="687"/>
      <c r="F27" s="687"/>
      <c r="G27" s="687"/>
      <c r="H27" s="687"/>
      <c r="I27" s="687"/>
      <c r="J27" s="72" t="s">
        <v>233</v>
      </c>
      <c r="K27" s="73">
        <v>184000</v>
      </c>
      <c r="L27" s="101"/>
      <c r="M27" s="75"/>
    </row>
    <row r="28" spans="1:17" s="58" customFormat="1" ht="15" customHeight="1" thickBot="1" x14ac:dyDescent="0.2">
      <c r="A28" s="678"/>
      <c r="B28" s="690"/>
      <c r="C28" s="690"/>
      <c r="D28" s="690"/>
      <c r="E28" s="687"/>
      <c r="F28" s="687"/>
      <c r="G28" s="687"/>
      <c r="H28" s="687"/>
      <c r="I28" s="687"/>
      <c r="J28" s="80" t="s">
        <v>261</v>
      </c>
      <c r="K28" s="81">
        <v>261200</v>
      </c>
      <c r="L28" s="103"/>
      <c r="M28" s="104"/>
    </row>
    <row r="29" spans="1:17" s="58" customFormat="1" ht="15" customHeight="1" thickBot="1" x14ac:dyDescent="0.2">
      <c r="A29" s="678"/>
      <c r="B29" s="690"/>
      <c r="C29" s="690"/>
      <c r="D29" s="690"/>
      <c r="E29" s="687"/>
      <c r="F29" s="687"/>
      <c r="G29" s="687"/>
      <c r="H29" s="687"/>
      <c r="I29" s="687"/>
      <c r="J29" s="80" t="s">
        <v>262</v>
      </c>
      <c r="K29" s="81">
        <v>361200</v>
      </c>
      <c r="L29" s="103"/>
      <c r="M29" s="104"/>
    </row>
    <row r="30" spans="1:17" s="58" customFormat="1" ht="15" customHeight="1" thickBot="1" x14ac:dyDescent="0.2">
      <c r="A30" s="678"/>
      <c r="B30" s="690"/>
      <c r="C30" s="690"/>
      <c r="D30" s="690"/>
      <c r="E30" s="687"/>
      <c r="F30" s="687"/>
      <c r="G30" s="687"/>
      <c r="H30" s="687"/>
      <c r="I30" s="687"/>
      <c r="J30" s="80" t="s">
        <v>234</v>
      </c>
      <c r="K30" s="81">
        <v>261200</v>
      </c>
      <c r="L30" s="103"/>
      <c r="M30" s="104"/>
    </row>
    <row r="31" spans="1:17" s="58" customFormat="1" ht="15" customHeight="1" thickBot="1" x14ac:dyDescent="0.2">
      <c r="A31" s="678"/>
      <c r="B31" s="690"/>
      <c r="C31" s="690"/>
      <c r="D31" s="690"/>
      <c r="E31" s="687"/>
      <c r="F31" s="687"/>
      <c r="G31" s="687"/>
      <c r="H31" s="687"/>
      <c r="I31" s="687"/>
      <c r="J31" s="112" t="s">
        <v>114</v>
      </c>
      <c r="K31" s="113" t="s">
        <v>112</v>
      </c>
      <c r="L31" s="106"/>
      <c r="M31" s="107"/>
      <c r="Q31" s="56"/>
    </row>
    <row r="32" spans="1:17" s="58" customFormat="1" ht="15" customHeight="1" thickBot="1" x14ac:dyDescent="0.2">
      <c r="A32" s="686"/>
      <c r="B32" s="690"/>
      <c r="C32" s="690"/>
      <c r="D32" s="690"/>
      <c r="E32" s="687"/>
      <c r="F32" s="687"/>
      <c r="G32" s="687"/>
      <c r="H32" s="687"/>
      <c r="I32" s="687"/>
      <c r="J32" s="688" t="s">
        <v>70</v>
      </c>
      <c r="K32" s="689"/>
      <c r="L32" s="108"/>
      <c r="M32" s="86"/>
      <c r="N32" s="109"/>
    </row>
    <row r="33" spans="1:13" s="20" customFormat="1" ht="11.25" customHeight="1" x14ac:dyDescent="0.15">
      <c r="A33" s="47" t="s">
        <v>21</v>
      </c>
      <c r="B33" s="48"/>
      <c r="C33" s="48"/>
      <c r="D33" s="48"/>
      <c r="E33" s="49"/>
      <c r="F33" s="49"/>
      <c r="G33" s="49"/>
      <c r="H33" s="49"/>
      <c r="I33" s="49"/>
      <c r="J33" s="50"/>
      <c r="K33" s="50"/>
      <c r="L33" s="48"/>
      <c r="M33" s="51"/>
    </row>
    <row r="34" spans="1:13" s="20" customFormat="1" ht="11.25" customHeight="1" x14ac:dyDescent="0.15">
      <c r="A34" s="52" t="s">
        <v>303</v>
      </c>
    </row>
    <row r="35" spans="1:13" s="20" customFormat="1" ht="11.25" customHeight="1" x14ac:dyDescent="0.15">
      <c r="A35" s="110" t="s">
        <v>304</v>
      </c>
    </row>
    <row r="36" spans="1:13" s="20" customFormat="1" ht="11.25" customHeight="1" x14ac:dyDescent="0.15">
      <c r="A36" s="110" t="s">
        <v>281</v>
      </c>
    </row>
    <row r="37" spans="1:13" s="20" customFormat="1" ht="11.25" customHeight="1" x14ac:dyDescent="0.15">
      <c r="A37" s="110" t="s">
        <v>204</v>
      </c>
    </row>
    <row r="38" spans="1:13" s="20" customFormat="1" ht="11.25" customHeight="1" x14ac:dyDescent="0.15">
      <c r="A38" s="47" t="s">
        <v>137</v>
      </c>
    </row>
    <row r="39" spans="1:13" ht="11.25" customHeight="1" x14ac:dyDescent="0.15">
      <c r="A39" s="47" t="s">
        <v>305</v>
      </c>
    </row>
    <row r="40" spans="1:13" ht="11.25" customHeight="1" x14ac:dyDescent="0.15">
      <c r="A40" s="52" t="s">
        <v>109</v>
      </c>
    </row>
    <row r="41" spans="1:13" ht="11.25" customHeight="1" x14ac:dyDescent="0.15">
      <c r="A41" s="47" t="s">
        <v>306</v>
      </c>
    </row>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sheetData>
  <mergeCells count="34">
    <mergeCell ref="G27:G32"/>
    <mergeCell ref="H27:H32"/>
    <mergeCell ref="I27:I32"/>
    <mergeCell ref="J32:K32"/>
    <mergeCell ref="A27:A32"/>
    <mergeCell ref="B27:B32"/>
    <mergeCell ref="C27:C32"/>
    <mergeCell ref="D27:D32"/>
    <mergeCell ref="E27:E32"/>
    <mergeCell ref="F27:F32"/>
    <mergeCell ref="A21:A26"/>
    <mergeCell ref="B21:B26"/>
    <mergeCell ref="C21:C26"/>
    <mergeCell ref="D21:D26"/>
    <mergeCell ref="J26:K26"/>
    <mergeCell ref="J14:K14"/>
    <mergeCell ref="A15:A20"/>
    <mergeCell ref="B15:B20"/>
    <mergeCell ref="C15:C20"/>
    <mergeCell ref="D15:D20"/>
    <mergeCell ref="J20:K20"/>
    <mergeCell ref="A6:A7"/>
    <mergeCell ref="A9:A14"/>
    <mergeCell ref="B9:B14"/>
    <mergeCell ref="C9:C14"/>
    <mergeCell ref="D9:D14"/>
    <mergeCell ref="H2:K2"/>
    <mergeCell ref="H3:K3"/>
    <mergeCell ref="B5:B6"/>
    <mergeCell ref="G5:G6"/>
    <mergeCell ref="H5:H6"/>
    <mergeCell ref="I5:I6"/>
    <mergeCell ref="J5:M5"/>
    <mergeCell ref="C5:D5"/>
  </mergeCells>
  <phoneticPr fontId="2"/>
  <printOptions horizontalCentered="1"/>
  <pageMargins left="0.39370078740157483" right="0.39370078740157483" top="0.39370078740157483" bottom="0.39370078740157483" header="0" footer="0"/>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110"/>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 style="25" customWidth="1"/>
    <col min="2" max="2" width="10.375" style="25" customWidth="1"/>
    <col min="3" max="3" width="10.875" style="25" customWidth="1"/>
    <col min="4" max="4" width="10.375" style="25" customWidth="1"/>
    <col min="5" max="5" width="10.5" style="25" customWidth="1"/>
    <col min="6" max="6" width="11.875" style="25" customWidth="1"/>
    <col min="7" max="7" width="11.75" style="25" customWidth="1"/>
    <col min="8" max="8" width="12.375" style="25" customWidth="1"/>
    <col min="9" max="9" width="11.375" style="25" customWidth="1"/>
    <col min="10" max="10" width="4.375" style="25" customWidth="1"/>
    <col min="11" max="11" width="10"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ols>
  <sheetData>
    <row r="1" spans="1:18" ht="18.75" customHeight="1" thickBot="1" x14ac:dyDescent="0.2">
      <c r="A1" s="26" t="s">
        <v>45</v>
      </c>
      <c r="P1" s="60"/>
      <c r="Q1" s="61"/>
      <c r="R1" s="24"/>
    </row>
    <row r="2" spans="1:18" ht="18.75" customHeight="1" thickBot="1" x14ac:dyDescent="0.2">
      <c r="G2" s="27" t="s">
        <v>14</v>
      </c>
      <c r="H2" s="661"/>
      <c r="I2" s="662"/>
      <c r="J2" s="662"/>
      <c r="K2" s="663"/>
      <c r="L2" s="27" t="s">
        <v>15</v>
      </c>
      <c r="M2" s="28"/>
      <c r="P2" s="24"/>
      <c r="Q2" s="57"/>
      <c r="R2" s="57"/>
    </row>
    <row r="3" spans="1:18" ht="18.75" customHeight="1" thickBot="1" x14ac:dyDescent="0.2">
      <c r="A3" s="26"/>
      <c r="E3" s="24"/>
      <c r="F3" s="24"/>
      <c r="G3" s="27" t="s">
        <v>12</v>
      </c>
      <c r="H3" s="661"/>
      <c r="I3" s="662"/>
      <c r="J3" s="662"/>
      <c r="K3" s="663"/>
      <c r="L3" s="27" t="s">
        <v>13</v>
      </c>
      <c r="M3" s="28"/>
      <c r="P3" s="57"/>
      <c r="Q3" s="62"/>
      <c r="R3" s="62"/>
    </row>
    <row r="4" spans="1:18" ht="18.75" customHeight="1" thickBot="1" x14ac:dyDescent="0.2">
      <c r="A4" s="26" t="s">
        <v>352</v>
      </c>
      <c r="E4" s="29"/>
      <c r="F4" s="29"/>
      <c r="G4" s="29"/>
      <c r="H4" s="30"/>
      <c r="P4" s="24"/>
      <c r="Q4" s="24"/>
      <c r="R4" s="24"/>
    </row>
    <row r="5" spans="1:18" s="58" customFormat="1" ht="18.75" customHeight="1" thickBot="1" x14ac:dyDescent="0.2">
      <c r="A5" s="31" t="s">
        <v>4</v>
      </c>
      <c r="B5" s="664" t="s">
        <v>209</v>
      </c>
      <c r="C5" s="674"/>
      <c r="D5" s="675"/>
      <c r="E5" s="32"/>
      <c r="F5" s="33"/>
      <c r="G5" s="666" t="s">
        <v>90</v>
      </c>
      <c r="H5" s="668" t="s">
        <v>214</v>
      </c>
      <c r="I5" s="668" t="s">
        <v>91</v>
      </c>
      <c r="J5" s="671" t="s">
        <v>22</v>
      </c>
      <c r="K5" s="672"/>
      <c r="L5" s="672"/>
      <c r="M5" s="673"/>
    </row>
    <row r="6" spans="1:18" s="58" customFormat="1" ht="30" customHeight="1" x14ac:dyDescent="0.15">
      <c r="A6" s="676" t="s">
        <v>3</v>
      </c>
      <c r="B6" s="665"/>
      <c r="C6" s="398" t="s">
        <v>206</v>
      </c>
      <c r="D6" s="398" t="s">
        <v>207</v>
      </c>
      <c r="E6" s="59" t="s">
        <v>66</v>
      </c>
      <c r="F6" s="59" t="s">
        <v>71</v>
      </c>
      <c r="G6" s="667"/>
      <c r="H6" s="669"/>
      <c r="I6" s="670"/>
      <c r="J6" s="34" t="s">
        <v>8</v>
      </c>
      <c r="K6" s="35" t="s">
        <v>44</v>
      </c>
      <c r="L6" s="36" t="s">
        <v>43</v>
      </c>
      <c r="M6" s="53" t="s">
        <v>63</v>
      </c>
      <c r="O6" s="63"/>
      <c r="Q6" s="25"/>
    </row>
    <row r="7" spans="1:18" s="58" customFormat="1" ht="15" customHeight="1" thickBot="1" x14ac:dyDescent="0.2">
      <c r="A7" s="677"/>
      <c r="B7" s="64" t="s">
        <v>73</v>
      </c>
      <c r="C7" s="64" t="s">
        <v>94</v>
      </c>
      <c r="D7" s="64" t="s">
        <v>95</v>
      </c>
      <c r="E7" s="64" t="s">
        <v>74</v>
      </c>
      <c r="F7" s="64" t="s">
        <v>17</v>
      </c>
      <c r="G7" s="37" t="s">
        <v>18</v>
      </c>
      <c r="H7" s="37" t="s">
        <v>19</v>
      </c>
      <c r="I7" s="38" t="s">
        <v>64</v>
      </c>
      <c r="J7" s="39"/>
      <c r="K7" s="40"/>
      <c r="L7" s="41"/>
      <c r="M7" s="54"/>
      <c r="O7" s="65"/>
    </row>
    <row r="8" spans="1:18" s="67" customFormat="1" ht="15" customHeight="1" x14ac:dyDescent="0.15">
      <c r="A8" s="42"/>
      <c r="B8" s="66" t="s">
        <v>6</v>
      </c>
      <c r="C8" s="66" t="s">
        <v>6</v>
      </c>
      <c r="D8" s="66" t="s">
        <v>6</v>
      </c>
      <c r="E8" s="66" t="s">
        <v>10</v>
      </c>
      <c r="F8" s="66" t="s">
        <v>10</v>
      </c>
      <c r="G8" s="43" t="s">
        <v>10</v>
      </c>
      <c r="H8" s="43" t="s">
        <v>10</v>
      </c>
      <c r="I8" s="43" t="s">
        <v>10</v>
      </c>
      <c r="J8" s="44"/>
      <c r="K8" s="45" t="s">
        <v>7</v>
      </c>
      <c r="L8" s="46" t="s">
        <v>6</v>
      </c>
      <c r="M8" s="55" t="s">
        <v>7</v>
      </c>
      <c r="O8" s="68"/>
    </row>
    <row r="9" spans="1:18" s="58" customFormat="1" ht="15" customHeight="1" thickBot="1" x14ac:dyDescent="0.2">
      <c r="A9" s="678">
        <v>1</v>
      </c>
      <c r="B9" s="679"/>
      <c r="C9" s="681"/>
      <c r="D9" s="681"/>
      <c r="E9" s="70"/>
      <c r="F9" s="70"/>
      <c r="G9" s="71" t="str">
        <f>IF(E9="","",IF(ISERROR(E9+F9),"",E9+F9))</f>
        <v/>
      </c>
      <c r="H9" s="71" t="str">
        <f>IF(G9="","",600000)</f>
        <v/>
      </c>
      <c r="I9" s="71" t="str">
        <f>IF(G9="","",MIN(G9,H9))</f>
        <v/>
      </c>
      <c r="J9" s="72" t="s">
        <v>330</v>
      </c>
      <c r="K9" s="73">
        <v>204000</v>
      </c>
      <c r="L9" s="74"/>
      <c r="M9" s="75"/>
      <c r="O9" s="76"/>
    </row>
    <row r="10" spans="1:18" s="58" customFormat="1" ht="15" customHeight="1" thickBot="1" x14ac:dyDescent="0.2">
      <c r="A10" s="678"/>
      <c r="B10" s="680"/>
      <c r="C10" s="682"/>
      <c r="D10" s="682"/>
      <c r="E10" s="70"/>
      <c r="F10" s="70"/>
      <c r="G10" s="71" t="str">
        <f>IF(E10="","",IF(ISERROR(E10+F10),"",E10+F10))</f>
        <v/>
      </c>
      <c r="H10" s="71" t="str">
        <f>IF(G10="","",600000)</f>
        <v/>
      </c>
      <c r="I10" s="71" t="str">
        <f>IF(G10="","",MIN(G10,H10))</f>
        <v/>
      </c>
      <c r="J10" s="80" t="s">
        <v>237</v>
      </c>
      <c r="K10" s="81">
        <v>281200</v>
      </c>
      <c r="L10" s="79"/>
      <c r="M10" s="75"/>
      <c r="O10" s="76"/>
    </row>
    <row r="11" spans="1:18" s="58" customFormat="1" ht="15" customHeight="1" thickBot="1" x14ac:dyDescent="0.2">
      <c r="A11" s="678"/>
      <c r="B11" s="680"/>
      <c r="C11" s="682"/>
      <c r="D11" s="682"/>
      <c r="E11" s="70"/>
      <c r="F11" s="70"/>
      <c r="G11" s="71" t="str">
        <f>IF(E11="","",IF(ISERROR(E11+F11),"",E11+F11))</f>
        <v/>
      </c>
      <c r="H11" s="71" t="str">
        <f>IF(G11="","",600000)</f>
        <v/>
      </c>
      <c r="I11" s="71" t="str">
        <f>IF(G11="","",MIN(G11,H11))</f>
        <v/>
      </c>
      <c r="J11" s="80" t="s">
        <v>332</v>
      </c>
      <c r="K11" s="81">
        <v>381200</v>
      </c>
      <c r="L11" s="83"/>
      <c r="M11" s="75"/>
      <c r="O11" s="76"/>
    </row>
    <row r="12" spans="1:18" s="58" customFormat="1" ht="15" customHeight="1" thickBot="1" x14ac:dyDescent="0.2">
      <c r="A12" s="678"/>
      <c r="B12" s="680"/>
      <c r="C12" s="682"/>
      <c r="D12" s="682"/>
      <c r="E12" s="70"/>
      <c r="F12" s="70"/>
      <c r="G12" s="71"/>
      <c r="H12" s="71"/>
      <c r="I12" s="71"/>
      <c r="J12" s="80" t="s">
        <v>334</v>
      </c>
      <c r="K12" s="81">
        <v>481200</v>
      </c>
      <c r="L12" s="83"/>
      <c r="M12" s="75"/>
      <c r="O12" s="76"/>
    </row>
    <row r="13" spans="1:18" s="58" customFormat="1" ht="15" customHeight="1" thickBot="1" x14ac:dyDescent="0.2">
      <c r="A13" s="678"/>
      <c r="B13" s="680"/>
      <c r="C13" s="682"/>
      <c r="D13" s="682"/>
      <c r="E13" s="70"/>
      <c r="F13" s="70"/>
      <c r="G13" s="71" t="str">
        <f>IF(E13="","",IF(ISERROR(E13+F13),"",E13+F13))</f>
        <v/>
      </c>
      <c r="H13" s="71" t="str">
        <f>IF(G13="","",600000)</f>
        <v/>
      </c>
      <c r="I13" s="71" t="str">
        <f>IF(G13="","",MIN(G13,H13))</f>
        <v/>
      </c>
      <c r="J13" s="80" t="s">
        <v>336</v>
      </c>
      <c r="K13" s="81">
        <v>181200</v>
      </c>
      <c r="L13" s="83"/>
      <c r="M13" s="75"/>
      <c r="O13" s="76"/>
      <c r="Q13" s="56"/>
    </row>
    <row r="14" spans="1:18" s="58" customFormat="1" ht="15" customHeight="1" thickBot="1" x14ac:dyDescent="0.2">
      <c r="A14" s="678"/>
      <c r="B14" s="680"/>
      <c r="C14" s="682"/>
      <c r="D14" s="682"/>
      <c r="E14" s="70"/>
      <c r="F14" s="70"/>
      <c r="G14" s="71"/>
      <c r="H14" s="71"/>
      <c r="I14" s="71"/>
      <c r="J14" s="80" t="s">
        <v>239</v>
      </c>
      <c r="K14" s="81">
        <v>381200</v>
      </c>
      <c r="L14" s="83"/>
      <c r="M14" s="75"/>
      <c r="O14" s="76"/>
      <c r="Q14" s="56"/>
    </row>
    <row r="15" spans="1:18" s="58" customFormat="1" ht="15" customHeight="1" thickBot="1" x14ac:dyDescent="0.2">
      <c r="A15" s="678"/>
      <c r="B15" s="680"/>
      <c r="C15" s="682"/>
      <c r="D15" s="682"/>
      <c r="E15" s="70"/>
      <c r="F15" s="70"/>
      <c r="G15" s="71" t="str">
        <f>IF(E15="","",IF(ISERROR(E15+F15),"",E15+F15))</f>
        <v/>
      </c>
      <c r="H15" s="71" t="str">
        <f>IF(G15="","",600000)</f>
        <v/>
      </c>
      <c r="I15" s="71" t="str">
        <f>IF(G15="","",MIN(G15,H15))</f>
        <v/>
      </c>
      <c r="J15" s="112" t="s">
        <v>114</v>
      </c>
      <c r="K15" s="113" t="s">
        <v>111</v>
      </c>
      <c r="L15" s="83"/>
      <c r="M15" s="75"/>
      <c r="O15" s="76"/>
      <c r="Q15" s="56"/>
    </row>
    <row r="16" spans="1:18" s="58" customFormat="1" ht="15" customHeight="1" thickBot="1" x14ac:dyDescent="0.2">
      <c r="A16" s="678"/>
      <c r="B16" s="680"/>
      <c r="C16" s="682"/>
      <c r="D16" s="682"/>
      <c r="E16" s="405"/>
      <c r="F16" s="405"/>
      <c r="G16" s="69" t="str">
        <f>IF(E16="","",IF(ISERROR(E16+F16),"",E16+F16))</f>
        <v/>
      </c>
      <c r="H16" s="69" t="str">
        <f>IF(G16="","",600000)</f>
        <v/>
      </c>
      <c r="I16" s="69" t="str">
        <f>IF(G16="","",MIN(G16,H16))</f>
        <v/>
      </c>
      <c r="J16" s="683" t="s">
        <v>67</v>
      </c>
      <c r="K16" s="684"/>
      <c r="L16" s="85"/>
      <c r="M16" s="86"/>
      <c r="O16" s="87"/>
      <c r="Q16" s="56"/>
    </row>
    <row r="17" spans="1:17" s="58" customFormat="1" ht="15" customHeight="1" thickBot="1" x14ac:dyDescent="0.2">
      <c r="A17" s="685">
        <v>2</v>
      </c>
      <c r="B17" s="680"/>
      <c r="C17" s="681"/>
      <c r="D17" s="681"/>
      <c r="E17" s="70"/>
      <c r="F17" s="70"/>
      <c r="G17" s="71" t="str">
        <f>IF(E17="","",IF(ISERROR(E17+F17),"",E17+F17))</f>
        <v/>
      </c>
      <c r="H17" s="71" t="str">
        <f>IF(G17="","",600000)</f>
        <v/>
      </c>
      <c r="I17" s="71" t="str">
        <f>IF(G17="","",MIN(G17,H17))</f>
        <v/>
      </c>
      <c r="J17" s="72" t="s">
        <v>329</v>
      </c>
      <c r="K17" s="73">
        <v>204000</v>
      </c>
      <c r="L17" s="74"/>
      <c r="M17" s="75"/>
      <c r="O17" s="76"/>
    </row>
    <row r="18" spans="1:17" s="58" customFormat="1" ht="15" customHeight="1" thickBot="1" x14ac:dyDescent="0.2">
      <c r="A18" s="678"/>
      <c r="B18" s="680"/>
      <c r="C18" s="682"/>
      <c r="D18" s="682"/>
      <c r="E18" s="70"/>
      <c r="F18" s="70"/>
      <c r="G18" s="71"/>
      <c r="H18" s="71"/>
      <c r="I18" s="71"/>
      <c r="J18" s="80" t="s">
        <v>236</v>
      </c>
      <c r="K18" s="81">
        <v>281200</v>
      </c>
      <c r="L18" s="79"/>
      <c r="M18" s="75"/>
      <c r="O18" s="76"/>
      <c r="Q18" s="56"/>
    </row>
    <row r="19" spans="1:17" s="58" customFormat="1" ht="15" customHeight="1" thickBot="1" x14ac:dyDescent="0.2">
      <c r="A19" s="678"/>
      <c r="B19" s="680"/>
      <c r="C19" s="682"/>
      <c r="D19" s="682"/>
      <c r="E19" s="70"/>
      <c r="F19" s="70"/>
      <c r="G19" s="71" t="str">
        <f>IF(E19="","",IF(ISERROR(E19+F19),"",E19+F19))</f>
        <v/>
      </c>
      <c r="H19" s="71" t="str">
        <f>IF(G19="","",600000)</f>
        <v/>
      </c>
      <c r="I19" s="71" t="str">
        <f>IF(G19="","",MIN(G19,H19))</f>
        <v/>
      </c>
      <c r="J19" s="80" t="s">
        <v>331</v>
      </c>
      <c r="K19" s="81">
        <v>381200</v>
      </c>
      <c r="L19" s="83"/>
      <c r="M19" s="75"/>
      <c r="O19" s="76"/>
    </row>
    <row r="20" spans="1:17" s="58" customFormat="1" ht="15" customHeight="1" thickBot="1" x14ac:dyDescent="0.2">
      <c r="A20" s="678"/>
      <c r="B20" s="680"/>
      <c r="C20" s="682"/>
      <c r="D20" s="682"/>
      <c r="E20" s="70"/>
      <c r="F20" s="70"/>
      <c r="G20" s="71" t="str">
        <f>IF(E20="","",IF(ISERROR(E20+F20),"",E20+F20))</f>
        <v/>
      </c>
      <c r="H20" s="71" t="str">
        <f>IF(G20="","",600000)</f>
        <v/>
      </c>
      <c r="I20" s="71" t="str">
        <f>IF(G20="","",MIN(G20,H20))</f>
        <v/>
      </c>
      <c r="J20" s="80" t="s">
        <v>333</v>
      </c>
      <c r="K20" s="81">
        <v>481200</v>
      </c>
      <c r="L20" s="83"/>
      <c r="M20" s="75"/>
      <c r="O20" s="76"/>
    </row>
    <row r="21" spans="1:17" s="58" customFormat="1" ht="15" customHeight="1" thickBot="1" x14ac:dyDescent="0.2">
      <c r="A21" s="678"/>
      <c r="B21" s="680"/>
      <c r="C21" s="682"/>
      <c r="D21" s="682"/>
      <c r="E21" s="70"/>
      <c r="F21" s="70"/>
      <c r="G21" s="71"/>
      <c r="H21" s="71"/>
      <c r="I21" s="71"/>
      <c r="J21" s="80" t="s">
        <v>335</v>
      </c>
      <c r="K21" s="81">
        <v>181200</v>
      </c>
      <c r="L21" s="83"/>
      <c r="M21" s="75"/>
      <c r="O21" s="76"/>
    </row>
    <row r="22" spans="1:17" s="58" customFormat="1" ht="15" customHeight="1" thickBot="1" x14ac:dyDescent="0.2">
      <c r="A22" s="678"/>
      <c r="B22" s="680"/>
      <c r="C22" s="682"/>
      <c r="D22" s="682"/>
      <c r="E22" s="70"/>
      <c r="F22" s="70"/>
      <c r="G22" s="71"/>
      <c r="H22" s="71"/>
      <c r="I22" s="71"/>
      <c r="J22" s="80" t="s">
        <v>238</v>
      </c>
      <c r="K22" s="81">
        <v>381200</v>
      </c>
      <c r="L22" s="83"/>
      <c r="M22" s="75"/>
      <c r="O22" s="76"/>
    </row>
    <row r="23" spans="1:17" s="58" customFormat="1" ht="15" customHeight="1" thickBot="1" x14ac:dyDescent="0.2">
      <c r="A23" s="678"/>
      <c r="B23" s="680"/>
      <c r="C23" s="682"/>
      <c r="D23" s="682"/>
      <c r="E23" s="70"/>
      <c r="F23" s="70"/>
      <c r="G23" s="71" t="str">
        <f>IF(E23="","",IF(ISERROR(E23+F23),"",E23+F23))</f>
        <v/>
      </c>
      <c r="H23" s="71" t="str">
        <f>IF(G23="","",600000)</f>
        <v/>
      </c>
      <c r="I23" s="71" t="str">
        <f>IF(G23="","",MIN(G23,H23))</f>
        <v/>
      </c>
      <c r="J23" s="112" t="s">
        <v>114</v>
      </c>
      <c r="K23" s="113" t="s">
        <v>111</v>
      </c>
      <c r="L23" s="83"/>
      <c r="M23" s="75"/>
      <c r="O23" s="76"/>
      <c r="Q23" s="56"/>
    </row>
    <row r="24" spans="1:17" s="58" customFormat="1" ht="15" customHeight="1" thickBot="1" x14ac:dyDescent="0.2">
      <c r="A24" s="686"/>
      <c r="B24" s="680"/>
      <c r="C24" s="682"/>
      <c r="D24" s="682"/>
      <c r="E24" s="405"/>
      <c r="F24" s="405"/>
      <c r="G24" s="69" t="str">
        <f>IF(E24="","",IF(ISERROR(E24+F24),"",E24+F24))</f>
        <v/>
      </c>
      <c r="H24" s="69" t="str">
        <f>IF(G24="","",600000)</f>
        <v/>
      </c>
      <c r="I24" s="69" t="str">
        <f>IF(G24="","",MIN(G24,H24))</f>
        <v/>
      </c>
      <c r="J24" s="683" t="s">
        <v>68</v>
      </c>
      <c r="K24" s="684"/>
      <c r="L24" s="85"/>
      <c r="M24" s="86"/>
      <c r="O24" s="87"/>
    </row>
    <row r="25" spans="1:17" s="58" customFormat="1" ht="15" customHeight="1" thickBot="1" x14ac:dyDescent="0.2">
      <c r="A25" s="678">
        <v>3</v>
      </c>
      <c r="B25" s="680"/>
      <c r="C25" s="682"/>
      <c r="D25" s="682"/>
      <c r="E25" s="94"/>
      <c r="F25" s="95"/>
      <c r="G25" s="96" t="str">
        <f>IF(E25="","",IF(ISERROR(E25+F25),"",E25+F25))</f>
        <v/>
      </c>
      <c r="H25" s="96" t="str">
        <f>IF(G25="","",600000)</f>
        <v/>
      </c>
      <c r="I25" s="96" t="str">
        <f>IF(G25="","",MIN(G25,H25))</f>
        <v/>
      </c>
      <c r="J25" s="72" t="s">
        <v>329</v>
      </c>
      <c r="K25" s="73">
        <v>204000</v>
      </c>
      <c r="L25" s="74"/>
      <c r="M25" s="75"/>
      <c r="O25" s="76"/>
    </row>
    <row r="26" spans="1:17" s="58" customFormat="1" ht="15" customHeight="1" thickBot="1" x14ac:dyDescent="0.2">
      <c r="A26" s="678"/>
      <c r="B26" s="680"/>
      <c r="C26" s="682"/>
      <c r="D26" s="682"/>
      <c r="E26" s="94"/>
      <c r="F26" s="95"/>
      <c r="G26" s="96"/>
      <c r="H26" s="96"/>
      <c r="I26" s="96"/>
      <c r="J26" s="80" t="s">
        <v>236</v>
      </c>
      <c r="K26" s="81">
        <v>281200</v>
      </c>
      <c r="L26" s="79"/>
      <c r="M26" s="75"/>
      <c r="O26" s="76"/>
    </row>
    <row r="27" spans="1:17" s="58" customFormat="1" ht="15" customHeight="1" thickBot="1" x14ac:dyDescent="0.2">
      <c r="A27" s="678"/>
      <c r="B27" s="680"/>
      <c r="C27" s="682"/>
      <c r="D27" s="682"/>
      <c r="E27" s="95"/>
      <c r="F27" s="95"/>
      <c r="G27" s="96" t="str">
        <f>IF(E27="","",IF(ISERROR(E27+F27),"",E27+F27))</f>
        <v/>
      </c>
      <c r="H27" s="96" t="str">
        <f>IF(G27="","",600000)</f>
        <v/>
      </c>
      <c r="I27" s="96" t="str">
        <f>IF(G27="","",MIN(G27,H27))</f>
        <v/>
      </c>
      <c r="J27" s="80" t="s">
        <v>331</v>
      </c>
      <c r="K27" s="81">
        <v>381200</v>
      </c>
      <c r="L27" s="83"/>
      <c r="M27" s="75"/>
      <c r="O27" s="76"/>
    </row>
    <row r="28" spans="1:17" s="58" customFormat="1" ht="15" customHeight="1" thickBot="1" x14ac:dyDescent="0.2">
      <c r="A28" s="678"/>
      <c r="B28" s="680"/>
      <c r="C28" s="682"/>
      <c r="D28" s="682"/>
      <c r="E28" s="95"/>
      <c r="F28" s="95"/>
      <c r="G28" s="96"/>
      <c r="H28" s="96"/>
      <c r="I28" s="96"/>
      <c r="J28" s="80" t="s">
        <v>333</v>
      </c>
      <c r="K28" s="81">
        <v>481200</v>
      </c>
      <c r="L28" s="83"/>
      <c r="M28" s="75"/>
      <c r="O28" s="76"/>
    </row>
    <row r="29" spans="1:17" s="58" customFormat="1" ht="15" customHeight="1" thickBot="1" x14ac:dyDescent="0.2">
      <c r="A29" s="678"/>
      <c r="B29" s="680"/>
      <c r="C29" s="682"/>
      <c r="D29" s="682"/>
      <c r="E29" s="95"/>
      <c r="F29" s="95"/>
      <c r="G29" s="96"/>
      <c r="H29" s="96"/>
      <c r="I29" s="96"/>
      <c r="J29" s="80" t="s">
        <v>335</v>
      </c>
      <c r="K29" s="81">
        <v>181200</v>
      </c>
      <c r="L29" s="83"/>
      <c r="M29" s="75"/>
      <c r="O29" s="76"/>
    </row>
    <row r="30" spans="1:17" s="58" customFormat="1" ht="15" customHeight="1" thickBot="1" x14ac:dyDescent="0.2">
      <c r="A30" s="678"/>
      <c r="B30" s="680"/>
      <c r="C30" s="682"/>
      <c r="D30" s="682"/>
      <c r="E30" s="95"/>
      <c r="F30" s="95"/>
      <c r="G30" s="96" t="str">
        <f>IF(E30="","",IF(ISERROR(E30+F30),"",E30+F30))</f>
        <v/>
      </c>
      <c r="H30" s="96" t="str">
        <f>IF(G30="","",600000)</f>
        <v/>
      </c>
      <c r="I30" s="96" t="str">
        <f>IF(G30="","",MIN(G30,H30))</f>
        <v/>
      </c>
      <c r="J30" s="80" t="s">
        <v>238</v>
      </c>
      <c r="K30" s="81">
        <v>381200</v>
      </c>
      <c r="L30" s="83"/>
      <c r="M30" s="75"/>
      <c r="O30" s="76"/>
    </row>
    <row r="31" spans="1:17" s="58" customFormat="1" ht="15" customHeight="1" thickBot="1" x14ac:dyDescent="0.2">
      <c r="A31" s="678"/>
      <c r="B31" s="680"/>
      <c r="C31" s="682"/>
      <c r="D31" s="682"/>
      <c r="E31" s="94"/>
      <c r="F31" s="95"/>
      <c r="G31" s="96" t="str">
        <f>IF(E31="","",IF(ISERROR(E31+F31),"",E31+F31))</f>
        <v/>
      </c>
      <c r="H31" s="96" t="str">
        <f>IF(G31="","",600000)</f>
        <v/>
      </c>
      <c r="I31" s="96" t="str">
        <f>IF(G31="","",MIN(G31,H31))</f>
        <v/>
      </c>
      <c r="J31" s="112" t="s">
        <v>114</v>
      </c>
      <c r="K31" s="113" t="s">
        <v>111</v>
      </c>
      <c r="L31" s="83"/>
      <c r="M31" s="75"/>
      <c r="O31" s="76"/>
    </row>
    <row r="32" spans="1:17" s="58" customFormat="1" ht="15" customHeight="1" thickBot="1" x14ac:dyDescent="0.2">
      <c r="A32" s="678"/>
      <c r="B32" s="680"/>
      <c r="C32" s="682"/>
      <c r="D32" s="682"/>
      <c r="E32" s="98"/>
      <c r="F32" s="98"/>
      <c r="G32" s="99" t="str">
        <f>IF(E32="","",IF(ISERROR(E32+F32),"",E32+F32))</f>
        <v/>
      </c>
      <c r="H32" s="99" t="str">
        <f>IF(G32="","",600000)</f>
        <v/>
      </c>
      <c r="I32" s="99" t="str">
        <f>IF(G32="","",MIN(G32,H32))</f>
        <v/>
      </c>
      <c r="J32" s="683" t="s">
        <v>69</v>
      </c>
      <c r="K32" s="684"/>
      <c r="L32" s="85"/>
      <c r="M32" s="86"/>
      <c r="O32" s="87"/>
    </row>
    <row r="33" spans="1:17" s="58" customFormat="1" ht="15" customHeight="1" thickBot="1" x14ac:dyDescent="0.2">
      <c r="A33" s="685" t="s">
        <v>9</v>
      </c>
      <c r="B33" s="690"/>
      <c r="C33" s="690"/>
      <c r="D33" s="690"/>
      <c r="E33" s="687"/>
      <c r="F33" s="687"/>
      <c r="G33" s="687"/>
      <c r="H33" s="687"/>
      <c r="I33" s="687"/>
      <c r="J33" s="72" t="s">
        <v>329</v>
      </c>
      <c r="K33" s="73">
        <v>204000</v>
      </c>
      <c r="L33" s="101"/>
      <c r="M33" s="75"/>
    </row>
    <row r="34" spans="1:17" s="58" customFormat="1" ht="15" customHeight="1" thickBot="1" x14ac:dyDescent="0.2">
      <c r="A34" s="678"/>
      <c r="B34" s="690"/>
      <c r="C34" s="690"/>
      <c r="D34" s="690"/>
      <c r="E34" s="687"/>
      <c r="F34" s="687"/>
      <c r="G34" s="687"/>
      <c r="H34" s="687"/>
      <c r="I34" s="687"/>
      <c r="J34" s="80" t="s">
        <v>236</v>
      </c>
      <c r="K34" s="81">
        <v>281200</v>
      </c>
      <c r="L34" s="103"/>
      <c r="M34" s="104"/>
    </row>
    <row r="35" spans="1:17" s="58" customFormat="1" ht="15" customHeight="1" thickBot="1" x14ac:dyDescent="0.2">
      <c r="A35" s="678"/>
      <c r="B35" s="690"/>
      <c r="C35" s="690"/>
      <c r="D35" s="690"/>
      <c r="E35" s="687"/>
      <c r="F35" s="687"/>
      <c r="G35" s="687"/>
      <c r="H35" s="687"/>
      <c r="I35" s="687"/>
      <c r="J35" s="80" t="s">
        <v>331</v>
      </c>
      <c r="K35" s="81">
        <v>381200</v>
      </c>
      <c r="L35" s="103"/>
      <c r="M35" s="104"/>
    </row>
    <row r="36" spans="1:17" s="58" customFormat="1" ht="15" customHeight="1" thickBot="1" x14ac:dyDescent="0.2">
      <c r="A36" s="678"/>
      <c r="B36" s="690"/>
      <c r="C36" s="690"/>
      <c r="D36" s="690"/>
      <c r="E36" s="687"/>
      <c r="F36" s="687"/>
      <c r="G36" s="687"/>
      <c r="H36" s="687"/>
      <c r="I36" s="687"/>
      <c r="J36" s="80" t="s">
        <v>333</v>
      </c>
      <c r="K36" s="81">
        <v>481200</v>
      </c>
      <c r="L36" s="103"/>
      <c r="M36" s="104"/>
    </row>
    <row r="37" spans="1:17" s="58" customFormat="1" ht="15" customHeight="1" thickBot="1" x14ac:dyDescent="0.2">
      <c r="A37" s="678"/>
      <c r="B37" s="690"/>
      <c r="C37" s="690"/>
      <c r="D37" s="690"/>
      <c r="E37" s="687"/>
      <c r="F37" s="687"/>
      <c r="G37" s="687"/>
      <c r="H37" s="687"/>
      <c r="I37" s="687"/>
      <c r="J37" s="80" t="s">
        <v>335</v>
      </c>
      <c r="K37" s="81">
        <v>181200</v>
      </c>
      <c r="L37" s="103"/>
      <c r="M37" s="104"/>
    </row>
    <row r="38" spans="1:17" s="58" customFormat="1" ht="15" customHeight="1" thickBot="1" x14ac:dyDescent="0.2">
      <c r="A38" s="678"/>
      <c r="B38" s="690"/>
      <c r="C38" s="690"/>
      <c r="D38" s="690"/>
      <c r="E38" s="687"/>
      <c r="F38" s="687"/>
      <c r="G38" s="687"/>
      <c r="H38" s="687"/>
      <c r="I38" s="687"/>
      <c r="J38" s="80" t="s">
        <v>238</v>
      </c>
      <c r="K38" s="81">
        <v>381200</v>
      </c>
      <c r="L38" s="103"/>
      <c r="M38" s="104"/>
    </row>
    <row r="39" spans="1:17" s="58" customFormat="1" ht="15" customHeight="1" thickBot="1" x14ac:dyDescent="0.2">
      <c r="A39" s="678"/>
      <c r="B39" s="690"/>
      <c r="C39" s="690"/>
      <c r="D39" s="690"/>
      <c r="E39" s="687"/>
      <c r="F39" s="687"/>
      <c r="G39" s="687"/>
      <c r="H39" s="687"/>
      <c r="I39" s="687"/>
      <c r="J39" s="112" t="s">
        <v>114</v>
      </c>
      <c r="K39" s="113" t="s">
        <v>111</v>
      </c>
      <c r="L39" s="106"/>
      <c r="M39" s="107"/>
      <c r="Q39" s="56"/>
    </row>
    <row r="40" spans="1:17" s="58" customFormat="1" ht="15" customHeight="1" thickBot="1" x14ac:dyDescent="0.2">
      <c r="A40" s="686"/>
      <c r="B40" s="690"/>
      <c r="C40" s="690"/>
      <c r="D40" s="690"/>
      <c r="E40" s="687"/>
      <c r="F40" s="687"/>
      <c r="G40" s="687"/>
      <c r="H40" s="687"/>
      <c r="I40" s="687"/>
      <c r="J40" s="688" t="s">
        <v>70</v>
      </c>
      <c r="K40" s="689"/>
      <c r="L40" s="108"/>
      <c r="M40" s="86"/>
      <c r="N40" s="109"/>
    </row>
    <row r="41" spans="1:17" s="20" customFormat="1" ht="11.25" customHeight="1" x14ac:dyDescent="0.15">
      <c r="A41" s="47" t="s">
        <v>21</v>
      </c>
      <c r="B41" s="48"/>
      <c r="C41" s="48"/>
      <c r="D41" s="48"/>
      <c r="E41" s="49"/>
      <c r="F41" s="49"/>
      <c r="G41" s="49"/>
      <c r="H41" s="49"/>
      <c r="I41" s="49"/>
      <c r="J41" s="50"/>
      <c r="K41" s="50"/>
      <c r="L41" s="48"/>
      <c r="M41" s="51"/>
    </row>
    <row r="42" spans="1:17" s="20" customFormat="1" ht="11.25" customHeight="1" x14ac:dyDescent="0.15">
      <c r="A42" s="52" t="s">
        <v>303</v>
      </c>
    </row>
    <row r="43" spans="1:17" s="20" customFormat="1" ht="11.25" customHeight="1" x14ac:dyDescent="0.15">
      <c r="A43" s="110" t="s">
        <v>304</v>
      </c>
    </row>
    <row r="44" spans="1:17" s="20" customFormat="1" ht="11.25" customHeight="1" x14ac:dyDescent="0.15">
      <c r="A44" s="110" t="s">
        <v>281</v>
      </c>
    </row>
    <row r="45" spans="1:17" s="20" customFormat="1" ht="11.25" customHeight="1" x14ac:dyDescent="0.15">
      <c r="A45" s="110" t="s">
        <v>204</v>
      </c>
    </row>
    <row r="46" spans="1:17" s="20" customFormat="1" ht="11.25" customHeight="1" x14ac:dyDescent="0.15">
      <c r="A46" s="47" t="s">
        <v>137</v>
      </c>
    </row>
    <row r="47" spans="1:17" ht="11.25" customHeight="1" x14ac:dyDescent="0.15">
      <c r="A47" s="47" t="s">
        <v>305</v>
      </c>
    </row>
    <row r="48" spans="1:17" ht="11.25" customHeight="1" x14ac:dyDescent="0.15">
      <c r="A48" s="52" t="s">
        <v>109</v>
      </c>
    </row>
    <row r="49" spans="1:1" ht="11.25" customHeight="1" x14ac:dyDescent="0.15">
      <c r="A49" s="47" t="s">
        <v>306</v>
      </c>
    </row>
    <row r="50" spans="1:1" ht="18.75" customHeight="1" x14ac:dyDescent="0.15"/>
    <row r="51" spans="1:1" ht="18.75" customHeight="1" x14ac:dyDescent="0.15"/>
    <row r="52" spans="1:1" ht="18.75" customHeight="1" x14ac:dyDescent="0.15"/>
    <row r="53" spans="1:1" ht="18.75" customHeight="1" x14ac:dyDescent="0.15"/>
    <row r="54" spans="1:1" ht="18.75" customHeight="1" x14ac:dyDescent="0.15"/>
    <row r="55" spans="1:1" ht="18.75" customHeight="1" x14ac:dyDescent="0.15"/>
    <row r="56" spans="1:1" ht="18.75" customHeight="1" x14ac:dyDescent="0.15"/>
    <row r="57" spans="1:1" ht="18.75" customHeight="1" x14ac:dyDescent="0.15"/>
    <row r="58" spans="1:1" ht="18.75" customHeight="1" x14ac:dyDescent="0.15"/>
    <row r="59" spans="1:1" ht="18.75" customHeight="1" x14ac:dyDescent="0.15"/>
    <row r="60" spans="1:1" ht="18.75" customHeight="1" x14ac:dyDescent="0.15"/>
    <row r="61" spans="1:1" ht="18.75" customHeight="1" x14ac:dyDescent="0.15"/>
    <row r="62" spans="1:1" ht="18.75" customHeight="1" x14ac:dyDescent="0.15"/>
    <row r="63" spans="1:1" ht="18.75" customHeight="1" x14ac:dyDescent="0.15"/>
    <row r="64" spans="1:1"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sheetData>
  <mergeCells count="34">
    <mergeCell ref="J16:K16"/>
    <mergeCell ref="H2:K2"/>
    <mergeCell ref="H3:K3"/>
    <mergeCell ref="B5:B6"/>
    <mergeCell ref="C5:D5"/>
    <mergeCell ref="G5:G6"/>
    <mergeCell ref="H5:H6"/>
    <mergeCell ref="I5:I6"/>
    <mergeCell ref="J5:M5"/>
    <mergeCell ref="A6:A7"/>
    <mergeCell ref="A9:A16"/>
    <mergeCell ref="B9:B16"/>
    <mergeCell ref="C9:C16"/>
    <mergeCell ref="D9:D16"/>
    <mergeCell ref="A25:A32"/>
    <mergeCell ref="B25:B32"/>
    <mergeCell ref="C25:C32"/>
    <mergeCell ref="D25:D32"/>
    <mergeCell ref="J32:K32"/>
    <mergeCell ref="A17:A24"/>
    <mergeCell ref="B17:B24"/>
    <mergeCell ref="C17:C24"/>
    <mergeCell ref="D17:D24"/>
    <mergeCell ref="J24:K24"/>
    <mergeCell ref="G33:G40"/>
    <mergeCell ref="H33:H40"/>
    <mergeCell ref="I33:I40"/>
    <mergeCell ref="J40:K40"/>
    <mergeCell ref="A33:A40"/>
    <mergeCell ref="B33:B40"/>
    <mergeCell ref="C33:C40"/>
    <mergeCell ref="D33:D40"/>
    <mergeCell ref="E33:E40"/>
    <mergeCell ref="F33:F40"/>
  </mergeCells>
  <phoneticPr fontId="2"/>
  <printOptions horizontalCentered="1"/>
  <pageMargins left="0.39370078740157483" right="0.39370078740157483" top="0.39370078740157483" bottom="0.39370078740157483" header="0" footer="0"/>
  <pageSetup paperSize="9" scale="6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98"/>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5" width="3.25" style="246" customWidth="1"/>
    <col min="16"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353</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240</v>
      </c>
      <c r="D6" s="398" t="s">
        <v>241</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242</v>
      </c>
      <c r="C7" s="64" t="s">
        <v>243</v>
      </c>
      <c r="D7" s="64" t="s">
        <v>244</v>
      </c>
      <c r="E7" s="260" t="s">
        <v>245</v>
      </c>
      <c r="F7" s="261" t="s">
        <v>246</v>
      </c>
      <c r="G7" s="262" t="s">
        <v>247</v>
      </c>
      <c r="H7" s="263" t="s">
        <v>248</v>
      </c>
      <c r="I7" s="260" t="s">
        <v>19</v>
      </c>
      <c r="J7" s="264" t="s">
        <v>64</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84" t="str">
        <f>IF(F9="","",IF(ISERROR(F9+ROUNDDOWN(G9*3/74,0)),"",F9+ROUNDDOWN(G9*3/74,0)))</f>
        <v/>
      </c>
      <c r="I9" s="185" t="str">
        <f>IF(H9="","",IF(H9&gt;10032,10032,H9))</f>
        <v/>
      </c>
      <c r="J9" s="186" t="str">
        <f>IF(H9="","",MIN(H9,I9))</f>
        <v/>
      </c>
      <c r="K9" s="275" t="s">
        <v>249</v>
      </c>
      <c r="L9" s="118">
        <v>1532</v>
      </c>
      <c r="M9" s="119"/>
      <c r="N9" s="276"/>
    </row>
    <row r="10" spans="1:14" s="255" customFormat="1" ht="18" customHeight="1" thickBot="1" x14ac:dyDescent="0.2">
      <c r="A10" s="711"/>
      <c r="B10" s="700"/>
      <c r="C10" s="700"/>
      <c r="D10" s="700"/>
      <c r="E10" s="702"/>
      <c r="F10" s="273"/>
      <c r="G10" s="274"/>
      <c r="H10" s="184" t="str">
        <f>IF(F10="","",IF(ISERROR(F10+ROUNDDOWN(G10*3/74,0)),"",F10+ROUNDDOWN(G10*3/74,0)))</f>
        <v/>
      </c>
      <c r="I10" s="185" t="str">
        <f t="shared" ref="I10:I24" si="0">IF(H10="","",IF(H10&gt;10032,10032,H10))</f>
        <v/>
      </c>
      <c r="J10" s="186" t="str">
        <f>IF(H10="","",MIN(H10,I10))</f>
        <v/>
      </c>
      <c r="K10" s="277" t="s">
        <v>76</v>
      </c>
      <c r="L10" s="127">
        <v>2814</v>
      </c>
      <c r="M10" s="121"/>
      <c r="N10" s="278"/>
    </row>
    <row r="11" spans="1:14" s="255" customFormat="1" ht="18" customHeight="1" thickBot="1" x14ac:dyDescent="0.2">
      <c r="A11" s="711"/>
      <c r="B11" s="700"/>
      <c r="C11" s="700"/>
      <c r="D11" s="700"/>
      <c r="E11" s="702"/>
      <c r="F11" s="273"/>
      <c r="G11" s="274"/>
      <c r="H11" s="184" t="str">
        <f t="shared" ref="H11:H24" si="1">IF(F11="","",IF(ISERROR(F11+ROUNDDOWN(G11*3/74,0)),"",F11+ROUNDDOWN(G11*3/74,0)))</f>
        <v/>
      </c>
      <c r="I11" s="185" t="str">
        <f t="shared" si="0"/>
        <v/>
      </c>
      <c r="J11" s="186" t="str">
        <f>IF(H11="","",MIN(H11,I11))</f>
        <v/>
      </c>
      <c r="K11" s="277" t="s">
        <v>114</v>
      </c>
      <c r="L11" s="187" t="s">
        <v>250</v>
      </c>
      <c r="M11" s="121"/>
      <c r="N11" s="278"/>
    </row>
    <row r="12" spans="1:14" s="255" customFormat="1" ht="18" customHeight="1" thickBot="1" x14ac:dyDescent="0.2">
      <c r="A12" s="711"/>
      <c r="B12" s="700"/>
      <c r="C12" s="700"/>
      <c r="D12" s="700"/>
      <c r="E12" s="703"/>
      <c r="F12" s="279"/>
      <c r="G12" s="280"/>
      <c r="H12" s="188" t="str">
        <f t="shared" si="1"/>
        <v/>
      </c>
      <c r="I12" s="189" t="str">
        <f t="shared" si="0"/>
        <v/>
      </c>
      <c r="J12" s="190" t="str">
        <f>IF(H12="","",MIN(H12,I12))</f>
        <v/>
      </c>
      <c r="K12" s="694" t="s">
        <v>132</v>
      </c>
      <c r="L12" s="695"/>
      <c r="M12" s="281"/>
      <c r="N12" s="282"/>
    </row>
    <row r="13" spans="1:14" s="255" customFormat="1" ht="18" customHeight="1" thickBot="1" x14ac:dyDescent="0.2">
      <c r="A13" s="719">
        <v>2</v>
      </c>
      <c r="B13" s="700"/>
      <c r="C13" s="700"/>
      <c r="D13" s="700"/>
      <c r="E13" s="701"/>
      <c r="F13" s="273"/>
      <c r="G13" s="274"/>
      <c r="H13" s="184" t="str">
        <f t="shared" si="1"/>
        <v/>
      </c>
      <c r="I13" s="185" t="str">
        <f t="shared" si="0"/>
        <v/>
      </c>
      <c r="J13" s="186" t="str">
        <f>IF(H13="","",MIN(H13,I13))</f>
        <v/>
      </c>
      <c r="K13" s="283" t="s">
        <v>251</v>
      </c>
      <c r="L13" s="191">
        <v>1532</v>
      </c>
      <c r="M13" s="119"/>
      <c r="N13" s="276"/>
    </row>
    <row r="14" spans="1:14" s="255" customFormat="1" ht="18" customHeight="1" thickBot="1" x14ac:dyDescent="0.2">
      <c r="A14" s="711"/>
      <c r="B14" s="700"/>
      <c r="C14" s="700"/>
      <c r="D14" s="700"/>
      <c r="E14" s="702"/>
      <c r="F14" s="273"/>
      <c r="G14" s="274"/>
      <c r="H14" s="184" t="str">
        <f t="shared" si="1"/>
        <v/>
      </c>
      <c r="I14" s="185" t="str">
        <f t="shared" si="0"/>
        <v/>
      </c>
      <c r="J14" s="186" t="str">
        <f t="shared" ref="J14:J20" si="2">IF(H14="","",MIN(H14,I14))</f>
        <v/>
      </c>
      <c r="K14" s="284" t="s">
        <v>252</v>
      </c>
      <c r="L14" s="408">
        <v>2814</v>
      </c>
      <c r="M14" s="121"/>
      <c r="N14" s="278"/>
    </row>
    <row r="15" spans="1:14" s="255" customFormat="1" ht="18" customHeight="1" thickBot="1" x14ac:dyDescent="0.2">
      <c r="A15" s="711"/>
      <c r="B15" s="700"/>
      <c r="C15" s="700"/>
      <c r="D15" s="700"/>
      <c r="E15" s="702"/>
      <c r="F15" s="273"/>
      <c r="G15" s="274"/>
      <c r="H15" s="184" t="str">
        <f t="shared" si="1"/>
        <v/>
      </c>
      <c r="I15" s="185" t="str">
        <f t="shared" si="0"/>
        <v/>
      </c>
      <c r="J15" s="186" t="str">
        <f t="shared" si="2"/>
        <v/>
      </c>
      <c r="K15" s="284" t="s">
        <v>114</v>
      </c>
      <c r="L15" s="192" t="s">
        <v>253</v>
      </c>
      <c r="M15" s="121"/>
      <c r="N15" s="278"/>
    </row>
    <row r="16" spans="1:14" s="255" customFormat="1" ht="18" customHeight="1" thickBot="1" x14ac:dyDescent="0.2">
      <c r="A16" s="720"/>
      <c r="B16" s="700"/>
      <c r="C16" s="700"/>
      <c r="D16" s="700"/>
      <c r="E16" s="703"/>
      <c r="F16" s="279"/>
      <c r="G16" s="280"/>
      <c r="H16" s="188" t="str">
        <f t="shared" si="1"/>
        <v/>
      </c>
      <c r="I16" s="189" t="str">
        <f t="shared" si="0"/>
        <v/>
      </c>
      <c r="J16" s="190" t="str">
        <f t="shared" si="2"/>
        <v/>
      </c>
      <c r="K16" s="694" t="s">
        <v>133</v>
      </c>
      <c r="L16" s="695"/>
      <c r="M16" s="281"/>
      <c r="N16" s="282"/>
    </row>
    <row r="17" spans="1:15" s="255" customFormat="1" ht="18" customHeight="1" thickBot="1" x14ac:dyDescent="0.2">
      <c r="A17" s="711">
        <v>3</v>
      </c>
      <c r="B17" s="700"/>
      <c r="C17" s="700"/>
      <c r="D17" s="700"/>
      <c r="E17" s="701"/>
      <c r="F17" s="273"/>
      <c r="G17" s="274"/>
      <c r="H17" s="184" t="str">
        <f t="shared" si="1"/>
        <v/>
      </c>
      <c r="I17" s="185" t="str">
        <f t="shared" si="0"/>
        <v/>
      </c>
      <c r="J17" s="186" t="str">
        <f t="shared" si="2"/>
        <v/>
      </c>
      <c r="K17" s="285" t="s">
        <v>251</v>
      </c>
      <c r="L17" s="193">
        <v>1532</v>
      </c>
      <c r="M17" s="194"/>
      <c r="N17" s="286"/>
    </row>
    <row r="18" spans="1:15" s="255" customFormat="1" ht="18" customHeight="1" thickBot="1" x14ac:dyDescent="0.2">
      <c r="A18" s="711"/>
      <c r="B18" s="700"/>
      <c r="C18" s="700"/>
      <c r="D18" s="700"/>
      <c r="E18" s="702"/>
      <c r="F18" s="273"/>
      <c r="G18" s="274"/>
      <c r="H18" s="184" t="str">
        <f t="shared" si="1"/>
        <v/>
      </c>
      <c r="I18" s="185" t="str">
        <f t="shared" si="0"/>
        <v/>
      </c>
      <c r="J18" s="186" t="str">
        <f t="shared" si="2"/>
        <v/>
      </c>
      <c r="K18" s="284" t="s">
        <v>254</v>
      </c>
      <c r="L18" s="408">
        <v>2814</v>
      </c>
      <c r="M18" s="121"/>
      <c r="N18" s="278"/>
    </row>
    <row r="19" spans="1:15" s="255" customFormat="1" ht="18" customHeight="1" thickBot="1" x14ac:dyDescent="0.2">
      <c r="A19" s="711"/>
      <c r="B19" s="700"/>
      <c r="C19" s="700"/>
      <c r="D19" s="700"/>
      <c r="E19" s="702"/>
      <c r="F19" s="273"/>
      <c r="G19" s="274"/>
      <c r="H19" s="184" t="str">
        <f t="shared" si="1"/>
        <v/>
      </c>
      <c r="I19" s="185" t="str">
        <f t="shared" si="0"/>
        <v/>
      </c>
      <c r="J19" s="186" t="str">
        <f t="shared" si="2"/>
        <v/>
      </c>
      <c r="K19" s="284" t="s">
        <v>114</v>
      </c>
      <c r="L19" s="192" t="s">
        <v>253</v>
      </c>
      <c r="M19" s="121"/>
      <c r="N19" s="278"/>
    </row>
    <row r="20" spans="1:15" s="255" customFormat="1" ht="18" customHeight="1" thickBot="1" x14ac:dyDescent="0.2">
      <c r="A20" s="711"/>
      <c r="B20" s="700"/>
      <c r="C20" s="700"/>
      <c r="D20" s="700"/>
      <c r="E20" s="703"/>
      <c r="F20" s="279"/>
      <c r="G20" s="280"/>
      <c r="H20" s="188" t="str">
        <f t="shared" si="1"/>
        <v/>
      </c>
      <c r="I20" s="189" t="str">
        <f t="shared" si="0"/>
        <v/>
      </c>
      <c r="J20" s="190" t="str">
        <f t="shared" si="2"/>
        <v/>
      </c>
      <c r="K20" s="694" t="s">
        <v>134</v>
      </c>
      <c r="L20" s="695"/>
      <c r="M20" s="281"/>
      <c r="N20" s="282"/>
    </row>
    <row r="21" spans="1:15" s="255" customFormat="1" ht="18" customHeight="1" thickBot="1" x14ac:dyDescent="0.2">
      <c r="A21" s="697">
        <v>4</v>
      </c>
      <c r="B21" s="700"/>
      <c r="C21" s="700"/>
      <c r="D21" s="700"/>
      <c r="E21" s="701"/>
      <c r="F21" s="273"/>
      <c r="G21" s="274"/>
      <c r="H21" s="184" t="str">
        <f t="shared" si="1"/>
        <v/>
      </c>
      <c r="I21" s="185" t="str">
        <f t="shared" si="0"/>
        <v/>
      </c>
      <c r="J21" s="186" t="str">
        <f>IF(H21="","",MIN(H21,I21))</f>
        <v/>
      </c>
      <c r="K21" s="285" t="s">
        <v>251</v>
      </c>
      <c r="L21" s="193">
        <v>1532</v>
      </c>
      <c r="M21" s="194"/>
      <c r="N21" s="286"/>
    </row>
    <row r="22" spans="1:15" s="255" customFormat="1" ht="18" customHeight="1" thickBot="1" x14ac:dyDescent="0.2">
      <c r="A22" s="698"/>
      <c r="B22" s="700"/>
      <c r="C22" s="700"/>
      <c r="D22" s="700"/>
      <c r="E22" s="702"/>
      <c r="F22" s="273"/>
      <c r="G22" s="274"/>
      <c r="H22" s="184" t="str">
        <f t="shared" si="1"/>
        <v/>
      </c>
      <c r="I22" s="185" t="str">
        <f t="shared" si="0"/>
        <v/>
      </c>
      <c r="J22" s="186" t="str">
        <f>IF(H22="","",MIN(H22,I22))</f>
        <v/>
      </c>
      <c r="K22" s="284" t="s">
        <v>255</v>
      </c>
      <c r="L22" s="408">
        <v>2814</v>
      </c>
      <c r="M22" s="121"/>
      <c r="N22" s="278"/>
    </row>
    <row r="23" spans="1:15" s="255" customFormat="1" ht="18" customHeight="1" thickBot="1" x14ac:dyDescent="0.2">
      <c r="A23" s="698"/>
      <c r="B23" s="700"/>
      <c r="C23" s="700"/>
      <c r="D23" s="700"/>
      <c r="E23" s="702"/>
      <c r="F23" s="273"/>
      <c r="G23" s="274"/>
      <c r="H23" s="184" t="str">
        <f t="shared" si="1"/>
        <v/>
      </c>
      <c r="I23" s="185" t="str">
        <f t="shared" si="0"/>
        <v/>
      </c>
      <c r="J23" s="186" t="str">
        <f>IF(H23="","",MIN(H23,I23))</f>
        <v/>
      </c>
      <c r="K23" s="284" t="s">
        <v>114</v>
      </c>
      <c r="L23" s="192" t="s">
        <v>256</v>
      </c>
      <c r="M23" s="121"/>
      <c r="N23" s="278"/>
    </row>
    <row r="24" spans="1:15" s="255" customFormat="1" ht="18" customHeight="1" thickBot="1" x14ac:dyDescent="0.2">
      <c r="A24" s="699"/>
      <c r="B24" s="700"/>
      <c r="C24" s="700"/>
      <c r="D24" s="700"/>
      <c r="E24" s="703"/>
      <c r="F24" s="279"/>
      <c r="G24" s="280"/>
      <c r="H24" s="188" t="str">
        <f t="shared" si="1"/>
        <v/>
      </c>
      <c r="I24" s="189" t="str">
        <f t="shared" si="0"/>
        <v/>
      </c>
      <c r="J24" s="190" t="str">
        <f>IF(H24="","",MIN(H24,I24))</f>
        <v/>
      </c>
      <c r="K24" s="694" t="s">
        <v>195</v>
      </c>
      <c r="L24" s="695"/>
      <c r="M24" s="281"/>
      <c r="N24" s="282"/>
    </row>
    <row r="25" spans="1:15" s="255" customFormat="1" ht="18" customHeight="1" thickBot="1" x14ac:dyDescent="0.2">
      <c r="A25" s="704" t="s">
        <v>16</v>
      </c>
      <c r="B25" s="707"/>
      <c r="C25" s="707"/>
      <c r="D25" s="707"/>
      <c r="E25" s="708"/>
      <c r="F25" s="696"/>
      <c r="G25" s="691"/>
      <c r="H25" s="692"/>
      <c r="I25" s="693"/>
      <c r="J25" s="693"/>
      <c r="K25" s="283" t="s">
        <v>251</v>
      </c>
      <c r="L25" s="191">
        <v>1532</v>
      </c>
      <c r="M25" s="119"/>
      <c r="N25" s="276"/>
    </row>
    <row r="26" spans="1:15" s="255" customFormat="1" ht="18" customHeight="1" thickBot="1" x14ac:dyDescent="0.2">
      <c r="A26" s="705"/>
      <c r="B26" s="707"/>
      <c r="C26" s="707"/>
      <c r="D26" s="707"/>
      <c r="E26" s="709"/>
      <c r="F26" s="696"/>
      <c r="G26" s="691"/>
      <c r="H26" s="692"/>
      <c r="I26" s="693"/>
      <c r="J26" s="693"/>
      <c r="K26" s="284" t="s">
        <v>254</v>
      </c>
      <c r="L26" s="408">
        <v>2814</v>
      </c>
      <c r="M26" s="121"/>
      <c r="N26" s="278"/>
    </row>
    <row r="27" spans="1:15" s="255" customFormat="1" ht="18" customHeight="1" thickBot="1" x14ac:dyDescent="0.2">
      <c r="A27" s="705"/>
      <c r="B27" s="707"/>
      <c r="C27" s="707"/>
      <c r="D27" s="707"/>
      <c r="E27" s="709"/>
      <c r="F27" s="696"/>
      <c r="G27" s="691"/>
      <c r="H27" s="692"/>
      <c r="I27" s="693"/>
      <c r="J27" s="693"/>
      <c r="K27" s="284" t="s">
        <v>114</v>
      </c>
      <c r="L27" s="192" t="s">
        <v>257</v>
      </c>
      <c r="M27" s="121"/>
      <c r="N27" s="278"/>
    </row>
    <row r="28" spans="1:15" s="255" customFormat="1" ht="18" customHeight="1" thickBot="1" x14ac:dyDescent="0.2">
      <c r="A28" s="706"/>
      <c r="B28" s="707"/>
      <c r="C28" s="707"/>
      <c r="D28" s="707"/>
      <c r="E28" s="710"/>
      <c r="F28" s="696"/>
      <c r="G28" s="691"/>
      <c r="H28" s="692"/>
      <c r="I28" s="693"/>
      <c r="J28" s="693"/>
      <c r="K28" s="694" t="s">
        <v>135</v>
      </c>
      <c r="L28" s="695"/>
      <c r="M28" s="281"/>
      <c r="N28" s="282"/>
      <c r="O28" s="287"/>
    </row>
    <row r="29" spans="1:15" s="293" customFormat="1" ht="11.25" customHeight="1" x14ac:dyDescent="0.15">
      <c r="A29" s="288" t="s">
        <v>21</v>
      </c>
      <c r="B29" s="289"/>
      <c r="C29" s="289"/>
      <c r="D29" s="289"/>
      <c r="E29" s="289"/>
      <c r="F29" s="290"/>
      <c r="G29" s="290"/>
      <c r="H29" s="290"/>
      <c r="I29" s="290"/>
      <c r="J29" s="290"/>
      <c r="K29" s="291"/>
      <c r="L29" s="291"/>
      <c r="M29" s="289"/>
      <c r="N29" s="292"/>
    </row>
    <row r="30" spans="1:15" s="293" customFormat="1" ht="11.25" customHeight="1" x14ac:dyDescent="0.15">
      <c r="A30" s="294" t="s">
        <v>136</v>
      </c>
    </row>
    <row r="31" spans="1:15" ht="11.25" customHeight="1" x14ac:dyDescent="0.15">
      <c r="A31" s="294" t="s">
        <v>198</v>
      </c>
    </row>
    <row r="32" spans="1:15" s="293" customFormat="1" ht="11.25" customHeight="1" x14ac:dyDescent="0.15">
      <c r="A32" s="294" t="s">
        <v>199</v>
      </c>
    </row>
    <row r="33" spans="1:1" ht="11.25" customHeight="1" x14ac:dyDescent="0.15">
      <c r="A33" s="294" t="s">
        <v>0</v>
      </c>
    </row>
    <row r="34" spans="1:1" ht="11.25" customHeight="1" x14ac:dyDescent="0.15">
      <c r="A34" s="288" t="s">
        <v>137</v>
      </c>
    </row>
    <row r="35" spans="1:1" ht="11.25" customHeight="1" x14ac:dyDescent="0.15">
      <c r="A35" s="288" t="s">
        <v>138</v>
      </c>
    </row>
    <row r="36" spans="1:1" ht="11.25" customHeight="1" x14ac:dyDescent="0.15">
      <c r="A36" s="294" t="s">
        <v>1</v>
      </c>
    </row>
    <row r="37" spans="1:1" ht="11.25" customHeight="1" x14ac:dyDescent="0.15">
      <c r="A37" s="288" t="s">
        <v>139</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7">
    <mergeCell ref="I2:K2"/>
    <mergeCell ref="L2:M2"/>
    <mergeCell ref="I3:K3"/>
    <mergeCell ref="L3:M3"/>
    <mergeCell ref="B5:B6"/>
    <mergeCell ref="C5:D5"/>
    <mergeCell ref="E5:E6"/>
    <mergeCell ref="H5:H6"/>
    <mergeCell ref="I5:I6"/>
    <mergeCell ref="J5:J6"/>
    <mergeCell ref="K16:L16"/>
    <mergeCell ref="K5:N5"/>
    <mergeCell ref="A6:A7"/>
    <mergeCell ref="A9:A12"/>
    <mergeCell ref="B9:B12"/>
    <mergeCell ref="C9:C12"/>
    <mergeCell ref="D9:D12"/>
    <mergeCell ref="E9:E12"/>
    <mergeCell ref="K12:L12"/>
    <mergeCell ref="A13:A16"/>
    <mergeCell ref="B13:B16"/>
    <mergeCell ref="C13:C16"/>
    <mergeCell ref="D13:D16"/>
    <mergeCell ref="E13:E16"/>
    <mergeCell ref="K24:L24"/>
    <mergeCell ref="A17:A20"/>
    <mergeCell ref="B17:B20"/>
    <mergeCell ref="C17:C20"/>
    <mergeCell ref="D17:D20"/>
    <mergeCell ref="E17:E20"/>
    <mergeCell ref="K20:L20"/>
    <mergeCell ref="F25:F28"/>
    <mergeCell ref="A21:A24"/>
    <mergeCell ref="B21:B24"/>
    <mergeCell ref="C21:C24"/>
    <mergeCell ref="D21:D24"/>
    <mergeCell ref="E21:E24"/>
    <mergeCell ref="A25:A28"/>
    <mergeCell ref="B25:B28"/>
    <mergeCell ref="C25:C28"/>
    <mergeCell ref="D25:D28"/>
    <mergeCell ref="E25:E28"/>
    <mergeCell ref="G25:G28"/>
    <mergeCell ref="H25:H28"/>
    <mergeCell ref="I25:I28"/>
    <mergeCell ref="J25:J28"/>
    <mergeCell ref="K28:L28"/>
  </mergeCells>
  <phoneticPr fontId="2"/>
  <dataValidations count="1">
    <dataValidation type="whole" allowBlank="1" showInputMessage="1" showErrorMessage="1" sqref="B9:D24 E21 E17 E13 E9">
      <formula1>0</formula1>
      <formula2>999999</formula2>
    </dataValidation>
  </dataValidations>
  <printOptions horizontalCentered="1"/>
  <pageMargins left="0.39370078740157483" right="0.39370078740157483" top="0.39370078740157483" bottom="0.39370078740157483" header="0" footer="0"/>
  <pageSetup paperSize="9"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93"/>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5" width="3.125" style="246" customWidth="1"/>
    <col min="16"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354</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206</v>
      </c>
      <c r="D6" s="398" t="s">
        <v>207</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73</v>
      </c>
      <c r="C7" s="64" t="s">
        <v>94</v>
      </c>
      <c r="D7" s="64" t="s">
        <v>95</v>
      </c>
      <c r="E7" s="260" t="s">
        <v>121</v>
      </c>
      <c r="F7" s="261" t="s">
        <v>122</v>
      </c>
      <c r="G7" s="262" t="s">
        <v>123</v>
      </c>
      <c r="H7" s="263" t="s">
        <v>124</v>
      </c>
      <c r="I7" s="260" t="s">
        <v>125</v>
      </c>
      <c r="J7" s="264" t="s">
        <v>126</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84" t="str">
        <f>IF(F9="","",IF(ISERROR(F9+ROUNDDOWN(G9*3/74,0)),"",F9+ROUNDDOWN(G9*3/74,0)))</f>
        <v/>
      </c>
      <c r="I9" s="185" t="str">
        <f>IF(H9="","",IF(H9&gt;10032,10032,H9))</f>
        <v/>
      </c>
      <c r="J9" s="186" t="str">
        <f t="shared" ref="J9:J20" si="0">IF(H9="","",MIN(H9,I9))</f>
        <v/>
      </c>
      <c r="K9" s="275" t="s">
        <v>102</v>
      </c>
      <c r="L9" s="118">
        <v>1532</v>
      </c>
      <c r="M9" s="119"/>
      <c r="N9" s="276"/>
    </row>
    <row r="10" spans="1:14" s="255" customFormat="1" ht="18" customHeight="1" thickBot="1" x14ac:dyDescent="0.2">
      <c r="A10" s="711"/>
      <c r="B10" s="700"/>
      <c r="C10" s="700"/>
      <c r="D10" s="700"/>
      <c r="E10" s="702"/>
      <c r="F10" s="273"/>
      <c r="G10" s="274"/>
      <c r="H10" s="184" t="str">
        <f t="shared" ref="H10:H20" si="1">IF(F10="","",IF(ISERROR(F10+ROUNDDOWN(G10*3/74,0)),"",F10+ROUNDDOWN(G10*3/74,0)))</f>
        <v/>
      </c>
      <c r="I10" s="185" t="str">
        <f t="shared" ref="I10:I20" si="2">IF(H10="","",IF(H10&gt;10032,10032,H10))</f>
        <v/>
      </c>
      <c r="J10" s="186" t="str">
        <f t="shared" si="0"/>
        <v/>
      </c>
      <c r="K10" s="277" t="s">
        <v>114</v>
      </c>
      <c r="L10" s="187" t="s">
        <v>112</v>
      </c>
      <c r="M10" s="121"/>
      <c r="N10" s="278"/>
    </row>
    <row r="11" spans="1:14" s="255" customFormat="1" ht="18" customHeight="1" thickBot="1" x14ac:dyDescent="0.2">
      <c r="A11" s="711"/>
      <c r="B11" s="700"/>
      <c r="C11" s="700"/>
      <c r="D11" s="700"/>
      <c r="E11" s="703"/>
      <c r="F11" s="279"/>
      <c r="G11" s="280"/>
      <c r="H11" s="188" t="str">
        <f t="shared" si="1"/>
        <v/>
      </c>
      <c r="I11" s="189" t="str">
        <f t="shared" si="2"/>
        <v/>
      </c>
      <c r="J11" s="190" t="str">
        <f t="shared" si="0"/>
        <v/>
      </c>
      <c r="K11" s="694" t="s">
        <v>132</v>
      </c>
      <c r="L11" s="695"/>
      <c r="M11" s="281"/>
      <c r="N11" s="282"/>
    </row>
    <row r="12" spans="1:14" s="255" customFormat="1" ht="18" customHeight="1" thickBot="1" x14ac:dyDescent="0.2">
      <c r="A12" s="719">
        <v>2</v>
      </c>
      <c r="B12" s="700"/>
      <c r="C12" s="700"/>
      <c r="D12" s="700"/>
      <c r="E12" s="701"/>
      <c r="F12" s="273"/>
      <c r="G12" s="274"/>
      <c r="H12" s="184" t="str">
        <f t="shared" si="1"/>
        <v/>
      </c>
      <c r="I12" s="185" t="str">
        <f t="shared" si="2"/>
        <v/>
      </c>
      <c r="J12" s="186" t="str">
        <f t="shared" si="0"/>
        <v/>
      </c>
      <c r="K12" s="283" t="s">
        <v>102</v>
      </c>
      <c r="L12" s="191">
        <v>1532</v>
      </c>
      <c r="M12" s="119"/>
      <c r="N12" s="276"/>
    </row>
    <row r="13" spans="1:14" s="255" customFormat="1" ht="18" customHeight="1" thickBot="1" x14ac:dyDescent="0.2">
      <c r="A13" s="711"/>
      <c r="B13" s="700"/>
      <c r="C13" s="700"/>
      <c r="D13" s="700"/>
      <c r="E13" s="702"/>
      <c r="F13" s="273"/>
      <c r="G13" s="274"/>
      <c r="H13" s="184" t="str">
        <f t="shared" si="1"/>
        <v/>
      </c>
      <c r="I13" s="185" t="str">
        <f t="shared" si="2"/>
        <v/>
      </c>
      <c r="J13" s="186" t="str">
        <f t="shared" si="0"/>
        <v/>
      </c>
      <c r="K13" s="284" t="s">
        <v>114</v>
      </c>
      <c r="L13" s="192" t="s">
        <v>112</v>
      </c>
      <c r="M13" s="121"/>
      <c r="N13" s="278"/>
    </row>
    <row r="14" spans="1:14" s="255" customFormat="1" ht="18" customHeight="1" thickBot="1" x14ac:dyDescent="0.2">
      <c r="A14" s="720"/>
      <c r="B14" s="700"/>
      <c r="C14" s="700"/>
      <c r="D14" s="700"/>
      <c r="E14" s="703"/>
      <c r="F14" s="279"/>
      <c r="G14" s="280"/>
      <c r="H14" s="188" t="str">
        <f t="shared" si="1"/>
        <v/>
      </c>
      <c r="I14" s="189" t="str">
        <f t="shared" si="2"/>
        <v/>
      </c>
      <c r="J14" s="190" t="str">
        <f t="shared" si="0"/>
        <v/>
      </c>
      <c r="K14" s="694" t="s">
        <v>133</v>
      </c>
      <c r="L14" s="695"/>
      <c r="M14" s="281"/>
      <c r="N14" s="282"/>
    </row>
    <row r="15" spans="1:14" s="255" customFormat="1" ht="18" customHeight="1" thickBot="1" x14ac:dyDescent="0.2">
      <c r="A15" s="711">
        <v>3</v>
      </c>
      <c r="B15" s="700"/>
      <c r="C15" s="700"/>
      <c r="D15" s="700"/>
      <c r="E15" s="701"/>
      <c r="F15" s="273"/>
      <c r="G15" s="274"/>
      <c r="H15" s="184" t="str">
        <f t="shared" si="1"/>
        <v/>
      </c>
      <c r="I15" s="185" t="str">
        <f t="shared" si="2"/>
        <v/>
      </c>
      <c r="J15" s="186" t="str">
        <f t="shared" si="0"/>
        <v/>
      </c>
      <c r="K15" s="285" t="s">
        <v>102</v>
      </c>
      <c r="L15" s="193">
        <v>1532</v>
      </c>
      <c r="M15" s="194"/>
      <c r="N15" s="286"/>
    </row>
    <row r="16" spans="1:14" s="255" customFormat="1" ht="18" customHeight="1" thickBot="1" x14ac:dyDescent="0.2">
      <c r="A16" s="711"/>
      <c r="B16" s="700"/>
      <c r="C16" s="700"/>
      <c r="D16" s="700"/>
      <c r="E16" s="702"/>
      <c r="F16" s="273"/>
      <c r="G16" s="274"/>
      <c r="H16" s="184" t="str">
        <f t="shared" si="1"/>
        <v/>
      </c>
      <c r="I16" s="185" t="str">
        <f t="shared" si="2"/>
        <v/>
      </c>
      <c r="J16" s="186" t="str">
        <f t="shared" si="0"/>
        <v/>
      </c>
      <c r="K16" s="284" t="s">
        <v>114</v>
      </c>
      <c r="L16" s="192" t="s">
        <v>112</v>
      </c>
      <c r="M16" s="121"/>
      <c r="N16" s="278"/>
    </row>
    <row r="17" spans="1:15" s="255" customFormat="1" ht="18" customHeight="1" thickBot="1" x14ac:dyDescent="0.2">
      <c r="A17" s="711"/>
      <c r="B17" s="700"/>
      <c r="C17" s="700"/>
      <c r="D17" s="700"/>
      <c r="E17" s="703"/>
      <c r="F17" s="279"/>
      <c r="G17" s="280"/>
      <c r="H17" s="188" t="str">
        <f t="shared" si="1"/>
        <v/>
      </c>
      <c r="I17" s="189" t="str">
        <f t="shared" si="2"/>
        <v/>
      </c>
      <c r="J17" s="190" t="str">
        <f t="shared" si="0"/>
        <v/>
      </c>
      <c r="K17" s="694" t="s">
        <v>134</v>
      </c>
      <c r="L17" s="695"/>
      <c r="M17" s="281"/>
      <c r="N17" s="282"/>
    </row>
    <row r="18" spans="1:15" s="255" customFormat="1" ht="18" customHeight="1" thickBot="1" x14ac:dyDescent="0.2">
      <c r="A18" s="697">
        <v>4</v>
      </c>
      <c r="B18" s="700"/>
      <c r="C18" s="700"/>
      <c r="D18" s="700"/>
      <c r="E18" s="701"/>
      <c r="F18" s="273"/>
      <c r="G18" s="274"/>
      <c r="H18" s="184" t="str">
        <f t="shared" si="1"/>
        <v/>
      </c>
      <c r="I18" s="185" t="str">
        <f t="shared" si="2"/>
        <v/>
      </c>
      <c r="J18" s="186" t="str">
        <f t="shared" si="0"/>
        <v/>
      </c>
      <c r="K18" s="285" t="s">
        <v>102</v>
      </c>
      <c r="L18" s="193">
        <v>1532</v>
      </c>
      <c r="M18" s="194"/>
      <c r="N18" s="286"/>
    </row>
    <row r="19" spans="1:15" s="255" customFormat="1" ht="18" customHeight="1" thickBot="1" x14ac:dyDescent="0.2">
      <c r="A19" s="698"/>
      <c r="B19" s="700"/>
      <c r="C19" s="700"/>
      <c r="D19" s="700"/>
      <c r="E19" s="702"/>
      <c r="F19" s="273"/>
      <c r="G19" s="274"/>
      <c r="H19" s="184" t="str">
        <f t="shared" si="1"/>
        <v/>
      </c>
      <c r="I19" s="185" t="str">
        <f t="shared" si="2"/>
        <v/>
      </c>
      <c r="J19" s="186" t="str">
        <f t="shared" si="0"/>
        <v/>
      </c>
      <c r="K19" s="284" t="s">
        <v>114</v>
      </c>
      <c r="L19" s="192" t="s">
        <v>112</v>
      </c>
      <c r="M19" s="121"/>
      <c r="N19" s="278"/>
    </row>
    <row r="20" spans="1:15" s="255" customFormat="1" ht="18" customHeight="1" thickBot="1" x14ac:dyDescent="0.2">
      <c r="A20" s="699"/>
      <c r="B20" s="700"/>
      <c r="C20" s="700"/>
      <c r="D20" s="700"/>
      <c r="E20" s="703"/>
      <c r="F20" s="279"/>
      <c r="G20" s="280"/>
      <c r="H20" s="188" t="str">
        <f t="shared" si="1"/>
        <v/>
      </c>
      <c r="I20" s="189" t="str">
        <f t="shared" si="2"/>
        <v/>
      </c>
      <c r="J20" s="190" t="str">
        <f t="shared" si="0"/>
        <v/>
      </c>
      <c r="K20" s="694" t="s">
        <v>195</v>
      </c>
      <c r="L20" s="695"/>
      <c r="M20" s="281"/>
      <c r="N20" s="282"/>
    </row>
    <row r="21" spans="1:15" s="255" customFormat="1" ht="18" customHeight="1" thickBot="1" x14ac:dyDescent="0.2">
      <c r="A21" s="704" t="s">
        <v>16</v>
      </c>
      <c r="B21" s="707"/>
      <c r="C21" s="707"/>
      <c r="D21" s="707"/>
      <c r="E21" s="708"/>
      <c r="F21" s="696"/>
      <c r="G21" s="691"/>
      <c r="H21" s="692"/>
      <c r="I21" s="693"/>
      <c r="J21" s="693"/>
      <c r="K21" s="283" t="s">
        <v>102</v>
      </c>
      <c r="L21" s="191">
        <v>1532</v>
      </c>
      <c r="M21" s="119"/>
      <c r="N21" s="276"/>
    </row>
    <row r="22" spans="1:15" s="255" customFormat="1" ht="18" customHeight="1" thickBot="1" x14ac:dyDescent="0.2">
      <c r="A22" s="705"/>
      <c r="B22" s="707"/>
      <c r="C22" s="707"/>
      <c r="D22" s="707"/>
      <c r="E22" s="709"/>
      <c r="F22" s="696"/>
      <c r="G22" s="691"/>
      <c r="H22" s="692"/>
      <c r="I22" s="693"/>
      <c r="J22" s="693"/>
      <c r="K22" s="284" t="s">
        <v>114</v>
      </c>
      <c r="L22" s="192" t="s">
        <v>112</v>
      </c>
      <c r="M22" s="121"/>
      <c r="N22" s="278"/>
    </row>
    <row r="23" spans="1:15" s="255" customFormat="1" ht="18" customHeight="1" thickBot="1" x14ac:dyDescent="0.2">
      <c r="A23" s="706"/>
      <c r="B23" s="707"/>
      <c r="C23" s="707"/>
      <c r="D23" s="707"/>
      <c r="E23" s="710"/>
      <c r="F23" s="696"/>
      <c r="G23" s="691"/>
      <c r="H23" s="692"/>
      <c r="I23" s="693"/>
      <c r="J23" s="693"/>
      <c r="K23" s="694" t="s">
        <v>135</v>
      </c>
      <c r="L23" s="695"/>
      <c r="M23" s="281"/>
      <c r="N23" s="282"/>
      <c r="O23" s="287"/>
    </row>
    <row r="24" spans="1:15" s="293" customFormat="1" ht="11.25" customHeight="1" x14ac:dyDescent="0.15">
      <c r="A24" s="288" t="s">
        <v>21</v>
      </c>
      <c r="B24" s="289"/>
      <c r="C24" s="289"/>
      <c r="D24" s="289"/>
      <c r="E24" s="289"/>
      <c r="F24" s="290"/>
      <c r="G24" s="290"/>
      <c r="H24" s="290"/>
      <c r="I24" s="290"/>
      <c r="J24" s="290"/>
      <c r="K24" s="291"/>
      <c r="L24" s="291"/>
      <c r="M24" s="289"/>
      <c r="N24" s="292"/>
    </row>
    <row r="25" spans="1:15" s="293" customFormat="1" ht="11.25" customHeight="1" x14ac:dyDescent="0.15">
      <c r="A25" s="294" t="s">
        <v>136</v>
      </c>
    </row>
    <row r="26" spans="1:15" s="293" customFormat="1" ht="11.25" customHeight="1" x14ac:dyDescent="0.15">
      <c r="A26" s="294" t="s">
        <v>198</v>
      </c>
    </row>
    <row r="27" spans="1:15" ht="11.25" customHeight="1" x14ac:dyDescent="0.15">
      <c r="A27" s="294" t="s">
        <v>199</v>
      </c>
    </row>
    <row r="28" spans="1:15" ht="11.25" customHeight="1" x14ac:dyDescent="0.15">
      <c r="A28" s="294" t="s">
        <v>0</v>
      </c>
    </row>
    <row r="29" spans="1:15" ht="11.25" customHeight="1" x14ac:dyDescent="0.15">
      <c r="A29" s="288" t="s">
        <v>137</v>
      </c>
    </row>
    <row r="30" spans="1:15" ht="11.25" customHeight="1" x14ac:dyDescent="0.15">
      <c r="A30" s="288" t="s">
        <v>138</v>
      </c>
    </row>
    <row r="31" spans="1:15" ht="11.25" customHeight="1" x14ac:dyDescent="0.15">
      <c r="A31" s="294" t="s">
        <v>1</v>
      </c>
    </row>
    <row r="32" spans="1:15" ht="11.25" customHeight="1" x14ac:dyDescent="0.15">
      <c r="A32" s="288" t="s">
        <v>139</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sheetData>
  <mergeCells count="47">
    <mergeCell ref="K23:L23"/>
    <mergeCell ref="A21:A23"/>
    <mergeCell ref="B21:B23"/>
    <mergeCell ref="C21:C23"/>
    <mergeCell ref="D21:D23"/>
    <mergeCell ref="E21:E23"/>
    <mergeCell ref="G21:G23"/>
    <mergeCell ref="H21:H23"/>
    <mergeCell ref="I21:I23"/>
    <mergeCell ref="J21:J23"/>
    <mergeCell ref="A12:A14"/>
    <mergeCell ref="B12:B14"/>
    <mergeCell ref="F21:F23"/>
    <mergeCell ref="A18:A20"/>
    <mergeCell ref="B18:B20"/>
    <mergeCell ref="C18:C20"/>
    <mergeCell ref="D18:D20"/>
    <mergeCell ref="E18:E20"/>
    <mergeCell ref="E12:E14"/>
    <mergeCell ref="C12:C14"/>
    <mergeCell ref="D12:D14"/>
    <mergeCell ref="K20:L20"/>
    <mergeCell ref="A15:A17"/>
    <mergeCell ref="B15:B17"/>
    <mergeCell ref="C15:C17"/>
    <mergeCell ref="D15:D17"/>
    <mergeCell ref="K17:L17"/>
    <mergeCell ref="E15:E17"/>
    <mergeCell ref="A9:A11"/>
    <mergeCell ref="B9:B11"/>
    <mergeCell ref="C9:C11"/>
    <mergeCell ref="D9:D11"/>
    <mergeCell ref="E9:E11"/>
    <mergeCell ref="B5:B6"/>
    <mergeCell ref="I5:I6"/>
    <mergeCell ref="J5:J6"/>
    <mergeCell ref="A6:A7"/>
    <mergeCell ref="K5:N5"/>
    <mergeCell ref="E5:E6"/>
    <mergeCell ref="C5:D5"/>
    <mergeCell ref="H5:H6"/>
    <mergeCell ref="K14:L14"/>
    <mergeCell ref="K11:L11"/>
    <mergeCell ref="I2:K2"/>
    <mergeCell ref="L2:M2"/>
    <mergeCell ref="I3:K3"/>
    <mergeCell ref="L3:M3"/>
  </mergeCells>
  <phoneticPr fontId="2"/>
  <dataValidations count="1">
    <dataValidation type="whole" allowBlank="1" showInputMessage="1" showErrorMessage="1" sqref="E18 E15 E12 E9 B9:D20">
      <formula1>0</formula1>
      <formula2>999999</formula2>
    </dataValidation>
  </dataValidations>
  <printOptions horizontalCentered="1"/>
  <pageMargins left="0.39370078740157483" right="0.39370078740157483" top="0.39370078740157483" bottom="0.39370078740157483" header="0" footer="0"/>
  <pageSetup paperSize="9" scale="9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98"/>
  <sheetViews>
    <sheetView showGridLines="0" zoomScale="80" zoomScaleNormal="80" zoomScaleSheetLayoutView="91" workbookViewId="0">
      <pane xSplit="1" ySplit="8" topLeftCell="B9" activePane="bottomRight" state="frozen"/>
      <selection activeCell="Q22" sqref="Q22"/>
      <selection pane="topRight" activeCell="Q22" sqref="Q22"/>
      <selection pane="bottomLeft" activeCell="Q22" sqref="Q22"/>
      <selection pane="bottomRight" activeCell="Q22" sqref="Q22"/>
    </sheetView>
  </sheetViews>
  <sheetFormatPr defaultColWidth="9.625" defaultRowHeight="14.25" x14ac:dyDescent="0.15"/>
  <cols>
    <col min="1" max="1" width="6.875" style="246" customWidth="1"/>
    <col min="2" max="4" width="12.5" style="246" customWidth="1"/>
    <col min="5" max="5" width="10.25" style="246" bestFit="1" customWidth="1"/>
    <col min="6" max="6" width="13.625" style="246" customWidth="1"/>
    <col min="7" max="7" width="13" style="246" customWidth="1"/>
    <col min="8" max="8" width="11.25" style="246" bestFit="1" customWidth="1"/>
    <col min="9" max="10" width="12.25" style="246" bestFit="1" customWidth="1"/>
    <col min="11" max="11" width="5.125" style="246" customWidth="1"/>
    <col min="12" max="12" width="10" style="246" customWidth="1"/>
    <col min="13" max="13" width="8.25" style="246" customWidth="1"/>
    <col min="14" max="14" width="14.875" style="246" customWidth="1"/>
    <col min="15" max="16384" width="9.625" style="246"/>
  </cols>
  <sheetData>
    <row r="1" spans="1:14" ht="18.75" customHeight="1" thickBot="1" x14ac:dyDescent="0.2">
      <c r="A1" s="245" t="s">
        <v>45</v>
      </c>
    </row>
    <row r="2" spans="1:14" ht="24.95" customHeight="1" thickBot="1" x14ac:dyDescent="0.2">
      <c r="H2" s="247" t="s">
        <v>14</v>
      </c>
      <c r="I2" s="721"/>
      <c r="J2" s="722"/>
      <c r="K2" s="723"/>
      <c r="L2" s="724" t="s">
        <v>15</v>
      </c>
      <c r="M2" s="725"/>
      <c r="N2" s="114"/>
    </row>
    <row r="3" spans="1:14" ht="24.95" customHeight="1" thickBot="1" x14ac:dyDescent="0.2">
      <c r="A3" s="245"/>
      <c r="F3" s="248"/>
      <c r="G3" s="248"/>
      <c r="H3" s="247" t="s">
        <v>12</v>
      </c>
      <c r="I3" s="721"/>
      <c r="J3" s="722"/>
      <c r="K3" s="723"/>
      <c r="L3" s="724" t="s">
        <v>13</v>
      </c>
      <c r="M3" s="725"/>
      <c r="N3" s="114"/>
    </row>
    <row r="4" spans="1:14" ht="18.75" customHeight="1" thickBot="1" x14ac:dyDescent="0.2">
      <c r="A4" s="249" t="s">
        <v>355</v>
      </c>
      <c r="F4" s="250"/>
      <c r="G4" s="250"/>
      <c r="H4" s="250"/>
      <c r="I4" s="251"/>
    </row>
    <row r="5" spans="1:14" s="255" customFormat="1" ht="19.5" customHeight="1" thickBot="1" x14ac:dyDescent="0.2">
      <c r="A5" s="252" t="s">
        <v>4</v>
      </c>
      <c r="B5" s="664" t="s">
        <v>208</v>
      </c>
      <c r="C5" s="674"/>
      <c r="D5" s="675"/>
      <c r="E5" s="726" t="s">
        <v>115</v>
      </c>
      <c r="F5" s="253"/>
      <c r="G5" s="254"/>
      <c r="H5" s="728" t="s">
        <v>116</v>
      </c>
      <c r="I5" s="730" t="s">
        <v>215</v>
      </c>
      <c r="J5" s="730" t="s">
        <v>117</v>
      </c>
      <c r="K5" s="712" t="s">
        <v>22</v>
      </c>
      <c r="L5" s="713"/>
      <c r="M5" s="713"/>
      <c r="N5" s="714"/>
    </row>
    <row r="6" spans="1:14" s="255" customFormat="1" ht="38.25" customHeight="1" x14ac:dyDescent="0.15">
      <c r="A6" s="715" t="s">
        <v>118</v>
      </c>
      <c r="B6" s="665"/>
      <c r="C6" s="398" t="s">
        <v>206</v>
      </c>
      <c r="D6" s="398" t="s">
        <v>207</v>
      </c>
      <c r="E6" s="727"/>
      <c r="F6" s="256" t="s">
        <v>119</v>
      </c>
      <c r="G6" s="257" t="s">
        <v>120</v>
      </c>
      <c r="H6" s="729"/>
      <c r="I6" s="726"/>
      <c r="J6" s="731"/>
      <c r="K6" s="256" t="s">
        <v>8</v>
      </c>
      <c r="L6" s="258" t="s">
        <v>44</v>
      </c>
      <c r="M6" s="257" t="s">
        <v>43</v>
      </c>
      <c r="N6" s="259" t="s">
        <v>63</v>
      </c>
    </row>
    <row r="7" spans="1:14" s="255" customFormat="1" ht="20.25" customHeight="1" thickBot="1" x14ac:dyDescent="0.2">
      <c r="A7" s="716"/>
      <c r="B7" s="64" t="s">
        <v>73</v>
      </c>
      <c r="C7" s="64" t="s">
        <v>94</v>
      </c>
      <c r="D7" s="64" t="s">
        <v>95</v>
      </c>
      <c r="E7" s="260" t="s">
        <v>121</v>
      </c>
      <c r="F7" s="261" t="s">
        <v>122</v>
      </c>
      <c r="G7" s="262" t="s">
        <v>123</v>
      </c>
      <c r="H7" s="263" t="s">
        <v>124</v>
      </c>
      <c r="I7" s="260" t="s">
        <v>125</v>
      </c>
      <c r="J7" s="264" t="s">
        <v>126</v>
      </c>
      <c r="K7" s="261"/>
      <c r="L7" s="265"/>
      <c r="M7" s="262"/>
      <c r="N7" s="263"/>
    </row>
    <row r="8" spans="1:14" s="272" customFormat="1" ht="20.25" customHeight="1" x14ac:dyDescent="0.15">
      <c r="A8" s="266"/>
      <c r="B8" s="267" t="s">
        <v>6</v>
      </c>
      <c r="C8" s="267" t="s">
        <v>6</v>
      </c>
      <c r="D8" s="267" t="s">
        <v>6</v>
      </c>
      <c r="E8" s="267" t="s">
        <v>127</v>
      </c>
      <c r="F8" s="268" t="s">
        <v>128</v>
      </c>
      <c r="G8" s="269" t="s">
        <v>129</v>
      </c>
      <c r="H8" s="270" t="s">
        <v>10</v>
      </c>
      <c r="I8" s="267" t="s">
        <v>10</v>
      </c>
      <c r="J8" s="267" t="s">
        <v>10</v>
      </c>
      <c r="K8" s="268"/>
      <c r="L8" s="271" t="s">
        <v>7</v>
      </c>
      <c r="M8" s="269" t="s">
        <v>6</v>
      </c>
      <c r="N8" s="270" t="s">
        <v>7</v>
      </c>
    </row>
    <row r="9" spans="1:14" s="255" customFormat="1" ht="18" customHeight="1" thickBot="1" x14ac:dyDescent="0.2">
      <c r="A9" s="711">
        <v>1</v>
      </c>
      <c r="B9" s="717"/>
      <c r="C9" s="717"/>
      <c r="D9" s="717"/>
      <c r="E9" s="718"/>
      <c r="F9" s="273"/>
      <c r="G9" s="274"/>
      <c r="H9" s="115" t="str">
        <f>IF(F9="","",IF(ISERROR(F9+ROUNDDOWN(G9*3/74,0)),"",F9+ROUNDDOWN(G9*3/74,0)))</f>
        <v/>
      </c>
      <c r="I9" s="116" t="str">
        <f>IF(H9="","",IF(H9&gt;10032,10032,H9))</f>
        <v/>
      </c>
      <c r="J9" s="117" t="str">
        <f>IF(H9="","",MIN(H9,I9))</f>
        <v/>
      </c>
      <c r="K9" s="275" t="s">
        <v>102</v>
      </c>
      <c r="L9" s="118">
        <v>1532</v>
      </c>
      <c r="M9" s="119"/>
      <c r="N9" s="276"/>
    </row>
    <row r="10" spans="1:14" s="255" customFormat="1" ht="18" customHeight="1" thickBot="1" x14ac:dyDescent="0.2">
      <c r="A10" s="711"/>
      <c r="B10" s="700"/>
      <c r="C10" s="700"/>
      <c r="D10" s="700"/>
      <c r="E10" s="732"/>
      <c r="F10" s="273"/>
      <c r="G10" s="274"/>
      <c r="H10" s="115" t="str">
        <f>IF(F10="","",IF(ISERROR(F10+ROUNDDOWN(G10*3/74,0)),"",F10+ROUNDDOWN(G10*3/74,0)))</f>
        <v/>
      </c>
      <c r="I10" s="116" t="str">
        <f t="shared" ref="I10:I18" si="0">IF(H10="","",IF(H10&gt;10032,10032,H10))</f>
        <v/>
      </c>
      <c r="J10" s="117" t="str">
        <f>IF(H10="","",MIN(H10,I10))</f>
        <v/>
      </c>
      <c r="K10" s="277" t="s">
        <v>103</v>
      </c>
      <c r="L10" s="120">
        <v>2814</v>
      </c>
      <c r="M10" s="121"/>
      <c r="N10" s="278"/>
    </row>
    <row r="11" spans="1:14" s="255" customFormat="1" ht="18" customHeight="1" thickBot="1" x14ac:dyDescent="0.2">
      <c r="A11" s="711"/>
      <c r="B11" s="700"/>
      <c r="C11" s="700"/>
      <c r="D11" s="700"/>
      <c r="E11" s="732"/>
      <c r="F11" s="273"/>
      <c r="G11" s="274"/>
      <c r="H11" s="115" t="str">
        <f t="shared" ref="H11:H18" si="1">IF(F11="","",IF(ISERROR(F11+ROUNDDOWN(G11*3/74,0)),"",F11+ROUNDDOWN(G11*3/74,0)))</f>
        <v/>
      </c>
      <c r="I11" s="116" t="str">
        <f t="shared" si="0"/>
        <v/>
      </c>
      <c r="J11" s="117" t="str">
        <f>IF(H11="","",MIN(H11,I11))</f>
        <v/>
      </c>
      <c r="K11" s="277" t="s">
        <v>179</v>
      </c>
      <c r="L11" s="122">
        <v>5220</v>
      </c>
      <c r="M11" s="121"/>
      <c r="N11" s="278"/>
    </row>
    <row r="12" spans="1:14" s="255" customFormat="1" ht="18" customHeight="1" thickBot="1" x14ac:dyDescent="0.2">
      <c r="A12" s="711"/>
      <c r="B12" s="700"/>
      <c r="C12" s="700"/>
      <c r="D12" s="700"/>
      <c r="E12" s="732"/>
      <c r="F12" s="273"/>
      <c r="G12" s="274"/>
      <c r="H12" s="115"/>
      <c r="I12" s="116"/>
      <c r="J12" s="117"/>
      <c r="K12" s="295" t="s">
        <v>114</v>
      </c>
      <c r="L12" s="123" t="s">
        <v>112</v>
      </c>
      <c r="M12" s="121"/>
      <c r="N12" s="278"/>
    </row>
    <row r="13" spans="1:14" s="255" customFormat="1" ht="18" customHeight="1" thickBot="1" x14ac:dyDescent="0.2">
      <c r="A13" s="711"/>
      <c r="B13" s="700"/>
      <c r="C13" s="700"/>
      <c r="D13" s="700"/>
      <c r="E13" s="733"/>
      <c r="F13" s="279"/>
      <c r="G13" s="280"/>
      <c r="H13" s="124" t="str">
        <f t="shared" si="1"/>
        <v/>
      </c>
      <c r="I13" s="125" t="str">
        <f t="shared" si="0"/>
        <v/>
      </c>
      <c r="J13" s="126" t="str">
        <f>IF(H13="","",MIN(H13,I13))</f>
        <v/>
      </c>
      <c r="K13" s="694" t="s">
        <v>132</v>
      </c>
      <c r="L13" s="695"/>
      <c r="M13" s="281"/>
      <c r="N13" s="282"/>
    </row>
    <row r="14" spans="1:14" s="255" customFormat="1" ht="18" customHeight="1" thickBot="1" x14ac:dyDescent="0.2">
      <c r="A14" s="719">
        <v>2</v>
      </c>
      <c r="B14" s="734"/>
      <c r="C14" s="734"/>
      <c r="D14" s="734"/>
      <c r="E14" s="735"/>
      <c r="F14" s="296"/>
      <c r="G14" s="297"/>
      <c r="H14" s="115" t="str">
        <f t="shared" si="1"/>
        <v/>
      </c>
      <c r="I14" s="116" t="str">
        <f t="shared" si="0"/>
        <v/>
      </c>
      <c r="J14" s="117" t="str">
        <f>IF(H14="","",MIN(H14,I14))</f>
        <v/>
      </c>
      <c r="K14" s="275" t="s">
        <v>102</v>
      </c>
      <c r="L14" s="118">
        <v>1532</v>
      </c>
      <c r="M14" s="119"/>
      <c r="N14" s="276"/>
    </row>
    <row r="15" spans="1:14" s="255" customFormat="1" ht="18" customHeight="1" thickBot="1" x14ac:dyDescent="0.2">
      <c r="A15" s="711"/>
      <c r="B15" s="734"/>
      <c r="C15" s="734"/>
      <c r="D15" s="734"/>
      <c r="E15" s="736"/>
      <c r="F15" s="296"/>
      <c r="G15" s="297"/>
      <c r="H15" s="115" t="str">
        <f t="shared" si="1"/>
        <v/>
      </c>
      <c r="I15" s="116" t="str">
        <f t="shared" si="0"/>
        <v/>
      </c>
      <c r="J15" s="117" t="str">
        <f>IF(H15="","",MIN(H15,I15))</f>
        <v/>
      </c>
      <c r="K15" s="277" t="s">
        <v>103</v>
      </c>
      <c r="L15" s="120">
        <v>2814</v>
      </c>
      <c r="M15" s="121"/>
      <c r="N15" s="278"/>
    </row>
    <row r="16" spans="1:14" s="255" customFormat="1" ht="18" customHeight="1" thickBot="1" x14ac:dyDescent="0.2">
      <c r="A16" s="711"/>
      <c r="B16" s="734"/>
      <c r="C16" s="734"/>
      <c r="D16" s="734"/>
      <c r="E16" s="736"/>
      <c r="F16" s="296"/>
      <c r="G16" s="297"/>
      <c r="H16" s="115" t="str">
        <f t="shared" si="1"/>
        <v/>
      </c>
      <c r="I16" s="116" t="str">
        <f t="shared" si="0"/>
        <v/>
      </c>
      <c r="J16" s="117" t="str">
        <f>IF(H16="","",MIN(H16,I16))</f>
        <v/>
      </c>
      <c r="K16" s="277" t="s">
        <v>179</v>
      </c>
      <c r="L16" s="122">
        <v>5220</v>
      </c>
      <c r="M16" s="121"/>
      <c r="N16" s="278"/>
    </row>
    <row r="17" spans="1:14" s="255" customFormat="1" ht="18" customHeight="1" thickBot="1" x14ac:dyDescent="0.2">
      <c r="A17" s="711"/>
      <c r="B17" s="734"/>
      <c r="C17" s="734"/>
      <c r="D17" s="734"/>
      <c r="E17" s="736"/>
      <c r="F17" s="296"/>
      <c r="G17" s="297"/>
      <c r="H17" s="115"/>
      <c r="I17" s="116"/>
      <c r="J17" s="117"/>
      <c r="K17" s="295" t="s">
        <v>114</v>
      </c>
      <c r="L17" s="123" t="s">
        <v>112</v>
      </c>
      <c r="M17" s="119"/>
      <c r="N17" s="298"/>
    </row>
    <row r="18" spans="1:14" s="255" customFormat="1" ht="18" customHeight="1" thickBot="1" x14ac:dyDescent="0.2">
      <c r="A18" s="720"/>
      <c r="B18" s="734"/>
      <c r="C18" s="734"/>
      <c r="D18" s="734"/>
      <c r="E18" s="737"/>
      <c r="F18" s="299"/>
      <c r="G18" s="300"/>
      <c r="H18" s="124" t="str">
        <f t="shared" si="1"/>
        <v/>
      </c>
      <c r="I18" s="125" t="str">
        <f t="shared" si="0"/>
        <v/>
      </c>
      <c r="J18" s="126" t="str">
        <f>IF(H18="","",MIN(H18,I18))</f>
        <v/>
      </c>
      <c r="K18" s="694" t="s">
        <v>133</v>
      </c>
      <c r="L18" s="695"/>
      <c r="M18" s="281"/>
      <c r="N18" s="282"/>
    </row>
    <row r="19" spans="1:14" s="255" customFormat="1" ht="18" customHeight="1" thickBot="1" x14ac:dyDescent="0.2">
      <c r="A19" s="719">
        <v>3</v>
      </c>
      <c r="B19" s="734"/>
      <c r="C19" s="734"/>
      <c r="D19" s="734"/>
      <c r="E19" s="735"/>
      <c r="F19" s="296"/>
      <c r="G19" s="297"/>
      <c r="H19" s="115" t="str">
        <f>IF(F19="","",IF(ISERROR(F19+ROUNDDOWN(G19*3/74,0)),"",F19+ROUNDDOWN(G19*3/74,0)))</f>
        <v/>
      </c>
      <c r="I19" s="116" t="str">
        <f>IF(H19="","",IF(H19&gt;10032,10032,H19))</f>
        <v/>
      </c>
      <c r="J19" s="117" t="str">
        <f>IF(H19="","",MIN(H19,I19))</f>
        <v/>
      </c>
      <c r="K19" s="275" t="s">
        <v>102</v>
      </c>
      <c r="L19" s="118">
        <v>1532</v>
      </c>
      <c r="M19" s="119"/>
      <c r="N19" s="276"/>
    </row>
    <row r="20" spans="1:14" s="255" customFormat="1" ht="18" customHeight="1" thickBot="1" x14ac:dyDescent="0.2">
      <c r="A20" s="711"/>
      <c r="B20" s="734"/>
      <c r="C20" s="734"/>
      <c r="D20" s="734"/>
      <c r="E20" s="736"/>
      <c r="F20" s="296"/>
      <c r="G20" s="297"/>
      <c r="H20" s="115" t="str">
        <f>IF(F20="","",IF(ISERROR(F20+ROUNDDOWN(G20*3/74,0)),"",F20+ROUNDDOWN(G20*3/74,0)))</f>
        <v/>
      </c>
      <c r="I20" s="116" t="str">
        <f>IF(H20="","",IF(H20&gt;10032,10032,H20))</f>
        <v/>
      </c>
      <c r="J20" s="117" t="str">
        <f>IF(H20="","",MIN(H20,I20))</f>
        <v/>
      </c>
      <c r="K20" s="277" t="s">
        <v>103</v>
      </c>
      <c r="L20" s="120">
        <v>2814</v>
      </c>
      <c r="M20" s="121"/>
      <c r="N20" s="278"/>
    </row>
    <row r="21" spans="1:14" s="255" customFormat="1" ht="18" customHeight="1" thickBot="1" x14ac:dyDescent="0.2">
      <c r="A21" s="711"/>
      <c r="B21" s="734"/>
      <c r="C21" s="734"/>
      <c r="D21" s="734"/>
      <c r="E21" s="736"/>
      <c r="F21" s="296"/>
      <c r="G21" s="297"/>
      <c r="H21" s="115" t="str">
        <f>IF(F21="","",IF(ISERROR(F21+ROUNDDOWN(G21*3/74,0)),"",F21+ROUNDDOWN(G21*3/74,0)))</f>
        <v/>
      </c>
      <c r="I21" s="116" t="str">
        <f>IF(H21="","",IF(H21&gt;10032,10032,H21))</f>
        <v/>
      </c>
      <c r="J21" s="117" t="str">
        <f>IF(H21="","",MIN(H21,I21))</f>
        <v/>
      </c>
      <c r="K21" s="277" t="s">
        <v>179</v>
      </c>
      <c r="L21" s="122">
        <v>5220</v>
      </c>
      <c r="M21" s="121"/>
      <c r="N21" s="278"/>
    </row>
    <row r="22" spans="1:14" s="255" customFormat="1" ht="18" customHeight="1" thickBot="1" x14ac:dyDescent="0.2">
      <c r="A22" s="711"/>
      <c r="B22" s="734"/>
      <c r="C22" s="734"/>
      <c r="D22" s="734"/>
      <c r="E22" s="736"/>
      <c r="F22" s="296"/>
      <c r="G22" s="297"/>
      <c r="H22" s="115"/>
      <c r="I22" s="116"/>
      <c r="J22" s="117"/>
      <c r="K22" s="295" t="s">
        <v>114</v>
      </c>
      <c r="L22" s="123" t="s">
        <v>112</v>
      </c>
      <c r="M22" s="119"/>
      <c r="N22" s="298"/>
    </row>
    <row r="23" spans="1:14" s="255" customFormat="1" ht="18" customHeight="1" thickBot="1" x14ac:dyDescent="0.2">
      <c r="A23" s="720"/>
      <c r="B23" s="734"/>
      <c r="C23" s="734"/>
      <c r="D23" s="734"/>
      <c r="E23" s="737"/>
      <c r="F23" s="299"/>
      <c r="G23" s="300"/>
      <c r="H23" s="124" t="str">
        <f>IF(F23="","",IF(ISERROR(F23+ROUNDDOWN(G23*3/74,0)),"",F23+ROUNDDOWN(G23*3/74,0)))</f>
        <v/>
      </c>
      <c r="I23" s="125" t="str">
        <f>IF(H23="","",IF(H23&gt;10032,10032,H23))</f>
        <v/>
      </c>
      <c r="J23" s="126" t="str">
        <f>IF(H23="","",MIN(H23,I23))</f>
        <v/>
      </c>
      <c r="K23" s="694" t="s">
        <v>134</v>
      </c>
      <c r="L23" s="695"/>
      <c r="M23" s="281"/>
      <c r="N23" s="282"/>
    </row>
    <row r="24" spans="1:14" s="255" customFormat="1" ht="18" customHeight="1" thickBot="1" x14ac:dyDescent="0.2">
      <c r="A24" s="704" t="s">
        <v>16</v>
      </c>
      <c r="B24" s="707"/>
      <c r="C24" s="707"/>
      <c r="D24" s="708"/>
      <c r="E24" s="708"/>
      <c r="F24" s="738"/>
      <c r="G24" s="739"/>
      <c r="H24" s="740"/>
      <c r="I24" s="741"/>
      <c r="J24" s="741"/>
      <c r="K24" s="301" t="s">
        <v>102</v>
      </c>
      <c r="L24" s="118">
        <v>1532</v>
      </c>
      <c r="M24" s="119"/>
      <c r="N24" s="276"/>
    </row>
    <row r="25" spans="1:14" s="255" customFormat="1" ht="18" customHeight="1" thickBot="1" x14ac:dyDescent="0.2">
      <c r="A25" s="705"/>
      <c r="B25" s="707"/>
      <c r="C25" s="707"/>
      <c r="D25" s="709"/>
      <c r="E25" s="709"/>
      <c r="F25" s="738"/>
      <c r="G25" s="739"/>
      <c r="H25" s="740"/>
      <c r="I25" s="741"/>
      <c r="J25" s="741"/>
      <c r="K25" s="277" t="s">
        <v>103</v>
      </c>
      <c r="L25" s="127">
        <v>2814</v>
      </c>
      <c r="M25" s="121"/>
      <c r="N25" s="278"/>
    </row>
    <row r="26" spans="1:14" s="255" customFormat="1" ht="18" customHeight="1" thickBot="1" x14ac:dyDescent="0.2">
      <c r="A26" s="705"/>
      <c r="B26" s="707"/>
      <c r="C26" s="707"/>
      <c r="D26" s="709"/>
      <c r="E26" s="709"/>
      <c r="F26" s="738"/>
      <c r="G26" s="739"/>
      <c r="H26" s="740"/>
      <c r="I26" s="741"/>
      <c r="J26" s="741"/>
      <c r="K26" s="277" t="s">
        <v>179</v>
      </c>
      <c r="L26" s="128">
        <v>5220</v>
      </c>
      <c r="M26" s="121"/>
      <c r="N26" s="278"/>
    </row>
    <row r="27" spans="1:14" s="255" customFormat="1" ht="18" customHeight="1" thickBot="1" x14ac:dyDescent="0.2">
      <c r="A27" s="705"/>
      <c r="B27" s="707"/>
      <c r="C27" s="707"/>
      <c r="D27" s="709"/>
      <c r="E27" s="709"/>
      <c r="F27" s="738"/>
      <c r="G27" s="739"/>
      <c r="H27" s="740"/>
      <c r="I27" s="741"/>
      <c r="J27" s="741"/>
      <c r="K27" s="295" t="s">
        <v>114</v>
      </c>
      <c r="L27" s="123" t="s">
        <v>112</v>
      </c>
      <c r="M27" s="119"/>
      <c r="N27" s="298"/>
    </row>
    <row r="28" spans="1:14" s="255" customFormat="1" ht="18" customHeight="1" thickBot="1" x14ac:dyDescent="0.2">
      <c r="A28" s="706"/>
      <c r="B28" s="707"/>
      <c r="C28" s="707"/>
      <c r="D28" s="710"/>
      <c r="E28" s="710"/>
      <c r="F28" s="738"/>
      <c r="G28" s="739"/>
      <c r="H28" s="740"/>
      <c r="I28" s="741"/>
      <c r="J28" s="741"/>
      <c r="K28" s="694" t="s">
        <v>135</v>
      </c>
      <c r="L28" s="695"/>
      <c r="M28" s="281"/>
      <c r="N28" s="282"/>
    </row>
    <row r="29" spans="1:14" s="293" customFormat="1" ht="11.25" customHeight="1" x14ac:dyDescent="0.15">
      <c r="A29" s="288" t="s">
        <v>21</v>
      </c>
      <c r="B29" s="289"/>
      <c r="C29" s="289"/>
      <c r="D29" s="289"/>
      <c r="E29" s="289"/>
      <c r="F29" s="290"/>
      <c r="G29" s="290"/>
      <c r="H29" s="290"/>
      <c r="I29" s="290"/>
      <c r="J29" s="290"/>
      <c r="K29" s="291"/>
      <c r="L29" s="291"/>
      <c r="M29" s="289"/>
      <c r="N29" s="292"/>
    </row>
    <row r="30" spans="1:14" s="293" customFormat="1" ht="11.25" customHeight="1" x14ac:dyDescent="0.15">
      <c r="A30" s="294" t="s">
        <v>136</v>
      </c>
    </row>
    <row r="31" spans="1:14" s="293" customFormat="1" ht="11.25" customHeight="1" x14ac:dyDescent="0.15">
      <c r="A31" s="294" t="s">
        <v>198</v>
      </c>
    </row>
    <row r="32" spans="1:14" ht="11.25" customHeight="1" x14ac:dyDescent="0.15">
      <c r="A32" s="294" t="s">
        <v>199</v>
      </c>
    </row>
    <row r="33" spans="1:1" ht="11.25" customHeight="1" x14ac:dyDescent="0.15">
      <c r="A33" s="294" t="s">
        <v>0</v>
      </c>
    </row>
    <row r="34" spans="1:1" ht="11.25" customHeight="1" x14ac:dyDescent="0.15">
      <c r="A34" s="288" t="s">
        <v>137</v>
      </c>
    </row>
    <row r="35" spans="1:1" ht="11.25" customHeight="1" x14ac:dyDescent="0.15">
      <c r="A35" s="288" t="s">
        <v>138</v>
      </c>
    </row>
    <row r="36" spans="1:1" ht="11.25" customHeight="1" x14ac:dyDescent="0.15">
      <c r="A36" s="294" t="s">
        <v>1</v>
      </c>
    </row>
    <row r="37" spans="1:1" ht="11.25" customHeight="1" x14ac:dyDescent="0.15">
      <c r="A37" s="288" t="s">
        <v>139</v>
      </c>
    </row>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sheetData>
  <mergeCells count="41">
    <mergeCell ref="G24:G28"/>
    <mergeCell ref="H24:H28"/>
    <mergeCell ref="I24:I28"/>
    <mergeCell ref="J24:J28"/>
    <mergeCell ref="K28:L28"/>
    <mergeCell ref="F24:F28"/>
    <mergeCell ref="A19:A23"/>
    <mergeCell ref="B19:B23"/>
    <mergeCell ref="C19:C23"/>
    <mergeCell ref="D19:D23"/>
    <mergeCell ref="E19:E23"/>
    <mergeCell ref="A24:A28"/>
    <mergeCell ref="B24:B28"/>
    <mergeCell ref="C24:C28"/>
    <mergeCell ref="D24:D28"/>
    <mergeCell ref="E24:E28"/>
    <mergeCell ref="I2:K2"/>
    <mergeCell ref="K23:L23"/>
    <mergeCell ref="A14:A18"/>
    <mergeCell ref="B14:B18"/>
    <mergeCell ref="C14:C18"/>
    <mergeCell ref="D14:D18"/>
    <mergeCell ref="E14:E18"/>
    <mergeCell ref="K18:L18"/>
    <mergeCell ref="K13:L13"/>
    <mergeCell ref="C5:D5"/>
    <mergeCell ref="A6:A7"/>
    <mergeCell ref="L2:M2"/>
    <mergeCell ref="A9:A13"/>
    <mergeCell ref="B9:B13"/>
    <mergeCell ref="C9:C13"/>
    <mergeCell ref="D9:D13"/>
    <mergeCell ref="E9:E13"/>
    <mergeCell ref="I3:K3"/>
    <mergeCell ref="L3:M3"/>
    <mergeCell ref="B5:B6"/>
    <mergeCell ref="E5:E6"/>
    <mergeCell ref="H5:H6"/>
    <mergeCell ref="I5:I6"/>
    <mergeCell ref="J5:J6"/>
    <mergeCell ref="K5:N5"/>
  </mergeCells>
  <phoneticPr fontId="2"/>
  <dataValidations count="1">
    <dataValidation type="whole" allowBlank="1" showInputMessage="1" showErrorMessage="1" sqref="E9 E14 E19 B9:D23">
      <formula1>0</formula1>
      <formula2>999999</formula2>
    </dataValidation>
  </dataValidations>
  <printOptions horizontalCentered="1"/>
  <pageMargins left="0.39370078740157483" right="0.39370078740157483" top="0.39370078740157483" bottom="0.39370078740157483" header="0" footer="0"/>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32</vt:i4>
      </vt:variant>
    </vt:vector>
  </HeadingPairs>
  <TitlesOfParts>
    <vt:vector size="57" baseType="lpstr">
      <vt:lpstr>交付申請書</vt:lpstr>
      <vt:lpstr>2_総括表</vt:lpstr>
      <vt:lpstr>3-1_全日_集計表（旧・旧）</vt:lpstr>
      <vt:lpstr>3-1_全日_集計表（旧・新）</vt:lpstr>
      <vt:lpstr>3-1_全日_集計表_（新・新）</vt:lpstr>
      <vt:lpstr>3-1_全日_集計表_（新々・新）</vt:lpstr>
      <vt:lpstr>3-1_通信_集計表 (旧々・旧制度)</vt:lpstr>
      <vt:lpstr>3-1_通信_集計表 (旧々・新制度)</vt:lpstr>
      <vt:lpstr>3-1_通信_集計表（旧・旧制度）</vt:lpstr>
      <vt:lpstr>3-1_通信_集計表（旧・新制度）</vt:lpstr>
      <vt:lpstr>3-1_通信_集計表（新・新制度）</vt:lpstr>
      <vt:lpstr>3-1_通信_集計表（新々・新制度）</vt:lpstr>
      <vt:lpstr>3-2_算定表</vt:lpstr>
      <vt:lpstr>3-3_調整額内訳（旧々・旧制度）</vt:lpstr>
      <vt:lpstr>3-3_調整額内訳（旧々・新制度）</vt:lpstr>
      <vt:lpstr>3-3_調整額内訳（旧・旧制度）</vt:lpstr>
      <vt:lpstr>3-3_調整額内訳（旧・新制度）</vt:lpstr>
      <vt:lpstr>3-3_調整額内訳（新・新制度）</vt:lpstr>
      <vt:lpstr>3-3_調整額内訳（新々・新制度）</vt:lpstr>
      <vt:lpstr>3-1_通信定額_集計表 (旧々・旧制度)</vt:lpstr>
      <vt:lpstr>3-1_通信定額_集計表 (旧々・新制度)</vt:lpstr>
      <vt:lpstr>3-1_通信定額_集計表（旧・旧）</vt:lpstr>
      <vt:lpstr>3-1_通信定額_集計表（旧・新）</vt:lpstr>
      <vt:lpstr>3-1_通信定額_集計表_（新・新）</vt:lpstr>
      <vt:lpstr>3-1_通信定額_集計表_（新々・新）</vt:lpstr>
      <vt:lpstr>'2_総括表'!Print_Area</vt:lpstr>
      <vt:lpstr>'3-1_全日_集計表（旧・旧）'!Print_Area</vt:lpstr>
      <vt:lpstr>'3-1_全日_集計表（旧・新）'!Print_Area</vt:lpstr>
      <vt:lpstr>'3-1_全日_集計表_（新・新）'!Print_Area</vt:lpstr>
      <vt:lpstr>'3-1_全日_集計表_（新々・新）'!Print_Area</vt:lpstr>
      <vt:lpstr>'3-1_通信_集計表 (旧々・旧制度)'!Print_Area</vt:lpstr>
      <vt:lpstr>'3-1_通信_集計表 (旧々・新制度)'!Print_Area</vt:lpstr>
      <vt:lpstr>'3-1_通信_集計表（旧・旧制度）'!Print_Area</vt:lpstr>
      <vt:lpstr>'3-1_通信_集計表（旧・新制度）'!Print_Area</vt:lpstr>
      <vt:lpstr>'3-1_通信_集計表（新・新制度）'!Print_Area</vt:lpstr>
      <vt:lpstr>'3-1_通信_集計表（新々・新制度）'!Print_Area</vt:lpstr>
      <vt:lpstr>'3-1_通信定額_集計表 (旧々・旧制度)'!Print_Area</vt:lpstr>
      <vt:lpstr>'3-1_通信定額_集計表 (旧々・新制度)'!Print_Area</vt:lpstr>
      <vt:lpstr>'3-1_通信定額_集計表（旧・旧）'!Print_Area</vt:lpstr>
      <vt:lpstr>'3-1_通信定額_集計表（旧・新）'!Print_Area</vt:lpstr>
      <vt:lpstr>'3-1_通信定額_集計表_（新・新）'!Print_Area</vt:lpstr>
      <vt:lpstr>'3-1_通信定額_集計表_（新々・新）'!Print_Area</vt:lpstr>
      <vt:lpstr>'3-2_算定表'!Print_Area</vt:lpstr>
      <vt:lpstr>'3-3_調整額内訳（旧・旧制度）'!Print_Area</vt:lpstr>
      <vt:lpstr>'3-3_調整額内訳（旧・新制度）'!Print_Area</vt:lpstr>
      <vt:lpstr>'3-3_調整額内訳（旧々・旧制度）'!Print_Area</vt:lpstr>
      <vt:lpstr>'3-3_調整額内訳（旧々・新制度）'!Print_Area</vt:lpstr>
      <vt:lpstr>'3-3_調整額内訳（新・新制度）'!Print_Area</vt:lpstr>
      <vt:lpstr>'3-3_調整額内訳（新々・新制度）'!Print_Area</vt:lpstr>
      <vt:lpstr>交付申請書!Print_Area</vt:lpstr>
      <vt:lpstr>'3-2_算定表'!Print_Titles</vt:lpstr>
      <vt:lpstr>'3-3_調整額内訳（旧・旧制度）'!Print_Titles</vt:lpstr>
      <vt:lpstr>'3-3_調整額内訳（旧・新制度）'!Print_Titles</vt:lpstr>
      <vt:lpstr>'3-3_調整額内訳（旧々・旧制度）'!Print_Titles</vt:lpstr>
      <vt:lpstr>'3-3_調整額内訳（旧々・新制度）'!Print_Titles</vt:lpstr>
      <vt:lpstr>'3-3_調整額内訳（新・新制度）'!Print_Titles</vt:lpstr>
      <vt:lpstr>'3-3_調整額内訳（新々・新制度）'!Print_Titles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2020-05-21T01:05:47Z</cp:lastPrinted>
  <dcterms:created xsi:type="dcterms:W3CDTF">2010-06-30T04:01:38Z</dcterms:created>
  <dcterms:modified xsi:type="dcterms:W3CDTF">2020-06-23T03:03:28Z</dcterms:modified>
</cp:coreProperties>
</file>