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40" yWindow="65446" windowWidth="10140" windowHeight="7245"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externalReferences>
    <externalReference r:id="rId19"/>
  </externalReference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<sst xmlns="http://schemas.openxmlformats.org/spreadsheetml/2006/main" count="880" uniqueCount="378">
  <si>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</si>
  <si>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</si>
  <si>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</si>
  <si>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</si>
  <si>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</si>
  <si>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</si>
  <si>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</si>
  <si>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</si>
  <si>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</si>
  <si>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</si>
  <si>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</si>
  <si>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</si>
  <si>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</si>
  <si>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</si>
  <si>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</si>
  <si>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</si>
  <si>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</si>
  <si>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</si>
  <si>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</si>
  <si>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</si>
  <si>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</si>
  <si>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</si>
  <si>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</si>
  <si>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</si>
  <si>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</si>
  <si>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</si>
  <si>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</si>
  <si>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</si>
  <si>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</si>
  <si>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</si>
  <si>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</si>
  <si>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</si>
  <si>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</si>
  <si>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</si>
  <si>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</si>
  <si>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</si>
  <si>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</si>
  <si>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</si>
  <si>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</si>
  <si>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</si>
  <si>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</si>
  <si>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</si>
  <si>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</si>
  <si>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</si>
  <si>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</si>
  <si>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</si>
  <si>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</si>
  <si>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</si>
  <si>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</si>
  <si>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</si>
  <si>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</si>
  <si>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</si>
  <si>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</si>
  <si>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</si>
  <si>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</si>
  <si>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</si>
  <si>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</si>
  <si>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</si>
  <si>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</si>
  <si>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</si>
  <si>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</si>
  <si>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</si>
  <si>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</si>
  <si>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</si>
  <si>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</si>
  <si>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</si>
  <si>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</si>
  <si>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</si>
  <si>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</si>
  <si>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</si>
  <si>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</si>
  <si>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</si>
  <si>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</si>
  <si>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</si>
  <si>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</si>
  <si>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</si>
  <si>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</si>
  <si>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</si>
  <si>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</si>
  <si>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</si>
  <si>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</si>
  <si>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</si>
  <si>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</si>
  <si>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</si>
  <si>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</si>
  <si>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</si>
  <si>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</si>
  <si>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</si>
  <si>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</si>
  <si>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</si>
  <si>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</si>
  <si>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</si>
  <si>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</si>
  <si>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</si>
  <si>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</si>
  <si>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</si>
  <si>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</si>
  <si>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</si>
  <si>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</si>
  <si>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</si>
  <si>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</si>
  <si>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</si>
  <si>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</si>
  <si>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</si>
  <si>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</si>
  <si>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</si>
  <si>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</si>
  <si>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</si>
  <si>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</si>
  <si>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</si>
  <si>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</si>
  <si>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</si>
  <si>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</si>
  <si>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</si>
  <si>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</si>
  <si>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</si>
  <si>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</si>
  <si>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</si>
  <si>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</si>
  <si>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</si>
  <si>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</si>
  <si>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</si>
  <si>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</si>
  <si>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</si>
  <si>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</si>
  <si>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</si>
  <si>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</si>
  <si>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</si>
  <si>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</si>
  <si>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</si>
  <si>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</si>
  <si>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</si>
  <si>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</si>
  <si>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</si>
  <si>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</si>
  <si>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</si>
  <si>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</si>
  <si>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</si>
  <si>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</si>
  <si>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</si>
  <si>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</si>
  <si>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</si>
  <si>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</si>
  <si>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</si>
  <si>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</si>
  <si>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</si>
  <si>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</si>
  <si>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</si>
  <si>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</si>
  <si>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</si>
  <si>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</si>
  <si>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</si>
  <si>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</si>
  <si>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</si>
  <si>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</si>
  <si>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</si>
  <si>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</si>
  <si>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</si>
  <si>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</si>
  <si>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</si>
  <si>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</si>
  <si>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</si>
  <si>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</si>
  <si>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</si>
  <si>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</si>
  <si>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</si>
  <si>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</si>
  <si>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</si>
  <si>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</si>
  <si>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</si>
  <si>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</si>
  <si>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</si>
  <si>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</si>
  <si>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</si>
  <si>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</si>
  <si>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</si>
  <si>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</si>
  <si>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</si>
  <si>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</si>
  <si>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</si>
  <si>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</si>
  <si>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</si>
  <si>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</si>
  <si>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</si>
  <si>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</si>
  <si>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</si>
  <si>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</si>
  <si>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</si>
  <si>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</si>
  <si>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</si>
  <si>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</si>
  <si>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</si>
  <si>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</si>
  <si>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</si>
  <si>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</si>
  <si>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</si>
  <si>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</si>
  <si>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</si>
  <si>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</si>
  <si>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</si>
  <si>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</si>
  <si>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</si>
  <si>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</si>
  <si>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</si>
  <si>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</si>
  <si>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</si>
  <si>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</si>
  <si>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</si>
  <si>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</si>
  <si>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</si>
  <si>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</si>
  <si>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</si>
  <si>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</si>
  <si>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</si>
  <si>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</si>
  <si>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</si>
  <si>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</si>
  <si>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</si>
  <si>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</si>
  <si>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</si>
  <si>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</si>
  <si>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</si>
  <si>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</si>
  <si>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</si>
  <si>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</si>
  <si>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</si>
  <si>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</si>
  <si>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</si>
  <si>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</si>
  <si>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</si>
  <si>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</si>
  <si>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</si>
  <si>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</si>
  <si>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</si>
  <si>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</si>
  <si>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</si>
  <si>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</si>
  <si>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</si>
  <si>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</si>
  <si>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</si>
  <si>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</si>
  <si>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</si>
  <si>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</si>
  <si>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</si>
  <si>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</si>
  <si>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</si>
  <si>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</si>
  <si>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</si>
  <si>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</si>
  <si>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</si>
  <si>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</si>
  <si>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</si>
  <si>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</si>
  <si>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</si>
  <si>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</si>
  <si>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</si>
  <si>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</si>
  <si>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</si>
  <si>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</si>
  <si>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</si>
  <si>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</si>
  <si>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</si>
  <si>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</si>
  <si>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</si>
  <si>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</si>
  <si>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</si>
  <si>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</si>
  <si>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</si>
  <si>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</si>
  <si>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</si>
  <si>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</si>
  <si>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</si>
  <si>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１－（１）－イ</t>
  </si>
  <si>
    <t>１－（２）－ウ</t>
  </si>
  <si>
    <t>２－（１）－イ</t>
  </si>
  <si>
    <t>３－（１）－ア</t>
  </si>
  <si>
    <t>３－（２）－イ</t>
  </si>
  <si>
    <t>授業力向上に係る学校視察旅費</t>
  </si>
  <si>
    <t>ＩＣＴ機器（プロジェクター・タブレット等）</t>
  </si>
  <si>
    <t>授業アンケートシステム運用業務委託</t>
  </si>
  <si>
    <t>生徒の学力向上や学習習慣充実に資する学校視察旅費</t>
  </si>
  <si>
    <t>海外修学旅行下見旅費（１６期生台湾）</t>
  </si>
  <si>
    <t>教職員研修〔教育相談〕講師謝金</t>
  </si>
  <si>
    <t>共生推進教室生徒〔障がいのある生徒〕に係る修学旅行付添旅費（１５期生台湾）</t>
  </si>
  <si>
    <t>リーフレット〔三つ折り〕作成費用</t>
  </si>
  <si>
    <t>リーフレット〔冬版〕作成費用</t>
  </si>
  <si>
    <t>クリアファイル〔従来Ver〕作成費用</t>
  </si>
  <si>
    <t>◎</t>
  </si>
  <si>
    <t>日本教育会</t>
  </si>
  <si>
    <t>１－（１）－ア</t>
  </si>
  <si>
    <t>アクティブ・ラーニングを意識した授業改善</t>
  </si>
  <si>
    <t>授業アンケートを活用した授業改善の取組み</t>
  </si>
  <si>
    <t>家庭学習習慣を身に付けさせるための効果的取組み</t>
  </si>
  <si>
    <t>グローバル人材の育成</t>
  </si>
  <si>
    <t>大阪府立学校人権教育研究会主催研修会資料代〔夏〕</t>
  </si>
  <si>
    <t>大阪府立学校人権教育研究会主催研修会資料代〔冬〕</t>
  </si>
  <si>
    <t>「学校いじめ防止基本方針」に基づいた学校運営</t>
  </si>
  <si>
    <t>生徒の困り感へのきめ細かい対応</t>
  </si>
  <si>
    <t>　　平成29年　4月　13日</t>
  </si>
  <si>
    <t>3-(2)-ｲ</t>
  </si>
  <si>
    <t>全国高等学校長協会総会研究協議会参加費</t>
  </si>
  <si>
    <t>全国高等学校長協会総会旅費（埼玉県大宮）</t>
  </si>
  <si>
    <t>教職員研修（教育相談）講師謝金</t>
  </si>
  <si>
    <t>（学校番号：1004）</t>
  </si>
  <si>
    <t>府立芦間高等学校　</t>
  </si>
  <si>
    <t>　校長　萩原　英治　</t>
  </si>
  <si>
    <t>（財務会計コード番号：10487）</t>
  </si>
  <si>
    <t>　芦間高 第44号　</t>
  </si>
  <si>
    <t>　　平成　29年　　4月　　2６日</t>
  </si>
  <si>
    <t>（学校番号：１００４）</t>
  </si>
  <si>
    <t>（財務会計コード番号：１０４８７）</t>
  </si>
  <si>
    <t>　 芦間高 第 　２８号　</t>
  </si>
  <si>
    <t>府立芦間高等学校　</t>
  </si>
  <si>
    <t>　校長　萩原　英治　</t>
  </si>
  <si>
    <t>４－（１）－ア</t>
  </si>
  <si>
    <t>新広報誌の発刊</t>
  </si>
  <si>
    <t>４－（１）－イ</t>
  </si>
  <si>
    <t>オープンスクール等の充実</t>
  </si>
  <si>
    <t>１－（２）－ウ</t>
  </si>
  <si>
    <t>家庭学習習慣を身に付けさせるための効果的取組み</t>
  </si>
  <si>
    <t>生徒の学力向上や学習習慣充実に資する学校視察旅費</t>
  </si>
  <si>
    <t>２－（１）－イ</t>
  </si>
  <si>
    <t>グローバル人材の育成</t>
  </si>
  <si>
    <t>海外修学旅行下見旅費（１６期生台湾）</t>
  </si>
  <si>
    <t>３－（１）－ア</t>
  </si>
  <si>
    <t>「学校いじめ防止基本方針」に基づいた学校運営</t>
  </si>
  <si>
    <t>３－（２）－イ</t>
  </si>
  <si>
    <t>生徒の困り感へのきめ細かい対応</t>
  </si>
  <si>
    <t>共生推進教室生徒〔障がいのある生徒〕に係る修学旅行付添旅費（１５期生台湾）</t>
  </si>
  <si>
    <t>リーフレット〔三つ折り〕作成費用</t>
  </si>
  <si>
    <t>リーフレット〔冬版〕作成費用</t>
  </si>
  <si>
    <t>クリアファイル〔従来Ver〕作成費用</t>
  </si>
  <si>
    <t>全国高等学校長協会総会研究協議会資料代</t>
  </si>
  <si>
    <t>各種団体負担金（会費）</t>
  </si>
  <si>
    <t>１－（１）－ア</t>
  </si>
  <si>
    <t>アクティブ・ラーニングを意識した授業改善</t>
  </si>
  <si>
    <t>ＩＣＴ機器（プロジェクター・タブレット等）</t>
  </si>
  <si>
    <t>　　平成　２９年　　　８月　　２３日</t>
  </si>
  <si>
    <t>　芦間高 第149号　</t>
  </si>
  <si>
    <t>リーフレット〔三つ折り〕作成費用</t>
  </si>
  <si>
    <t>府立芦間高等学校　</t>
  </si>
  <si>
    <t>芦間高 第 195号　</t>
  </si>
  <si>
    <t>広報用垂れ幕及びインク</t>
  </si>
  <si>
    <t>広報用垂れ幕</t>
  </si>
  <si>
    <t>学校案内増刷</t>
  </si>
  <si>
    <t>中学生向け広報紙用紙（色上質紙）</t>
  </si>
  <si>
    <t>垂れ幕２本、インク５色×１個</t>
  </si>
  <si>
    <t>以上、実績額</t>
  </si>
  <si>
    <t>1箱2500枚</t>
  </si>
  <si>
    <t>１－（１）－ア</t>
  </si>
  <si>
    <t>１－（１）－イ</t>
  </si>
  <si>
    <t>授業改善を活用した授業アンケートの取り組み</t>
  </si>
  <si>
    <t>授業アンケートシステム業務委託</t>
  </si>
  <si>
    <t>１－（２）－ウ</t>
  </si>
  <si>
    <t>家庭学習習慣を身に付けさせるための効果的取組</t>
  </si>
  <si>
    <t>生徒の学力向上や学習習慣充実に資する学校視察旅費</t>
  </si>
  <si>
    <t>２－（１）－イ</t>
  </si>
  <si>
    <t>グローバル人材の育成</t>
  </si>
  <si>
    <t>海外旅行下見（１６期生台湾）</t>
  </si>
  <si>
    <t>３－（１）－ア</t>
  </si>
  <si>
    <t>「学校いじめ防止基本方針」に基づいた学校運営</t>
  </si>
  <si>
    <t>大阪府立学校人権教育研究会主催研修会資料代</t>
  </si>
  <si>
    <t>３－（２）－イ</t>
  </si>
  <si>
    <t>生徒の困り感へのきめ細かい対応</t>
  </si>
  <si>
    <t>教職員研修（教育相談）講師謝金、共生推進教室生徒（障がいのある生徒）に係る修学旅行付添旅費（１５期生台湾）</t>
  </si>
  <si>
    <t>４－（１）－ア</t>
  </si>
  <si>
    <t>新広報誌の発刊</t>
  </si>
  <si>
    <t>４－（１）－イ</t>
  </si>
  <si>
    <t>オープンスクール等の充実</t>
  </si>
  <si>
    <t>授業力向上に係る学校視察旅費、ＩＣＴ機器（タブレット等）</t>
  </si>
  <si>
    <t>リーフレット（三つ折り）の作成</t>
  </si>
  <si>
    <t>広報用垂れ幕、インク、学校案内増刷、中学生向け広報用紙（色上質紙）</t>
  </si>
  <si>
    <t>○</t>
  </si>
  <si>
    <t>△</t>
  </si>
  <si>
    <t>　標記につきまして、平成29年度の執行状況及び実施内容を、下記のとおり報告します。</t>
  </si>
  <si>
    <t>　芦間高第 302 号</t>
  </si>
  <si>
    <t>府立芦間高等学校</t>
  </si>
  <si>
    <t>　校長　萩原　英治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</si>
</sst>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0_);[Red]\(0\)"/>
    <numFmt numFmtId="182" formatCode="&quot;¥&quot;#,##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1"/>
      <color indexed="10"/>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1"/>
      <color rgb="FFFF0000"/>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bottom style="hair"/>
    </border>
    <border>
      <left style="medium"/>
      <right style="thin"/>
      <top style="hair"/>
      <bottom style="hair"/>
    </border>
    <border>
      <left style="thin"/>
      <right style="thin"/>
      <top style="hair"/>
      <bottom style="hair"/>
    </border>
    <border>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top style="medium"/>
      <bottom style="hair"/>
    </border>
    <border>
      <left/>
      <right/>
      <top/>
      <bottom style="hair"/>
    </border>
    <border>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top/>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bottom style="hair"/>
    </border>
    <border>
      <left style="thin"/>
      <right/>
      <top style="medium"/>
      <bottom style="double"/>
    </border>
    <border>
      <left/>
      <right/>
      <top style="hair"/>
      <bottom style="thin"/>
    </border>
    <border>
      <left/>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top style="hair"/>
      <bottom style="hair"/>
    </border>
    <border>
      <left style="medium"/>
      <right style="medium"/>
      <top/>
      <bottom style="medium"/>
    </border>
    <border>
      <left style="medium"/>
      <right style="hair"/>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bottom style="medium"/>
    </border>
    <border>
      <left style="thin"/>
      <right style="hair"/>
      <top/>
      <bottom style="thin"/>
    </border>
    <border>
      <left style="hair"/>
      <right style="thin"/>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bottom style="medium"/>
    </border>
    <border>
      <left style="hair"/>
      <right style="medium"/>
      <top/>
      <bottom style="medium"/>
    </border>
    <border>
      <left style="medium"/>
      <right style="thin"/>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hair"/>
      <top style="hair"/>
      <bottom/>
    </border>
    <border>
      <left style="thin"/>
      <right/>
      <top style="thin"/>
      <bottom style="thin"/>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right style="medium"/>
      <top style="medium"/>
      <bottom style="medium"/>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right style="medium"/>
      <top/>
      <bottom style="thin"/>
    </border>
    <border>
      <left style="medium"/>
      <right/>
      <top style="thin"/>
      <bottom style="double"/>
    </border>
    <border>
      <left/>
      <right style="thin"/>
      <top style="thin"/>
      <bottom style="double"/>
    </border>
    <border>
      <left/>
      <right style="thin"/>
      <top style="double"/>
      <bottom style="medium"/>
    </border>
    <border>
      <left style="medium"/>
      <right/>
      <top style="medium"/>
      <bottom style="double"/>
    </border>
    <border>
      <left/>
      <right style="thin"/>
      <top style="medium"/>
      <bottom style="double"/>
    </border>
    <border>
      <left style="medium"/>
      <right/>
      <top style="double"/>
      <bottom style="thin"/>
    </border>
    <border>
      <left/>
      <right style="thin"/>
      <top style="double"/>
      <bottom style="thin"/>
    </border>
    <border>
      <left/>
      <right/>
      <top style="medium"/>
      <bottom style="double"/>
    </border>
    <border>
      <left style="thin"/>
      <right style="medium"/>
      <top style="medium"/>
      <bottom style="double"/>
    </border>
    <border>
      <left style="thin"/>
      <right/>
      <top style="double"/>
      <bottom style="thin"/>
    </border>
    <border>
      <left/>
      <right style="medium"/>
      <top style="double"/>
      <bottom style="thin"/>
    </border>
    <border>
      <left style="thin"/>
      <right style="medium"/>
      <top/>
      <bottom style="medium"/>
    </border>
    <border>
      <left style="thin"/>
      <right style="medium"/>
      <top style="thin"/>
      <bottom style="double"/>
    </border>
    <border>
      <left style="thin"/>
      <right style="medium"/>
      <top style="double"/>
      <bottom style="thin"/>
    </border>
    <border>
      <left style="medium"/>
      <right/>
      <top/>
      <bottom style="medium"/>
    </border>
    <border>
      <left style="thin"/>
      <right/>
      <top style="double"/>
      <bottom/>
    </border>
    <border>
      <left/>
      <right style="medium"/>
      <top style="double"/>
      <bottom/>
    </border>
    <border>
      <left/>
      <right/>
      <top style="double"/>
      <bottom style="thin"/>
    </border>
    <border>
      <left/>
      <right style="medium"/>
      <top style="medium"/>
      <bottom style="double"/>
    </border>
    <border>
      <left/>
      <right style="thin"/>
      <top style="medium"/>
      <bottom/>
    </border>
    <border>
      <left style="thin"/>
      <right style="thin"/>
      <top style="medium"/>
      <bottom/>
    </border>
    <border>
      <left/>
      <right/>
      <top style="double"/>
      <bottom style="medium"/>
    </border>
    <border>
      <left/>
      <right style="thin"/>
      <top style="double"/>
      <bottom/>
    </border>
    <border>
      <left style="thin"/>
      <right/>
      <top/>
      <bottom style="medium"/>
    </border>
    <border>
      <left/>
      <right style="medium"/>
      <top/>
      <bottom style="medium"/>
    </border>
    <border>
      <left/>
      <right style="thin"/>
      <top/>
      <bottom style="medium"/>
    </border>
    <border>
      <left style="double"/>
      <right/>
      <top style="medium"/>
      <bottom style="medium"/>
    </border>
    <border>
      <left style="thin"/>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5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1"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1"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1"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1"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1"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1"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1"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1"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1"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1"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1"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1"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1"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1"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1"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1"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8" fillId="6" borderId="75" xfId="0" applyFont="1" applyFill="1" applyBorder="1" applyAlignment="1" applyProtection="1">
      <alignment horizontal="center" vertical="center" wrapText="1"/>
      <protection locked="0"/>
    </xf>
    <xf numFmtId="0" fontId="19" fillId="0" borderId="35" xfId="0" applyFont="1" applyBorder="1" applyAlignment="1" applyProtection="1">
      <alignment horizontal="center" vertical="center" wrapText="1" shrinkToFit="1"/>
      <protection/>
    </xf>
    <xf numFmtId="0" fontId="19" fillId="0" borderId="94" xfId="0" applyFont="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3" fillId="6" borderId="81" xfId="0" applyFont="1" applyFill="1" applyBorder="1" applyAlignment="1" applyProtection="1">
      <alignment horizontal="center" vertical="center" shrinkToFit="1"/>
      <protection locked="0"/>
    </xf>
    <xf numFmtId="0" fontId="3" fillId="6" borderId="88" xfId="0" applyFont="1" applyFill="1" applyBorder="1" applyAlignment="1" applyProtection="1">
      <alignment horizontal="left" vertical="center" shrinkToFit="1"/>
      <protection locked="0"/>
    </xf>
    <xf numFmtId="5" fontId="3" fillId="6" borderId="88" xfId="0" applyNumberFormat="1" applyFont="1" applyFill="1" applyBorder="1" applyAlignment="1" applyProtection="1">
      <alignment vertical="center" shrinkToFit="1"/>
      <protection locked="0"/>
    </xf>
    <xf numFmtId="181" fontId="3" fillId="6" borderId="88" xfId="0" applyNumberFormat="1" applyFont="1" applyFill="1" applyBorder="1" applyAlignment="1" applyProtection="1">
      <alignment vertical="center" shrinkToFit="1"/>
      <protection locked="0"/>
    </xf>
    <xf numFmtId="0" fontId="3" fillId="6" borderId="92" xfId="0" applyFont="1" applyFill="1" applyBorder="1" applyAlignment="1" applyProtection="1">
      <alignment horizontal="left" vertical="center" shrinkToFit="1"/>
      <protection locked="0"/>
    </xf>
    <xf numFmtId="6" fontId="3" fillId="6" borderId="88" xfId="57" applyFont="1" applyFill="1" applyBorder="1" applyAlignment="1" applyProtection="1">
      <alignment vertical="center" shrinkToFit="1"/>
      <protection locked="0"/>
    </xf>
    <xf numFmtId="6" fontId="3" fillId="6" borderId="113" xfId="57" applyFont="1" applyFill="1" applyBorder="1" applyAlignment="1" applyProtection="1">
      <alignment vertical="center" shrinkToFit="1"/>
      <protection locked="0"/>
    </xf>
    <xf numFmtId="181" fontId="3" fillId="6" borderId="111" xfId="0" applyNumberFormat="1" applyFont="1" applyFill="1" applyBorder="1" applyAlignment="1" applyProtection="1">
      <alignment vertical="center" shrinkToFit="1"/>
      <protection locked="0"/>
    </xf>
    <xf numFmtId="6" fontId="3" fillId="6" borderId="111" xfId="57" applyFont="1" applyFill="1" applyBorder="1" applyAlignment="1" applyProtection="1">
      <alignment vertical="center" shrinkToFit="1"/>
      <protection locked="0"/>
    </xf>
    <xf numFmtId="0" fontId="3" fillId="6" borderId="111" xfId="0" applyFont="1" applyFill="1" applyBorder="1" applyAlignment="1" applyProtection="1">
      <alignment horizontal="left" vertical="center" shrinkToFit="1"/>
      <protection locked="0"/>
    </xf>
    <xf numFmtId="177" fontId="3" fillId="6" borderId="88" xfId="0" applyNumberFormat="1" applyFont="1" applyFill="1" applyBorder="1" applyAlignment="1" applyProtection="1">
      <alignment vertical="center" shrinkToFit="1"/>
      <protection locked="0"/>
    </xf>
    <xf numFmtId="5" fontId="3" fillId="6" borderId="111" xfId="0" applyNumberFormat="1" applyFont="1" applyFill="1" applyBorder="1" applyAlignment="1" applyProtection="1">
      <alignment vertical="center" shrinkToFit="1"/>
      <protection locked="0"/>
    </xf>
    <xf numFmtId="181" fontId="61" fillId="6" borderId="88" xfId="0" applyNumberFormat="1" applyFont="1" applyFill="1" applyBorder="1" applyAlignment="1" applyProtection="1">
      <alignment vertical="center" shrinkToFit="1"/>
      <protection locked="0"/>
    </xf>
    <xf numFmtId="0" fontId="7" fillId="6" borderId="173" xfId="0" applyFont="1" applyFill="1" applyBorder="1" applyAlignment="1" applyProtection="1">
      <alignment horizontal="left" vertical="center" shrinkToFit="1"/>
      <protection locked="0"/>
    </xf>
    <xf numFmtId="0" fontId="7" fillId="6" borderId="111" xfId="0" applyFont="1" applyFill="1" applyBorder="1" applyAlignment="1" applyProtection="1">
      <alignment horizontal="left" vertical="center" wrapText="1"/>
      <protection locked="0"/>
    </xf>
    <xf numFmtId="0" fontId="7" fillId="6" borderId="88" xfId="0" applyFont="1" applyFill="1" applyBorder="1" applyAlignment="1" applyProtection="1">
      <alignment horizontal="left" vertical="center" wrapText="1" shrinkToFit="1"/>
      <protection locked="0"/>
    </xf>
    <xf numFmtId="0" fontId="4" fillId="6" borderId="88" xfId="0" applyFont="1" applyFill="1" applyBorder="1" applyAlignment="1" applyProtection="1">
      <alignment horizontal="left" vertical="center" wrapText="1" shrinkToFit="1"/>
      <protection locked="0"/>
    </xf>
    <xf numFmtId="0" fontId="3" fillId="6" borderId="113" xfId="0" applyFont="1" applyFill="1" applyBorder="1" applyAlignment="1" applyProtection="1">
      <alignment horizontal="left" vertical="center" shrinkToFit="1"/>
      <protection locked="0"/>
    </xf>
    <xf numFmtId="0" fontId="7" fillId="6" borderId="130"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left" vertical="center" wrapText="1"/>
      <protection/>
    </xf>
    <xf numFmtId="182" fontId="7" fillId="6" borderId="88" xfId="57" applyNumberFormat="1" applyFont="1" applyFill="1" applyBorder="1" applyAlignment="1" applyProtection="1">
      <alignment horizontal="right" vertical="center" shrinkToFit="1"/>
      <protection locked="0"/>
    </xf>
    <xf numFmtId="0" fontId="4" fillId="0" borderId="92" xfId="0" applyFont="1" applyBorder="1" applyAlignment="1" applyProtection="1">
      <alignment vertical="center" wrapText="1"/>
      <protection/>
    </xf>
    <xf numFmtId="0" fontId="10" fillId="0" borderId="88" xfId="0" applyFont="1" applyBorder="1" applyAlignment="1" applyProtection="1">
      <alignment vertical="center" wrapText="1"/>
      <protection/>
    </xf>
    <xf numFmtId="5" fontId="3" fillId="0" borderId="0" xfId="0" applyNumberFormat="1" applyFont="1" applyFill="1" applyBorder="1" applyAlignment="1" applyProtection="1">
      <alignment vertical="center" shrinkToFit="1"/>
      <protection/>
    </xf>
    <xf numFmtId="177" fontId="3" fillId="0" borderId="0" xfId="0" applyNumberFormat="1" applyFont="1" applyFill="1" applyBorder="1" applyAlignment="1" applyProtection="1">
      <alignment vertical="center" shrinkToFit="1"/>
      <protection/>
    </xf>
    <xf numFmtId="180" fontId="3" fillId="0" borderId="0" xfId="0" applyNumberFormat="1" applyFont="1" applyFill="1" applyBorder="1" applyAlignment="1" applyProtection="1">
      <alignment horizontal="left" vertical="center" shrinkToFit="1"/>
      <protection/>
    </xf>
    <xf numFmtId="5" fontId="3" fillId="0" borderId="0" xfId="0" applyNumberFormat="1" applyFont="1" applyBorder="1" applyAlignment="1" applyProtection="1">
      <alignment vertical="center" shrinkToFit="1"/>
      <protection/>
    </xf>
    <xf numFmtId="6" fontId="3" fillId="0" borderId="0" xfId="0" applyNumberFormat="1" applyFont="1" applyFill="1" applyBorder="1" applyAlignment="1" applyProtection="1">
      <alignment horizontal="right" vertical="center" shrinkToFit="1"/>
      <protection/>
    </xf>
    <xf numFmtId="176" fontId="3" fillId="0" borderId="0" xfId="0" applyNumberFormat="1" applyFont="1" applyFill="1" applyBorder="1" applyAlignment="1" applyProtection="1">
      <alignment horizontal="right" vertical="center" shrinkToFit="1"/>
      <protection/>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4"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3" xfId="57" applyFont="1" applyFill="1" applyBorder="1" applyAlignment="1" applyProtection="1">
      <alignment horizontal="center" vertical="center"/>
      <protection/>
    </xf>
    <xf numFmtId="0" fontId="7" fillId="6" borderId="178"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7" fillId="0" borderId="185"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7" fillId="0" borderId="19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5" xfId="0" applyFont="1" applyBorder="1" applyAlignment="1" applyProtection="1">
      <alignment horizontal="left" vertical="center" shrinkToFit="1"/>
      <protection/>
    </xf>
    <xf numFmtId="0" fontId="7" fillId="0" borderId="67" xfId="0" applyFont="1" applyBorder="1" applyAlignment="1" applyProtection="1">
      <alignment horizontal="center" vertical="center" shrinkToFit="1"/>
      <protection/>
    </xf>
    <xf numFmtId="0" fontId="7" fillId="0" borderId="196"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7"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3" xfId="0" applyFont="1" applyFill="1" applyBorder="1" applyAlignment="1" applyProtection="1">
      <alignment horizontal="left" vertical="center"/>
      <protection locked="0"/>
    </xf>
    <xf numFmtId="0" fontId="18" fillId="0" borderId="63" xfId="0" applyFont="1" applyFill="1" applyBorder="1" applyAlignment="1" applyProtection="1">
      <alignment horizontal="center" vertical="center"/>
      <protection/>
    </xf>
    <xf numFmtId="0" fontId="18" fillId="0" borderId="36" xfId="0" applyFont="1" applyFill="1" applyBorder="1" applyAlignment="1" applyProtection="1">
      <alignment horizontal="center" vertical="center"/>
      <protection/>
    </xf>
    <xf numFmtId="0" fontId="18" fillId="0" borderId="158" xfId="0" applyFont="1" applyFill="1" applyBorder="1" applyAlignment="1" applyProtection="1">
      <alignment horizontal="center" vertical="center"/>
      <protection/>
    </xf>
    <xf numFmtId="6" fontId="18" fillId="6" borderId="50" xfId="57" applyFont="1" applyFill="1" applyBorder="1" applyAlignment="1" applyProtection="1">
      <alignment horizontal="center" vertical="center"/>
      <protection locked="0"/>
    </xf>
    <xf numFmtId="6" fontId="18" fillId="6" borderId="36" xfId="57" applyFont="1" applyFill="1" applyBorder="1" applyAlignment="1" applyProtection="1">
      <alignment horizontal="center" vertical="center"/>
      <protection locked="0"/>
    </xf>
    <xf numFmtId="6" fontId="18" fillId="6" borderId="18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0" fontId="7" fillId="0" borderId="197" xfId="0" applyFont="1" applyBorder="1" applyAlignment="1" applyProtection="1">
      <alignment horizontal="center" vertical="center" shrinkToFit="1"/>
      <protection/>
    </xf>
    <xf numFmtId="6" fontId="3" fillId="0" borderId="202" xfId="57" applyFont="1" applyBorder="1" applyAlignment="1" applyProtection="1">
      <alignment horizontal="right" vertical="center" shrinkToFit="1"/>
      <protection/>
    </xf>
    <xf numFmtId="6" fontId="18" fillId="0" borderId="50" xfId="57" applyFont="1" applyFill="1" applyBorder="1" applyAlignment="1" applyProtection="1">
      <alignment horizontal="center" vertical="center"/>
      <protection/>
    </xf>
    <xf numFmtId="6" fontId="18" fillId="0" borderId="36" xfId="57" applyFont="1" applyFill="1" applyBorder="1" applyAlignment="1" applyProtection="1">
      <alignment horizontal="center" vertical="center"/>
      <protection/>
    </xf>
    <xf numFmtId="6" fontId="18" fillId="0" borderId="183"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0" fontId="7" fillId="0" borderId="67" xfId="0" applyFont="1" applyBorder="1" applyAlignment="1" applyProtection="1">
      <alignment horizontal="center" vertical="center" wrapText="1" shrinkToFit="1"/>
      <protection/>
    </xf>
    <xf numFmtId="0" fontId="7" fillId="0" borderId="196"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shrinkToFit="1"/>
      <protection/>
    </xf>
    <xf numFmtId="0" fontId="7" fillId="0" borderId="208" xfId="0" applyFont="1" applyBorder="1" applyAlignment="1" applyProtection="1">
      <alignment horizontal="center" vertical="center" wrapText="1" shrinkToFit="1"/>
      <protection/>
    </xf>
    <xf numFmtId="0" fontId="7" fillId="0" borderId="209" xfId="0" applyFont="1" applyBorder="1" applyAlignment="1" applyProtection="1">
      <alignment horizontal="center" vertical="center" wrapText="1" shrinkToFit="1"/>
      <protection/>
    </xf>
    <xf numFmtId="6" fontId="7" fillId="0" borderId="14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6" fontId="7" fillId="0" borderId="21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3" xfId="0" applyBorder="1" applyAlignment="1">
      <alignment vertical="center"/>
    </xf>
    <xf numFmtId="0" fontId="0" fillId="0" borderId="18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3" xfId="0" applyFont="1" applyBorder="1" applyAlignment="1" applyProtection="1">
      <alignment horizontal="center" vertical="center" wrapText="1" shrinkToFit="1"/>
      <protection/>
    </xf>
    <xf numFmtId="0" fontId="7" fillId="6" borderId="21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9.55.22\keieishien\Users\HisamoriM\AppData\Local\Microsoft\Windows\Temporary%20Internet%20Files\Content.Outlook\F8BH9VDN\1004&#33446;&#38291;(29&#26657;&#38263;&#65423;&#65416;&#65404;&#65438;&#65426;&#65437;&#65412;&#32076;&#36027;&#19978;&#21322;&#26399;&#38543;&#2617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
      <sheetName val="1-2"/>
      <sheetName val="1-3"/>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11">
        <row r="27">
          <cell r="G27">
            <v>40000</v>
          </cell>
          <cell r="H27">
            <v>0</v>
          </cell>
        </row>
        <row r="30">
          <cell r="G30">
            <v>0</v>
          </cell>
          <cell r="H30">
            <v>0</v>
          </cell>
        </row>
        <row r="31">
          <cell r="G31">
            <v>0</v>
          </cell>
          <cell r="H31">
            <v>0</v>
          </cell>
        </row>
        <row r="32">
          <cell r="G32">
            <v>0</v>
          </cell>
          <cell r="H32">
            <v>0</v>
          </cell>
        </row>
        <row r="33">
          <cell r="G33">
            <v>0</v>
          </cell>
          <cell r="H33">
            <v>0</v>
          </cell>
        </row>
        <row r="34">
          <cell r="G34">
            <v>0</v>
          </cell>
          <cell r="H34">
            <v>0</v>
          </cell>
        </row>
        <row r="35">
          <cell r="G35">
            <v>0</v>
          </cell>
          <cell r="H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zoomScalePageLayoutView="0" workbookViewId="0" topLeftCell="A13">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26" t="s">
        <v>309</v>
      </c>
      <c r="I1" s="526"/>
      <c r="J1" s="526"/>
      <c r="K1" s="526"/>
    </row>
    <row r="2" spans="2:11" s="1" customFormat="1" ht="18" customHeight="1">
      <c r="B2" s="146"/>
      <c r="H2" s="526" t="s">
        <v>310</v>
      </c>
      <c r="I2" s="526"/>
      <c r="J2" s="526"/>
      <c r="K2" s="526"/>
    </row>
    <row r="3" spans="2:11" s="1" customFormat="1" ht="18" customHeight="1">
      <c r="B3" s="146"/>
      <c r="K3" s="2"/>
    </row>
    <row r="4" spans="2:11" s="1" customFormat="1" ht="18" customHeight="1">
      <c r="B4" s="146"/>
      <c r="H4" s="527" t="s">
        <v>375</v>
      </c>
      <c r="I4" s="527"/>
      <c r="J4" s="527"/>
      <c r="K4" s="527"/>
    </row>
    <row r="5" spans="2:11" s="1" customFormat="1" ht="18" customHeight="1">
      <c r="B5" s="146"/>
      <c r="H5" s="528">
        <v>43187</v>
      </c>
      <c r="I5" s="527"/>
      <c r="J5" s="527"/>
      <c r="K5" s="527"/>
    </row>
    <row r="6" spans="1:11" s="1" customFormat="1" ht="18" customHeight="1">
      <c r="A6" s="3" t="s">
        <v>2</v>
      </c>
      <c r="B6" s="146"/>
      <c r="H6" s="4"/>
      <c r="K6" s="11"/>
    </row>
    <row r="7" spans="1:11" s="1" customFormat="1" ht="18" customHeight="1">
      <c r="A7" s="4"/>
      <c r="B7" s="146"/>
      <c r="H7" s="527" t="s">
        <v>376</v>
      </c>
      <c r="I7" s="527"/>
      <c r="J7" s="527"/>
      <c r="K7" s="527"/>
    </row>
    <row r="8" spans="1:11" s="1" customFormat="1" ht="18" customHeight="1">
      <c r="A8" s="4"/>
      <c r="B8" s="146"/>
      <c r="H8" s="527" t="s">
        <v>377</v>
      </c>
      <c r="I8" s="527"/>
      <c r="J8" s="527"/>
      <c r="K8" s="527"/>
    </row>
    <row r="9" spans="1:11" s="1" customFormat="1" ht="42" customHeight="1">
      <c r="A9" s="4"/>
      <c r="B9" s="146"/>
      <c r="H9" s="2"/>
      <c r="K9" s="46"/>
    </row>
    <row r="10" spans="1:11" s="5" customFormat="1" ht="24" customHeight="1">
      <c r="A10" s="540" t="s">
        <v>263</v>
      </c>
      <c r="B10" s="540"/>
      <c r="C10" s="540"/>
      <c r="D10" s="540"/>
      <c r="E10" s="540"/>
      <c r="F10" s="540"/>
      <c r="G10" s="540"/>
      <c r="H10" s="540"/>
      <c r="I10" s="540"/>
      <c r="J10" s="540"/>
      <c r="K10" s="540"/>
    </row>
    <row r="11" spans="1:11" s="5" customFormat="1" ht="24" customHeight="1">
      <c r="A11" s="541"/>
      <c r="B11" s="541"/>
      <c r="C11" s="541"/>
      <c r="D11" s="541"/>
      <c r="E11" s="541"/>
      <c r="F11" s="541"/>
      <c r="G11" s="541"/>
      <c r="H11" s="541"/>
      <c r="I11" s="541"/>
      <c r="J11" s="541"/>
      <c r="K11" s="541"/>
    </row>
    <row r="12" spans="1:11" s="5" customFormat="1" ht="24" customHeight="1">
      <c r="A12" s="14" t="s">
        <v>374</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42" t="s">
        <v>223</v>
      </c>
      <c r="B14" s="543"/>
      <c r="C14" s="544"/>
      <c r="D14" s="545">
        <f>'1-1'!D14:F14</f>
        <v>1190000</v>
      </c>
      <c r="E14" s="546"/>
      <c r="F14" s="547"/>
      <c r="G14" s="532" t="s">
        <v>1</v>
      </c>
      <c r="H14" s="533"/>
      <c r="I14" s="534">
        <v>43187</v>
      </c>
      <c r="J14" s="535"/>
      <c r="K14" s="536"/>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Bot="1" thickTop="1">
      <c r="A16" s="22" t="s">
        <v>119</v>
      </c>
      <c r="B16" s="219">
        <f>'3-2'!K36</f>
        <v>60000</v>
      </c>
      <c r="C16" s="220">
        <f>'3-2'!K37</f>
        <v>330836</v>
      </c>
      <c r="D16" s="220">
        <v>593340</v>
      </c>
      <c r="E16" s="220">
        <f>'3-2'!K39</f>
        <v>0</v>
      </c>
      <c r="F16" s="220">
        <f>'3-2'!K40</f>
        <v>0</v>
      </c>
      <c r="G16" s="220">
        <f>'3-2'!K41</f>
        <v>39204</v>
      </c>
      <c r="H16" s="220">
        <f>'3-2'!K42</f>
        <v>0</v>
      </c>
      <c r="I16" s="220">
        <f>'3-2'!K43</f>
        <v>0</v>
      </c>
      <c r="J16" s="221">
        <f>'3-2'!K44</f>
        <v>65930</v>
      </c>
      <c r="K16" s="222">
        <f>SUM(B16:J16)</f>
        <v>1089310</v>
      </c>
    </row>
    <row r="17" spans="6:7" ht="24" customHeight="1" thickBot="1">
      <c r="F17" s="12"/>
      <c r="G17" s="12"/>
    </row>
    <row r="18" spans="1:11" ht="24" customHeight="1" thickBot="1">
      <c r="A18" s="144" t="s">
        <v>141</v>
      </c>
      <c r="B18" s="537" t="s">
        <v>142</v>
      </c>
      <c r="C18" s="538"/>
      <c r="D18" s="537" t="s">
        <v>224</v>
      </c>
      <c r="E18" s="539"/>
      <c r="F18" s="538" t="s">
        <v>219</v>
      </c>
      <c r="G18" s="538"/>
      <c r="H18" s="538"/>
      <c r="I18" s="538"/>
      <c r="J18" s="539"/>
      <c r="K18" s="145" t="s">
        <v>140</v>
      </c>
    </row>
    <row r="19" spans="1:11" ht="48" customHeight="1">
      <c r="A19" s="149">
        <v>1</v>
      </c>
      <c r="B19" s="521" t="s">
        <v>349</v>
      </c>
      <c r="C19" s="522"/>
      <c r="D19" s="523" t="s">
        <v>335</v>
      </c>
      <c r="E19" s="524"/>
      <c r="F19" s="525" t="s">
        <v>369</v>
      </c>
      <c r="G19" s="525"/>
      <c r="H19" s="525"/>
      <c r="I19" s="525"/>
      <c r="J19" s="524"/>
      <c r="K19" s="472" t="s">
        <v>372</v>
      </c>
    </row>
    <row r="20" spans="1:11" ht="48" customHeight="1">
      <c r="A20" s="150">
        <v>2</v>
      </c>
      <c r="B20" s="515" t="s">
        <v>350</v>
      </c>
      <c r="C20" s="516"/>
      <c r="D20" s="517" t="s">
        <v>351</v>
      </c>
      <c r="E20" s="518"/>
      <c r="F20" s="519" t="s">
        <v>352</v>
      </c>
      <c r="G20" s="519"/>
      <c r="H20" s="519"/>
      <c r="I20" s="519"/>
      <c r="J20" s="518"/>
      <c r="K20" s="472" t="s">
        <v>372</v>
      </c>
    </row>
    <row r="21" spans="1:11" ht="48" customHeight="1">
      <c r="A21" s="150">
        <v>3</v>
      </c>
      <c r="B21" s="515" t="s">
        <v>353</v>
      </c>
      <c r="C21" s="516"/>
      <c r="D21" s="517" t="s">
        <v>354</v>
      </c>
      <c r="E21" s="518"/>
      <c r="F21" s="519" t="s">
        <v>355</v>
      </c>
      <c r="G21" s="519"/>
      <c r="H21" s="519"/>
      <c r="I21" s="519"/>
      <c r="J21" s="518"/>
      <c r="K21" s="472" t="s">
        <v>373</v>
      </c>
    </row>
    <row r="22" spans="1:11" ht="48" customHeight="1">
      <c r="A22" s="150">
        <v>4</v>
      </c>
      <c r="B22" s="515" t="s">
        <v>356</v>
      </c>
      <c r="C22" s="516"/>
      <c r="D22" s="517" t="s">
        <v>357</v>
      </c>
      <c r="E22" s="518"/>
      <c r="F22" s="519" t="s">
        <v>358</v>
      </c>
      <c r="G22" s="519"/>
      <c r="H22" s="519"/>
      <c r="I22" s="519"/>
      <c r="J22" s="518"/>
      <c r="K22" s="472" t="s">
        <v>287</v>
      </c>
    </row>
    <row r="23" spans="1:11" ht="48" customHeight="1">
      <c r="A23" s="150">
        <v>5</v>
      </c>
      <c r="B23" s="515" t="s">
        <v>359</v>
      </c>
      <c r="C23" s="516"/>
      <c r="D23" s="517" t="s">
        <v>360</v>
      </c>
      <c r="E23" s="518"/>
      <c r="F23" s="519" t="s">
        <v>361</v>
      </c>
      <c r="G23" s="519"/>
      <c r="H23" s="519"/>
      <c r="I23" s="519"/>
      <c r="J23" s="518"/>
      <c r="K23" s="472" t="s">
        <v>372</v>
      </c>
    </row>
    <row r="24" spans="1:11" ht="48" customHeight="1">
      <c r="A24" s="150">
        <v>6</v>
      </c>
      <c r="B24" s="515" t="s">
        <v>362</v>
      </c>
      <c r="C24" s="516"/>
      <c r="D24" s="517" t="s">
        <v>363</v>
      </c>
      <c r="E24" s="518"/>
      <c r="F24" s="519" t="s">
        <v>364</v>
      </c>
      <c r="G24" s="519"/>
      <c r="H24" s="519"/>
      <c r="I24" s="519"/>
      <c r="J24" s="518"/>
      <c r="K24" s="472" t="s">
        <v>372</v>
      </c>
    </row>
    <row r="25" spans="1:11" ht="48" customHeight="1">
      <c r="A25" s="150">
        <v>7</v>
      </c>
      <c r="B25" s="515" t="s">
        <v>365</v>
      </c>
      <c r="C25" s="516"/>
      <c r="D25" s="517" t="s">
        <v>366</v>
      </c>
      <c r="E25" s="518"/>
      <c r="F25" s="519" t="s">
        <v>370</v>
      </c>
      <c r="G25" s="519"/>
      <c r="H25" s="519"/>
      <c r="I25" s="519"/>
      <c r="J25" s="518"/>
      <c r="K25" s="472" t="s">
        <v>372</v>
      </c>
    </row>
    <row r="26" spans="1:11" ht="48" customHeight="1">
      <c r="A26" s="150">
        <v>8</v>
      </c>
      <c r="B26" s="515" t="s">
        <v>367</v>
      </c>
      <c r="C26" s="516"/>
      <c r="D26" s="517" t="s">
        <v>368</v>
      </c>
      <c r="E26" s="518"/>
      <c r="F26" s="519" t="s">
        <v>371</v>
      </c>
      <c r="G26" s="519"/>
      <c r="H26" s="519"/>
      <c r="I26" s="519"/>
      <c r="J26" s="518"/>
      <c r="K26" s="472" t="s">
        <v>372</v>
      </c>
    </row>
    <row r="27" spans="1:11" ht="48" customHeight="1">
      <c r="A27" s="150"/>
      <c r="B27" s="515"/>
      <c r="C27" s="516"/>
      <c r="D27" s="517"/>
      <c r="E27" s="518"/>
      <c r="F27" s="519"/>
      <c r="G27" s="519"/>
      <c r="H27" s="519"/>
      <c r="I27" s="519"/>
      <c r="J27" s="518"/>
      <c r="K27" s="472"/>
    </row>
    <row r="28" spans="1:11" ht="48" customHeight="1">
      <c r="A28" s="150"/>
      <c r="B28" s="515"/>
      <c r="C28" s="516"/>
      <c r="D28" s="517"/>
      <c r="E28" s="518"/>
      <c r="F28" s="519"/>
      <c r="G28" s="519"/>
      <c r="H28" s="519"/>
      <c r="I28" s="519"/>
      <c r="J28" s="518"/>
      <c r="K28" s="472"/>
    </row>
    <row r="29" spans="1:11" ht="48" customHeight="1">
      <c r="A29" s="150"/>
      <c r="B29" s="515"/>
      <c r="C29" s="516"/>
      <c r="D29" s="517"/>
      <c r="E29" s="518"/>
      <c r="F29" s="519"/>
      <c r="G29" s="519"/>
      <c r="H29" s="519"/>
      <c r="I29" s="519"/>
      <c r="J29" s="518"/>
      <c r="K29" s="472"/>
    </row>
    <row r="30" spans="1:11" ht="48" customHeight="1">
      <c r="A30" s="157"/>
      <c r="B30" s="515"/>
      <c r="C30" s="520"/>
      <c r="D30" s="517"/>
      <c r="E30" s="518"/>
      <c r="F30" s="519"/>
      <c r="G30" s="519"/>
      <c r="H30" s="519"/>
      <c r="I30" s="519"/>
      <c r="J30" s="518"/>
      <c r="K30" s="472"/>
    </row>
    <row r="31" spans="1:11" ht="48" customHeight="1">
      <c r="A31" s="157"/>
      <c r="B31" s="515"/>
      <c r="C31" s="520"/>
      <c r="D31" s="517"/>
      <c r="E31" s="518"/>
      <c r="F31" s="519"/>
      <c r="G31" s="519"/>
      <c r="H31" s="519"/>
      <c r="I31" s="519"/>
      <c r="J31" s="518"/>
      <c r="K31" s="472"/>
    </row>
    <row r="32" spans="1:11" ht="48" customHeight="1">
      <c r="A32" s="157"/>
      <c r="B32" s="515"/>
      <c r="C32" s="520"/>
      <c r="D32" s="517"/>
      <c r="E32" s="518"/>
      <c r="F32" s="519"/>
      <c r="G32" s="519"/>
      <c r="H32" s="519"/>
      <c r="I32" s="519"/>
      <c r="J32" s="518"/>
      <c r="K32" s="472"/>
    </row>
    <row r="33" spans="1:11" ht="48" customHeight="1">
      <c r="A33" s="157"/>
      <c r="B33" s="515"/>
      <c r="C33" s="520"/>
      <c r="D33" s="517"/>
      <c r="E33" s="518"/>
      <c r="F33" s="519"/>
      <c r="G33" s="519"/>
      <c r="H33" s="519"/>
      <c r="I33" s="519"/>
      <c r="J33" s="518"/>
      <c r="K33" s="472"/>
    </row>
    <row r="34" spans="1:11" ht="48" customHeight="1">
      <c r="A34" s="157"/>
      <c r="B34" s="515"/>
      <c r="C34" s="520"/>
      <c r="D34" s="517"/>
      <c r="E34" s="518"/>
      <c r="F34" s="519"/>
      <c r="G34" s="519"/>
      <c r="H34" s="519"/>
      <c r="I34" s="519"/>
      <c r="J34" s="518"/>
      <c r="K34" s="472"/>
    </row>
    <row r="35" spans="1:11" ht="48" customHeight="1" thickBot="1">
      <c r="A35" s="151"/>
      <c r="B35" s="548"/>
      <c r="C35" s="549"/>
      <c r="D35" s="529"/>
      <c r="E35" s="530"/>
      <c r="F35" s="531"/>
      <c r="G35" s="531"/>
      <c r="H35" s="531"/>
      <c r="I35" s="531"/>
      <c r="J35" s="530"/>
      <c r="K35" s="472"/>
    </row>
  </sheetData>
  <sheetProtection formatCells="0" selectLockedCells="1"/>
  <mergeCells count="65">
    <mergeCell ref="B35:C35"/>
    <mergeCell ref="B27:C27"/>
    <mergeCell ref="B28:C28"/>
    <mergeCell ref="B21:C21"/>
    <mergeCell ref="B22:C22"/>
    <mergeCell ref="B32:C32"/>
    <mergeCell ref="B33:C33"/>
    <mergeCell ref="B34:C34"/>
    <mergeCell ref="B25:C25"/>
    <mergeCell ref="B23:C23"/>
    <mergeCell ref="H8:K8"/>
    <mergeCell ref="G14:H14"/>
    <mergeCell ref="I14:K14"/>
    <mergeCell ref="B18:C18"/>
    <mergeCell ref="D18:E18"/>
    <mergeCell ref="F18:J18"/>
    <mergeCell ref="A10:K11"/>
    <mergeCell ref="A14:C14"/>
    <mergeCell ref="D14:F14"/>
    <mergeCell ref="H1:K1"/>
    <mergeCell ref="H2:K2"/>
    <mergeCell ref="H4:K4"/>
    <mergeCell ref="H5:K5"/>
    <mergeCell ref="H7:K7"/>
    <mergeCell ref="D35:E35"/>
    <mergeCell ref="F35:J35"/>
    <mergeCell ref="F34:J34"/>
    <mergeCell ref="F33:J33"/>
    <mergeCell ref="D29:E29"/>
    <mergeCell ref="F23:J23"/>
    <mergeCell ref="B19:C19"/>
    <mergeCell ref="B20:C20"/>
    <mergeCell ref="D19:E19"/>
    <mergeCell ref="D20:E20"/>
    <mergeCell ref="F20:J20"/>
    <mergeCell ref="F19:J19"/>
    <mergeCell ref="D21:E21"/>
    <mergeCell ref="D22:E22"/>
    <mergeCell ref="D23:E23"/>
    <mergeCell ref="D34:E34"/>
    <mergeCell ref="F22:J22"/>
    <mergeCell ref="F21:J21"/>
    <mergeCell ref="D26:E26"/>
    <mergeCell ref="F28:J28"/>
    <mergeCell ref="F27:J27"/>
    <mergeCell ref="F26:J26"/>
    <mergeCell ref="F25:J25"/>
    <mergeCell ref="F24:J24"/>
    <mergeCell ref="D24:E24"/>
    <mergeCell ref="B26:C26"/>
    <mergeCell ref="B30:C30"/>
    <mergeCell ref="B31:C31"/>
    <mergeCell ref="D27:E27"/>
    <mergeCell ref="D30:E30"/>
    <mergeCell ref="B29:C29"/>
    <mergeCell ref="B24:C24"/>
    <mergeCell ref="D33:E33"/>
    <mergeCell ref="D31:E31"/>
    <mergeCell ref="D32:E32"/>
    <mergeCell ref="F30:J30"/>
    <mergeCell ref="F29:J29"/>
    <mergeCell ref="F32:J32"/>
    <mergeCell ref="F31:J31"/>
    <mergeCell ref="D25:E25"/>
    <mergeCell ref="D28:E28"/>
  </mergeCells>
  <conditionalFormatting sqref="B16:K16">
    <cfRule type="cellIs" priority="1" dxfId="3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zoomScalePageLayoutView="0" workbookViewId="0" topLeftCell="A1">
      <pane xSplit="4" ySplit="3" topLeftCell="E4" activePane="bottomRight" state="frozen"/>
      <selection pane="topLeft" activeCell="E23" sqref="E23"/>
      <selection pane="topRight" activeCell="E23" sqref="E23"/>
      <selection pane="bottomLeft" activeCell="E23" sqref="E23"/>
      <selection pane="bottomRight" activeCell="C12" sqref="C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1" t="s">
        <v>141</v>
      </c>
      <c r="B3" s="299" t="s">
        <v>142</v>
      </c>
      <c r="C3" s="59" t="s">
        <v>144</v>
      </c>
      <c r="D3" s="388" t="s">
        <v>146</v>
      </c>
      <c r="E3" s="96" t="s">
        <v>0</v>
      </c>
      <c r="F3" s="96" t="s">
        <v>197</v>
      </c>
      <c r="G3" s="96" t="s">
        <v>91</v>
      </c>
      <c r="H3" s="473" t="s">
        <v>246</v>
      </c>
      <c r="I3" s="96" t="s">
        <v>92</v>
      </c>
      <c r="J3" s="96" t="s">
        <v>93</v>
      </c>
      <c r="K3" s="227" t="s">
        <v>111</v>
      </c>
      <c r="L3" s="295" t="s">
        <v>94</v>
      </c>
      <c r="M3" s="29" t="s">
        <v>99</v>
      </c>
    </row>
    <row r="4" spans="1:13" ht="30" customHeight="1">
      <c r="A4" s="360"/>
      <c r="B4" s="361"/>
      <c r="C4" s="242"/>
      <c r="D4" s="254">
        <v>301</v>
      </c>
      <c r="E4" s="245" t="s">
        <v>138</v>
      </c>
      <c r="F4" s="245" t="s">
        <v>333</v>
      </c>
      <c r="G4" s="246">
        <v>2800</v>
      </c>
      <c r="H4" s="247">
        <v>1</v>
      </c>
      <c r="I4" s="247">
        <v>1</v>
      </c>
      <c r="J4" s="248">
        <f>G4*H4*I4</f>
        <v>2800</v>
      </c>
      <c r="K4" s="249"/>
      <c r="L4" s="250" t="s">
        <v>227</v>
      </c>
      <c r="M4" s="29">
        <f aca="true" t="shared" si="0" ref="M4:M67">IF(K4="◎",J4,"")</f>
      </c>
    </row>
    <row r="5" spans="1:13" ht="30" customHeight="1">
      <c r="A5" s="251"/>
      <c r="B5" s="241" t="s">
        <v>334</v>
      </c>
      <c r="C5" s="262" t="s">
        <v>335</v>
      </c>
      <c r="D5" s="263">
        <v>302</v>
      </c>
      <c r="E5" s="256" t="s">
        <v>125</v>
      </c>
      <c r="F5" s="275" t="s">
        <v>336</v>
      </c>
      <c r="G5" s="276">
        <v>30000</v>
      </c>
      <c r="H5" s="277">
        <v>3</v>
      </c>
      <c r="I5" s="277">
        <v>1</v>
      </c>
      <c r="J5" s="400">
        <f>G5*H5*I5</f>
        <v>90000</v>
      </c>
      <c r="K5" s="260"/>
      <c r="L5" s="261"/>
      <c r="M5" s="29">
        <f t="shared" si="0"/>
      </c>
    </row>
    <row r="6" spans="1:13" ht="30" customHeight="1">
      <c r="A6" s="251"/>
      <c r="B6" s="241" t="s">
        <v>318</v>
      </c>
      <c r="C6" s="262" t="s">
        <v>319</v>
      </c>
      <c r="D6" s="254">
        <v>303</v>
      </c>
      <c r="E6" s="264" t="s">
        <v>86</v>
      </c>
      <c r="F6" s="275" t="s">
        <v>320</v>
      </c>
      <c r="G6" s="276">
        <v>20000</v>
      </c>
      <c r="H6" s="277">
        <v>1</v>
      </c>
      <c r="I6" s="277">
        <v>1</v>
      </c>
      <c r="J6" s="400">
        <f aca="true" t="shared" si="1" ref="J6:J69">G6*H6*I6</f>
        <v>20000</v>
      </c>
      <c r="K6" s="260"/>
      <c r="L6" s="261"/>
      <c r="M6" s="29">
        <f t="shared" si="0"/>
      </c>
    </row>
    <row r="7" spans="1:13" ht="30" customHeight="1">
      <c r="A7" s="251"/>
      <c r="B7" s="252" t="s">
        <v>321</v>
      </c>
      <c r="C7" s="253" t="s">
        <v>322</v>
      </c>
      <c r="D7" s="263">
        <v>304</v>
      </c>
      <c r="E7" s="255" t="s">
        <v>86</v>
      </c>
      <c r="F7" s="256" t="s">
        <v>323</v>
      </c>
      <c r="G7" s="257">
        <v>150000</v>
      </c>
      <c r="H7" s="258">
        <v>1</v>
      </c>
      <c r="I7" s="258">
        <v>1</v>
      </c>
      <c r="J7" s="259">
        <f t="shared" si="1"/>
        <v>150000</v>
      </c>
      <c r="K7" s="260"/>
      <c r="L7" s="261"/>
      <c r="M7" s="29">
        <f t="shared" si="0"/>
      </c>
    </row>
    <row r="8" spans="1:13" ht="30" customHeight="1">
      <c r="A8" s="251"/>
      <c r="B8" s="252" t="s">
        <v>324</v>
      </c>
      <c r="C8" s="253" t="s">
        <v>325</v>
      </c>
      <c r="D8" s="254">
        <v>305</v>
      </c>
      <c r="E8" s="255" t="s">
        <v>125</v>
      </c>
      <c r="F8" s="256" t="s">
        <v>295</v>
      </c>
      <c r="G8" s="257">
        <v>1000</v>
      </c>
      <c r="H8" s="258">
        <v>3</v>
      </c>
      <c r="I8" s="258">
        <v>1</v>
      </c>
      <c r="J8" s="259">
        <f t="shared" si="1"/>
        <v>3000</v>
      </c>
      <c r="K8" s="260"/>
      <c r="L8" s="261"/>
      <c r="M8" s="29">
        <f t="shared" si="0"/>
      </c>
    </row>
    <row r="9" spans="1:13" ht="30" customHeight="1">
      <c r="A9" s="251"/>
      <c r="B9" s="252" t="s">
        <v>326</v>
      </c>
      <c r="C9" s="253" t="s">
        <v>327</v>
      </c>
      <c r="D9" s="263">
        <v>306</v>
      </c>
      <c r="E9" s="255" t="s">
        <v>86</v>
      </c>
      <c r="F9" s="253" t="s">
        <v>328</v>
      </c>
      <c r="G9" s="257">
        <v>140000</v>
      </c>
      <c r="H9" s="258">
        <v>1</v>
      </c>
      <c r="I9" s="258">
        <v>1</v>
      </c>
      <c r="J9" s="259">
        <f>G9*H9*I9</f>
        <v>140000</v>
      </c>
      <c r="K9" s="260"/>
      <c r="L9" s="261"/>
      <c r="M9" s="29">
        <f t="shared" si="0"/>
      </c>
    </row>
    <row r="10" spans="1:13" ht="30" customHeight="1">
      <c r="A10" s="251"/>
      <c r="B10" s="252" t="s">
        <v>314</v>
      </c>
      <c r="C10" s="253" t="s">
        <v>315</v>
      </c>
      <c r="D10" s="254">
        <v>307</v>
      </c>
      <c r="E10" s="255" t="s">
        <v>125</v>
      </c>
      <c r="F10" s="256" t="s">
        <v>329</v>
      </c>
      <c r="G10" s="257">
        <v>20</v>
      </c>
      <c r="H10" s="258">
        <v>20000</v>
      </c>
      <c r="I10" s="258">
        <v>1</v>
      </c>
      <c r="J10" s="259">
        <f>G10*H10*I10</f>
        <v>400000</v>
      </c>
      <c r="K10" s="260"/>
      <c r="L10" s="261"/>
      <c r="M10" s="29">
        <f t="shared" si="0"/>
      </c>
    </row>
    <row r="11" spans="1:13" ht="30" customHeight="1">
      <c r="A11" s="251"/>
      <c r="B11" s="252">
        <v>0</v>
      </c>
      <c r="C11" s="253">
        <v>0</v>
      </c>
      <c r="D11" s="263">
        <v>308</v>
      </c>
      <c r="E11" s="256" t="s">
        <v>125</v>
      </c>
      <c r="F11" s="256" t="s">
        <v>330</v>
      </c>
      <c r="G11" s="257">
        <v>6</v>
      </c>
      <c r="H11" s="258">
        <v>10000</v>
      </c>
      <c r="I11" s="258">
        <v>1</v>
      </c>
      <c r="J11" s="259">
        <f>G11*H11*I11</f>
        <v>60000</v>
      </c>
      <c r="K11" s="267"/>
      <c r="L11" s="268"/>
      <c r="M11" s="29">
        <f t="shared" si="0"/>
      </c>
    </row>
    <row r="12" spans="1:13" ht="30" customHeight="1" thickBot="1">
      <c r="A12" s="251"/>
      <c r="B12" s="252" t="s">
        <v>316</v>
      </c>
      <c r="C12" s="253" t="s">
        <v>317</v>
      </c>
      <c r="D12" s="254">
        <v>309</v>
      </c>
      <c r="E12" s="256" t="s">
        <v>125</v>
      </c>
      <c r="F12" s="256" t="s">
        <v>331</v>
      </c>
      <c r="G12" s="257">
        <v>30</v>
      </c>
      <c r="H12" s="258">
        <v>1500</v>
      </c>
      <c r="I12" s="258">
        <v>1</v>
      </c>
      <c r="J12" s="259">
        <f>G12*H12*I12</f>
        <v>45000</v>
      </c>
      <c r="K12" s="271"/>
      <c r="L12" s="272"/>
      <c r="M12" s="29">
        <f t="shared" si="0"/>
      </c>
    </row>
    <row r="13" spans="1:13" ht="13.5" hidden="1">
      <c r="A13" s="251"/>
      <c r="B13" s="252"/>
      <c r="C13" s="253"/>
      <c r="D13" s="263">
        <v>310</v>
      </c>
      <c r="E13" s="264"/>
      <c r="F13" s="264"/>
      <c r="G13" s="265"/>
      <c r="H13" s="266"/>
      <c r="I13" s="266"/>
      <c r="J13" s="259"/>
      <c r="K13" s="260"/>
      <c r="L13" s="261"/>
      <c r="M13" s="29">
        <f t="shared" si="0"/>
      </c>
    </row>
    <row r="14" spans="1:13" ht="13.5" customHeight="1" hidden="1">
      <c r="A14" s="251"/>
      <c r="B14" s="252"/>
      <c r="C14" s="253"/>
      <c r="D14" s="254">
        <v>311</v>
      </c>
      <c r="E14" s="256"/>
      <c r="F14" s="256"/>
      <c r="G14" s="257"/>
      <c r="H14" s="258"/>
      <c r="I14" s="258"/>
      <c r="J14" s="259">
        <f t="shared" si="1"/>
        <v>0</v>
      </c>
      <c r="K14" s="274"/>
      <c r="L14" s="261"/>
      <c r="M14" s="29">
        <f t="shared" si="0"/>
      </c>
    </row>
    <row r="15" spans="1:13" ht="13.5" hidden="1">
      <c r="A15" s="251"/>
      <c r="B15" s="252"/>
      <c r="C15" s="253"/>
      <c r="D15" s="254">
        <v>312</v>
      </c>
      <c r="E15" s="275"/>
      <c r="F15" s="275"/>
      <c r="G15" s="276"/>
      <c r="H15" s="277"/>
      <c r="I15" s="277"/>
      <c r="J15" s="259">
        <f t="shared" si="1"/>
        <v>0</v>
      </c>
      <c r="K15" s="278"/>
      <c r="L15" s="279"/>
      <c r="M15" s="29">
        <f t="shared" si="0"/>
      </c>
    </row>
    <row r="16" spans="1:13" ht="13.5" hidden="1">
      <c r="A16" s="251"/>
      <c r="B16" s="252"/>
      <c r="C16" s="253"/>
      <c r="D16" s="254">
        <v>313</v>
      </c>
      <c r="E16" s="256"/>
      <c r="F16" s="256"/>
      <c r="G16" s="257"/>
      <c r="H16" s="258"/>
      <c r="I16" s="258"/>
      <c r="J16" s="259">
        <f t="shared" si="1"/>
        <v>0</v>
      </c>
      <c r="K16" s="260"/>
      <c r="L16" s="261"/>
      <c r="M16" s="29">
        <f t="shared" si="0"/>
      </c>
    </row>
    <row r="17" spans="1:13" ht="13.5" hidden="1">
      <c r="A17" s="251"/>
      <c r="B17" s="252"/>
      <c r="C17" s="253"/>
      <c r="D17" s="254">
        <v>314</v>
      </c>
      <c r="E17" s="256"/>
      <c r="F17" s="256"/>
      <c r="G17" s="257"/>
      <c r="H17" s="258"/>
      <c r="I17" s="258"/>
      <c r="J17" s="259">
        <f t="shared" si="1"/>
        <v>0</v>
      </c>
      <c r="K17" s="260"/>
      <c r="L17" s="261"/>
      <c r="M17" s="29">
        <f t="shared" si="0"/>
      </c>
    </row>
    <row r="18" spans="1:13" ht="13.5" hidden="1">
      <c r="A18" s="251"/>
      <c r="B18" s="252"/>
      <c r="C18" s="253"/>
      <c r="D18" s="254">
        <v>315</v>
      </c>
      <c r="E18" s="256"/>
      <c r="F18" s="256"/>
      <c r="G18" s="257"/>
      <c r="H18" s="258"/>
      <c r="I18" s="258"/>
      <c r="J18" s="259">
        <f t="shared" si="1"/>
        <v>0</v>
      </c>
      <c r="K18" s="260"/>
      <c r="L18" s="261"/>
      <c r="M18" s="29">
        <f t="shared" si="0"/>
      </c>
    </row>
    <row r="19" spans="1:13" ht="13.5" hidden="1">
      <c r="A19" s="251"/>
      <c r="B19" s="252"/>
      <c r="C19" s="253"/>
      <c r="D19" s="254">
        <v>316</v>
      </c>
      <c r="E19" s="256"/>
      <c r="F19" s="256"/>
      <c r="G19" s="257"/>
      <c r="H19" s="258"/>
      <c r="I19" s="258"/>
      <c r="J19" s="259">
        <f t="shared" si="1"/>
        <v>0</v>
      </c>
      <c r="K19" s="260"/>
      <c r="L19" s="261"/>
      <c r="M19" s="29">
        <f t="shared" si="0"/>
      </c>
    </row>
    <row r="20" spans="1:13" ht="13.5" hidden="1">
      <c r="A20" s="251"/>
      <c r="B20" s="252"/>
      <c r="C20" s="253"/>
      <c r="D20" s="254">
        <v>317</v>
      </c>
      <c r="E20" s="256"/>
      <c r="F20" s="256"/>
      <c r="G20" s="257"/>
      <c r="H20" s="258"/>
      <c r="I20" s="258"/>
      <c r="J20" s="259">
        <f t="shared" si="1"/>
        <v>0</v>
      </c>
      <c r="K20" s="260"/>
      <c r="L20" s="261"/>
      <c r="M20" s="29">
        <f t="shared" si="0"/>
      </c>
    </row>
    <row r="21" spans="1:13" ht="13.5" hidden="1">
      <c r="A21" s="251"/>
      <c r="B21" s="252"/>
      <c r="C21" s="253"/>
      <c r="D21" s="254">
        <v>318</v>
      </c>
      <c r="E21" s="256"/>
      <c r="F21" s="256"/>
      <c r="G21" s="257"/>
      <c r="H21" s="258"/>
      <c r="I21" s="258"/>
      <c r="J21" s="259">
        <f t="shared" si="1"/>
        <v>0</v>
      </c>
      <c r="K21" s="260"/>
      <c r="L21" s="261"/>
      <c r="M21" s="29">
        <f t="shared" si="0"/>
      </c>
    </row>
    <row r="22" spans="1:13" ht="13.5" hidden="1">
      <c r="A22" s="251"/>
      <c r="B22" s="252"/>
      <c r="C22" s="253"/>
      <c r="D22" s="254">
        <v>319</v>
      </c>
      <c r="E22" s="256"/>
      <c r="F22" s="256"/>
      <c r="G22" s="257"/>
      <c r="H22" s="258"/>
      <c r="I22" s="258"/>
      <c r="J22" s="259">
        <f t="shared" si="1"/>
        <v>0</v>
      </c>
      <c r="K22" s="260"/>
      <c r="L22" s="261"/>
      <c r="M22" s="29">
        <f t="shared" si="0"/>
      </c>
    </row>
    <row r="23" spans="1:13" ht="13.5" hidden="1">
      <c r="A23" s="251"/>
      <c r="B23" s="252"/>
      <c r="C23" s="253"/>
      <c r="D23" s="254">
        <v>320</v>
      </c>
      <c r="E23" s="256"/>
      <c r="F23" s="256"/>
      <c r="G23" s="257"/>
      <c r="H23" s="258"/>
      <c r="I23" s="258"/>
      <c r="J23" s="259">
        <f t="shared" si="1"/>
        <v>0</v>
      </c>
      <c r="K23" s="260"/>
      <c r="L23" s="261"/>
      <c r="M23" s="29">
        <f t="shared" si="0"/>
      </c>
    </row>
    <row r="24" spans="1:13" ht="13.5" hidden="1">
      <c r="A24" s="251"/>
      <c r="B24" s="280"/>
      <c r="C24" s="253"/>
      <c r="D24" s="254">
        <v>321</v>
      </c>
      <c r="E24" s="255"/>
      <c r="F24" s="256"/>
      <c r="G24" s="257"/>
      <c r="H24" s="258"/>
      <c r="I24" s="258"/>
      <c r="J24" s="259">
        <f t="shared" si="1"/>
        <v>0</v>
      </c>
      <c r="K24" s="260"/>
      <c r="L24" s="261"/>
      <c r="M24" s="29">
        <f t="shared" si="0"/>
      </c>
    </row>
    <row r="25" spans="1:13" ht="13.5" hidden="1">
      <c r="A25" s="251"/>
      <c r="B25" s="280"/>
      <c r="C25" s="253"/>
      <c r="D25" s="254">
        <v>322</v>
      </c>
      <c r="E25" s="255"/>
      <c r="F25" s="256"/>
      <c r="G25" s="257"/>
      <c r="H25" s="258"/>
      <c r="I25" s="258"/>
      <c r="J25" s="259">
        <f t="shared" si="1"/>
        <v>0</v>
      </c>
      <c r="K25" s="260"/>
      <c r="L25" s="261"/>
      <c r="M25" s="29">
        <f t="shared" si="0"/>
      </c>
    </row>
    <row r="26" spans="1:13" ht="13.5" hidden="1">
      <c r="A26" s="251"/>
      <c r="B26" s="280"/>
      <c r="C26" s="253"/>
      <c r="D26" s="254">
        <v>323</v>
      </c>
      <c r="E26" s="255"/>
      <c r="F26" s="256"/>
      <c r="G26" s="257"/>
      <c r="H26" s="258"/>
      <c r="I26" s="258"/>
      <c r="J26" s="259">
        <f t="shared" si="1"/>
        <v>0</v>
      </c>
      <c r="K26" s="260"/>
      <c r="L26" s="261"/>
      <c r="M26" s="29">
        <f t="shared" si="0"/>
      </c>
    </row>
    <row r="27" spans="1:13" ht="13.5" hidden="1">
      <c r="A27" s="251"/>
      <c r="B27" s="280"/>
      <c r="C27" s="253"/>
      <c r="D27" s="254">
        <v>324</v>
      </c>
      <c r="E27" s="255"/>
      <c r="F27" s="256"/>
      <c r="G27" s="257"/>
      <c r="H27" s="258"/>
      <c r="I27" s="258"/>
      <c r="J27" s="259">
        <f t="shared" si="1"/>
        <v>0</v>
      </c>
      <c r="K27" s="260"/>
      <c r="L27" s="261"/>
      <c r="M27" s="29">
        <f t="shared" si="0"/>
      </c>
    </row>
    <row r="28" spans="1:13" ht="13.5" hidden="1">
      <c r="A28" s="251"/>
      <c r="B28" s="280"/>
      <c r="C28" s="253"/>
      <c r="D28" s="254">
        <v>325</v>
      </c>
      <c r="E28" s="255"/>
      <c r="F28" s="256"/>
      <c r="G28" s="257"/>
      <c r="H28" s="258"/>
      <c r="I28" s="258"/>
      <c r="J28" s="259">
        <f t="shared" si="1"/>
        <v>0</v>
      </c>
      <c r="K28" s="260"/>
      <c r="L28" s="261"/>
      <c r="M28" s="29">
        <f t="shared" si="0"/>
      </c>
    </row>
    <row r="29" spans="1:13" ht="13.5" hidden="1">
      <c r="A29" s="251"/>
      <c r="B29" s="280"/>
      <c r="C29" s="253"/>
      <c r="D29" s="254">
        <v>326</v>
      </c>
      <c r="E29" s="255"/>
      <c r="F29" s="256"/>
      <c r="G29" s="257"/>
      <c r="H29" s="258"/>
      <c r="I29" s="258"/>
      <c r="J29" s="259">
        <f t="shared" si="1"/>
        <v>0</v>
      </c>
      <c r="K29" s="260"/>
      <c r="L29" s="261"/>
      <c r="M29" s="29">
        <f t="shared" si="0"/>
      </c>
    </row>
    <row r="30" spans="1:13" ht="13.5" hidden="1">
      <c r="A30" s="251"/>
      <c r="B30" s="280"/>
      <c r="C30" s="253"/>
      <c r="D30" s="254">
        <v>327</v>
      </c>
      <c r="E30" s="255"/>
      <c r="F30" s="256"/>
      <c r="G30" s="257"/>
      <c r="H30" s="258"/>
      <c r="I30" s="258"/>
      <c r="J30" s="259">
        <f t="shared" si="1"/>
        <v>0</v>
      </c>
      <c r="K30" s="260"/>
      <c r="L30" s="261"/>
      <c r="M30" s="29">
        <f t="shared" si="0"/>
      </c>
    </row>
    <row r="31" spans="1:13" ht="13.5" hidden="1">
      <c r="A31" s="251"/>
      <c r="B31" s="280"/>
      <c r="C31" s="253"/>
      <c r="D31" s="254">
        <v>328</v>
      </c>
      <c r="E31" s="255"/>
      <c r="F31" s="256"/>
      <c r="G31" s="257"/>
      <c r="H31" s="258"/>
      <c r="I31" s="258"/>
      <c r="J31" s="259">
        <f t="shared" si="1"/>
        <v>0</v>
      </c>
      <c r="K31" s="260"/>
      <c r="L31" s="261"/>
      <c r="M31" s="29">
        <f t="shared" si="0"/>
      </c>
    </row>
    <row r="32" spans="1:13" ht="13.5" hidden="1">
      <c r="A32" s="251"/>
      <c r="B32" s="280"/>
      <c r="C32" s="253"/>
      <c r="D32" s="254">
        <v>329</v>
      </c>
      <c r="E32" s="255"/>
      <c r="F32" s="256"/>
      <c r="G32" s="257"/>
      <c r="H32" s="258"/>
      <c r="I32" s="258"/>
      <c r="J32" s="259">
        <f t="shared" si="1"/>
        <v>0</v>
      </c>
      <c r="K32" s="260"/>
      <c r="L32" s="261"/>
      <c r="M32" s="29">
        <f t="shared" si="0"/>
      </c>
    </row>
    <row r="33" spans="1:13" ht="13.5" hidden="1">
      <c r="A33" s="251"/>
      <c r="B33" s="280"/>
      <c r="C33" s="253"/>
      <c r="D33" s="254">
        <v>330</v>
      </c>
      <c r="E33" s="256"/>
      <c r="F33" s="256"/>
      <c r="G33" s="257"/>
      <c r="H33" s="258"/>
      <c r="I33" s="258"/>
      <c r="J33" s="259">
        <f t="shared" si="1"/>
        <v>0</v>
      </c>
      <c r="K33" s="260"/>
      <c r="L33" s="261"/>
      <c r="M33" s="29">
        <f t="shared" si="0"/>
      </c>
    </row>
    <row r="34" spans="1:13" ht="13.5" hidden="1">
      <c r="A34" s="251"/>
      <c r="B34" s="280"/>
      <c r="C34" s="253"/>
      <c r="D34" s="254">
        <v>331</v>
      </c>
      <c r="E34" s="256"/>
      <c r="F34" s="256"/>
      <c r="G34" s="257"/>
      <c r="H34" s="258"/>
      <c r="I34" s="258"/>
      <c r="J34" s="259">
        <f t="shared" si="1"/>
        <v>0</v>
      </c>
      <c r="K34" s="260"/>
      <c r="L34" s="261"/>
      <c r="M34" s="29">
        <f t="shared" si="0"/>
      </c>
    </row>
    <row r="35" spans="1:13" ht="13.5" hidden="1">
      <c r="A35" s="251"/>
      <c r="B35" s="280"/>
      <c r="C35" s="253"/>
      <c r="D35" s="254">
        <v>332</v>
      </c>
      <c r="E35" s="256"/>
      <c r="F35" s="256"/>
      <c r="G35" s="257"/>
      <c r="H35" s="258"/>
      <c r="I35" s="258"/>
      <c r="J35" s="259">
        <f t="shared" si="1"/>
        <v>0</v>
      </c>
      <c r="K35" s="260"/>
      <c r="L35" s="261"/>
      <c r="M35" s="29">
        <f t="shared" si="0"/>
      </c>
    </row>
    <row r="36" spans="1:13" ht="13.5" hidden="1">
      <c r="A36" s="251"/>
      <c r="B36" s="280"/>
      <c r="C36" s="253"/>
      <c r="D36" s="254">
        <v>333</v>
      </c>
      <c r="E36" s="256"/>
      <c r="F36" s="256"/>
      <c r="G36" s="257"/>
      <c r="H36" s="258"/>
      <c r="I36" s="258"/>
      <c r="J36" s="259">
        <f t="shared" si="1"/>
        <v>0</v>
      </c>
      <c r="K36" s="260"/>
      <c r="L36" s="261"/>
      <c r="M36" s="29">
        <f t="shared" si="0"/>
      </c>
    </row>
    <row r="37" spans="1:13" ht="13.5" hidden="1">
      <c r="A37" s="251"/>
      <c r="B37" s="280"/>
      <c r="C37" s="253"/>
      <c r="D37" s="254">
        <v>334</v>
      </c>
      <c r="E37" s="256"/>
      <c r="F37" s="256"/>
      <c r="G37" s="257"/>
      <c r="H37" s="258"/>
      <c r="I37" s="258"/>
      <c r="J37" s="259">
        <f t="shared" si="1"/>
        <v>0</v>
      </c>
      <c r="K37" s="260"/>
      <c r="L37" s="261"/>
      <c r="M37" s="29">
        <f t="shared" si="0"/>
      </c>
    </row>
    <row r="38" spans="1:13" ht="13.5" hidden="1">
      <c r="A38" s="251"/>
      <c r="B38" s="280"/>
      <c r="C38" s="253"/>
      <c r="D38" s="254">
        <v>335</v>
      </c>
      <c r="E38" s="256"/>
      <c r="F38" s="256"/>
      <c r="G38" s="257"/>
      <c r="H38" s="258"/>
      <c r="I38" s="258"/>
      <c r="J38" s="259">
        <f t="shared" si="1"/>
        <v>0</v>
      </c>
      <c r="K38" s="260"/>
      <c r="L38" s="261"/>
      <c r="M38" s="29">
        <f t="shared" si="0"/>
      </c>
    </row>
    <row r="39" spans="1:13" ht="13.5" hidden="1">
      <c r="A39" s="251"/>
      <c r="B39" s="280"/>
      <c r="C39" s="253"/>
      <c r="D39" s="254">
        <v>336</v>
      </c>
      <c r="E39" s="256"/>
      <c r="F39" s="256"/>
      <c r="G39" s="257"/>
      <c r="H39" s="258"/>
      <c r="I39" s="258"/>
      <c r="J39" s="259">
        <f t="shared" si="1"/>
        <v>0</v>
      </c>
      <c r="K39" s="260"/>
      <c r="L39" s="261"/>
      <c r="M39" s="29">
        <f t="shared" si="0"/>
      </c>
    </row>
    <row r="40" spans="1:13" ht="13.5" hidden="1">
      <c r="A40" s="251"/>
      <c r="B40" s="280"/>
      <c r="C40" s="253"/>
      <c r="D40" s="254">
        <v>337</v>
      </c>
      <c r="E40" s="256"/>
      <c r="F40" s="256"/>
      <c r="G40" s="257"/>
      <c r="H40" s="258"/>
      <c r="I40" s="258"/>
      <c r="J40" s="259">
        <f t="shared" si="1"/>
        <v>0</v>
      </c>
      <c r="K40" s="260"/>
      <c r="L40" s="261"/>
      <c r="M40" s="29">
        <f t="shared" si="0"/>
      </c>
    </row>
    <row r="41" spans="1:13" ht="13.5" hidden="1">
      <c r="A41" s="251"/>
      <c r="B41" s="280"/>
      <c r="C41" s="253"/>
      <c r="D41" s="254">
        <v>338</v>
      </c>
      <c r="E41" s="256"/>
      <c r="F41" s="256"/>
      <c r="G41" s="257"/>
      <c r="H41" s="258"/>
      <c r="I41" s="258"/>
      <c r="J41" s="259">
        <f t="shared" si="1"/>
        <v>0</v>
      </c>
      <c r="K41" s="260"/>
      <c r="L41" s="261"/>
      <c r="M41" s="29">
        <f t="shared" si="0"/>
      </c>
    </row>
    <row r="42" spans="1:13" ht="13.5" hidden="1">
      <c r="A42" s="251"/>
      <c r="B42" s="280"/>
      <c r="C42" s="253"/>
      <c r="D42" s="254">
        <v>339</v>
      </c>
      <c r="E42" s="256"/>
      <c r="F42" s="256"/>
      <c r="G42" s="257"/>
      <c r="H42" s="258"/>
      <c r="I42" s="258"/>
      <c r="J42" s="259">
        <f t="shared" si="1"/>
        <v>0</v>
      </c>
      <c r="K42" s="260"/>
      <c r="L42" s="261"/>
      <c r="M42" s="29">
        <f t="shared" si="0"/>
      </c>
    </row>
    <row r="43" spans="1:13" ht="13.5" hidden="1">
      <c r="A43" s="251"/>
      <c r="B43" s="280"/>
      <c r="C43" s="253"/>
      <c r="D43" s="254">
        <v>340</v>
      </c>
      <c r="E43" s="256"/>
      <c r="F43" s="256"/>
      <c r="G43" s="257"/>
      <c r="H43" s="258"/>
      <c r="I43" s="258"/>
      <c r="J43" s="259">
        <f t="shared" si="1"/>
        <v>0</v>
      </c>
      <c r="K43" s="260"/>
      <c r="L43" s="261"/>
      <c r="M43" s="29">
        <f t="shared" si="0"/>
      </c>
    </row>
    <row r="44" spans="1:13" ht="13.5" hidden="1">
      <c r="A44" s="251"/>
      <c r="B44" s="252"/>
      <c r="C44" s="253"/>
      <c r="D44" s="254">
        <v>341</v>
      </c>
      <c r="E44" s="264"/>
      <c r="F44" s="275"/>
      <c r="G44" s="276"/>
      <c r="H44" s="277"/>
      <c r="I44" s="277"/>
      <c r="J44" s="259">
        <f t="shared" si="1"/>
        <v>0</v>
      </c>
      <c r="K44" s="278"/>
      <c r="L44" s="279"/>
      <c r="M44" s="29">
        <f t="shared" si="0"/>
      </c>
    </row>
    <row r="45" spans="1:13" ht="13.5" hidden="1">
      <c r="A45" s="251"/>
      <c r="B45" s="252"/>
      <c r="C45" s="253"/>
      <c r="D45" s="254">
        <v>342</v>
      </c>
      <c r="E45" s="255"/>
      <c r="F45" s="256"/>
      <c r="G45" s="257"/>
      <c r="H45" s="258"/>
      <c r="I45" s="258"/>
      <c r="J45" s="259">
        <f t="shared" si="1"/>
        <v>0</v>
      </c>
      <c r="K45" s="260"/>
      <c r="L45" s="261"/>
      <c r="M45" s="29">
        <f t="shared" si="0"/>
      </c>
    </row>
    <row r="46" spans="1:13" ht="13.5" hidden="1">
      <c r="A46" s="251"/>
      <c r="B46" s="252"/>
      <c r="C46" s="253"/>
      <c r="D46" s="254">
        <v>343</v>
      </c>
      <c r="E46" s="255"/>
      <c r="F46" s="256"/>
      <c r="G46" s="257"/>
      <c r="H46" s="258"/>
      <c r="I46" s="258"/>
      <c r="J46" s="259">
        <f t="shared" si="1"/>
        <v>0</v>
      </c>
      <c r="K46" s="260"/>
      <c r="L46" s="261"/>
      <c r="M46" s="29">
        <f t="shared" si="0"/>
      </c>
    </row>
    <row r="47" spans="1:13" ht="13.5" hidden="1">
      <c r="A47" s="251"/>
      <c r="B47" s="252"/>
      <c r="C47" s="253"/>
      <c r="D47" s="254">
        <v>344</v>
      </c>
      <c r="E47" s="255"/>
      <c r="F47" s="256"/>
      <c r="G47" s="257"/>
      <c r="H47" s="258"/>
      <c r="I47" s="258"/>
      <c r="J47" s="259">
        <f t="shared" si="1"/>
        <v>0</v>
      </c>
      <c r="K47" s="260"/>
      <c r="L47" s="261"/>
      <c r="M47" s="29">
        <f t="shared" si="0"/>
      </c>
    </row>
    <row r="48" spans="1:13" ht="13.5" hidden="1">
      <c r="A48" s="251"/>
      <c r="B48" s="252"/>
      <c r="C48" s="253"/>
      <c r="D48" s="254">
        <v>345</v>
      </c>
      <c r="E48" s="255"/>
      <c r="F48" s="256"/>
      <c r="G48" s="257"/>
      <c r="H48" s="258"/>
      <c r="I48" s="258"/>
      <c r="J48" s="259">
        <f t="shared" si="1"/>
        <v>0</v>
      </c>
      <c r="K48" s="260"/>
      <c r="L48" s="261"/>
      <c r="M48" s="29">
        <f t="shared" si="0"/>
      </c>
    </row>
    <row r="49" spans="1:13" ht="13.5" hidden="1">
      <c r="A49" s="251"/>
      <c r="B49" s="252"/>
      <c r="C49" s="253"/>
      <c r="D49" s="254">
        <v>346</v>
      </c>
      <c r="E49" s="255"/>
      <c r="F49" s="256"/>
      <c r="G49" s="257"/>
      <c r="H49" s="258"/>
      <c r="I49" s="258"/>
      <c r="J49" s="259">
        <f t="shared" si="1"/>
        <v>0</v>
      </c>
      <c r="K49" s="260"/>
      <c r="L49" s="261"/>
      <c r="M49" s="29">
        <f t="shared" si="0"/>
      </c>
    </row>
    <row r="50" spans="1:13" ht="13.5" hidden="1">
      <c r="A50" s="251"/>
      <c r="B50" s="252"/>
      <c r="C50" s="253"/>
      <c r="D50" s="254">
        <v>347</v>
      </c>
      <c r="E50" s="255"/>
      <c r="F50" s="256"/>
      <c r="G50" s="257"/>
      <c r="H50" s="258"/>
      <c r="I50" s="258"/>
      <c r="J50" s="259">
        <f t="shared" si="1"/>
        <v>0</v>
      </c>
      <c r="K50" s="260"/>
      <c r="L50" s="261"/>
      <c r="M50" s="29">
        <f t="shared" si="0"/>
      </c>
    </row>
    <row r="51" spans="1:13" ht="13.5" hidden="1">
      <c r="A51" s="251"/>
      <c r="B51" s="252"/>
      <c r="C51" s="253"/>
      <c r="D51" s="254">
        <v>348</v>
      </c>
      <c r="E51" s="255"/>
      <c r="F51" s="256"/>
      <c r="G51" s="257"/>
      <c r="H51" s="258"/>
      <c r="I51" s="258"/>
      <c r="J51" s="259">
        <f t="shared" si="1"/>
        <v>0</v>
      </c>
      <c r="K51" s="260"/>
      <c r="L51" s="261"/>
      <c r="M51" s="29">
        <f t="shared" si="0"/>
      </c>
    </row>
    <row r="52" spans="1:13" ht="13.5" hidden="1">
      <c r="A52" s="251"/>
      <c r="B52" s="252"/>
      <c r="C52" s="253"/>
      <c r="D52" s="254">
        <v>349</v>
      </c>
      <c r="E52" s="255"/>
      <c r="F52" s="256"/>
      <c r="G52" s="257"/>
      <c r="H52" s="258"/>
      <c r="I52" s="258"/>
      <c r="J52" s="259">
        <f t="shared" si="1"/>
        <v>0</v>
      </c>
      <c r="K52" s="260"/>
      <c r="L52" s="261"/>
      <c r="M52" s="29">
        <f t="shared" si="0"/>
      </c>
    </row>
    <row r="53" spans="1:13" ht="13.5" hidden="1">
      <c r="A53" s="251"/>
      <c r="B53" s="252"/>
      <c r="C53" s="253"/>
      <c r="D53" s="254">
        <v>350</v>
      </c>
      <c r="E53" s="255"/>
      <c r="F53" s="255"/>
      <c r="G53" s="269"/>
      <c r="H53" s="270"/>
      <c r="I53" s="270"/>
      <c r="J53" s="259">
        <f t="shared" si="1"/>
        <v>0</v>
      </c>
      <c r="K53" s="271"/>
      <c r="L53" s="272"/>
      <c r="M53" s="29">
        <f t="shared" si="0"/>
      </c>
    </row>
    <row r="54" spans="1:13" ht="13.5" hidden="1">
      <c r="A54" s="281"/>
      <c r="B54" s="282"/>
      <c r="C54" s="481"/>
      <c r="D54" s="254">
        <v>351</v>
      </c>
      <c r="E54" s="256"/>
      <c r="F54" s="256"/>
      <c r="G54" s="257"/>
      <c r="H54" s="258"/>
      <c r="I54" s="258"/>
      <c r="J54" s="259">
        <f t="shared" si="1"/>
        <v>0</v>
      </c>
      <c r="K54" s="260"/>
      <c r="L54" s="261"/>
      <c r="M54" s="29">
        <f t="shared" si="0"/>
      </c>
    </row>
    <row r="55" spans="1:13" ht="13.5" hidden="1">
      <c r="A55" s="281"/>
      <c r="B55" s="282"/>
      <c r="C55" s="481"/>
      <c r="D55" s="254">
        <v>352</v>
      </c>
      <c r="E55" s="256"/>
      <c r="F55" s="256"/>
      <c r="G55" s="257"/>
      <c r="H55" s="258"/>
      <c r="I55" s="258"/>
      <c r="J55" s="259">
        <f t="shared" si="1"/>
        <v>0</v>
      </c>
      <c r="K55" s="260"/>
      <c r="L55" s="261"/>
      <c r="M55" s="29">
        <f t="shared" si="0"/>
      </c>
    </row>
    <row r="56" spans="1:13" ht="13.5" hidden="1">
      <c r="A56" s="281"/>
      <c r="B56" s="282"/>
      <c r="C56" s="481"/>
      <c r="D56" s="254">
        <v>353</v>
      </c>
      <c r="E56" s="256"/>
      <c r="F56" s="256"/>
      <c r="G56" s="257"/>
      <c r="H56" s="258"/>
      <c r="I56" s="258"/>
      <c r="J56" s="259">
        <f t="shared" si="1"/>
        <v>0</v>
      </c>
      <c r="K56" s="260"/>
      <c r="L56" s="261"/>
      <c r="M56" s="29">
        <f t="shared" si="0"/>
      </c>
    </row>
    <row r="57" spans="1:13" ht="13.5" hidden="1">
      <c r="A57" s="281"/>
      <c r="B57" s="282"/>
      <c r="C57" s="481"/>
      <c r="D57" s="254">
        <v>354</v>
      </c>
      <c r="E57" s="256"/>
      <c r="F57" s="256"/>
      <c r="G57" s="257"/>
      <c r="H57" s="258"/>
      <c r="I57" s="258"/>
      <c r="J57" s="259">
        <f t="shared" si="1"/>
        <v>0</v>
      </c>
      <c r="K57" s="260"/>
      <c r="L57" s="261"/>
      <c r="M57" s="29">
        <f t="shared" si="0"/>
      </c>
    </row>
    <row r="58" spans="1:13" ht="13.5" hidden="1">
      <c r="A58" s="281"/>
      <c r="B58" s="282"/>
      <c r="C58" s="481"/>
      <c r="D58" s="254">
        <v>355</v>
      </c>
      <c r="E58" s="256"/>
      <c r="F58" s="256"/>
      <c r="G58" s="257"/>
      <c r="H58" s="258"/>
      <c r="I58" s="258"/>
      <c r="J58" s="259">
        <f t="shared" si="1"/>
        <v>0</v>
      </c>
      <c r="K58" s="260"/>
      <c r="L58" s="261"/>
      <c r="M58" s="29">
        <f t="shared" si="0"/>
      </c>
    </row>
    <row r="59" spans="1:13" ht="13.5" hidden="1">
      <c r="A59" s="281"/>
      <c r="B59" s="282"/>
      <c r="C59" s="481"/>
      <c r="D59" s="254">
        <v>356</v>
      </c>
      <c r="E59" s="256"/>
      <c r="F59" s="256"/>
      <c r="G59" s="257"/>
      <c r="H59" s="258"/>
      <c r="I59" s="258"/>
      <c r="J59" s="259">
        <f t="shared" si="1"/>
        <v>0</v>
      </c>
      <c r="K59" s="260"/>
      <c r="L59" s="261"/>
      <c r="M59" s="29">
        <f t="shared" si="0"/>
      </c>
    </row>
    <row r="60" spans="1:13" ht="13.5" hidden="1">
      <c r="A60" s="281"/>
      <c r="B60" s="282"/>
      <c r="C60" s="481"/>
      <c r="D60" s="254">
        <v>357</v>
      </c>
      <c r="E60" s="256"/>
      <c r="F60" s="256"/>
      <c r="G60" s="257"/>
      <c r="H60" s="258"/>
      <c r="I60" s="258"/>
      <c r="J60" s="259">
        <f t="shared" si="1"/>
        <v>0</v>
      </c>
      <c r="K60" s="260"/>
      <c r="L60" s="261"/>
      <c r="M60" s="29">
        <f t="shared" si="0"/>
      </c>
    </row>
    <row r="61" spans="1:13" ht="13.5" hidden="1">
      <c r="A61" s="281"/>
      <c r="B61" s="282"/>
      <c r="C61" s="481"/>
      <c r="D61" s="254">
        <v>358</v>
      </c>
      <c r="E61" s="256"/>
      <c r="F61" s="256"/>
      <c r="G61" s="257"/>
      <c r="H61" s="258"/>
      <c r="I61" s="258"/>
      <c r="J61" s="259">
        <f t="shared" si="1"/>
        <v>0</v>
      </c>
      <c r="K61" s="260"/>
      <c r="L61" s="261"/>
      <c r="M61" s="29">
        <f t="shared" si="0"/>
      </c>
    </row>
    <row r="62" spans="1:13" ht="13.5" hidden="1">
      <c r="A62" s="281"/>
      <c r="B62" s="282"/>
      <c r="C62" s="481"/>
      <c r="D62" s="254">
        <v>359</v>
      </c>
      <c r="E62" s="256"/>
      <c r="F62" s="256"/>
      <c r="G62" s="257"/>
      <c r="H62" s="258"/>
      <c r="I62" s="258"/>
      <c r="J62" s="259">
        <f t="shared" si="1"/>
        <v>0</v>
      </c>
      <c r="K62" s="260"/>
      <c r="L62" s="261"/>
      <c r="M62" s="29">
        <f t="shared" si="0"/>
      </c>
    </row>
    <row r="63" spans="1:13" ht="13.5" hidden="1">
      <c r="A63" s="281"/>
      <c r="B63" s="282"/>
      <c r="C63" s="481"/>
      <c r="D63" s="254">
        <v>360</v>
      </c>
      <c r="E63" s="256"/>
      <c r="F63" s="256"/>
      <c r="G63" s="257"/>
      <c r="H63" s="258"/>
      <c r="I63" s="258"/>
      <c r="J63" s="259">
        <f t="shared" si="1"/>
        <v>0</v>
      </c>
      <c r="K63" s="260"/>
      <c r="L63" s="261"/>
      <c r="M63" s="29">
        <f t="shared" si="0"/>
      </c>
    </row>
    <row r="64" spans="1:13" ht="13.5" hidden="1">
      <c r="A64" s="251"/>
      <c r="B64" s="252"/>
      <c r="C64" s="253"/>
      <c r="D64" s="254">
        <v>361</v>
      </c>
      <c r="E64" s="264"/>
      <c r="F64" s="275"/>
      <c r="G64" s="276"/>
      <c r="H64" s="277"/>
      <c r="I64" s="277"/>
      <c r="J64" s="259">
        <f t="shared" si="1"/>
        <v>0</v>
      </c>
      <c r="K64" s="278"/>
      <c r="L64" s="279"/>
      <c r="M64" s="29">
        <f t="shared" si="0"/>
      </c>
    </row>
    <row r="65" spans="1:13" ht="13.5" hidden="1">
      <c r="A65" s="251"/>
      <c r="B65" s="252"/>
      <c r="C65" s="253"/>
      <c r="D65" s="254">
        <v>362</v>
      </c>
      <c r="E65" s="255"/>
      <c r="F65" s="256"/>
      <c r="G65" s="257"/>
      <c r="H65" s="258"/>
      <c r="I65" s="258"/>
      <c r="J65" s="259">
        <f t="shared" si="1"/>
        <v>0</v>
      </c>
      <c r="K65" s="260"/>
      <c r="L65" s="261"/>
      <c r="M65" s="29">
        <f t="shared" si="0"/>
      </c>
    </row>
    <row r="66" spans="1:13" ht="13.5" hidden="1">
      <c r="A66" s="251"/>
      <c r="B66" s="252"/>
      <c r="C66" s="253"/>
      <c r="D66" s="254">
        <v>363</v>
      </c>
      <c r="E66" s="255"/>
      <c r="F66" s="256"/>
      <c r="G66" s="257"/>
      <c r="H66" s="258"/>
      <c r="I66" s="258"/>
      <c r="J66" s="259">
        <f t="shared" si="1"/>
        <v>0</v>
      </c>
      <c r="K66" s="260"/>
      <c r="L66" s="261"/>
      <c r="M66" s="29">
        <f t="shared" si="0"/>
      </c>
    </row>
    <row r="67" spans="1:13" ht="13.5" hidden="1">
      <c r="A67" s="251"/>
      <c r="B67" s="252"/>
      <c r="C67" s="253"/>
      <c r="D67" s="254">
        <v>364</v>
      </c>
      <c r="E67" s="255"/>
      <c r="F67" s="256"/>
      <c r="G67" s="257"/>
      <c r="H67" s="258"/>
      <c r="I67" s="258"/>
      <c r="J67" s="259">
        <f t="shared" si="1"/>
        <v>0</v>
      </c>
      <c r="K67" s="260"/>
      <c r="L67" s="261"/>
      <c r="M67" s="29">
        <f t="shared" si="0"/>
      </c>
    </row>
    <row r="68" spans="1:13" ht="13.5" hidden="1">
      <c r="A68" s="251"/>
      <c r="B68" s="252"/>
      <c r="C68" s="253"/>
      <c r="D68" s="254">
        <v>365</v>
      </c>
      <c r="E68" s="255"/>
      <c r="F68" s="256"/>
      <c r="G68" s="257"/>
      <c r="H68" s="258"/>
      <c r="I68" s="258"/>
      <c r="J68" s="259">
        <f t="shared" si="1"/>
        <v>0</v>
      </c>
      <c r="K68" s="260"/>
      <c r="L68" s="261"/>
      <c r="M68" s="29">
        <f aca="true" t="shared" si="2" ref="M68:M102">IF(K68="◎",J68,"")</f>
      </c>
    </row>
    <row r="69" spans="1:13" ht="13.5" hidden="1">
      <c r="A69" s="251"/>
      <c r="B69" s="252"/>
      <c r="C69" s="253"/>
      <c r="D69" s="254">
        <v>366</v>
      </c>
      <c r="E69" s="255"/>
      <c r="F69" s="256"/>
      <c r="G69" s="257"/>
      <c r="H69" s="258"/>
      <c r="I69" s="258"/>
      <c r="J69" s="259">
        <f t="shared" si="1"/>
        <v>0</v>
      </c>
      <c r="K69" s="260"/>
      <c r="L69" s="261"/>
      <c r="M69" s="29">
        <f t="shared" si="2"/>
      </c>
    </row>
    <row r="70" spans="1:13" ht="13.5" hidden="1">
      <c r="A70" s="251"/>
      <c r="B70" s="252"/>
      <c r="C70" s="253"/>
      <c r="D70" s="254">
        <v>367</v>
      </c>
      <c r="E70" s="255"/>
      <c r="F70" s="256"/>
      <c r="G70" s="257"/>
      <c r="H70" s="258"/>
      <c r="I70" s="258"/>
      <c r="J70" s="259">
        <f aca="true" t="shared" si="3" ref="J70:J103">G70*H70*I70</f>
        <v>0</v>
      </c>
      <c r="K70" s="260"/>
      <c r="L70" s="261"/>
      <c r="M70" s="29">
        <f t="shared" si="2"/>
      </c>
    </row>
    <row r="71" spans="1:13" ht="13.5" hidden="1">
      <c r="A71" s="251"/>
      <c r="B71" s="252"/>
      <c r="C71" s="253"/>
      <c r="D71" s="254">
        <v>368</v>
      </c>
      <c r="E71" s="255"/>
      <c r="F71" s="256"/>
      <c r="G71" s="257"/>
      <c r="H71" s="258"/>
      <c r="I71" s="258"/>
      <c r="J71" s="259">
        <f t="shared" si="3"/>
        <v>0</v>
      </c>
      <c r="K71" s="260"/>
      <c r="L71" s="261"/>
      <c r="M71" s="29">
        <f t="shared" si="2"/>
      </c>
    </row>
    <row r="72" spans="1:13" ht="13.5" hidden="1">
      <c r="A72" s="251"/>
      <c r="B72" s="252"/>
      <c r="C72" s="253"/>
      <c r="D72" s="254">
        <v>369</v>
      </c>
      <c r="E72" s="255"/>
      <c r="F72" s="256"/>
      <c r="G72" s="257"/>
      <c r="H72" s="258"/>
      <c r="I72" s="258"/>
      <c r="J72" s="259">
        <f t="shared" si="3"/>
        <v>0</v>
      </c>
      <c r="K72" s="260"/>
      <c r="L72" s="261"/>
      <c r="M72" s="29">
        <f t="shared" si="2"/>
      </c>
    </row>
    <row r="73" spans="1:13" ht="13.5" hidden="1">
      <c r="A73" s="251"/>
      <c r="B73" s="252"/>
      <c r="C73" s="253"/>
      <c r="D73" s="254">
        <v>370</v>
      </c>
      <c r="E73" s="255"/>
      <c r="F73" s="255"/>
      <c r="G73" s="269"/>
      <c r="H73" s="270"/>
      <c r="I73" s="270"/>
      <c r="J73" s="259">
        <f t="shared" si="3"/>
        <v>0</v>
      </c>
      <c r="K73" s="271"/>
      <c r="L73" s="272"/>
      <c r="M73" s="29">
        <f t="shared" si="2"/>
      </c>
    </row>
    <row r="74" spans="1:13" ht="13.5" hidden="1">
      <c r="A74" s="251"/>
      <c r="B74" s="252"/>
      <c r="C74" s="253"/>
      <c r="D74" s="254">
        <v>371</v>
      </c>
      <c r="E74" s="255"/>
      <c r="F74" s="256"/>
      <c r="G74" s="257"/>
      <c r="H74" s="258"/>
      <c r="I74" s="258"/>
      <c r="J74" s="259">
        <f t="shared" si="3"/>
        <v>0</v>
      </c>
      <c r="K74" s="260"/>
      <c r="L74" s="261"/>
      <c r="M74" s="29">
        <f t="shared" si="2"/>
      </c>
    </row>
    <row r="75" spans="1:13" ht="13.5" hidden="1">
      <c r="A75" s="251"/>
      <c r="B75" s="252"/>
      <c r="C75" s="253"/>
      <c r="D75" s="254">
        <v>372</v>
      </c>
      <c r="E75" s="255"/>
      <c r="F75" s="256"/>
      <c r="G75" s="257"/>
      <c r="H75" s="258"/>
      <c r="I75" s="258"/>
      <c r="J75" s="259">
        <f t="shared" si="3"/>
        <v>0</v>
      </c>
      <c r="K75" s="260"/>
      <c r="L75" s="261"/>
      <c r="M75" s="29">
        <f t="shared" si="2"/>
      </c>
    </row>
    <row r="76" spans="1:13" ht="13.5" hidden="1">
      <c r="A76" s="251"/>
      <c r="B76" s="252"/>
      <c r="C76" s="253"/>
      <c r="D76" s="254">
        <v>373</v>
      </c>
      <c r="E76" s="255"/>
      <c r="F76" s="256"/>
      <c r="G76" s="257"/>
      <c r="H76" s="258"/>
      <c r="I76" s="258"/>
      <c r="J76" s="259">
        <f t="shared" si="3"/>
        <v>0</v>
      </c>
      <c r="K76" s="260"/>
      <c r="L76" s="261"/>
      <c r="M76" s="29">
        <f t="shared" si="2"/>
      </c>
    </row>
    <row r="77" spans="1:13" ht="13.5" hidden="1">
      <c r="A77" s="251"/>
      <c r="B77" s="252"/>
      <c r="C77" s="253"/>
      <c r="D77" s="254">
        <v>374</v>
      </c>
      <c r="E77" s="255"/>
      <c r="F77" s="256"/>
      <c r="G77" s="257"/>
      <c r="H77" s="258"/>
      <c r="I77" s="258"/>
      <c r="J77" s="259">
        <f t="shared" si="3"/>
        <v>0</v>
      </c>
      <c r="K77" s="260"/>
      <c r="L77" s="261"/>
      <c r="M77" s="29">
        <f t="shared" si="2"/>
      </c>
    </row>
    <row r="78" spans="1:13" ht="13.5" hidden="1">
      <c r="A78" s="251"/>
      <c r="B78" s="252"/>
      <c r="C78" s="253"/>
      <c r="D78" s="254">
        <v>375</v>
      </c>
      <c r="E78" s="255"/>
      <c r="F78" s="256"/>
      <c r="G78" s="257"/>
      <c r="H78" s="258"/>
      <c r="I78" s="258"/>
      <c r="J78" s="259">
        <f t="shared" si="3"/>
        <v>0</v>
      </c>
      <c r="K78" s="260"/>
      <c r="L78" s="261"/>
      <c r="M78" s="29">
        <f t="shared" si="2"/>
      </c>
    </row>
    <row r="79" spans="1:13" ht="13.5" hidden="1">
      <c r="A79" s="251"/>
      <c r="B79" s="252"/>
      <c r="C79" s="253"/>
      <c r="D79" s="254">
        <v>376</v>
      </c>
      <c r="E79" s="255"/>
      <c r="F79" s="256"/>
      <c r="G79" s="257"/>
      <c r="H79" s="258"/>
      <c r="I79" s="258"/>
      <c r="J79" s="259">
        <f t="shared" si="3"/>
        <v>0</v>
      </c>
      <c r="K79" s="260"/>
      <c r="L79" s="261"/>
      <c r="M79" s="29">
        <f t="shared" si="2"/>
      </c>
    </row>
    <row r="80" spans="1:13" ht="13.5" hidden="1">
      <c r="A80" s="251"/>
      <c r="B80" s="252"/>
      <c r="C80" s="253"/>
      <c r="D80" s="254">
        <v>377</v>
      </c>
      <c r="E80" s="255"/>
      <c r="F80" s="256"/>
      <c r="G80" s="257"/>
      <c r="H80" s="258"/>
      <c r="I80" s="258"/>
      <c r="J80" s="259">
        <f t="shared" si="3"/>
        <v>0</v>
      </c>
      <c r="K80" s="260"/>
      <c r="L80" s="261"/>
      <c r="M80" s="29">
        <f t="shared" si="2"/>
      </c>
    </row>
    <row r="81" spans="1:13" ht="13.5" hidden="1">
      <c r="A81" s="251"/>
      <c r="B81" s="252"/>
      <c r="C81" s="253"/>
      <c r="D81" s="254">
        <v>378</v>
      </c>
      <c r="E81" s="255"/>
      <c r="F81" s="256"/>
      <c r="G81" s="257"/>
      <c r="H81" s="258"/>
      <c r="I81" s="258"/>
      <c r="J81" s="259">
        <f t="shared" si="3"/>
        <v>0</v>
      </c>
      <c r="K81" s="260"/>
      <c r="L81" s="261"/>
      <c r="M81" s="29">
        <f t="shared" si="2"/>
      </c>
    </row>
    <row r="82" spans="1:13" ht="13.5" hidden="1">
      <c r="A82" s="251"/>
      <c r="B82" s="252"/>
      <c r="C82" s="253"/>
      <c r="D82" s="254">
        <v>379</v>
      </c>
      <c r="E82" s="255"/>
      <c r="F82" s="256"/>
      <c r="G82" s="257"/>
      <c r="H82" s="258"/>
      <c r="I82" s="258"/>
      <c r="J82" s="259">
        <f t="shared" si="3"/>
        <v>0</v>
      </c>
      <c r="K82" s="260"/>
      <c r="L82" s="261"/>
      <c r="M82" s="29">
        <f t="shared" si="2"/>
      </c>
    </row>
    <row r="83" spans="1:13" ht="13.5" hidden="1">
      <c r="A83" s="251"/>
      <c r="B83" s="252"/>
      <c r="C83" s="253"/>
      <c r="D83" s="254">
        <v>380</v>
      </c>
      <c r="E83" s="256"/>
      <c r="F83" s="256"/>
      <c r="G83" s="257"/>
      <c r="H83" s="258"/>
      <c r="I83" s="258"/>
      <c r="J83" s="259">
        <f t="shared" si="3"/>
        <v>0</v>
      </c>
      <c r="K83" s="260"/>
      <c r="L83" s="261"/>
      <c r="M83" s="29">
        <f t="shared" si="2"/>
      </c>
    </row>
    <row r="84" spans="1:13" ht="13.5" hidden="1">
      <c r="A84" s="251"/>
      <c r="B84" s="252"/>
      <c r="C84" s="253"/>
      <c r="D84" s="254">
        <v>381</v>
      </c>
      <c r="E84" s="264"/>
      <c r="F84" s="275"/>
      <c r="G84" s="276"/>
      <c r="H84" s="277"/>
      <c r="I84" s="277"/>
      <c r="J84" s="259">
        <f t="shared" si="3"/>
        <v>0</v>
      </c>
      <c r="K84" s="278"/>
      <c r="L84" s="279"/>
      <c r="M84" s="29">
        <f t="shared" si="2"/>
      </c>
    </row>
    <row r="85" spans="1:13" ht="13.5" hidden="1">
      <c r="A85" s="251"/>
      <c r="B85" s="252"/>
      <c r="C85" s="253"/>
      <c r="D85" s="254">
        <v>382</v>
      </c>
      <c r="E85" s="255"/>
      <c r="F85" s="256"/>
      <c r="G85" s="257"/>
      <c r="H85" s="258"/>
      <c r="I85" s="258"/>
      <c r="J85" s="259">
        <f t="shared" si="3"/>
        <v>0</v>
      </c>
      <c r="K85" s="260"/>
      <c r="L85" s="261"/>
      <c r="M85" s="29">
        <f t="shared" si="2"/>
      </c>
    </row>
    <row r="86" spans="1:13" ht="13.5" hidden="1">
      <c r="A86" s="251"/>
      <c r="B86" s="252"/>
      <c r="C86" s="253"/>
      <c r="D86" s="254">
        <v>383</v>
      </c>
      <c r="E86" s="255"/>
      <c r="F86" s="256"/>
      <c r="G86" s="257"/>
      <c r="H86" s="258"/>
      <c r="I86" s="258"/>
      <c r="J86" s="259">
        <f t="shared" si="3"/>
        <v>0</v>
      </c>
      <c r="K86" s="260"/>
      <c r="L86" s="261"/>
      <c r="M86" s="29">
        <f t="shared" si="2"/>
      </c>
    </row>
    <row r="87" spans="1:13" ht="13.5" hidden="1">
      <c r="A87" s="251"/>
      <c r="B87" s="252"/>
      <c r="C87" s="253"/>
      <c r="D87" s="254">
        <v>384</v>
      </c>
      <c r="E87" s="255"/>
      <c r="F87" s="256"/>
      <c r="G87" s="257"/>
      <c r="H87" s="258"/>
      <c r="I87" s="258"/>
      <c r="J87" s="259">
        <f t="shared" si="3"/>
        <v>0</v>
      </c>
      <c r="K87" s="260"/>
      <c r="L87" s="261"/>
      <c r="M87" s="29">
        <f t="shared" si="2"/>
      </c>
    </row>
    <row r="88" spans="1:13" ht="13.5" hidden="1">
      <c r="A88" s="251"/>
      <c r="B88" s="252"/>
      <c r="C88" s="253"/>
      <c r="D88" s="254">
        <v>385</v>
      </c>
      <c r="E88" s="255"/>
      <c r="F88" s="256"/>
      <c r="G88" s="257"/>
      <c r="H88" s="258"/>
      <c r="I88" s="258"/>
      <c r="J88" s="259">
        <f t="shared" si="3"/>
        <v>0</v>
      </c>
      <c r="K88" s="260"/>
      <c r="L88" s="261"/>
      <c r="M88" s="29">
        <f t="shared" si="2"/>
      </c>
    </row>
    <row r="89" spans="1:13" ht="13.5" hidden="1">
      <c r="A89" s="251"/>
      <c r="B89" s="252"/>
      <c r="C89" s="253"/>
      <c r="D89" s="254">
        <v>386</v>
      </c>
      <c r="E89" s="255"/>
      <c r="F89" s="256"/>
      <c r="G89" s="257"/>
      <c r="H89" s="258"/>
      <c r="I89" s="258"/>
      <c r="J89" s="259">
        <f t="shared" si="3"/>
        <v>0</v>
      </c>
      <c r="K89" s="260"/>
      <c r="L89" s="261"/>
      <c r="M89" s="29">
        <f t="shared" si="2"/>
      </c>
    </row>
    <row r="90" spans="1:13" ht="13.5" hidden="1">
      <c r="A90" s="251"/>
      <c r="B90" s="252"/>
      <c r="C90" s="253"/>
      <c r="D90" s="254">
        <v>387</v>
      </c>
      <c r="E90" s="255"/>
      <c r="F90" s="256"/>
      <c r="G90" s="257"/>
      <c r="H90" s="258"/>
      <c r="I90" s="258"/>
      <c r="J90" s="259">
        <f t="shared" si="3"/>
        <v>0</v>
      </c>
      <c r="K90" s="260"/>
      <c r="L90" s="261"/>
      <c r="M90" s="29">
        <f t="shared" si="2"/>
      </c>
    </row>
    <row r="91" spans="1:13" ht="13.5" hidden="1">
      <c r="A91" s="251"/>
      <c r="B91" s="252"/>
      <c r="C91" s="253"/>
      <c r="D91" s="254">
        <v>388</v>
      </c>
      <c r="E91" s="255"/>
      <c r="F91" s="256"/>
      <c r="G91" s="257"/>
      <c r="H91" s="258"/>
      <c r="I91" s="258"/>
      <c r="J91" s="259">
        <f t="shared" si="3"/>
        <v>0</v>
      </c>
      <c r="K91" s="260"/>
      <c r="L91" s="261"/>
      <c r="M91" s="29">
        <f t="shared" si="2"/>
      </c>
    </row>
    <row r="92" spans="1:13" ht="13.5" hidden="1">
      <c r="A92" s="251"/>
      <c r="B92" s="252"/>
      <c r="C92" s="253"/>
      <c r="D92" s="254">
        <v>389</v>
      </c>
      <c r="E92" s="255"/>
      <c r="F92" s="256"/>
      <c r="G92" s="257"/>
      <c r="H92" s="258"/>
      <c r="I92" s="258"/>
      <c r="J92" s="259">
        <f t="shared" si="3"/>
        <v>0</v>
      </c>
      <c r="K92" s="260"/>
      <c r="L92" s="261"/>
      <c r="M92" s="29">
        <f t="shared" si="2"/>
      </c>
    </row>
    <row r="93" spans="1:13" ht="13.5" hidden="1">
      <c r="A93" s="251"/>
      <c r="B93" s="252"/>
      <c r="C93" s="253"/>
      <c r="D93" s="254">
        <v>390</v>
      </c>
      <c r="E93" s="255"/>
      <c r="F93" s="255"/>
      <c r="G93" s="269"/>
      <c r="H93" s="270"/>
      <c r="I93" s="270"/>
      <c r="J93" s="259">
        <f t="shared" si="3"/>
        <v>0</v>
      </c>
      <c r="K93" s="271"/>
      <c r="L93" s="272"/>
      <c r="M93" s="29">
        <f t="shared" si="2"/>
      </c>
    </row>
    <row r="94" spans="1:13" ht="13.5" hidden="1">
      <c r="A94" s="251"/>
      <c r="B94" s="252"/>
      <c r="C94" s="253"/>
      <c r="D94" s="254">
        <v>391</v>
      </c>
      <c r="E94" s="256"/>
      <c r="F94" s="256"/>
      <c r="G94" s="257"/>
      <c r="H94" s="258"/>
      <c r="I94" s="258"/>
      <c r="J94" s="259">
        <f t="shared" si="3"/>
        <v>0</v>
      </c>
      <c r="K94" s="260"/>
      <c r="L94" s="261"/>
      <c r="M94" s="29">
        <f t="shared" si="2"/>
      </c>
    </row>
    <row r="95" spans="1:13" ht="13.5" hidden="1">
      <c r="A95" s="251"/>
      <c r="B95" s="252"/>
      <c r="C95" s="253"/>
      <c r="D95" s="254">
        <v>392</v>
      </c>
      <c r="E95" s="256"/>
      <c r="F95" s="256"/>
      <c r="G95" s="257"/>
      <c r="H95" s="258"/>
      <c r="I95" s="258"/>
      <c r="J95" s="259">
        <f t="shared" si="3"/>
        <v>0</v>
      </c>
      <c r="K95" s="260"/>
      <c r="L95" s="261"/>
      <c r="M95" s="29">
        <f t="shared" si="2"/>
      </c>
    </row>
    <row r="96" spans="1:13" ht="13.5" hidden="1">
      <c r="A96" s="251"/>
      <c r="B96" s="252"/>
      <c r="C96" s="253"/>
      <c r="D96" s="254">
        <v>393</v>
      </c>
      <c r="E96" s="256"/>
      <c r="F96" s="256"/>
      <c r="G96" s="257"/>
      <c r="H96" s="258"/>
      <c r="I96" s="258"/>
      <c r="J96" s="259">
        <f t="shared" si="3"/>
        <v>0</v>
      </c>
      <c r="K96" s="260"/>
      <c r="L96" s="261"/>
      <c r="M96" s="29">
        <f t="shared" si="2"/>
      </c>
    </row>
    <row r="97" spans="1:13" ht="13.5" hidden="1">
      <c r="A97" s="251"/>
      <c r="B97" s="252"/>
      <c r="C97" s="253"/>
      <c r="D97" s="254">
        <v>394</v>
      </c>
      <c r="E97" s="256"/>
      <c r="F97" s="256"/>
      <c r="G97" s="257"/>
      <c r="H97" s="258"/>
      <c r="I97" s="258"/>
      <c r="J97" s="259">
        <f t="shared" si="3"/>
        <v>0</v>
      </c>
      <c r="K97" s="260"/>
      <c r="L97" s="261"/>
      <c r="M97" s="29">
        <f t="shared" si="2"/>
      </c>
    </row>
    <row r="98" spans="1:13" ht="13.5" hidden="1">
      <c r="A98" s="251"/>
      <c r="B98" s="252"/>
      <c r="C98" s="253"/>
      <c r="D98" s="254">
        <v>395</v>
      </c>
      <c r="E98" s="256"/>
      <c r="F98" s="256"/>
      <c r="G98" s="257"/>
      <c r="H98" s="258"/>
      <c r="I98" s="258"/>
      <c r="J98" s="259">
        <f t="shared" si="3"/>
        <v>0</v>
      </c>
      <c r="K98" s="260"/>
      <c r="L98" s="261"/>
      <c r="M98" s="29">
        <f t="shared" si="2"/>
      </c>
    </row>
    <row r="99" spans="1:13" ht="13.5" hidden="1">
      <c r="A99" s="251"/>
      <c r="B99" s="252"/>
      <c r="C99" s="253"/>
      <c r="D99" s="254">
        <v>396</v>
      </c>
      <c r="E99" s="256"/>
      <c r="F99" s="256"/>
      <c r="G99" s="257"/>
      <c r="H99" s="258"/>
      <c r="I99" s="258"/>
      <c r="J99" s="259">
        <f t="shared" si="3"/>
        <v>0</v>
      </c>
      <c r="K99" s="260"/>
      <c r="L99" s="261"/>
      <c r="M99" s="29">
        <f t="shared" si="2"/>
      </c>
    </row>
    <row r="100" spans="1:13" ht="13.5" hidden="1">
      <c r="A100" s="251"/>
      <c r="B100" s="252"/>
      <c r="C100" s="253"/>
      <c r="D100" s="254">
        <v>397</v>
      </c>
      <c r="E100" s="256"/>
      <c r="F100" s="256"/>
      <c r="G100" s="257"/>
      <c r="H100" s="258"/>
      <c r="I100" s="258"/>
      <c r="J100" s="259">
        <f t="shared" si="3"/>
        <v>0</v>
      </c>
      <c r="K100" s="260"/>
      <c r="L100" s="261"/>
      <c r="M100" s="29">
        <f t="shared" si="2"/>
      </c>
    </row>
    <row r="101" spans="1:13" ht="13.5" hidden="1">
      <c r="A101" s="251"/>
      <c r="B101" s="252"/>
      <c r="C101" s="253"/>
      <c r="D101" s="254">
        <v>398</v>
      </c>
      <c r="E101" s="256"/>
      <c r="F101" s="256"/>
      <c r="G101" s="257"/>
      <c r="H101" s="258"/>
      <c r="I101" s="258"/>
      <c r="J101" s="259">
        <f t="shared" si="3"/>
        <v>0</v>
      </c>
      <c r="K101" s="260"/>
      <c r="L101" s="261"/>
      <c r="M101" s="29">
        <f t="shared" si="2"/>
      </c>
    </row>
    <row r="102" spans="1:13" ht="13.5" hidden="1">
      <c r="A102" s="251"/>
      <c r="B102" s="252"/>
      <c r="C102" s="253"/>
      <c r="D102" s="254">
        <v>399</v>
      </c>
      <c r="E102" s="256"/>
      <c r="F102" s="256"/>
      <c r="G102" s="257"/>
      <c r="H102" s="258"/>
      <c r="I102" s="258"/>
      <c r="J102" s="259">
        <f t="shared" si="3"/>
        <v>0</v>
      </c>
      <c r="K102" s="260"/>
      <c r="L102" s="261"/>
      <c r="M102" s="29">
        <f t="shared" si="2"/>
      </c>
    </row>
    <row r="103" spans="1:13" ht="14.25" hidden="1" thickBot="1">
      <c r="A103" s="285"/>
      <c r="B103" s="286"/>
      <c r="C103" s="476"/>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1" t="s">
        <v>96</v>
      </c>
      <c r="G106" s="229" t="s">
        <v>97</v>
      </c>
      <c r="H106" s="602" t="s">
        <v>176</v>
      </c>
      <c r="I106" s="602"/>
      <c r="J106" s="602" t="s">
        <v>98</v>
      </c>
      <c r="K106" s="604"/>
    </row>
    <row r="107" spans="4:11" ht="14.25" thickTop="1">
      <c r="D107" s="230"/>
      <c r="F107" s="296" t="s">
        <v>85</v>
      </c>
      <c r="G107" s="358">
        <f>SUMIF($E$4:$E$103,F107,$J$4:$J$103)</f>
        <v>0</v>
      </c>
      <c r="H107" s="581">
        <f>SUMIF($E$4:$E$103,F107,$M$4:$M$103)</f>
        <v>0</v>
      </c>
      <c r="I107" s="581"/>
      <c r="J107" s="581">
        <f aca="true" t="shared" si="4" ref="J107:J115">G107-H107</f>
        <v>0</v>
      </c>
      <c r="K107" s="640"/>
    </row>
    <row r="108" spans="4:11" ht="13.5">
      <c r="D108" s="230"/>
      <c r="F108" s="297" t="s">
        <v>86</v>
      </c>
      <c r="G108" s="357">
        <f aca="true" t="shared" si="5" ref="G108:G115">SUMIF($E$4:$E$103,F108,$J$4:$J$103)</f>
        <v>310000</v>
      </c>
      <c r="H108" s="556">
        <f aca="true" t="shared" si="6" ref="H108:H114">SUMIF($E$4:$E$103,F108,$M$4:$M$103)</f>
        <v>0</v>
      </c>
      <c r="I108" s="556"/>
      <c r="J108" s="556">
        <f t="shared" si="4"/>
        <v>310000</v>
      </c>
      <c r="K108" s="559"/>
    </row>
    <row r="109" spans="4:11" ht="13.5">
      <c r="D109" s="230"/>
      <c r="F109" s="297" t="s">
        <v>125</v>
      </c>
      <c r="G109" s="357">
        <f t="shared" si="5"/>
        <v>598000</v>
      </c>
      <c r="H109" s="556">
        <f t="shared" si="6"/>
        <v>0</v>
      </c>
      <c r="I109" s="556"/>
      <c r="J109" s="556">
        <f t="shared" si="4"/>
        <v>598000</v>
      </c>
      <c r="K109" s="559"/>
    </row>
    <row r="110" spans="4:11" ht="13.5">
      <c r="D110" s="230"/>
      <c r="F110" s="297" t="s">
        <v>126</v>
      </c>
      <c r="G110" s="357">
        <f t="shared" si="5"/>
        <v>0</v>
      </c>
      <c r="H110" s="556">
        <f t="shared" si="6"/>
        <v>0</v>
      </c>
      <c r="I110" s="556"/>
      <c r="J110" s="556">
        <f t="shared" si="4"/>
        <v>0</v>
      </c>
      <c r="K110" s="559"/>
    </row>
    <row r="111" spans="4:11" ht="13.5">
      <c r="D111" s="230"/>
      <c r="F111" s="297" t="s">
        <v>87</v>
      </c>
      <c r="G111" s="357">
        <f t="shared" si="5"/>
        <v>0</v>
      </c>
      <c r="H111" s="556">
        <f t="shared" si="6"/>
        <v>0</v>
      </c>
      <c r="I111" s="556"/>
      <c r="J111" s="556">
        <f t="shared" si="4"/>
        <v>0</v>
      </c>
      <c r="K111" s="559"/>
    </row>
    <row r="112" spans="4:11" ht="13.5">
      <c r="D112" s="230"/>
      <c r="F112" s="297" t="s">
        <v>88</v>
      </c>
      <c r="G112" s="357">
        <f t="shared" si="5"/>
        <v>0</v>
      </c>
      <c r="H112" s="556">
        <f t="shared" si="6"/>
        <v>0</v>
      </c>
      <c r="I112" s="556"/>
      <c r="J112" s="556">
        <f t="shared" si="4"/>
        <v>0</v>
      </c>
      <c r="K112" s="559"/>
    </row>
    <row r="113" spans="4:11" ht="13.5">
      <c r="D113" s="230"/>
      <c r="F113" s="297" t="s">
        <v>89</v>
      </c>
      <c r="G113" s="357">
        <f t="shared" si="5"/>
        <v>0</v>
      </c>
      <c r="H113" s="556">
        <f t="shared" si="6"/>
        <v>0</v>
      </c>
      <c r="I113" s="556"/>
      <c r="J113" s="556">
        <f t="shared" si="4"/>
        <v>0</v>
      </c>
      <c r="K113" s="559"/>
    </row>
    <row r="114" spans="4:11" ht="13.5">
      <c r="D114" s="230"/>
      <c r="F114" s="297" t="s">
        <v>90</v>
      </c>
      <c r="G114" s="357">
        <f t="shared" si="5"/>
        <v>0</v>
      </c>
      <c r="H114" s="556">
        <f t="shared" si="6"/>
        <v>0</v>
      </c>
      <c r="I114" s="556"/>
      <c r="J114" s="556">
        <f t="shared" si="4"/>
        <v>0</v>
      </c>
      <c r="K114" s="559"/>
    </row>
    <row r="115" spans="4:11" ht="14.25" thickBot="1">
      <c r="D115" s="230"/>
      <c r="F115" s="296" t="s">
        <v>138</v>
      </c>
      <c r="G115" s="357">
        <f t="shared" si="5"/>
        <v>2800</v>
      </c>
      <c r="H115" s="624">
        <f>SUMIF($E$4:$E$103,F115,$M$4:$M$103)+'2-3'!I122</f>
        <v>0</v>
      </c>
      <c r="I115" s="624"/>
      <c r="J115" s="624">
        <f t="shared" si="4"/>
        <v>2800</v>
      </c>
      <c r="K115" s="625"/>
    </row>
    <row r="116" spans="4:11" ht="15" thickBot="1" thickTop="1">
      <c r="D116" s="387"/>
      <c r="F116" s="298" t="s">
        <v>15</v>
      </c>
      <c r="G116" s="359">
        <f>SUM(G107:G115)</f>
        <v>910800</v>
      </c>
      <c r="H116" s="626">
        <f>SUM(H107:I115)</f>
        <v>0</v>
      </c>
      <c r="I116" s="626"/>
      <c r="J116" s="626">
        <f>SUM(J107:K115)</f>
        <v>910800</v>
      </c>
      <c r="K116" s="627"/>
    </row>
  </sheetData>
  <sheetProtection formatCells="0" selectLockedCells="1"/>
  <mergeCells count="22">
    <mergeCell ref="H112:I112"/>
    <mergeCell ref="J110:K110"/>
    <mergeCell ref="H114:I114"/>
    <mergeCell ref="H115:I115"/>
    <mergeCell ref="H106:I106"/>
    <mergeCell ref="H107:I107"/>
    <mergeCell ref="J108:K108"/>
    <mergeCell ref="J112:K112"/>
    <mergeCell ref="H108:I108"/>
    <mergeCell ref="H109:I109"/>
    <mergeCell ref="H110:I110"/>
    <mergeCell ref="J106:K106"/>
    <mergeCell ref="J109:K109"/>
    <mergeCell ref="J107:K107"/>
    <mergeCell ref="H111:I111"/>
    <mergeCell ref="J111:K111"/>
    <mergeCell ref="H116:I116"/>
    <mergeCell ref="J116:K116"/>
    <mergeCell ref="J115:K115"/>
    <mergeCell ref="J114:K114"/>
    <mergeCell ref="J113:K113"/>
    <mergeCell ref="H113:I113"/>
  </mergeCells>
  <conditionalFormatting sqref="J4:J103">
    <cfRule type="cellIs" priority="4" dxfId="38" operator="equal" stopIfTrue="1">
      <formula>0</formula>
    </cfRule>
  </conditionalFormatting>
  <conditionalFormatting sqref="J104">
    <cfRule type="cellIs" priority="3" dxfId="3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2" sqref="H2: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26" t="s">
        <v>309</v>
      </c>
      <c r="I1" s="526"/>
      <c r="J1" s="526"/>
      <c r="K1" s="526"/>
    </row>
    <row r="2" spans="8:11" s="1" customFormat="1" ht="18" customHeight="1">
      <c r="H2" s="526" t="s">
        <v>310</v>
      </c>
      <c r="I2" s="526"/>
      <c r="J2" s="526"/>
      <c r="K2" s="526"/>
    </row>
    <row r="3" s="1" customFormat="1" ht="18" customHeight="1">
      <c r="K3" s="2"/>
    </row>
    <row r="4" spans="8:11" s="1" customFormat="1" ht="18" customHeight="1">
      <c r="H4" s="527" t="s">
        <v>311</v>
      </c>
      <c r="I4" s="527"/>
      <c r="J4" s="527"/>
      <c r="K4" s="527"/>
    </row>
    <row r="5" spans="8:11" s="1" customFormat="1" ht="18" customHeight="1">
      <c r="H5" s="528">
        <v>42839</v>
      </c>
      <c r="I5" s="527"/>
      <c r="J5" s="527"/>
      <c r="K5" s="527"/>
    </row>
    <row r="6" spans="1:11" s="1" customFormat="1" ht="18" customHeight="1">
      <c r="A6" s="3" t="s">
        <v>2</v>
      </c>
      <c r="H6" s="4"/>
      <c r="K6" s="11"/>
    </row>
    <row r="7" spans="1:11" s="1" customFormat="1" ht="18" customHeight="1">
      <c r="A7" s="4"/>
      <c r="H7" s="527" t="s">
        <v>312</v>
      </c>
      <c r="I7" s="527"/>
      <c r="J7" s="527"/>
      <c r="K7" s="527"/>
    </row>
    <row r="8" spans="1:11" s="1" customFormat="1" ht="18" customHeight="1">
      <c r="A8" s="4"/>
      <c r="H8" s="527" t="s">
        <v>313</v>
      </c>
      <c r="I8" s="527"/>
      <c r="J8" s="527"/>
      <c r="K8" s="527"/>
    </row>
    <row r="9" spans="1:11" s="1" customFormat="1" ht="42" customHeight="1">
      <c r="A9" s="4"/>
      <c r="H9" s="2"/>
      <c r="K9" s="46"/>
    </row>
    <row r="10" spans="1:11" ht="24" customHeight="1">
      <c r="A10" s="540" t="s">
        <v>266</v>
      </c>
      <c r="B10" s="540"/>
      <c r="C10" s="540"/>
      <c r="D10" s="540"/>
      <c r="E10" s="540"/>
      <c r="F10" s="540"/>
      <c r="G10" s="540"/>
      <c r="H10" s="540"/>
      <c r="I10" s="540"/>
      <c r="J10" s="540"/>
      <c r="K10" s="540"/>
    </row>
    <row r="11" spans="1:11" ht="24" customHeight="1">
      <c r="A11" s="541"/>
      <c r="B11" s="541"/>
      <c r="C11" s="541"/>
      <c r="D11" s="541"/>
      <c r="E11" s="541"/>
      <c r="F11" s="541"/>
      <c r="G11" s="541"/>
      <c r="H11" s="541"/>
      <c r="I11" s="541"/>
      <c r="J11" s="541"/>
      <c r="K11" s="541"/>
    </row>
    <row r="12" spans="1:11" ht="24" customHeight="1">
      <c r="A12" s="14" t="s">
        <v>5</v>
      </c>
      <c r="B12" s="14"/>
      <c r="C12" s="14"/>
      <c r="D12" s="14"/>
      <c r="E12" s="14"/>
      <c r="F12" s="14"/>
      <c r="G12" s="14"/>
      <c r="H12" s="6"/>
      <c r="I12" s="6"/>
      <c r="J12" s="6"/>
      <c r="K12" s="6"/>
    </row>
    <row r="13" spans="1:11" s="24" customFormat="1" ht="24" customHeight="1" thickBot="1">
      <c r="A13" s="641"/>
      <c r="B13" s="610"/>
      <c r="C13" s="610"/>
      <c r="D13" s="610"/>
      <c r="E13" s="610"/>
      <c r="F13" s="610"/>
      <c r="G13" s="610"/>
      <c r="H13" s="610"/>
      <c r="I13" s="610"/>
      <c r="J13" s="610"/>
      <c r="K13" s="610"/>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'[1]随時①-2'!G27</f>
        <v>40000</v>
      </c>
      <c r="C15" s="454"/>
      <c r="D15" s="454"/>
      <c r="E15" s="454">
        <f>'[1]随時①-2'!G30</f>
        <v>0</v>
      </c>
      <c r="F15" s="454">
        <f>'[1]随時①-2'!G31</f>
        <v>0</v>
      </c>
      <c r="G15" s="454">
        <f>'[1]随時①-2'!G32</f>
        <v>0</v>
      </c>
      <c r="H15" s="454">
        <f>'[1]随時①-2'!G33</f>
        <v>0</v>
      </c>
      <c r="I15" s="454">
        <f>'[1]随時①-2'!G34</f>
        <v>0</v>
      </c>
      <c r="J15" s="455">
        <f>'[1]随時①-2'!G35</f>
        <v>0</v>
      </c>
      <c r="K15" s="456">
        <f>SUM(B15:J15)</f>
        <v>40000</v>
      </c>
    </row>
    <row r="16" spans="1:11" ht="58.5" customHeight="1">
      <c r="A16" s="21" t="s">
        <v>178</v>
      </c>
      <c r="B16" s="457">
        <f>'[1]随時①-2'!H27</f>
        <v>0</v>
      </c>
      <c r="C16" s="382"/>
      <c r="D16" s="382"/>
      <c r="E16" s="382">
        <f>'[1]随時①-2'!H30</f>
        <v>0</v>
      </c>
      <c r="F16" s="382">
        <f>'[1]随時①-2'!H31</f>
        <v>0</v>
      </c>
      <c r="G16" s="382">
        <f>'[1]随時①-2'!H32</f>
        <v>0</v>
      </c>
      <c r="H16" s="382">
        <f>'[1]随時①-2'!H33</f>
        <v>0</v>
      </c>
      <c r="I16" s="382">
        <f>'[1]随時①-2'!H34</f>
        <v>0</v>
      </c>
      <c r="J16" s="458">
        <f>'[1]随時①-2'!H35</f>
        <v>0</v>
      </c>
      <c r="K16" s="459">
        <f>SUM(B16:J16)</f>
        <v>0</v>
      </c>
    </row>
    <row r="17" spans="1:11" ht="58.5" customHeight="1" thickBot="1">
      <c r="A17" s="21" t="s">
        <v>101</v>
      </c>
      <c r="B17" s="460">
        <f>B15-B16</f>
        <v>40000</v>
      </c>
      <c r="C17" s="461"/>
      <c r="D17" s="461"/>
      <c r="E17" s="461">
        <f aca="true" t="shared" si="0" ref="E17:J17">E15-E16</f>
        <v>0</v>
      </c>
      <c r="F17" s="461">
        <f t="shared" si="0"/>
        <v>0</v>
      </c>
      <c r="G17" s="461">
        <f t="shared" si="0"/>
        <v>0</v>
      </c>
      <c r="H17" s="461">
        <f t="shared" si="0"/>
        <v>0</v>
      </c>
      <c r="I17" s="461">
        <f t="shared" si="0"/>
        <v>0</v>
      </c>
      <c r="J17" s="461">
        <f t="shared" si="0"/>
        <v>0</v>
      </c>
      <c r="K17" s="462">
        <f>K15-K16</f>
        <v>40000</v>
      </c>
    </row>
    <row r="18" spans="1:11" ht="39" customHeight="1" thickBot="1">
      <c r="A18" s="32" t="s">
        <v>104</v>
      </c>
      <c r="B18" s="642" t="s">
        <v>298</v>
      </c>
      <c r="C18" s="643"/>
      <c r="D18" s="643"/>
      <c r="E18" s="643"/>
      <c r="F18" s="643"/>
      <c r="G18" s="643"/>
      <c r="H18" s="643"/>
      <c r="I18" s="643"/>
      <c r="J18" s="643"/>
      <c r="K18" s="64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formatCells="0" selectLockedCells="1"/>
  <mergeCells count="9">
    <mergeCell ref="A10:K11"/>
    <mergeCell ref="A13:K13"/>
    <mergeCell ref="B18:K18"/>
    <mergeCell ref="H1:K1"/>
    <mergeCell ref="H2:K2"/>
    <mergeCell ref="H4:K4"/>
    <mergeCell ref="H5:K5"/>
    <mergeCell ref="H7:K7"/>
    <mergeCell ref="H8:K8"/>
  </mergeCells>
  <conditionalFormatting sqref="K15:K17">
    <cfRule type="cellIs" priority="2" dxfId="38" operator="equal" stopIfTrue="1">
      <formula>0</formula>
    </cfRule>
  </conditionalFormatting>
  <conditionalFormatting sqref="B15:J17">
    <cfRule type="cellIs" priority="1" dxfId="3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zoomScalePageLayoutView="0" workbookViewId="0" topLeftCell="A7">
      <selection activeCell="A25" sqref="A25:IV2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9" t="s">
        <v>142</v>
      </c>
      <c r="C3" s="59" t="s">
        <v>144</v>
      </c>
      <c r="D3" s="388" t="s">
        <v>147</v>
      </c>
      <c r="E3" s="96" t="s">
        <v>0</v>
      </c>
      <c r="F3" s="96" t="s">
        <v>197</v>
      </c>
      <c r="G3" s="96" t="s">
        <v>91</v>
      </c>
      <c r="H3" s="473" t="s">
        <v>246</v>
      </c>
      <c r="I3" s="96" t="s">
        <v>92</v>
      </c>
      <c r="J3" s="96" t="s">
        <v>93</v>
      </c>
      <c r="K3" s="227" t="s">
        <v>111</v>
      </c>
      <c r="L3" s="295" t="s">
        <v>107</v>
      </c>
      <c r="M3" s="29" t="s">
        <v>99</v>
      </c>
    </row>
    <row r="4" spans="1:13" ht="13.5" customHeight="1">
      <c r="A4" s="360"/>
      <c r="B4" s="392" t="s">
        <v>299</v>
      </c>
      <c r="C4" s="389"/>
      <c r="D4" s="243">
        <v>101</v>
      </c>
      <c r="E4" s="255" t="s">
        <v>85</v>
      </c>
      <c r="F4" s="256" t="s">
        <v>302</v>
      </c>
      <c r="G4" s="257">
        <v>40000</v>
      </c>
      <c r="H4" s="258">
        <v>1</v>
      </c>
      <c r="I4" s="258">
        <v>1</v>
      </c>
      <c r="J4" s="248">
        <f>G4*H4*I4</f>
        <v>40000</v>
      </c>
      <c r="K4" s="249"/>
      <c r="L4" s="250"/>
      <c r="M4" s="29">
        <f aca="true" t="shared" si="0" ref="M4:M23">IF(K4="◎",J4,"")</f>
      </c>
    </row>
    <row r="5" spans="1:13" ht="13.5" customHeight="1">
      <c r="A5" s="251"/>
      <c r="B5" s="390"/>
      <c r="C5" s="391"/>
      <c r="D5" s="254">
        <v>102</v>
      </c>
      <c r="E5" s="255"/>
      <c r="F5" s="256"/>
      <c r="G5" s="257"/>
      <c r="H5" s="258"/>
      <c r="I5" s="258"/>
      <c r="J5" s="259">
        <f>G5*H5*I5</f>
        <v>0</v>
      </c>
      <c r="K5" s="260"/>
      <c r="L5" s="261"/>
      <c r="M5" s="29">
        <f t="shared" si="0"/>
      </c>
    </row>
    <row r="6" spans="1:13" ht="13.5" customHeight="1">
      <c r="A6" s="251"/>
      <c r="B6" s="392"/>
      <c r="C6" s="391"/>
      <c r="D6" s="254">
        <v>103</v>
      </c>
      <c r="E6" s="255"/>
      <c r="F6" s="256"/>
      <c r="G6" s="257"/>
      <c r="H6" s="258"/>
      <c r="I6" s="258"/>
      <c r="J6" s="259">
        <f aca="true" t="shared" si="1" ref="J6:J23">G6*H6*I6</f>
        <v>0</v>
      </c>
      <c r="K6" s="260"/>
      <c r="L6" s="261"/>
      <c r="M6" s="29">
        <f t="shared" si="0"/>
      </c>
    </row>
    <row r="7" spans="1:13" ht="13.5" customHeight="1">
      <c r="A7" s="251"/>
      <c r="B7" s="392"/>
      <c r="C7" s="391"/>
      <c r="D7" s="254">
        <v>104</v>
      </c>
      <c r="E7" s="255"/>
      <c r="F7" s="256"/>
      <c r="G7" s="257"/>
      <c r="H7" s="258"/>
      <c r="I7" s="258"/>
      <c r="J7" s="259">
        <f t="shared" si="1"/>
        <v>0</v>
      </c>
      <c r="K7" s="260"/>
      <c r="L7" s="261"/>
      <c r="M7" s="29">
        <f t="shared" si="0"/>
      </c>
    </row>
    <row r="8" spans="1:13" ht="13.5" customHeight="1">
      <c r="A8" s="251"/>
      <c r="B8" s="392"/>
      <c r="C8" s="391"/>
      <c r="D8" s="254">
        <v>105</v>
      </c>
      <c r="E8" s="255"/>
      <c r="F8" s="256"/>
      <c r="G8" s="257"/>
      <c r="H8" s="258"/>
      <c r="I8" s="258"/>
      <c r="J8" s="259">
        <f t="shared" si="1"/>
        <v>0</v>
      </c>
      <c r="K8" s="260"/>
      <c r="L8" s="261"/>
      <c r="M8" s="29">
        <f t="shared" si="0"/>
      </c>
    </row>
    <row r="9" spans="1:13" ht="13.5" customHeight="1">
      <c r="A9" s="251"/>
      <c r="B9" s="392"/>
      <c r="C9" s="391"/>
      <c r="D9" s="254">
        <v>106</v>
      </c>
      <c r="E9" s="255"/>
      <c r="F9" s="256"/>
      <c r="G9" s="257"/>
      <c r="H9" s="258"/>
      <c r="I9" s="258"/>
      <c r="J9" s="259">
        <f t="shared" si="1"/>
        <v>0</v>
      </c>
      <c r="K9" s="260"/>
      <c r="L9" s="261"/>
      <c r="M9" s="29">
        <f t="shared" si="0"/>
      </c>
    </row>
    <row r="10" spans="1:13" ht="13.5" customHeight="1">
      <c r="A10" s="251"/>
      <c r="B10" s="392"/>
      <c r="C10" s="391"/>
      <c r="D10" s="254">
        <v>107</v>
      </c>
      <c r="E10" s="256"/>
      <c r="F10" s="256"/>
      <c r="G10" s="257"/>
      <c r="H10" s="258"/>
      <c r="I10" s="258"/>
      <c r="J10" s="259">
        <f t="shared" si="1"/>
        <v>0</v>
      </c>
      <c r="K10" s="260"/>
      <c r="L10" s="261"/>
      <c r="M10" s="29">
        <f t="shared" si="0"/>
      </c>
    </row>
    <row r="11" spans="1:13" ht="13.5" customHeight="1">
      <c r="A11" s="251"/>
      <c r="B11" s="392"/>
      <c r="C11" s="393"/>
      <c r="D11" s="254">
        <v>108</v>
      </c>
      <c r="E11" s="256"/>
      <c r="F11" s="264"/>
      <c r="G11" s="257"/>
      <c r="H11" s="258"/>
      <c r="I11" s="258"/>
      <c r="J11" s="259">
        <f t="shared" si="1"/>
        <v>0</v>
      </c>
      <c r="K11" s="267"/>
      <c r="L11" s="268"/>
      <c r="M11" s="29">
        <f t="shared" si="0"/>
      </c>
    </row>
    <row r="12" spans="1:13" ht="13.5" customHeight="1">
      <c r="A12" s="251"/>
      <c r="B12" s="392"/>
      <c r="C12" s="391"/>
      <c r="D12" s="254">
        <v>109</v>
      </c>
      <c r="E12" s="256"/>
      <c r="F12" s="255"/>
      <c r="G12" s="257"/>
      <c r="H12" s="258"/>
      <c r="I12" s="258"/>
      <c r="J12" s="259">
        <f t="shared" si="1"/>
        <v>0</v>
      </c>
      <c r="K12" s="271"/>
      <c r="L12" s="272"/>
      <c r="M12" s="29">
        <f t="shared" si="0"/>
      </c>
    </row>
    <row r="13" spans="1:13" ht="13.5" customHeight="1">
      <c r="A13" s="251"/>
      <c r="B13" s="392"/>
      <c r="C13" s="391"/>
      <c r="D13" s="254">
        <v>110</v>
      </c>
      <c r="E13" s="256"/>
      <c r="F13" s="255"/>
      <c r="G13" s="257"/>
      <c r="H13" s="258"/>
      <c r="I13" s="258"/>
      <c r="J13" s="259">
        <f t="shared" si="1"/>
        <v>0</v>
      </c>
      <c r="K13" s="260"/>
      <c r="L13" s="261"/>
      <c r="M13" s="29">
        <f t="shared" si="0"/>
      </c>
    </row>
    <row r="14" spans="1:13" ht="13.5" customHeight="1">
      <c r="A14" s="251"/>
      <c r="B14" s="392"/>
      <c r="C14" s="391"/>
      <c r="D14" s="254">
        <v>111</v>
      </c>
      <c r="E14" s="255"/>
      <c r="F14" s="256"/>
      <c r="G14" s="257"/>
      <c r="H14" s="258"/>
      <c r="I14" s="258"/>
      <c r="J14" s="259">
        <f t="shared" si="1"/>
        <v>0</v>
      </c>
      <c r="K14" s="260"/>
      <c r="L14" s="261"/>
      <c r="M14" s="29">
        <f t="shared" si="0"/>
      </c>
    </row>
    <row r="15" spans="1:13" ht="13.5" customHeight="1">
      <c r="A15" s="251"/>
      <c r="B15" s="392"/>
      <c r="C15" s="391"/>
      <c r="D15" s="254">
        <v>112</v>
      </c>
      <c r="E15" s="255"/>
      <c r="F15" s="256"/>
      <c r="G15" s="257"/>
      <c r="H15" s="258"/>
      <c r="I15" s="258"/>
      <c r="J15" s="259">
        <f t="shared" si="1"/>
        <v>0</v>
      </c>
      <c r="K15" s="260"/>
      <c r="L15" s="261"/>
      <c r="M15" s="29">
        <f t="shared" si="0"/>
      </c>
    </row>
    <row r="16" spans="1:13" ht="13.5" customHeight="1">
      <c r="A16" s="251"/>
      <c r="B16" s="392"/>
      <c r="C16" s="391"/>
      <c r="D16" s="254">
        <v>113</v>
      </c>
      <c r="E16" s="255"/>
      <c r="F16" s="256"/>
      <c r="G16" s="257"/>
      <c r="H16" s="258"/>
      <c r="I16" s="258"/>
      <c r="J16" s="259">
        <f t="shared" si="1"/>
        <v>0</v>
      </c>
      <c r="K16" s="260"/>
      <c r="L16" s="261"/>
      <c r="M16" s="29">
        <f t="shared" si="0"/>
      </c>
    </row>
    <row r="17" spans="1:13" ht="13.5" customHeight="1">
      <c r="A17" s="251"/>
      <c r="B17" s="392"/>
      <c r="C17" s="391"/>
      <c r="D17" s="254">
        <v>114</v>
      </c>
      <c r="E17" s="255"/>
      <c r="F17" s="256"/>
      <c r="G17" s="257"/>
      <c r="H17" s="258"/>
      <c r="I17" s="258"/>
      <c r="J17" s="259">
        <f t="shared" si="1"/>
        <v>0</v>
      </c>
      <c r="K17" s="260"/>
      <c r="L17" s="261"/>
      <c r="M17" s="29">
        <f t="shared" si="0"/>
      </c>
    </row>
    <row r="18" spans="1:13" ht="13.5" customHeight="1">
      <c r="A18" s="251"/>
      <c r="B18" s="392"/>
      <c r="C18" s="391"/>
      <c r="D18" s="254">
        <v>115</v>
      </c>
      <c r="E18" s="255"/>
      <c r="F18" s="256"/>
      <c r="G18" s="257"/>
      <c r="H18" s="258"/>
      <c r="I18" s="258"/>
      <c r="J18" s="259">
        <f t="shared" si="1"/>
        <v>0</v>
      </c>
      <c r="K18" s="260"/>
      <c r="L18" s="261"/>
      <c r="M18" s="29">
        <f t="shared" si="0"/>
      </c>
    </row>
    <row r="19" spans="1:13" ht="13.5" customHeight="1">
      <c r="A19" s="251"/>
      <c r="B19" s="392"/>
      <c r="C19" s="391"/>
      <c r="D19" s="254">
        <v>116</v>
      </c>
      <c r="E19" s="256"/>
      <c r="F19" s="256"/>
      <c r="G19" s="257"/>
      <c r="H19" s="258"/>
      <c r="I19" s="258"/>
      <c r="J19" s="259">
        <f t="shared" si="1"/>
        <v>0</v>
      </c>
      <c r="K19" s="260"/>
      <c r="L19" s="261"/>
      <c r="M19" s="29">
        <f t="shared" si="0"/>
      </c>
    </row>
    <row r="20" spans="1:13" ht="13.5" customHeight="1">
      <c r="A20" s="251"/>
      <c r="B20" s="392"/>
      <c r="C20" s="391"/>
      <c r="D20" s="254">
        <v>117</v>
      </c>
      <c r="E20" s="264"/>
      <c r="F20" s="256"/>
      <c r="G20" s="265"/>
      <c r="H20" s="266"/>
      <c r="I20" s="266"/>
      <c r="J20" s="259">
        <f t="shared" si="1"/>
        <v>0</v>
      </c>
      <c r="K20" s="260"/>
      <c r="L20" s="261"/>
      <c r="M20" s="29">
        <f t="shared" si="0"/>
      </c>
    </row>
    <row r="21" spans="1:13" ht="13.5" customHeight="1">
      <c r="A21" s="251"/>
      <c r="B21" s="392"/>
      <c r="C21" s="391"/>
      <c r="D21" s="254">
        <v>118</v>
      </c>
      <c r="E21" s="255"/>
      <c r="F21" s="256"/>
      <c r="G21" s="257"/>
      <c r="H21" s="258"/>
      <c r="I21" s="258"/>
      <c r="J21" s="259">
        <f t="shared" si="1"/>
        <v>0</v>
      </c>
      <c r="K21" s="260"/>
      <c r="L21" s="261"/>
      <c r="M21" s="29">
        <f t="shared" si="0"/>
      </c>
    </row>
    <row r="22" spans="1:13" ht="13.5" customHeight="1">
      <c r="A22" s="251"/>
      <c r="B22" s="392"/>
      <c r="C22" s="391"/>
      <c r="D22" s="254">
        <v>119</v>
      </c>
      <c r="E22" s="256"/>
      <c r="F22" s="256"/>
      <c r="G22" s="257"/>
      <c r="H22" s="258"/>
      <c r="I22" s="258"/>
      <c r="J22" s="259">
        <f t="shared" si="1"/>
        <v>0</v>
      </c>
      <c r="K22" s="260"/>
      <c r="L22" s="261"/>
      <c r="M22" s="29">
        <f t="shared" si="0"/>
      </c>
    </row>
    <row r="23" spans="1:13" ht="13.5" customHeight="1" thickBot="1">
      <c r="A23" s="394"/>
      <c r="B23" s="395"/>
      <c r="C23" s="396"/>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602" t="s">
        <v>176</v>
      </c>
      <c r="I26" s="602"/>
      <c r="J26" s="602" t="s">
        <v>173</v>
      </c>
      <c r="K26" s="604"/>
    </row>
    <row r="27" spans="2:11" ht="13.5" customHeight="1" thickTop="1">
      <c r="B27" s="53"/>
      <c r="C27" s="53"/>
      <c r="D27" s="67"/>
      <c r="F27" s="296" t="s">
        <v>85</v>
      </c>
      <c r="G27" s="347">
        <f>SUMIF($E$4:$E$23,F27,$J$4:$J$23)</f>
        <v>40000</v>
      </c>
      <c r="H27" s="581">
        <f>SUMIF($E$4:$E$23,F27,$M$4:$M$23)</f>
        <v>0</v>
      </c>
      <c r="I27" s="581"/>
      <c r="J27" s="581">
        <f aca="true" t="shared" si="2" ref="J27:J35">G27-H27</f>
        <v>40000</v>
      </c>
      <c r="K27" s="640"/>
    </row>
    <row r="28" spans="2:11" ht="13.5" customHeight="1">
      <c r="B28" s="53"/>
      <c r="C28" s="53"/>
      <c r="D28" s="67"/>
      <c r="F28" s="297" t="s">
        <v>86</v>
      </c>
      <c r="G28" s="347">
        <f aca="true" t="shared" si="3" ref="G28:G35">SUMIF($E$4:$E$23,F28,$J$4:$J$23)</f>
        <v>0</v>
      </c>
      <c r="H28" s="556">
        <f aca="true" t="shared" si="4" ref="H28:H35">SUMIF($E$4:$E$23,F28,$M$4:$M$23)</f>
        <v>0</v>
      </c>
      <c r="I28" s="556"/>
      <c r="J28" s="556">
        <f t="shared" si="2"/>
        <v>0</v>
      </c>
      <c r="K28" s="559"/>
    </row>
    <row r="29" spans="2:11" ht="13.5" customHeight="1">
      <c r="B29" s="53"/>
      <c r="C29" s="53"/>
      <c r="D29" s="67"/>
      <c r="F29" s="297" t="s">
        <v>125</v>
      </c>
      <c r="G29" s="347">
        <f t="shared" si="3"/>
        <v>0</v>
      </c>
      <c r="H29" s="556">
        <f t="shared" si="4"/>
        <v>0</v>
      </c>
      <c r="I29" s="556"/>
      <c r="J29" s="556">
        <f t="shared" si="2"/>
        <v>0</v>
      </c>
      <c r="K29" s="559"/>
    </row>
    <row r="30" spans="2:11" ht="13.5" customHeight="1">
      <c r="B30" s="53"/>
      <c r="C30" s="53"/>
      <c r="D30" s="67"/>
      <c r="F30" s="297" t="s">
        <v>126</v>
      </c>
      <c r="G30" s="347">
        <f t="shared" si="3"/>
        <v>0</v>
      </c>
      <c r="H30" s="556">
        <f t="shared" si="4"/>
        <v>0</v>
      </c>
      <c r="I30" s="556"/>
      <c r="J30" s="556">
        <f t="shared" si="2"/>
        <v>0</v>
      </c>
      <c r="K30" s="559"/>
    </row>
    <row r="31" spans="2:11" ht="13.5" customHeight="1">
      <c r="B31" s="53"/>
      <c r="C31" s="53"/>
      <c r="D31" s="67"/>
      <c r="F31" s="297" t="s">
        <v>87</v>
      </c>
      <c r="G31" s="347">
        <f t="shared" si="3"/>
        <v>0</v>
      </c>
      <c r="H31" s="556">
        <f t="shared" si="4"/>
        <v>0</v>
      </c>
      <c r="I31" s="556"/>
      <c r="J31" s="556">
        <f t="shared" si="2"/>
        <v>0</v>
      </c>
      <c r="K31" s="559"/>
    </row>
    <row r="32" spans="2:11" ht="13.5" customHeight="1">
      <c r="B32" s="53"/>
      <c r="C32" s="53"/>
      <c r="D32" s="67"/>
      <c r="F32" s="297" t="s">
        <v>88</v>
      </c>
      <c r="G32" s="347">
        <f t="shared" si="3"/>
        <v>0</v>
      </c>
      <c r="H32" s="556">
        <f t="shared" si="4"/>
        <v>0</v>
      </c>
      <c r="I32" s="556"/>
      <c r="J32" s="556">
        <f t="shared" si="2"/>
        <v>0</v>
      </c>
      <c r="K32" s="559"/>
    </row>
    <row r="33" spans="2:11" ht="13.5" customHeight="1">
      <c r="B33" s="53"/>
      <c r="C33" s="53"/>
      <c r="D33" s="67"/>
      <c r="F33" s="297" t="s">
        <v>89</v>
      </c>
      <c r="G33" s="347">
        <f t="shared" si="3"/>
        <v>0</v>
      </c>
      <c r="H33" s="556">
        <f t="shared" si="4"/>
        <v>0</v>
      </c>
      <c r="I33" s="556"/>
      <c r="J33" s="556">
        <f t="shared" si="2"/>
        <v>0</v>
      </c>
      <c r="K33" s="559"/>
    </row>
    <row r="34" spans="2:11" ht="13.5" customHeight="1">
      <c r="B34" s="53"/>
      <c r="C34" s="53"/>
      <c r="D34" s="67"/>
      <c r="F34" s="297" t="s">
        <v>90</v>
      </c>
      <c r="G34" s="347">
        <f t="shared" si="3"/>
        <v>0</v>
      </c>
      <c r="H34" s="556">
        <f t="shared" si="4"/>
        <v>0</v>
      </c>
      <c r="I34" s="556"/>
      <c r="J34" s="556">
        <f t="shared" si="2"/>
        <v>0</v>
      </c>
      <c r="K34" s="559"/>
    </row>
    <row r="35" spans="2:11" ht="13.5" customHeight="1" thickBot="1">
      <c r="B35" s="53"/>
      <c r="C35" s="53"/>
      <c r="D35" s="67"/>
      <c r="F35" s="427" t="s">
        <v>138</v>
      </c>
      <c r="G35" s="429">
        <f t="shared" si="3"/>
        <v>0</v>
      </c>
      <c r="H35" s="624">
        <f t="shared" si="4"/>
        <v>0</v>
      </c>
      <c r="I35" s="624"/>
      <c r="J35" s="624">
        <f t="shared" si="2"/>
        <v>0</v>
      </c>
      <c r="K35" s="625"/>
    </row>
    <row r="36" spans="2:11" ht="13.5" customHeight="1" thickBot="1" thickTop="1">
      <c r="B36" s="53"/>
      <c r="C36" s="53"/>
      <c r="D36" s="47"/>
      <c r="F36" s="425" t="s">
        <v>15</v>
      </c>
      <c r="G36" s="356">
        <f>SUM(G27:G35)</f>
        <v>40000</v>
      </c>
      <c r="H36" s="626">
        <f>SUM(H27:H35)</f>
        <v>0</v>
      </c>
      <c r="I36" s="626"/>
      <c r="J36" s="626">
        <f>SUM(J27:J35)</f>
        <v>40000</v>
      </c>
      <c r="K36" s="62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conditionalFormatting sqref="D2:J2 J4:J23">
    <cfRule type="cellIs" priority="3" dxfId="38" operator="equal" stopIfTrue="1">
      <formula>0</formula>
    </cfRule>
  </conditionalFormatting>
  <conditionalFormatting sqref="J24">
    <cfRule type="cellIs" priority="2" dxfId="38" operator="equal" stopIfTrue="1">
      <formula>0</formula>
    </cfRule>
  </conditionalFormatting>
  <conditionalFormatting sqref="B2:C2">
    <cfRule type="cellIs" priority="1" dxfId="3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22">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26" t="s">
        <v>14</v>
      </c>
      <c r="I1" s="526"/>
      <c r="J1" s="526"/>
      <c r="K1" s="526"/>
    </row>
    <row r="2" spans="8:11" s="1" customFormat="1" ht="18" customHeight="1">
      <c r="H2" s="526" t="s">
        <v>7</v>
      </c>
      <c r="I2" s="526"/>
      <c r="J2" s="526"/>
      <c r="K2" s="526"/>
    </row>
    <row r="3" s="1" customFormat="1" ht="18" customHeight="1">
      <c r="K3" s="2"/>
    </row>
    <row r="4" spans="8:11" s="1" customFormat="1" ht="18" customHeight="1">
      <c r="H4" s="527" t="s">
        <v>6</v>
      </c>
      <c r="I4" s="527"/>
      <c r="J4" s="527"/>
      <c r="K4" s="527"/>
    </row>
    <row r="5" spans="8:11" s="1" customFormat="1" ht="18" customHeight="1">
      <c r="H5" s="527" t="s">
        <v>145</v>
      </c>
      <c r="I5" s="527"/>
      <c r="J5" s="527"/>
      <c r="K5" s="527"/>
    </row>
    <row r="6" spans="1:11" s="1" customFormat="1" ht="18" customHeight="1">
      <c r="A6" s="3" t="s">
        <v>2</v>
      </c>
      <c r="H6" s="4"/>
      <c r="K6" s="11"/>
    </row>
    <row r="7" spans="1:11" s="1" customFormat="1" ht="18" customHeight="1">
      <c r="A7" s="4"/>
      <c r="H7" s="527" t="s">
        <v>3</v>
      </c>
      <c r="I7" s="527"/>
      <c r="J7" s="527"/>
      <c r="K7" s="527"/>
    </row>
    <row r="8" spans="1:11" s="1" customFormat="1" ht="18" customHeight="1">
      <c r="A8" s="4"/>
      <c r="H8" s="527" t="s">
        <v>4</v>
      </c>
      <c r="I8" s="527"/>
      <c r="J8" s="527"/>
      <c r="K8" s="527"/>
    </row>
    <row r="9" spans="1:11" s="1" customFormat="1" ht="42" customHeight="1">
      <c r="A9" s="4"/>
      <c r="H9" s="2"/>
      <c r="K9" s="46"/>
    </row>
    <row r="10" spans="1:11" ht="24" customHeight="1">
      <c r="A10" s="540" t="s">
        <v>268</v>
      </c>
      <c r="B10" s="540"/>
      <c r="C10" s="540"/>
      <c r="D10" s="540"/>
      <c r="E10" s="540"/>
      <c r="F10" s="540"/>
      <c r="G10" s="540"/>
      <c r="H10" s="540"/>
      <c r="I10" s="540"/>
      <c r="J10" s="540"/>
      <c r="K10" s="540"/>
    </row>
    <row r="11" spans="1:11" ht="24" customHeight="1">
      <c r="A11" s="541"/>
      <c r="B11" s="541"/>
      <c r="C11" s="541"/>
      <c r="D11" s="541"/>
      <c r="E11" s="541"/>
      <c r="F11" s="541"/>
      <c r="G11" s="541"/>
      <c r="H11" s="541"/>
      <c r="I11" s="541"/>
      <c r="J11" s="541"/>
      <c r="K11" s="54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42" t="s">
        <v>84</v>
      </c>
      <c r="B14" s="543"/>
      <c r="C14" s="544"/>
      <c r="D14" s="545">
        <f>'1-1'!D14:F14</f>
        <v>1190000</v>
      </c>
      <c r="E14" s="546"/>
      <c r="F14" s="547"/>
      <c r="G14" s="609"/>
      <c r="H14" s="610"/>
      <c r="I14" s="610"/>
      <c r="J14" s="610"/>
      <c r="K14" s="97">
        <f>'1-1'!K14</f>
        <v>0</v>
      </c>
    </row>
    <row r="15" spans="1:11" ht="39" customHeight="1" thickBot="1">
      <c r="A15" s="19"/>
      <c r="B15" s="18" t="s">
        <v>8</v>
      </c>
      <c r="C15" s="17" t="s">
        <v>9</v>
      </c>
      <c r="D15" s="16" t="s">
        <v>124</v>
      </c>
      <c r="E15" s="16" t="s">
        <v>123</v>
      </c>
      <c r="F15" s="17" t="s">
        <v>10</v>
      </c>
      <c r="G15" s="17" t="s">
        <v>11</v>
      </c>
      <c r="H15" s="447" t="s">
        <v>249</v>
      </c>
      <c r="I15" s="16" t="s">
        <v>12</v>
      </c>
      <c r="J15" s="446" t="s">
        <v>255</v>
      </c>
      <c r="K15" s="23" t="s">
        <v>15</v>
      </c>
    </row>
    <row r="16" spans="1:11" ht="39" customHeight="1" thickTop="1">
      <c r="A16" s="21" t="s">
        <v>102</v>
      </c>
      <c r="B16" s="433">
        <f>'1-1'!B21</f>
        <v>60000</v>
      </c>
      <c r="C16" s="321">
        <f>'1-1'!C21</f>
        <v>370000</v>
      </c>
      <c r="D16" s="321">
        <f>'1-1'!D21</f>
        <v>567000</v>
      </c>
      <c r="E16" s="321">
        <f>'1-1'!E21</f>
        <v>0</v>
      </c>
      <c r="F16" s="321">
        <f>'1-1'!F21</f>
        <v>0</v>
      </c>
      <c r="G16" s="321">
        <f>'1-1'!G21</f>
        <v>40000</v>
      </c>
      <c r="H16" s="321">
        <f>'1-1'!H21</f>
        <v>0</v>
      </c>
      <c r="I16" s="321">
        <f>'1-1'!I21</f>
        <v>0</v>
      </c>
      <c r="J16" s="434">
        <f>'1-1'!J21</f>
        <v>65930</v>
      </c>
      <c r="K16" s="435">
        <f aca="true" t="shared" si="0" ref="K16:K22">SUM(B16:J16)</f>
        <v>1102930</v>
      </c>
    </row>
    <row r="17" spans="1:11" ht="39" customHeight="1">
      <c r="A17" s="21" t="s">
        <v>16</v>
      </c>
      <c r="B17" s="433">
        <f>'随時②-2'!G38</f>
        <v>0</v>
      </c>
      <c r="C17" s="321">
        <f>'随時②-2'!G39</f>
        <v>0</v>
      </c>
      <c r="D17" s="321">
        <f>'随時②-2'!G40</f>
        <v>0</v>
      </c>
      <c r="E17" s="321">
        <f>'随時②-2'!G41</f>
        <v>0</v>
      </c>
      <c r="F17" s="321">
        <f>'随時②-2'!G42</f>
        <v>0</v>
      </c>
      <c r="G17" s="321">
        <f>'随時②-2'!G43</f>
        <v>0</v>
      </c>
      <c r="H17" s="321">
        <f>'随時②-2'!G44</f>
        <v>0</v>
      </c>
      <c r="I17" s="321">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3">
        <f>SUM(B16:B17)</f>
        <v>60000</v>
      </c>
      <c r="C20" s="223">
        <f aca="true" t="shared" si="2" ref="C20:J20">SUM(C16:C17)</f>
        <v>370000</v>
      </c>
      <c r="D20" s="223">
        <f t="shared" si="2"/>
        <v>567000</v>
      </c>
      <c r="E20" s="223">
        <f t="shared" si="2"/>
        <v>0</v>
      </c>
      <c r="F20" s="223">
        <f t="shared" si="2"/>
        <v>0</v>
      </c>
      <c r="G20" s="223">
        <f t="shared" si="2"/>
        <v>40000</v>
      </c>
      <c r="H20" s="223">
        <f t="shared" si="2"/>
        <v>0</v>
      </c>
      <c r="I20" s="223">
        <f t="shared" si="2"/>
        <v>0</v>
      </c>
      <c r="J20" s="223">
        <f t="shared" si="2"/>
        <v>65930</v>
      </c>
      <c r="K20" s="432">
        <f t="shared" si="0"/>
        <v>1102930</v>
      </c>
    </row>
    <row r="21" spans="1:11" ht="39" customHeight="1">
      <c r="A21" s="21" t="s">
        <v>166</v>
      </c>
      <c r="B21" s="452">
        <f>'1-1'!B22</f>
        <v>0</v>
      </c>
      <c r="C21" s="452">
        <f>'1-1'!C22</f>
        <v>0</v>
      </c>
      <c r="D21" s="452">
        <f>'1-1'!D22</f>
        <v>0</v>
      </c>
      <c r="E21" s="452">
        <f>'1-1'!E22</f>
        <v>0</v>
      </c>
      <c r="F21" s="452">
        <f>'1-1'!F22</f>
        <v>0</v>
      </c>
      <c r="G21" s="452">
        <f>'1-1'!G22</f>
        <v>0</v>
      </c>
      <c r="H21" s="452">
        <f>'1-1'!H22</f>
        <v>0</v>
      </c>
      <c r="I21" s="452">
        <f>'1-1'!I22</f>
        <v>0</v>
      </c>
      <c r="J21" s="452">
        <f>'1-1'!J22</f>
        <v>0</v>
      </c>
      <c r="K21" s="435">
        <f t="shared" si="0"/>
        <v>0</v>
      </c>
    </row>
    <row r="22" spans="1:11" ht="39" customHeight="1" thickBot="1">
      <c r="A22" s="22" t="s">
        <v>164</v>
      </c>
      <c r="B22" s="219">
        <f>SUM(B20:B21)</f>
        <v>60000</v>
      </c>
      <c r="C22" s="219">
        <f aca="true" t="shared" si="3" ref="C22:J22">SUM(C20:C21)</f>
        <v>370000</v>
      </c>
      <c r="D22" s="219">
        <f t="shared" si="3"/>
        <v>567000</v>
      </c>
      <c r="E22" s="219">
        <f t="shared" si="3"/>
        <v>0</v>
      </c>
      <c r="F22" s="219">
        <f t="shared" si="3"/>
        <v>0</v>
      </c>
      <c r="G22" s="219">
        <f t="shared" si="3"/>
        <v>40000</v>
      </c>
      <c r="H22" s="219">
        <f t="shared" si="3"/>
        <v>0</v>
      </c>
      <c r="I22" s="219">
        <f t="shared" si="3"/>
        <v>0</v>
      </c>
      <c r="J22" s="219">
        <f t="shared" si="3"/>
        <v>65930</v>
      </c>
      <c r="K22" s="222">
        <f t="shared" si="0"/>
        <v>1102930</v>
      </c>
    </row>
    <row r="23" spans="1:11" ht="39" customHeight="1" thickBot="1">
      <c r="A23" s="32" t="s">
        <v>104</v>
      </c>
      <c r="B23" s="642" t="s">
        <v>136</v>
      </c>
      <c r="C23" s="643"/>
      <c r="D23" s="643"/>
      <c r="E23" s="643"/>
      <c r="F23" s="643"/>
      <c r="G23" s="643"/>
      <c r="H23" s="643"/>
      <c r="I23" s="643"/>
      <c r="J23" s="643"/>
      <c r="K23" s="644"/>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zoomScalePageLayoutView="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246</v>
      </c>
      <c r="I3" s="96" t="s">
        <v>92</v>
      </c>
      <c r="J3" s="96" t="s">
        <v>93</v>
      </c>
      <c r="K3" s="227" t="s">
        <v>111</v>
      </c>
      <c r="L3" s="407" t="s">
        <v>107</v>
      </c>
    </row>
    <row r="4" spans="1:13" ht="13.5" customHeight="1">
      <c r="A4" s="91"/>
      <c r="B4" s="67"/>
      <c r="C4" s="67"/>
      <c r="D4" s="408"/>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5">
        <f>IF($D18="","",IF($D18&lt;=100,VLOOKUP($D18,'1-2'!$D$4:$L$103,2),VLOOKUP($D18,'随時①-2'!$D$4:$L$23,2)))</f>
      </c>
      <c r="F18" s="345">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246</v>
      </c>
      <c r="I20" s="96" t="s">
        <v>92</v>
      </c>
      <c r="J20" s="96" t="s">
        <v>93</v>
      </c>
      <c r="K20" s="227" t="s">
        <v>111</v>
      </c>
      <c r="L20" s="407" t="s">
        <v>107</v>
      </c>
    </row>
    <row r="21" spans="1:13" ht="14.25">
      <c r="A21" s="360"/>
      <c r="B21" s="241"/>
      <c r="C21" s="262"/>
      <c r="D21" s="399">
        <v>201</v>
      </c>
      <c r="E21" s="275"/>
      <c r="F21" s="275"/>
      <c r="G21" s="276"/>
      <c r="H21" s="277"/>
      <c r="I21" s="277"/>
      <c r="J21" s="400">
        <f>G21*H21*I21</f>
        <v>0</v>
      </c>
      <c r="K21" s="278"/>
      <c r="L21" s="279"/>
      <c r="M21" s="5">
        <f aca="true" t="shared" si="1" ref="M21:M35">IF(K21="◎",J21,"")</f>
      </c>
    </row>
    <row r="22" spans="1:13" ht="14.25">
      <c r="A22" s="251"/>
      <c r="B22" s="252"/>
      <c r="C22" s="253"/>
      <c r="D22" s="401">
        <v>202</v>
      </c>
      <c r="E22" s="275"/>
      <c r="F22" s="256"/>
      <c r="G22" s="257"/>
      <c r="H22" s="258"/>
      <c r="I22" s="258"/>
      <c r="J22" s="259">
        <f>G22*H22*I22</f>
        <v>0</v>
      </c>
      <c r="K22" s="260"/>
      <c r="L22" s="261"/>
      <c r="M22" s="5">
        <f t="shared" si="1"/>
      </c>
    </row>
    <row r="23" spans="1:13" ht="14.25">
      <c r="A23" s="251"/>
      <c r="B23" s="252"/>
      <c r="C23" s="253"/>
      <c r="D23" s="401">
        <v>203</v>
      </c>
      <c r="E23" s="275"/>
      <c r="F23" s="256"/>
      <c r="G23" s="257"/>
      <c r="H23" s="258"/>
      <c r="I23" s="258"/>
      <c r="J23" s="259">
        <f aca="true" t="shared" si="2" ref="J23:J35">G23*H23*I23</f>
        <v>0</v>
      </c>
      <c r="K23" s="260"/>
      <c r="L23" s="261"/>
      <c r="M23" s="5">
        <f t="shared" si="1"/>
      </c>
    </row>
    <row r="24" spans="1:13" ht="14.25">
      <c r="A24" s="251"/>
      <c r="B24" s="252"/>
      <c r="C24" s="253"/>
      <c r="D24" s="401">
        <v>204</v>
      </c>
      <c r="E24" s="275"/>
      <c r="F24" s="256"/>
      <c r="G24" s="257"/>
      <c r="H24" s="258"/>
      <c r="I24" s="258"/>
      <c r="J24" s="259">
        <f t="shared" si="2"/>
        <v>0</v>
      </c>
      <c r="K24" s="260"/>
      <c r="L24" s="261"/>
      <c r="M24" s="5">
        <f t="shared" si="1"/>
      </c>
    </row>
    <row r="25" spans="1:13" ht="14.25">
      <c r="A25" s="251"/>
      <c r="B25" s="252"/>
      <c r="C25" s="253"/>
      <c r="D25" s="401">
        <v>205</v>
      </c>
      <c r="E25" s="275"/>
      <c r="F25" s="256"/>
      <c r="G25" s="257"/>
      <c r="H25" s="258"/>
      <c r="I25" s="258"/>
      <c r="J25" s="259">
        <f t="shared" si="2"/>
        <v>0</v>
      </c>
      <c r="K25" s="260"/>
      <c r="L25" s="261"/>
      <c r="M25" s="5">
        <f t="shared" si="1"/>
      </c>
    </row>
    <row r="26" spans="1:13" ht="14.25">
      <c r="A26" s="251"/>
      <c r="B26" s="252"/>
      <c r="C26" s="253"/>
      <c r="D26" s="401">
        <v>206</v>
      </c>
      <c r="E26" s="275"/>
      <c r="F26" s="256"/>
      <c r="G26" s="257"/>
      <c r="H26" s="258"/>
      <c r="I26" s="258"/>
      <c r="J26" s="259">
        <f t="shared" si="2"/>
        <v>0</v>
      </c>
      <c r="K26" s="260"/>
      <c r="L26" s="261"/>
      <c r="M26" s="5">
        <f t="shared" si="1"/>
      </c>
    </row>
    <row r="27" spans="1:13" ht="14.25">
      <c r="A27" s="251"/>
      <c r="B27" s="252"/>
      <c r="C27" s="253"/>
      <c r="D27" s="401">
        <v>207</v>
      </c>
      <c r="E27" s="275"/>
      <c r="F27" s="256"/>
      <c r="G27" s="257"/>
      <c r="H27" s="258"/>
      <c r="I27" s="258"/>
      <c r="J27" s="259">
        <f t="shared" si="2"/>
        <v>0</v>
      </c>
      <c r="K27" s="260"/>
      <c r="L27" s="261"/>
      <c r="M27" s="5">
        <f t="shared" si="1"/>
      </c>
    </row>
    <row r="28" spans="1:13" ht="14.25">
      <c r="A28" s="251"/>
      <c r="B28" s="252"/>
      <c r="C28" s="253"/>
      <c r="D28" s="401">
        <v>208</v>
      </c>
      <c r="E28" s="275"/>
      <c r="F28" s="256"/>
      <c r="G28" s="257"/>
      <c r="H28" s="258"/>
      <c r="I28" s="258"/>
      <c r="J28" s="259">
        <f t="shared" si="2"/>
        <v>0</v>
      </c>
      <c r="K28" s="260"/>
      <c r="L28" s="261"/>
      <c r="M28" s="5">
        <f t="shared" si="1"/>
      </c>
    </row>
    <row r="29" spans="1:13" ht="14.25">
      <c r="A29" s="251"/>
      <c r="B29" s="252"/>
      <c r="C29" s="253"/>
      <c r="D29" s="401">
        <v>209</v>
      </c>
      <c r="E29" s="275"/>
      <c r="F29" s="256"/>
      <c r="G29" s="257"/>
      <c r="H29" s="258"/>
      <c r="I29" s="258"/>
      <c r="J29" s="259">
        <f t="shared" si="2"/>
        <v>0</v>
      </c>
      <c r="K29" s="260"/>
      <c r="L29" s="261"/>
      <c r="M29" s="5">
        <f t="shared" si="1"/>
      </c>
    </row>
    <row r="30" spans="1:13" ht="13.5">
      <c r="A30" s="251"/>
      <c r="B30" s="252"/>
      <c r="C30" s="253"/>
      <c r="D30" s="401">
        <v>210</v>
      </c>
      <c r="E30" s="275"/>
      <c r="F30" s="256"/>
      <c r="G30" s="257"/>
      <c r="H30" s="258"/>
      <c r="I30" s="258"/>
      <c r="J30" s="259">
        <f t="shared" si="2"/>
        <v>0</v>
      </c>
      <c r="K30" s="260"/>
      <c r="L30" s="261"/>
      <c r="M30" s="5">
        <f t="shared" si="1"/>
      </c>
    </row>
    <row r="31" spans="1:13" ht="13.5">
      <c r="A31" s="251"/>
      <c r="B31" s="252"/>
      <c r="C31" s="253"/>
      <c r="D31" s="401">
        <v>211</v>
      </c>
      <c r="E31" s="275"/>
      <c r="F31" s="256"/>
      <c r="G31" s="257"/>
      <c r="H31" s="258"/>
      <c r="I31" s="258"/>
      <c r="J31" s="259">
        <f t="shared" si="2"/>
        <v>0</v>
      </c>
      <c r="K31" s="260"/>
      <c r="L31" s="261"/>
      <c r="M31" s="5">
        <f t="shared" si="1"/>
      </c>
    </row>
    <row r="32" spans="1:13" ht="13.5">
      <c r="A32" s="251"/>
      <c r="B32" s="252"/>
      <c r="C32" s="253"/>
      <c r="D32" s="401">
        <v>212</v>
      </c>
      <c r="E32" s="275"/>
      <c r="F32" s="256"/>
      <c r="G32" s="257"/>
      <c r="H32" s="258"/>
      <c r="I32" s="258"/>
      <c r="J32" s="259">
        <f t="shared" si="2"/>
        <v>0</v>
      </c>
      <c r="K32" s="260"/>
      <c r="L32" s="261"/>
      <c r="M32" s="5">
        <f t="shared" si="1"/>
      </c>
    </row>
    <row r="33" spans="1:13" ht="13.5">
      <c r="A33" s="251"/>
      <c r="B33" s="252"/>
      <c r="C33" s="253"/>
      <c r="D33" s="401">
        <v>213</v>
      </c>
      <c r="E33" s="275"/>
      <c r="F33" s="256"/>
      <c r="G33" s="257"/>
      <c r="H33" s="258"/>
      <c r="I33" s="258"/>
      <c r="J33" s="259">
        <f t="shared" si="2"/>
        <v>0</v>
      </c>
      <c r="K33" s="260"/>
      <c r="L33" s="261"/>
      <c r="M33" s="5">
        <f t="shared" si="1"/>
      </c>
    </row>
    <row r="34" spans="1:13" ht="13.5">
      <c r="A34" s="251"/>
      <c r="B34" s="252"/>
      <c r="C34" s="253"/>
      <c r="D34" s="401">
        <v>214</v>
      </c>
      <c r="E34" s="275"/>
      <c r="F34" s="256"/>
      <c r="G34" s="257"/>
      <c r="H34" s="258"/>
      <c r="I34" s="258"/>
      <c r="J34" s="259">
        <f t="shared" si="2"/>
        <v>0</v>
      </c>
      <c r="K34" s="260"/>
      <c r="L34" s="261"/>
      <c r="M34" s="5">
        <f t="shared" si="1"/>
      </c>
    </row>
    <row r="35" spans="1:13" ht="14.25" thickBot="1">
      <c r="A35" s="394"/>
      <c r="B35" s="402"/>
      <c r="C35" s="403"/>
      <c r="D35" s="404">
        <v>215</v>
      </c>
      <c r="E35" s="288"/>
      <c r="F35" s="288"/>
      <c r="G35" s="289"/>
      <c r="H35" s="290"/>
      <c r="I35" s="290"/>
      <c r="J35" s="291">
        <f t="shared" si="2"/>
        <v>0</v>
      </c>
      <c r="K35" s="405"/>
      <c r="L35" s="293"/>
      <c r="M35" s="5">
        <f t="shared" si="1"/>
      </c>
    </row>
    <row r="36" spans="1:7" ht="24" customHeight="1" thickBot="1">
      <c r="A36" s="53"/>
      <c r="B36" s="53"/>
      <c r="C36" s="53"/>
      <c r="D36" s="53"/>
      <c r="E36" s="28" t="s">
        <v>248</v>
      </c>
      <c r="F36" s="648"/>
      <c r="G36" s="648"/>
    </row>
    <row r="37" spans="1:12" ht="24" customHeight="1" thickBot="1">
      <c r="A37" s="53"/>
      <c r="B37" s="53"/>
      <c r="C37" s="53"/>
      <c r="D37" s="53"/>
      <c r="E37" s="239" t="s">
        <v>96</v>
      </c>
      <c r="F37" s="229" t="s">
        <v>109</v>
      </c>
      <c r="G37" s="156" t="s">
        <v>16</v>
      </c>
      <c r="H37" s="649" t="s">
        <v>245</v>
      </c>
      <c r="I37" s="650"/>
      <c r="J37" s="229" t="s">
        <v>108</v>
      </c>
      <c r="K37" s="572" t="s">
        <v>193</v>
      </c>
      <c r="L37" s="621"/>
    </row>
    <row r="38" spans="1:12" ht="14.25" thickTop="1">
      <c r="A38" s="53"/>
      <c r="B38" s="53"/>
      <c r="C38" s="53"/>
      <c r="D38" s="53"/>
      <c r="E38" s="296" t="s">
        <v>85</v>
      </c>
      <c r="F38" s="347">
        <f>'1-1'!B21</f>
        <v>60000</v>
      </c>
      <c r="G38" s="349">
        <f aca="true" t="shared" si="3" ref="G38:G46">-SUMIF($E$4:$E$18,$E38,$J$4:$J$18)+SUMIF($E$21:$E$35,$E38,$J$21:$J$35)</f>
        <v>0</v>
      </c>
      <c r="H38" s="581">
        <f aca="true" t="shared" si="4" ref="H38:H46">-SUMIF($E$4:$E$18,$E38,$M$4:$M$18)+SUMIF($E$21:$E$35,$E38,$M$21:$M$35)</f>
        <v>0</v>
      </c>
      <c r="I38" s="581"/>
      <c r="J38" s="348">
        <f aca="true" t="shared" si="5" ref="J38:J46">G38-H38</f>
        <v>0</v>
      </c>
      <c r="K38" s="581">
        <f aca="true" t="shared" si="6" ref="K38:K46">F38+G38</f>
        <v>60000</v>
      </c>
      <c r="L38" s="640"/>
    </row>
    <row r="39" spans="1:12" ht="13.5">
      <c r="A39" s="53"/>
      <c r="B39" s="53"/>
      <c r="C39" s="53"/>
      <c r="D39" s="53"/>
      <c r="E39" s="297" t="s">
        <v>86</v>
      </c>
      <c r="F39" s="351">
        <f>'1-1'!C21</f>
        <v>370000</v>
      </c>
      <c r="G39" s="349">
        <f t="shared" si="3"/>
        <v>0</v>
      </c>
      <c r="H39" s="556">
        <f t="shared" si="4"/>
        <v>0</v>
      </c>
      <c r="I39" s="556"/>
      <c r="J39" s="351">
        <f t="shared" si="5"/>
        <v>0</v>
      </c>
      <c r="K39" s="556">
        <f t="shared" si="6"/>
        <v>370000</v>
      </c>
      <c r="L39" s="559"/>
    </row>
    <row r="40" spans="1:12" ht="13.5">
      <c r="A40" s="53"/>
      <c r="B40" s="53"/>
      <c r="C40" s="53"/>
      <c r="D40" s="53"/>
      <c r="E40" s="297" t="s">
        <v>125</v>
      </c>
      <c r="F40" s="351">
        <f>'1-1'!D21</f>
        <v>567000</v>
      </c>
      <c r="G40" s="349">
        <f t="shared" si="3"/>
        <v>0</v>
      </c>
      <c r="H40" s="556">
        <f t="shared" si="4"/>
        <v>0</v>
      </c>
      <c r="I40" s="556"/>
      <c r="J40" s="351">
        <f t="shared" si="5"/>
        <v>0</v>
      </c>
      <c r="K40" s="556">
        <f t="shared" si="6"/>
        <v>567000</v>
      </c>
      <c r="L40" s="559"/>
    </row>
    <row r="41" spans="1:12" ht="13.5">
      <c r="A41" s="53"/>
      <c r="B41" s="53"/>
      <c r="C41" s="53"/>
      <c r="D41" s="53"/>
      <c r="E41" s="297" t="s">
        <v>126</v>
      </c>
      <c r="F41" s="351">
        <f>'1-1'!E21</f>
        <v>0</v>
      </c>
      <c r="G41" s="349">
        <f t="shared" si="3"/>
        <v>0</v>
      </c>
      <c r="H41" s="556">
        <f t="shared" si="4"/>
        <v>0</v>
      </c>
      <c r="I41" s="556"/>
      <c r="J41" s="351">
        <f t="shared" si="5"/>
        <v>0</v>
      </c>
      <c r="K41" s="556">
        <f t="shared" si="6"/>
        <v>0</v>
      </c>
      <c r="L41" s="559"/>
    </row>
    <row r="42" spans="1:12" ht="13.5">
      <c r="A42" s="53"/>
      <c r="B42" s="53"/>
      <c r="C42" s="53"/>
      <c r="D42" s="53"/>
      <c r="E42" s="297" t="s">
        <v>87</v>
      </c>
      <c r="F42" s="351">
        <f>'1-1'!F21</f>
        <v>0</v>
      </c>
      <c r="G42" s="349">
        <f t="shared" si="3"/>
        <v>0</v>
      </c>
      <c r="H42" s="556">
        <f t="shared" si="4"/>
        <v>0</v>
      </c>
      <c r="I42" s="556"/>
      <c r="J42" s="351">
        <f t="shared" si="5"/>
        <v>0</v>
      </c>
      <c r="K42" s="556">
        <f t="shared" si="6"/>
        <v>0</v>
      </c>
      <c r="L42" s="559"/>
    </row>
    <row r="43" spans="1:12" ht="13.5">
      <c r="A43" s="53"/>
      <c r="B43" s="53"/>
      <c r="C43" s="53"/>
      <c r="D43" s="53"/>
      <c r="E43" s="297" t="s">
        <v>88</v>
      </c>
      <c r="F43" s="351">
        <f>'1-1'!G21</f>
        <v>40000</v>
      </c>
      <c r="G43" s="349">
        <f t="shared" si="3"/>
        <v>0</v>
      </c>
      <c r="H43" s="556">
        <f t="shared" si="4"/>
        <v>0</v>
      </c>
      <c r="I43" s="556"/>
      <c r="J43" s="351">
        <f t="shared" si="5"/>
        <v>0</v>
      </c>
      <c r="K43" s="556">
        <f t="shared" si="6"/>
        <v>40000</v>
      </c>
      <c r="L43" s="559"/>
    </row>
    <row r="44" spans="1:12" ht="13.5">
      <c r="A44" s="53"/>
      <c r="B44" s="53"/>
      <c r="C44" s="53"/>
      <c r="D44" s="53"/>
      <c r="E44" s="297" t="s">
        <v>89</v>
      </c>
      <c r="F44" s="351">
        <f>'1-1'!H21</f>
        <v>0</v>
      </c>
      <c r="G44" s="349">
        <f t="shared" si="3"/>
        <v>0</v>
      </c>
      <c r="H44" s="556">
        <f t="shared" si="4"/>
        <v>0</v>
      </c>
      <c r="I44" s="556"/>
      <c r="J44" s="351">
        <f t="shared" si="5"/>
        <v>0</v>
      </c>
      <c r="K44" s="556">
        <f t="shared" si="6"/>
        <v>0</v>
      </c>
      <c r="L44" s="559"/>
    </row>
    <row r="45" spans="1:12" ht="13.5">
      <c r="A45" s="53"/>
      <c r="B45" s="53"/>
      <c r="C45" s="53"/>
      <c r="D45" s="53"/>
      <c r="E45" s="297" t="s">
        <v>90</v>
      </c>
      <c r="F45" s="351">
        <f>'1-1'!I21</f>
        <v>0</v>
      </c>
      <c r="G45" s="349">
        <f t="shared" si="3"/>
        <v>0</v>
      </c>
      <c r="H45" s="556">
        <f t="shared" si="4"/>
        <v>0</v>
      </c>
      <c r="I45" s="556"/>
      <c r="J45" s="351">
        <f t="shared" si="5"/>
        <v>0</v>
      </c>
      <c r="K45" s="556">
        <f t="shared" si="6"/>
        <v>0</v>
      </c>
      <c r="L45" s="559"/>
    </row>
    <row r="46" spans="1:12" ht="14.25" thickBot="1">
      <c r="A46" s="53"/>
      <c r="B46" s="53"/>
      <c r="C46" s="53"/>
      <c r="D46" s="53"/>
      <c r="E46" s="297" t="s">
        <v>138</v>
      </c>
      <c r="F46" s="397">
        <f>'1-1'!J21</f>
        <v>65930</v>
      </c>
      <c r="G46" s="349">
        <f t="shared" si="3"/>
        <v>0</v>
      </c>
      <c r="H46" s="624">
        <f t="shared" si="4"/>
        <v>0</v>
      </c>
      <c r="I46" s="624"/>
      <c r="J46" s="352">
        <f t="shared" si="5"/>
        <v>0</v>
      </c>
      <c r="K46" s="624">
        <f t="shared" si="6"/>
        <v>65930</v>
      </c>
      <c r="L46" s="625"/>
    </row>
    <row r="47" spans="1:12" ht="15" thickBot="1" thickTop="1">
      <c r="A47" s="53"/>
      <c r="B47" s="53"/>
      <c r="C47" s="53"/>
      <c r="D47" s="53"/>
      <c r="E47" s="398" t="s">
        <v>15</v>
      </c>
      <c r="F47" s="354">
        <f>SUM(F38:F46)</f>
        <v>1102930</v>
      </c>
      <c r="G47" s="355">
        <f>SUM(G38:G46)</f>
        <v>0</v>
      </c>
      <c r="H47" s="645">
        <f>SUM(H38:I46)</f>
        <v>0</v>
      </c>
      <c r="I47" s="647"/>
      <c r="J47" s="356">
        <f>SUM(J38:J46)</f>
        <v>0</v>
      </c>
      <c r="K47" s="645">
        <f>SUM(K38:L46)</f>
        <v>1102930</v>
      </c>
      <c r="L47" s="646"/>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38" operator="equal" stopIfTrue="1">
      <formula>0</formula>
    </cfRule>
  </conditionalFormatting>
  <conditionalFormatting sqref="J21:J35 E4:L18">
    <cfRule type="cellIs" priority="6" dxfId="38" operator="equal" stopIfTrue="1">
      <formula>0</formula>
    </cfRule>
  </conditionalFormatting>
  <conditionalFormatting sqref="B2:D2">
    <cfRule type="cellIs" priority="2" dxfId="3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9">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26" t="s">
        <v>309</v>
      </c>
      <c r="I1" s="526"/>
      <c r="J1" s="526"/>
      <c r="K1" s="526"/>
    </row>
    <row r="2" spans="8:11" s="1" customFormat="1" ht="18" customHeight="1">
      <c r="H2" s="526" t="s">
        <v>310</v>
      </c>
      <c r="I2" s="526"/>
      <c r="J2" s="526"/>
      <c r="K2" s="526"/>
    </row>
    <row r="3" s="1" customFormat="1" ht="18" customHeight="1">
      <c r="K3" s="2"/>
    </row>
    <row r="4" spans="8:11" s="1" customFormat="1" ht="18" customHeight="1">
      <c r="H4" s="527" t="s">
        <v>341</v>
      </c>
      <c r="I4" s="527"/>
      <c r="J4" s="527"/>
      <c r="K4" s="527"/>
    </row>
    <row r="5" spans="8:11" s="1" customFormat="1" ht="18" customHeight="1">
      <c r="H5" s="528">
        <v>43047</v>
      </c>
      <c r="I5" s="527"/>
      <c r="J5" s="527"/>
      <c r="K5" s="527"/>
    </row>
    <row r="6" spans="1:11" s="1" customFormat="1" ht="18" customHeight="1">
      <c r="A6" s="3" t="s">
        <v>2</v>
      </c>
      <c r="H6" s="4"/>
      <c r="K6" s="11"/>
    </row>
    <row r="7" spans="1:11" s="1" customFormat="1" ht="18" customHeight="1">
      <c r="A7" s="4"/>
      <c r="H7" s="527" t="s">
        <v>340</v>
      </c>
      <c r="I7" s="527"/>
      <c r="J7" s="527"/>
      <c r="K7" s="527"/>
    </row>
    <row r="8" spans="1:11" s="1" customFormat="1" ht="18" customHeight="1">
      <c r="A8" s="4"/>
      <c r="H8" s="527" t="s">
        <v>305</v>
      </c>
      <c r="I8" s="527"/>
      <c r="J8" s="527"/>
      <c r="K8" s="527"/>
    </row>
    <row r="9" spans="1:11" s="1" customFormat="1" ht="42" customHeight="1">
      <c r="A9" s="4"/>
      <c r="H9" s="2"/>
      <c r="K9" s="46"/>
    </row>
    <row r="10" spans="1:11" ht="24" customHeight="1">
      <c r="A10" s="540" t="s">
        <v>270</v>
      </c>
      <c r="B10" s="540"/>
      <c r="C10" s="540"/>
      <c r="D10" s="540"/>
      <c r="E10" s="540"/>
      <c r="F10" s="540"/>
      <c r="G10" s="540"/>
      <c r="H10" s="540"/>
      <c r="I10" s="540"/>
      <c r="J10" s="540"/>
      <c r="K10" s="540"/>
    </row>
    <row r="11" spans="1:11" ht="24" customHeight="1">
      <c r="A11" s="541"/>
      <c r="B11" s="541"/>
      <c r="C11" s="541"/>
      <c r="D11" s="541"/>
      <c r="E11" s="541"/>
      <c r="F11" s="541"/>
      <c r="G11" s="541"/>
      <c r="H11" s="541"/>
      <c r="I11" s="541"/>
      <c r="J11" s="541"/>
      <c r="K11" s="54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42" t="s">
        <v>84</v>
      </c>
      <c r="B14" s="543"/>
      <c r="C14" s="544"/>
      <c r="D14" s="545">
        <f>'1-1'!D14:F14</f>
        <v>1190000</v>
      </c>
      <c r="E14" s="546"/>
      <c r="F14" s="547"/>
      <c r="G14" s="609"/>
      <c r="H14" s="610"/>
      <c r="I14" s="610"/>
      <c r="J14" s="610"/>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0</v>
      </c>
      <c r="C16" s="433">
        <f>'2-1'!C23</f>
        <v>310000</v>
      </c>
      <c r="D16" s="433">
        <f>'2-1'!D23</f>
        <v>598000</v>
      </c>
      <c r="E16" s="433">
        <f>'2-1'!E23</f>
        <v>0</v>
      </c>
      <c r="F16" s="433">
        <f>'2-1'!F23</f>
        <v>0</v>
      </c>
      <c r="G16" s="433">
        <f>'2-1'!G23</f>
        <v>0</v>
      </c>
      <c r="H16" s="433">
        <f>'2-1'!H23</f>
        <v>0</v>
      </c>
      <c r="I16" s="433">
        <f>'2-1'!I23</f>
        <v>0</v>
      </c>
      <c r="J16" s="433">
        <f>'2-1'!J23</f>
        <v>2800</v>
      </c>
      <c r="K16" s="435">
        <f aca="true" t="shared" si="0" ref="K16:K23">SUM(B16:J16)</f>
        <v>910800</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0</v>
      </c>
      <c r="C18" s="436">
        <f aca="true" t="shared" si="1" ref="C18:J18">C16-C17</f>
        <v>310000</v>
      </c>
      <c r="D18" s="436">
        <f t="shared" si="1"/>
        <v>598000</v>
      </c>
      <c r="E18" s="436">
        <f t="shared" si="1"/>
        <v>0</v>
      </c>
      <c r="F18" s="436">
        <f t="shared" si="1"/>
        <v>0</v>
      </c>
      <c r="G18" s="436">
        <f t="shared" si="1"/>
        <v>0</v>
      </c>
      <c r="H18" s="436">
        <f t="shared" si="1"/>
        <v>0</v>
      </c>
      <c r="I18" s="436">
        <f t="shared" si="1"/>
        <v>0</v>
      </c>
      <c r="J18" s="436">
        <f t="shared" si="1"/>
        <v>2800</v>
      </c>
      <c r="K18" s="439">
        <f t="shared" si="0"/>
        <v>910800</v>
      </c>
    </row>
    <row r="19" spans="1:11" ht="39" customHeight="1">
      <c r="A19" s="21" t="s">
        <v>16</v>
      </c>
      <c r="B19" s="433">
        <f>'随時③-2'!G38</f>
        <v>0</v>
      </c>
      <c r="C19" s="321">
        <f>'随時③-2'!G39</f>
        <v>0</v>
      </c>
      <c r="D19" s="321">
        <f>'随時③-2'!G40</f>
        <v>-57659.999999999185</v>
      </c>
      <c r="E19" s="321">
        <f>'随時③-2'!G41</f>
        <v>0</v>
      </c>
      <c r="F19" s="321">
        <f>'随時③-2'!G42</f>
        <v>0</v>
      </c>
      <c r="G19" s="321">
        <f>'随時③-2'!G43</f>
        <v>0</v>
      </c>
      <c r="H19" s="321">
        <f>'随時③-2'!G44</f>
        <v>0</v>
      </c>
      <c r="I19" s="321">
        <f>'随時③-2'!G45</f>
        <v>0</v>
      </c>
      <c r="J19" s="434">
        <f>'随時③-2'!G46</f>
        <v>0</v>
      </c>
      <c r="K19" s="435">
        <f t="shared" si="0"/>
        <v>-57659.999999999185</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-57659.999999999185</v>
      </c>
      <c r="E21" s="440">
        <f t="shared" si="2"/>
        <v>0</v>
      </c>
      <c r="F21" s="440">
        <f t="shared" si="2"/>
        <v>0</v>
      </c>
      <c r="G21" s="440">
        <f t="shared" si="2"/>
        <v>0</v>
      </c>
      <c r="H21" s="440">
        <f t="shared" si="2"/>
        <v>0</v>
      </c>
      <c r="I21" s="440">
        <f t="shared" si="2"/>
        <v>0</v>
      </c>
      <c r="J21" s="440">
        <f t="shared" si="2"/>
        <v>0</v>
      </c>
      <c r="K21" s="442">
        <f t="shared" si="0"/>
        <v>-57659.999999999185</v>
      </c>
    </row>
    <row r="22" spans="1:11" ht="39" customHeight="1">
      <c r="A22" s="30" t="s">
        <v>169</v>
      </c>
      <c r="B22" s="223">
        <f>B16+B19</f>
        <v>0</v>
      </c>
      <c r="C22" s="223">
        <f aca="true" t="shared" si="3" ref="C22:J22">C16+C19</f>
        <v>310000</v>
      </c>
      <c r="D22" s="223">
        <f t="shared" si="3"/>
        <v>540340.0000000008</v>
      </c>
      <c r="E22" s="223">
        <f t="shared" si="3"/>
        <v>0</v>
      </c>
      <c r="F22" s="223">
        <f t="shared" si="3"/>
        <v>0</v>
      </c>
      <c r="G22" s="223">
        <f t="shared" si="3"/>
        <v>0</v>
      </c>
      <c r="H22" s="223">
        <f t="shared" si="3"/>
        <v>0</v>
      </c>
      <c r="I22" s="223">
        <f t="shared" si="3"/>
        <v>0</v>
      </c>
      <c r="J22" s="223">
        <f t="shared" si="3"/>
        <v>2800</v>
      </c>
      <c r="K22" s="432">
        <f t="shared" si="0"/>
        <v>853140.0000000008</v>
      </c>
    </row>
    <row r="23" spans="1:11" ht="39" customHeight="1" thickBot="1">
      <c r="A23" s="22" t="s">
        <v>170</v>
      </c>
      <c r="B23" s="219">
        <f>'2-1'!B19+'随時③-1'!B22</f>
        <v>60000</v>
      </c>
      <c r="C23" s="219">
        <f>'2-1'!C19+'随時③-1'!C22</f>
        <v>388680</v>
      </c>
      <c r="D23" s="219">
        <f>'2-1'!D19+'随時③-1'!D22</f>
        <v>577420.0000000008</v>
      </c>
      <c r="E23" s="219">
        <f>'2-1'!E19+'随時③-1'!E22</f>
        <v>0</v>
      </c>
      <c r="F23" s="219">
        <f>'2-1'!F19+'随時③-1'!F22</f>
        <v>0</v>
      </c>
      <c r="G23" s="219">
        <f>'2-1'!G19+'随時③-1'!G22</f>
        <v>39204</v>
      </c>
      <c r="H23" s="219">
        <f>'2-1'!H19+'随時③-1'!H22</f>
        <v>0</v>
      </c>
      <c r="I23" s="219">
        <f>'2-1'!I19+'随時③-1'!I22</f>
        <v>0</v>
      </c>
      <c r="J23" s="219">
        <f>'2-1'!J19+'随時③-1'!J22</f>
        <v>65930</v>
      </c>
      <c r="K23" s="222">
        <f t="shared" si="0"/>
        <v>1131234.000000001</v>
      </c>
    </row>
    <row r="24" spans="1:11" ht="39" customHeight="1" thickBot="1">
      <c r="A24" s="32" t="s">
        <v>104</v>
      </c>
      <c r="B24" s="651" t="s">
        <v>122</v>
      </c>
      <c r="C24" s="586"/>
      <c r="D24" s="586"/>
      <c r="E24" s="586"/>
      <c r="F24" s="586"/>
      <c r="G24" s="586"/>
      <c r="H24" s="586"/>
      <c r="I24" s="586"/>
      <c r="J24" s="586"/>
      <c r="K24" s="58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conditionalFormatting sqref="B16:K23">
    <cfRule type="cellIs" priority="1" dxfId="3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zoomScalePageLayoutView="0" workbookViewId="0" topLeftCell="F4">
      <selection activeCell="L26" sqref="L2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246</v>
      </c>
      <c r="I3" s="96" t="s">
        <v>92</v>
      </c>
      <c r="J3" s="96" t="s">
        <v>93</v>
      </c>
      <c r="K3" s="227" t="s">
        <v>111</v>
      </c>
      <c r="L3" s="295" t="s">
        <v>107</v>
      </c>
    </row>
    <row r="4" spans="1:13" ht="14.25">
      <c r="A4" s="91"/>
      <c r="B4" s="67"/>
      <c r="C4" s="67"/>
      <c r="D4" s="408">
        <v>307</v>
      </c>
      <c r="E4" s="315" t="str">
        <f>IF($D4="","",IF($D4&lt;=100,VLOOKUP($D4,'1-2'!$D$4:$L$103,2),IF($D4&lt;=200,VLOOKUP($D4,'随時①-2'!$D$4:$L$23,2),IF($D4&lt;=300,VLOOKUP($D4,'随時②-2'!$D$21:$L$35,2),VLOOKUP($D4,'2-4'!$D$4:$L$103,2)))))</f>
        <v>消耗需用費</v>
      </c>
      <c r="F4" s="315" t="str">
        <f>IF($D4="","",IF($D4&lt;=100,VLOOKUP($D4,'1-2'!$D$4:$L$103,3),IF($D4&lt;=200,VLOOKUP($D4,'随時①-2'!$D$4:$L$23,3),IF($D4&lt;=300,VLOOKUP($D4,'随時②-2'!$D$21:$L$35,3),VLOOKUP($D4,'2-4'!$D$4:$L$103,3)))))</f>
        <v>リーフレット〔三つ折り〕作成費用</v>
      </c>
      <c r="G4" s="224">
        <f>IF($D4="","",IF($D4&lt;=100,VLOOKUP($D4,'1-2'!$D$4:$L$103,4),IF($D4&lt;=200,VLOOKUP($D4,'随時①-2'!$D$4:$L$23,4),IF($D4&lt;=300,VLOOKUP($D4,'随時②-2'!$D$21:$L$35,4),VLOOKUP($D4,'2-4'!$D$4:$L$103,4)))))</f>
        <v>20</v>
      </c>
      <c r="H4" s="316">
        <f>IF($D4="","",IF($D4&lt;=100,VLOOKUP($D4,'1-2'!$D$4:$L$103,5),IF($D4&lt;=200,VLOOKUP($D4,'随時①-2'!$D$4:$L$23,5),IF($D4&lt;=300,VLOOKUP($D4,'随時②-2'!$D$21:$L$35,5),VLOOKUP($D4,'2-4'!$D$4:$L$103,5)))))</f>
        <v>20000</v>
      </c>
      <c r="I4" s="316">
        <f>IF($D4="","",IF($D4&lt;=100,VLOOKUP($D4,'1-2'!$D$4:$L$103,6),IF($D4&lt;=200,VLOOKUP($D4,'随時①-2'!$D$4:$L$23,6),IF($D4&lt;=300,VLOOKUP($D4,'随時②-2'!$D$21:$L$35,6),VLOOKUP($D4,'2-4'!$D$4:$L$103,6)))))</f>
        <v>1</v>
      </c>
      <c r="J4" s="224">
        <f>IF($D4="","",IF($D4&lt;=100,VLOOKUP($D4,'1-2'!$D$4:$L$103,7),IF($D4&lt;=200,VLOOKUP($D4,'随時①-2'!$D$4:$L$23,7),IF($D4&lt;=300,VLOOKUP($D4,'随時②-2'!$D$21:$L$35,7),VLOOKUP($D4,'2-4'!$D$4:$L$103,7)))))</f>
        <v>400000</v>
      </c>
      <c r="K4" s="315">
        <f>IF($D4="","",IF($D4&lt;=100,VLOOKUP($D4,'1-2'!$D$4:$L$103,8),IF($D4&lt;=200,VLOOKUP($D4,'随時①-2'!$D$4:$L$23,8),IF($D4&lt;=300,VLOOKUP($D4,'随時②-2'!$D$21:$L$35,8),VLOOKUP($D4,'2-4'!$D$4:$L$103,8)))))</f>
        <v>0</v>
      </c>
      <c r="L4" s="417">
        <f>IF($D4="","",IF($D4&lt;=100,VLOOKUP($D4,'1-2'!$D$4:$L$103,9),IF($D4&lt;=200,VLOOKUP($D4,'随時①-2'!$D$4:$L$23,9),IF($D4&lt;=300,VLOOKUP($D4,'随時②-2'!$D$21:$L$35,9),VLOOKUP($D4,'2-4'!$D$4:$L$103,9)))))</f>
        <v>0</v>
      </c>
      <c r="M4" s="5">
        <f aca="true" t="shared" si="0" ref="M4:M18">IF(K4="◎",J4,"")</f>
      </c>
    </row>
    <row r="5" spans="1:13" ht="14.25">
      <c r="A5" s="91"/>
      <c r="B5" s="67"/>
      <c r="C5" s="67"/>
      <c r="D5" s="411">
        <v>308</v>
      </c>
      <c r="E5" s="315" t="str">
        <f>IF($D5="","",IF($D5&lt;=100,VLOOKUP($D5,'1-2'!$D$4:$L$103,2),IF($D5&lt;=200,VLOOKUP($D5,'随時①-2'!$D$4:$L$23,2),IF($D5&lt;=300,VLOOKUP($D5,'随時②-2'!$D$21:$L$35,2),VLOOKUP($D5,'2-4'!$D$4:$L$103,2)))))</f>
        <v>消耗需用費</v>
      </c>
      <c r="F5" s="315" t="str">
        <f>IF($D5="","",IF($D5&lt;=100,VLOOKUP($D5,'1-2'!$D$4:$L$103,3),IF($D5&lt;=200,VLOOKUP($D5,'随時①-2'!$D$4:$L$23,3),IF($D5&lt;=300,VLOOKUP($D5,'随時②-2'!$D$21:$L$35,3),VLOOKUP($D5,'2-4'!$D$4:$L$103,3)))))</f>
        <v>リーフレット〔冬版〕作成費用</v>
      </c>
      <c r="G5" s="224">
        <f>IF($D5="","",IF($D5&lt;=100,VLOOKUP($D5,'1-2'!$D$4:$L$103,4),IF($D5&lt;=200,VLOOKUP($D5,'随時①-2'!$D$4:$L$23,4),IF($D5&lt;=300,VLOOKUP($D5,'随時②-2'!$D$21:$L$35,4),VLOOKUP($D5,'2-4'!$D$4:$L$103,4)))))</f>
        <v>6</v>
      </c>
      <c r="H5" s="316">
        <f>IF($D5="","",IF($D5&lt;=100,VLOOKUP($D5,'1-2'!$D$4:$L$103,5),IF($D5&lt;=200,VLOOKUP($D5,'随時①-2'!$D$4:$L$23,5),IF($D5&lt;=300,VLOOKUP($D5,'随時②-2'!$D$21:$L$35,5),VLOOKUP($D5,'2-4'!$D$4:$L$103,5)))))</f>
        <v>10000</v>
      </c>
      <c r="I5" s="316">
        <f>IF($D5="","",IF($D5&lt;=100,VLOOKUP($D5,'1-2'!$D$4:$L$103,6),IF($D5&lt;=200,VLOOKUP($D5,'随時①-2'!$D$4:$L$23,6),IF($D5&lt;=300,VLOOKUP($D5,'随時②-2'!$D$21:$L$35,6),VLOOKUP($D5,'2-4'!$D$4:$L$103,6)))))</f>
        <v>1</v>
      </c>
      <c r="J5" s="224">
        <f>IF($D5="","",IF($D5&lt;=100,VLOOKUP($D5,'1-2'!$D$4:$L$103,7),IF($D5&lt;=200,VLOOKUP($D5,'随時①-2'!$D$4:$L$23,7),IF($D5&lt;=300,VLOOKUP($D5,'随時②-2'!$D$21:$L$35,7),VLOOKUP($D5,'2-4'!$D$4:$L$103,7)))))</f>
        <v>60000</v>
      </c>
      <c r="K5" s="315">
        <f>IF($D5="","",IF($D5&lt;=100,VLOOKUP($D5,'1-2'!$D$4:$L$103,8),IF($D5&lt;=200,VLOOKUP($D5,'随時①-2'!$D$4:$L$23,8),IF($D5&lt;=300,VLOOKUP($D5,'随時②-2'!$D$21:$L$35,8),VLOOKUP($D5,'2-4'!$D$4:$L$103,8)))))</f>
        <v>0</v>
      </c>
      <c r="L5" s="417">
        <f>IF($D5="","",IF($D5&lt;=100,VLOOKUP($D5,'1-2'!$D$4:$L$103,9),IF($D5&lt;=200,VLOOKUP($D5,'随時①-2'!$D$4:$L$23,9),IF($D5&lt;=300,VLOOKUP($D5,'随時②-2'!$D$21:$L$35,9),VLOOKUP($D5,'2-4'!$D$4:$L$103,9)))))</f>
        <v>0</v>
      </c>
      <c r="M5" s="5">
        <f t="shared" si="0"/>
      </c>
    </row>
    <row r="6" spans="1:13" ht="14.25">
      <c r="A6" s="91"/>
      <c r="B6" s="67"/>
      <c r="C6" s="67"/>
      <c r="D6" s="411">
        <v>309</v>
      </c>
      <c r="E6" s="315" t="str">
        <f>IF($D6="","",IF($D6&lt;=100,VLOOKUP($D6,'1-2'!$D$4:$L$103,2),IF($D6&lt;=200,VLOOKUP($D6,'随時①-2'!$D$4:$L$23,2),IF($D6&lt;=300,VLOOKUP($D6,'随時②-2'!$D$21:$L$35,2),VLOOKUP($D6,'2-4'!$D$4:$L$103,2)))))</f>
        <v>消耗需用費</v>
      </c>
      <c r="F6" s="315" t="str">
        <f>IF($D6="","",IF($D6&lt;=100,VLOOKUP($D6,'1-2'!$D$4:$L$103,3),IF($D6&lt;=200,VLOOKUP($D6,'随時①-2'!$D$4:$L$23,3),IF($D6&lt;=300,VLOOKUP($D6,'随時②-2'!$D$21:$L$35,3),VLOOKUP($D6,'2-4'!$D$4:$L$103,3)))))</f>
        <v>クリアファイル〔従来Ver〕作成費用</v>
      </c>
      <c r="G6" s="224">
        <f>IF($D6="","",IF($D6&lt;=100,VLOOKUP($D6,'1-2'!$D$4:$L$103,4),IF($D6&lt;=200,VLOOKUP($D6,'随時①-2'!$D$4:$L$23,4),IF($D6&lt;=300,VLOOKUP($D6,'随時②-2'!$D$21:$L$35,4),VLOOKUP($D6,'2-4'!$D$4:$L$103,4)))))</f>
        <v>30</v>
      </c>
      <c r="H6" s="316">
        <f>IF($D6="","",IF($D6&lt;=100,VLOOKUP($D6,'1-2'!$D$4:$L$103,5),IF($D6&lt;=200,VLOOKUP($D6,'随時①-2'!$D$4:$L$23,5),IF($D6&lt;=300,VLOOKUP($D6,'随時②-2'!$D$21:$L$35,5),VLOOKUP($D6,'2-4'!$D$4:$L$103,5)))))</f>
        <v>1500</v>
      </c>
      <c r="I6" s="316">
        <f>IF($D6="","",IF($D6&lt;=100,VLOOKUP($D6,'1-2'!$D$4:$L$103,6),IF($D6&lt;=200,VLOOKUP($D6,'随時①-2'!$D$4:$L$23,6),IF($D6&lt;=300,VLOOKUP($D6,'随時②-2'!$D$21:$L$35,6),VLOOKUP($D6,'2-4'!$D$4:$L$103,6)))))</f>
        <v>1</v>
      </c>
      <c r="J6" s="224">
        <f>IF($D6="","",IF($D6&lt;=100,VLOOKUP($D6,'1-2'!$D$4:$L$103,7),IF($D6&lt;=200,VLOOKUP($D6,'随時①-2'!$D$4:$L$23,7),IF($D6&lt;=300,VLOOKUP($D6,'随時②-2'!$D$21:$L$35,7),VLOOKUP($D6,'2-4'!$D$4:$L$103,7)))))</f>
        <v>45000</v>
      </c>
      <c r="K6" s="315">
        <f>IF($D6="","",IF($D6&lt;=100,VLOOKUP($D6,'1-2'!$D$4:$L$103,8),IF($D6&lt;=200,VLOOKUP($D6,'随時①-2'!$D$4:$L$23,8),IF($D6&lt;=300,VLOOKUP($D6,'随時②-2'!$D$21:$L$35,8),VLOOKUP($D6,'2-4'!$D$4:$L$103,8)))))</f>
        <v>0</v>
      </c>
      <c r="L6" s="417">
        <f>IF($D6="","",IF($D6&lt;=100,VLOOKUP($D6,'1-2'!$D$4:$L$103,9),IF($D6&lt;=200,VLOOKUP($D6,'随時①-2'!$D$4:$L$23,9),IF($D6&lt;=300,VLOOKUP($D6,'随時②-2'!$D$21:$L$35,9),VLOOKUP($D6,'2-4'!$D$4:$L$103,9)))))</f>
        <v>0</v>
      </c>
      <c r="M6" s="5">
        <f t="shared" si="0"/>
      </c>
    </row>
    <row r="7" spans="1:13" ht="14.25">
      <c r="A7" s="91"/>
      <c r="B7" s="67"/>
      <c r="C7" s="67"/>
      <c r="D7" s="411"/>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5">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246</v>
      </c>
      <c r="I20" s="96" t="s">
        <v>92</v>
      </c>
      <c r="J20" s="96" t="s">
        <v>93</v>
      </c>
      <c r="K20" s="227" t="s">
        <v>111</v>
      </c>
      <c r="L20" s="407" t="s">
        <v>107</v>
      </c>
    </row>
    <row r="21" spans="1:13" s="465" customFormat="1" ht="13.5" customHeight="1">
      <c r="A21" s="360"/>
      <c r="B21" s="252" t="s">
        <v>314</v>
      </c>
      <c r="C21" s="253" t="s">
        <v>315</v>
      </c>
      <c r="D21" s="464">
        <v>401</v>
      </c>
      <c r="E21" s="275" t="s">
        <v>125</v>
      </c>
      <c r="F21" s="275" t="s">
        <v>339</v>
      </c>
      <c r="G21" s="340">
        <f>14.8*1.08</f>
        <v>15.984000000000002</v>
      </c>
      <c r="H21" s="341">
        <v>5000</v>
      </c>
      <c r="I21" s="341">
        <v>1</v>
      </c>
      <c r="J21" s="381">
        <f>G21*H21*I21</f>
        <v>79920.00000000001</v>
      </c>
      <c r="K21" s="278"/>
      <c r="L21" s="279"/>
      <c r="M21" s="465">
        <f aca="true" t="shared" si="1" ref="M21:M35">IF(K21="◎",J21,"")</f>
      </c>
    </row>
    <row r="22" spans="1:13" s="465" customFormat="1" ht="13.5" customHeight="1">
      <c r="A22" s="251"/>
      <c r="B22" s="252" t="s">
        <v>316</v>
      </c>
      <c r="C22" s="253" t="s">
        <v>317</v>
      </c>
      <c r="D22" s="466">
        <v>402</v>
      </c>
      <c r="E22" s="275" t="s">
        <v>125</v>
      </c>
      <c r="F22" s="256" t="s">
        <v>342</v>
      </c>
      <c r="G22" s="319">
        <v>75036</v>
      </c>
      <c r="H22" s="320">
        <v>1</v>
      </c>
      <c r="I22" s="320">
        <v>1</v>
      </c>
      <c r="J22" s="381">
        <f aca="true" t="shared" si="2" ref="J22:J35">G22*H22*I22</f>
        <v>75036</v>
      </c>
      <c r="K22" s="260"/>
      <c r="L22" s="261" t="s">
        <v>346</v>
      </c>
      <c r="M22" s="465">
        <f t="shared" si="1"/>
      </c>
    </row>
    <row r="23" spans="1:13" s="465" customFormat="1" ht="13.5" customHeight="1">
      <c r="A23" s="251"/>
      <c r="B23" s="252" t="s">
        <v>316</v>
      </c>
      <c r="C23" s="253" t="s">
        <v>317</v>
      </c>
      <c r="D23" s="466">
        <v>403</v>
      </c>
      <c r="E23" s="275" t="s">
        <v>125</v>
      </c>
      <c r="F23" s="256" t="s">
        <v>343</v>
      </c>
      <c r="G23" s="319">
        <v>25272</v>
      </c>
      <c r="H23" s="320">
        <v>3</v>
      </c>
      <c r="I23" s="320">
        <v>1</v>
      </c>
      <c r="J23" s="381">
        <f t="shared" si="2"/>
        <v>75816</v>
      </c>
      <c r="K23" s="260"/>
      <c r="L23" s="261"/>
      <c r="M23" s="465">
        <f t="shared" si="1"/>
      </c>
    </row>
    <row r="24" spans="1:13" s="465" customFormat="1" ht="13.5" customHeight="1">
      <c r="A24" s="251"/>
      <c r="B24" s="252" t="s">
        <v>316</v>
      </c>
      <c r="C24" s="253" t="s">
        <v>317</v>
      </c>
      <c r="D24" s="466">
        <v>404</v>
      </c>
      <c r="E24" s="275" t="s">
        <v>125</v>
      </c>
      <c r="F24" s="256" t="s">
        <v>344</v>
      </c>
      <c r="G24" s="502">
        <v>10.5555555555556</v>
      </c>
      <c r="H24" s="320">
        <v>18000</v>
      </c>
      <c r="I24" s="320">
        <v>1</v>
      </c>
      <c r="J24" s="381">
        <f t="shared" si="2"/>
        <v>190000.0000000008</v>
      </c>
      <c r="K24" s="260"/>
      <c r="L24" s="261" t="s">
        <v>347</v>
      </c>
      <c r="M24" s="465">
        <f t="shared" si="1"/>
      </c>
    </row>
    <row r="25" spans="1:13" s="465" customFormat="1" ht="13.5" customHeight="1">
      <c r="A25" s="251"/>
      <c r="B25" s="252" t="s">
        <v>316</v>
      </c>
      <c r="C25" s="253" t="s">
        <v>317</v>
      </c>
      <c r="D25" s="466">
        <v>405</v>
      </c>
      <c r="E25" s="275" t="s">
        <v>125</v>
      </c>
      <c r="F25" s="256" t="s">
        <v>345</v>
      </c>
      <c r="G25" s="319">
        <v>6642</v>
      </c>
      <c r="H25" s="320">
        <v>4</v>
      </c>
      <c r="I25" s="320">
        <v>1</v>
      </c>
      <c r="J25" s="381">
        <f t="shared" si="2"/>
        <v>26568</v>
      </c>
      <c r="K25" s="260"/>
      <c r="L25" s="261" t="s">
        <v>348</v>
      </c>
      <c r="M25" s="465">
        <f t="shared" si="1"/>
      </c>
    </row>
    <row r="26" spans="1:13" s="465" customFormat="1" ht="13.5" customHeight="1">
      <c r="A26" s="251"/>
      <c r="B26" s="252"/>
      <c r="C26" s="253"/>
      <c r="D26" s="466">
        <v>406</v>
      </c>
      <c r="E26" s="275"/>
      <c r="F26" s="256"/>
      <c r="G26" s="319"/>
      <c r="H26" s="320"/>
      <c r="I26" s="320"/>
      <c r="J26" s="381">
        <f t="shared" si="2"/>
        <v>0</v>
      </c>
      <c r="K26" s="260"/>
      <c r="L26" s="261"/>
      <c r="M26" s="465">
        <f t="shared" si="1"/>
      </c>
    </row>
    <row r="27" spans="1:13" s="465" customFormat="1" ht="13.5" customHeight="1">
      <c r="A27" s="251"/>
      <c r="B27" s="252"/>
      <c r="C27" s="253"/>
      <c r="D27" s="466">
        <v>407</v>
      </c>
      <c r="E27" s="275"/>
      <c r="F27" s="256"/>
      <c r="G27" s="319"/>
      <c r="H27" s="320"/>
      <c r="I27" s="320"/>
      <c r="J27" s="381">
        <f t="shared" si="2"/>
        <v>0</v>
      </c>
      <c r="K27" s="260"/>
      <c r="L27" s="261"/>
      <c r="M27" s="465">
        <f t="shared" si="1"/>
      </c>
    </row>
    <row r="28" spans="1:13" s="465" customFormat="1" ht="13.5" customHeight="1">
      <c r="A28" s="251"/>
      <c r="B28" s="252"/>
      <c r="C28" s="253"/>
      <c r="D28" s="466">
        <v>408</v>
      </c>
      <c r="E28" s="275"/>
      <c r="F28" s="256"/>
      <c r="G28" s="319"/>
      <c r="H28" s="320"/>
      <c r="I28" s="320"/>
      <c r="J28" s="381">
        <f t="shared" si="2"/>
        <v>0</v>
      </c>
      <c r="K28" s="260"/>
      <c r="L28" s="261"/>
      <c r="M28" s="465">
        <f t="shared" si="1"/>
      </c>
    </row>
    <row r="29" spans="1:13" s="465" customFormat="1" ht="13.5" customHeight="1">
      <c r="A29" s="251"/>
      <c r="B29" s="252"/>
      <c r="C29" s="253"/>
      <c r="D29" s="466">
        <v>409</v>
      </c>
      <c r="E29" s="275"/>
      <c r="F29" s="275"/>
      <c r="G29" s="319"/>
      <c r="H29" s="320"/>
      <c r="I29" s="320"/>
      <c r="J29" s="381">
        <f t="shared" si="2"/>
        <v>0</v>
      </c>
      <c r="K29" s="260"/>
      <c r="L29" s="261"/>
      <c r="M29" s="465">
        <f t="shared" si="1"/>
      </c>
    </row>
    <row r="30" spans="1:13" s="465" customFormat="1" ht="13.5" customHeight="1">
      <c r="A30" s="251"/>
      <c r="B30" s="252"/>
      <c r="C30" s="253"/>
      <c r="D30" s="466">
        <v>410</v>
      </c>
      <c r="E30" s="275"/>
      <c r="F30" s="256"/>
      <c r="G30" s="319"/>
      <c r="H30" s="320"/>
      <c r="I30" s="320"/>
      <c r="J30" s="381">
        <f t="shared" si="2"/>
        <v>0</v>
      </c>
      <c r="K30" s="260"/>
      <c r="L30" s="261"/>
      <c r="M30" s="465">
        <f t="shared" si="1"/>
      </c>
    </row>
    <row r="31" spans="1:13" s="465" customFormat="1" ht="13.5" customHeight="1">
      <c r="A31" s="251"/>
      <c r="B31" s="252"/>
      <c r="C31" s="253"/>
      <c r="D31" s="466">
        <v>411</v>
      </c>
      <c r="E31" s="275"/>
      <c r="F31" s="256"/>
      <c r="G31" s="319"/>
      <c r="H31" s="320"/>
      <c r="I31" s="320"/>
      <c r="J31" s="381">
        <f t="shared" si="2"/>
        <v>0</v>
      </c>
      <c r="K31" s="260"/>
      <c r="L31" s="261"/>
      <c r="M31" s="465">
        <f t="shared" si="1"/>
      </c>
    </row>
    <row r="32" spans="1:13" s="465" customFormat="1" ht="13.5" customHeight="1">
      <c r="A32" s="251"/>
      <c r="B32" s="252"/>
      <c r="C32" s="253"/>
      <c r="D32" s="466">
        <v>412</v>
      </c>
      <c r="E32" s="275"/>
      <c r="F32" s="256"/>
      <c r="G32" s="319"/>
      <c r="H32" s="320"/>
      <c r="I32" s="320"/>
      <c r="J32" s="381">
        <f t="shared" si="2"/>
        <v>0</v>
      </c>
      <c r="K32" s="260"/>
      <c r="L32" s="261"/>
      <c r="M32" s="465">
        <f t="shared" si="1"/>
      </c>
    </row>
    <row r="33" spans="1:13" s="465" customFormat="1" ht="13.5" customHeight="1">
      <c r="A33" s="251"/>
      <c r="B33" s="252"/>
      <c r="C33" s="253"/>
      <c r="D33" s="466">
        <v>413</v>
      </c>
      <c r="E33" s="275"/>
      <c r="F33" s="256"/>
      <c r="G33" s="319"/>
      <c r="H33" s="320"/>
      <c r="I33" s="320"/>
      <c r="J33" s="381">
        <f t="shared" si="2"/>
        <v>0</v>
      </c>
      <c r="K33" s="260"/>
      <c r="L33" s="261"/>
      <c r="M33" s="465">
        <f t="shared" si="1"/>
      </c>
    </row>
    <row r="34" spans="1:13" s="465" customFormat="1" ht="13.5" customHeight="1">
      <c r="A34" s="251"/>
      <c r="B34" s="252"/>
      <c r="C34" s="253"/>
      <c r="D34" s="466">
        <v>414</v>
      </c>
      <c r="E34" s="275"/>
      <c r="F34" s="256"/>
      <c r="G34" s="319"/>
      <c r="H34" s="320"/>
      <c r="I34" s="320"/>
      <c r="J34" s="381">
        <f t="shared" si="2"/>
        <v>0</v>
      </c>
      <c r="K34" s="260"/>
      <c r="L34" s="261"/>
      <c r="M34" s="465">
        <f t="shared" si="1"/>
      </c>
    </row>
    <row r="35" spans="1:13" s="465" customFormat="1" ht="13.5" customHeight="1" thickBot="1">
      <c r="A35" s="394"/>
      <c r="B35" s="402"/>
      <c r="C35" s="403"/>
      <c r="D35" s="467">
        <v>415</v>
      </c>
      <c r="E35" s="288"/>
      <c r="F35" s="288"/>
      <c r="G35" s="468"/>
      <c r="H35" s="469"/>
      <c r="I35" s="469"/>
      <c r="J35" s="461">
        <f t="shared" si="2"/>
        <v>0</v>
      </c>
      <c r="K35" s="470"/>
      <c r="L35" s="471"/>
      <c r="M35" s="465">
        <f t="shared" si="1"/>
      </c>
    </row>
    <row r="36" spans="1:7" ht="24" customHeight="1" thickBot="1">
      <c r="A36" s="53"/>
      <c r="B36" s="53"/>
      <c r="C36" s="53"/>
      <c r="E36" s="430" t="s">
        <v>247</v>
      </c>
      <c r="F36" s="648"/>
      <c r="G36" s="648"/>
    </row>
    <row r="37" spans="1:12" ht="24" customHeight="1" thickBot="1">
      <c r="A37" s="53"/>
      <c r="B37" s="53"/>
      <c r="C37" s="53"/>
      <c r="E37" s="239" t="s">
        <v>96</v>
      </c>
      <c r="F37" s="229" t="s">
        <v>172</v>
      </c>
      <c r="G37" s="229" t="s">
        <v>16</v>
      </c>
      <c r="H37" s="649" t="s">
        <v>245</v>
      </c>
      <c r="I37" s="650"/>
      <c r="J37" s="156" t="s">
        <v>108</v>
      </c>
      <c r="K37" s="628" t="s">
        <v>194</v>
      </c>
      <c r="L37" s="629"/>
    </row>
    <row r="38" spans="1:12" ht="14.25" thickTop="1">
      <c r="A38" s="53"/>
      <c r="B38" s="53"/>
      <c r="C38" s="53"/>
      <c r="E38" s="297" t="s">
        <v>85</v>
      </c>
      <c r="F38" s="347">
        <f>'2-1'!B23</f>
        <v>0</v>
      </c>
      <c r="G38" s="347">
        <f aca="true" t="shared" si="3" ref="G38:G46">-SUMIF($E$4:$E$18,$E38,$J$4:$J$18)+SUMIF($E$21:$E$35,$E38,$J$21:$J$35)</f>
        <v>0</v>
      </c>
      <c r="H38" s="582">
        <f aca="true" t="shared" si="4" ref="H38:H46">-SUMIF($E$4:$E$18,$E38,$M$4:$M$18)+SUMIF($E$21:$E$35,$E38,$M$21:$M$35)</f>
        <v>0</v>
      </c>
      <c r="I38" s="616"/>
      <c r="J38" s="349">
        <f aca="true" t="shared" si="5" ref="J38:J46">G38-H38</f>
        <v>0</v>
      </c>
      <c r="K38" s="560">
        <f aca="true" t="shared" si="6" ref="K38:K46">F38+G38</f>
        <v>0</v>
      </c>
      <c r="L38" s="632"/>
    </row>
    <row r="39" spans="1:12" ht="13.5">
      <c r="A39" s="53"/>
      <c r="B39" s="53"/>
      <c r="C39" s="53"/>
      <c r="E39" s="297" t="s">
        <v>86</v>
      </c>
      <c r="F39" s="351">
        <f>'2-1'!C23</f>
        <v>310000</v>
      </c>
      <c r="G39" s="347">
        <f t="shared" si="3"/>
        <v>0</v>
      </c>
      <c r="H39" s="557">
        <f t="shared" si="4"/>
        <v>0</v>
      </c>
      <c r="I39" s="611"/>
      <c r="J39" s="349">
        <f t="shared" si="5"/>
        <v>0</v>
      </c>
      <c r="K39" s="560">
        <f t="shared" si="6"/>
        <v>310000</v>
      </c>
      <c r="L39" s="632"/>
    </row>
    <row r="40" spans="1:12" ht="13.5">
      <c r="A40" s="53"/>
      <c r="B40" s="53"/>
      <c r="C40" s="53"/>
      <c r="E40" s="297" t="s">
        <v>125</v>
      </c>
      <c r="F40" s="351">
        <f>'2-1'!D23</f>
        <v>598000</v>
      </c>
      <c r="G40" s="347">
        <f t="shared" si="3"/>
        <v>-57659.999999999185</v>
      </c>
      <c r="H40" s="557">
        <f t="shared" si="4"/>
        <v>0</v>
      </c>
      <c r="I40" s="611"/>
      <c r="J40" s="349">
        <f t="shared" si="5"/>
        <v>-57659.999999999185</v>
      </c>
      <c r="K40" s="560">
        <f t="shared" si="6"/>
        <v>540340.0000000008</v>
      </c>
      <c r="L40" s="632"/>
    </row>
    <row r="41" spans="1:12" ht="13.5">
      <c r="A41" s="53"/>
      <c r="B41" s="53"/>
      <c r="C41" s="53"/>
      <c r="E41" s="297" t="s">
        <v>126</v>
      </c>
      <c r="F41" s="351">
        <f>'2-1'!E23</f>
        <v>0</v>
      </c>
      <c r="G41" s="347">
        <f t="shared" si="3"/>
        <v>0</v>
      </c>
      <c r="H41" s="557">
        <f t="shared" si="4"/>
        <v>0</v>
      </c>
      <c r="I41" s="611"/>
      <c r="J41" s="349">
        <f t="shared" si="5"/>
        <v>0</v>
      </c>
      <c r="K41" s="560">
        <f t="shared" si="6"/>
        <v>0</v>
      </c>
      <c r="L41" s="632"/>
    </row>
    <row r="42" spans="1:12" ht="13.5">
      <c r="A42" s="53"/>
      <c r="B42" s="53"/>
      <c r="C42" s="53"/>
      <c r="E42" s="297" t="s">
        <v>87</v>
      </c>
      <c r="F42" s="351">
        <f>'2-1'!F23</f>
        <v>0</v>
      </c>
      <c r="G42" s="347">
        <f t="shared" si="3"/>
        <v>0</v>
      </c>
      <c r="H42" s="557">
        <f t="shared" si="4"/>
        <v>0</v>
      </c>
      <c r="I42" s="611"/>
      <c r="J42" s="349">
        <f t="shared" si="5"/>
        <v>0</v>
      </c>
      <c r="K42" s="560">
        <f t="shared" si="6"/>
        <v>0</v>
      </c>
      <c r="L42" s="632"/>
    </row>
    <row r="43" spans="1:12" ht="13.5">
      <c r="A43" s="53"/>
      <c r="B43" s="53"/>
      <c r="C43" s="53"/>
      <c r="E43" s="297" t="s">
        <v>88</v>
      </c>
      <c r="F43" s="351">
        <f>'2-1'!G23</f>
        <v>0</v>
      </c>
      <c r="G43" s="347">
        <f t="shared" si="3"/>
        <v>0</v>
      </c>
      <c r="H43" s="557">
        <f t="shared" si="4"/>
        <v>0</v>
      </c>
      <c r="I43" s="611"/>
      <c r="J43" s="349">
        <f t="shared" si="5"/>
        <v>0</v>
      </c>
      <c r="K43" s="560">
        <f t="shared" si="6"/>
        <v>0</v>
      </c>
      <c r="L43" s="632"/>
    </row>
    <row r="44" spans="1:12" ht="13.5">
      <c r="A44" s="53"/>
      <c r="B44" s="53"/>
      <c r="C44" s="53"/>
      <c r="E44" s="297" t="s">
        <v>89</v>
      </c>
      <c r="F44" s="351">
        <f>'2-1'!H23</f>
        <v>0</v>
      </c>
      <c r="G44" s="347">
        <f t="shared" si="3"/>
        <v>0</v>
      </c>
      <c r="H44" s="557">
        <f t="shared" si="4"/>
        <v>0</v>
      </c>
      <c r="I44" s="611"/>
      <c r="J44" s="349">
        <f t="shared" si="5"/>
        <v>0</v>
      </c>
      <c r="K44" s="560">
        <f t="shared" si="6"/>
        <v>0</v>
      </c>
      <c r="L44" s="632"/>
    </row>
    <row r="45" spans="1:12" ht="13.5">
      <c r="A45" s="53"/>
      <c r="B45" s="53"/>
      <c r="C45" s="53"/>
      <c r="E45" s="297" t="s">
        <v>90</v>
      </c>
      <c r="F45" s="351">
        <f>'2-1'!I23</f>
        <v>0</v>
      </c>
      <c r="G45" s="347">
        <f t="shared" si="3"/>
        <v>0</v>
      </c>
      <c r="H45" s="557">
        <f t="shared" si="4"/>
        <v>0</v>
      </c>
      <c r="I45" s="611"/>
      <c r="J45" s="349">
        <f t="shared" si="5"/>
        <v>0</v>
      </c>
      <c r="K45" s="560">
        <f t="shared" si="6"/>
        <v>0</v>
      </c>
      <c r="L45" s="632"/>
    </row>
    <row r="46" spans="1:12" ht="14.25" thickBot="1">
      <c r="A46" s="53"/>
      <c r="B46" s="53"/>
      <c r="C46" s="53"/>
      <c r="E46" s="297" t="s">
        <v>138</v>
      </c>
      <c r="F46" s="397">
        <f>'2-1'!J23</f>
        <v>2800</v>
      </c>
      <c r="G46" s="347">
        <f t="shared" si="3"/>
        <v>0</v>
      </c>
      <c r="H46" s="653">
        <f t="shared" si="4"/>
        <v>0</v>
      </c>
      <c r="I46" s="654"/>
      <c r="J46" s="349">
        <f t="shared" si="5"/>
        <v>0</v>
      </c>
      <c r="K46" s="624">
        <f t="shared" si="6"/>
        <v>2800</v>
      </c>
      <c r="L46" s="625"/>
    </row>
    <row r="47" spans="1:12" ht="15" thickBot="1" thickTop="1">
      <c r="A47" s="53"/>
      <c r="B47" s="53"/>
      <c r="C47" s="53"/>
      <c r="E47" s="398" t="s">
        <v>15</v>
      </c>
      <c r="F47" s="354">
        <f>SUM(F38:F46)</f>
        <v>910800</v>
      </c>
      <c r="G47" s="354">
        <f>SUM(G38:G46)</f>
        <v>-57659.999999999185</v>
      </c>
      <c r="H47" s="652">
        <f>SUM(H38:I46)</f>
        <v>0</v>
      </c>
      <c r="I47" s="647"/>
      <c r="J47" s="355">
        <f>SUM(J38:J46)</f>
        <v>-57659.999999999185</v>
      </c>
      <c r="K47" s="626">
        <f>SUM(K38:L46)</f>
        <v>853140.0000000008</v>
      </c>
      <c r="L47" s="62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conditionalFormatting sqref="J38:K46 F38:H46">
    <cfRule type="cellIs" priority="6" dxfId="38" operator="equal" stopIfTrue="1">
      <formula>0</formula>
    </cfRule>
  </conditionalFormatting>
  <conditionalFormatting sqref="E4:K18 J21:J35">
    <cfRule type="cellIs" priority="5" dxfId="38" operator="equal" stopIfTrue="1">
      <formula>0</formula>
    </cfRule>
  </conditionalFormatting>
  <conditionalFormatting sqref="B2:C2">
    <cfRule type="cellIs" priority="2" dxfId="38" operator="equal" stopIfTrue="1">
      <formula>0</formula>
    </cfRule>
  </conditionalFormatting>
  <conditionalFormatting sqref="L4:L18">
    <cfRule type="cellIs" priority="1" dxfId="3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5"/>
  <sheetViews>
    <sheetView showZeros="0" tabSelected="1" view="pageBreakPreview" zoomScaleSheetLayoutView="100" zoomScalePageLayoutView="0" workbookViewId="0" topLeftCell="A1">
      <pane xSplit="4" ySplit="3" topLeftCell="G4" activePane="bottomRight" state="frozen"/>
      <selection pane="topLeft" activeCell="F29" sqref="F29:J29"/>
      <selection pane="topRight" activeCell="F29" sqref="F29:J29"/>
      <selection pane="bottomLeft" activeCell="F29" sqref="F29:J29"/>
      <selection pane="bottomRight" activeCell="A31" sqref="A4:IV3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79" t="s">
        <v>143</v>
      </c>
      <c r="G2" s="577"/>
      <c r="H2" s="577"/>
      <c r="I2" s="577"/>
      <c r="J2" s="580"/>
      <c r="K2" s="576" t="s">
        <v>115</v>
      </c>
      <c r="L2" s="577"/>
      <c r="M2" s="577"/>
      <c r="N2" s="577"/>
      <c r="O2" s="578"/>
      <c r="P2" s="13"/>
    </row>
    <row r="3" spans="1:21" ht="24" customHeight="1">
      <c r="A3" s="421" t="s">
        <v>141</v>
      </c>
      <c r="B3" s="294" t="s">
        <v>142</v>
      </c>
      <c r="C3" s="60" t="s">
        <v>144</v>
      </c>
      <c r="D3" s="96" t="s">
        <v>161</v>
      </c>
      <c r="E3" s="96" t="s">
        <v>0</v>
      </c>
      <c r="F3" s="96" t="s">
        <v>197</v>
      </c>
      <c r="G3" s="96" t="s">
        <v>91</v>
      </c>
      <c r="H3" s="473" t="s">
        <v>246</v>
      </c>
      <c r="I3" s="96" t="s">
        <v>92</v>
      </c>
      <c r="J3" s="96" t="s">
        <v>93</v>
      </c>
      <c r="K3" s="383" t="s">
        <v>199</v>
      </c>
      <c r="L3" s="384" t="s">
        <v>91</v>
      </c>
      <c r="M3" s="473" t="s">
        <v>246</v>
      </c>
      <c r="N3" s="384" t="s">
        <v>92</v>
      </c>
      <c r="O3" s="385"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63930</v>
      </c>
      <c r="H4" s="304">
        <f>'2-2'!H4</f>
        <v>1</v>
      </c>
      <c r="I4" s="304">
        <f>'2-2'!I4</f>
        <v>1</v>
      </c>
      <c r="J4" s="365">
        <f>'2-2'!J4</f>
        <v>63930</v>
      </c>
      <c r="K4" s="366" t="str">
        <f>'2-2'!K4</f>
        <v>各種団体負担金（会費）</v>
      </c>
      <c r="L4" s="303">
        <f>'2-2'!L4</f>
        <v>61130</v>
      </c>
      <c r="M4" s="304">
        <f>'2-2'!M4</f>
        <v>1</v>
      </c>
      <c r="N4" s="304">
        <f>'2-2'!N4</f>
        <v>1</v>
      </c>
      <c r="O4" s="367">
        <f>L4*M4*N4</f>
        <v>61130</v>
      </c>
      <c r="P4" s="368">
        <f>'2-2'!P4</f>
        <v>0</v>
      </c>
      <c r="Q4" s="369" t="str">
        <f>'2-2'!Q4</f>
        <v>詳細は様式２－３のとおり</v>
      </c>
      <c r="R4" s="25">
        <f>IF(AND(ISNA(MATCH($D4,'随時②-2'!$D$4:$D$18,0)),ISNA(MATCH($D4,'随時③-2'!$D$4:$D$18,0))),0,1)</f>
        <v>0</v>
      </c>
      <c r="S4" s="63">
        <f aca="true" t="shared" si="0" ref="S4:S19">IF(P4="◎",J4,"")</f>
      </c>
      <c r="T4" s="63">
        <f aca="true" t="shared" si="1" ref="T4:T19">IF(P4="◎",O4,"")</f>
      </c>
      <c r="U4" s="5">
        <f>IF($E4=0,"",VLOOKUP($E4,$V$5:$X$13,2))</f>
        <v>9</v>
      </c>
    </row>
    <row r="5" spans="1:23" ht="30" customHeight="1">
      <c r="A5" s="370">
        <f>'1-2'!A5</f>
        <v>0</v>
      </c>
      <c r="B5" s="371" t="str">
        <f>'1-2'!B5</f>
        <v>１－（１）－ア</v>
      </c>
      <c r="C5" s="503" t="str">
        <f>'1-2'!C5</f>
        <v>アクティブ・ラーニングを意識した授業改善</v>
      </c>
      <c r="D5" s="254">
        <v>2</v>
      </c>
      <c r="E5" s="314" t="str">
        <f>'2-2'!E5</f>
        <v>旅費</v>
      </c>
      <c r="F5" s="315" t="str">
        <f>'2-2'!F5</f>
        <v>授業力向上に係る学校視察旅費</v>
      </c>
      <c r="G5" s="224">
        <f>'2-2'!G5</f>
        <v>40000</v>
      </c>
      <c r="H5" s="316">
        <f>'2-2'!H5</f>
        <v>1</v>
      </c>
      <c r="I5" s="316">
        <f>'2-2'!I5</f>
        <v>1</v>
      </c>
      <c r="J5" s="373">
        <f>'2-2'!J5</f>
        <v>40000</v>
      </c>
      <c r="K5" s="374" t="str">
        <f>'2-2'!K5</f>
        <v>授業力向上に係る学校視察旅費</v>
      </c>
      <c r="L5" s="224">
        <f>'2-2'!L5</f>
        <v>40000</v>
      </c>
      <c r="M5" s="316">
        <f>'2-2'!M5</f>
        <v>1</v>
      </c>
      <c r="N5" s="316">
        <f>'2-2'!N5</f>
        <v>1</v>
      </c>
      <c r="O5" s="342">
        <v>38566</v>
      </c>
      <c r="P5" s="375">
        <f>'2-2'!P5</f>
        <v>0</v>
      </c>
      <c r="Q5" s="376">
        <f>'2-2'!Q5</f>
        <v>0</v>
      </c>
      <c r="R5" s="25">
        <f>IF(AND(ISNA(MATCH($D5,'随時②-2'!$D$4:$D$18,0)),ISNA(MATCH($D5,'随時③-2'!$D$4:$D$18,0))),0,1)</f>
        <v>0</v>
      </c>
      <c r="S5" s="63">
        <f t="shared" si="0"/>
      </c>
      <c r="T5" s="63">
        <f t="shared" si="1"/>
      </c>
      <c r="U5" s="5">
        <f aca="true" t="shared" si="2" ref="U5:U19">IF($E5=0,"",VLOOKUP($E5,$V$5:$X$13,2))</f>
        <v>2</v>
      </c>
      <c r="V5" s="5" t="s">
        <v>152</v>
      </c>
      <c r="W5" s="5">
        <v>6</v>
      </c>
    </row>
    <row r="6" spans="1:23" ht="30" customHeight="1">
      <c r="A6" s="370">
        <f>'1-2'!A6</f>
        <v>0</v>
      </c>
      <c r="B6" s="371">
        <f>'1-2'!B6</f>
        <v>0</v>
      </c>
      <c r="C6" s="372">
        <f>'1-2'!C6</f>
        <v>0</v>
      </c>
      <c r="D6" s="254">
        <v>3</v>
      </c>
      <c r="E6" s="314" t="str">
        <f>'2-2'!E6</f>
        <v>消耗需用費</v>
      </c>
      <c r="F6" s="315" t="str">
        <f>'2-2'!F6</f>
        <v>ＩＣＴ機器（プロジェクター・タブレット等）</v>
      </c>
      <c r="G6" s="224">
        <f>'2-2'!G6</f>
        <v>50000</v>
      </c>
      <c r="H6" s="316">
        <f>'2-2'!H6</f>
        <v>1</v>
      </c>
      <c r="I6" s="316">
        <f>'2-2'!I6</f>
        <v>1</v>
      </c>
      <c r="J6" s="373">
        <f>'2-2'!J6</f>
        <v>50000</v>
      </c>
      <c r="K6" s="374" t="str">
        <f>'2-2'!K6</f>
        <v>ＩＣＴ機器（プロジェクター・タブレット等）</v>
      </c>
      <c r="L6" s="224">
        <f>'2-2'!L6</f>
        <v>28080</v>
      </c>
      <c r="M6" s="316">
        <f>'2-2'!M6</f>
        <v>1</v>
      </c>
      <c r="N6" s="316">
        <f>'2-2'!N6</f>
        <v>1</v>
      </c>
      <c r="O6" s="342">
        <f aca="true" t="shared" si="3" ref="O6:O19">L6*M6*N6</f>
        <v>28080</v>
      </c>
      <c r="P6" s="375">
        <f>'2-2'!P6</f>
        <v>0</v>
      </c>
      <c r="Q6" s="376">
        <f>'2-2'!Q6</f>
        <v>0</v>
      </c>
      <c r="R6" s="25">
        <f>IF(AND(ISNA(MATCH($D6,'随時②-2'!$D$4:$D$18,0)),ISNA(MATCH($D6,'随時③-2'!$D$4:$D$18,0))),0,1)</f>
        <v>0</v>
      </c>
      <c r="S6" s="63">
        <f t="shared" si="0"/>
      </c>
      <c r="T6" s="63">
        <f t="shared" si="1"/>
      </c>
      <c r="U6" s="5">
        <f t="shared" si="2"/>
        <v>7</v>
      </c>
      <c r="V6" s="5" t="s">
        <v>153</v>
      </c>
      <c r="W6" s="5">
        <v>4</v>
      </c>
    </row>
    <row r="7" spans="1:23" ht="30" customHeight="1">
      <c r="A7" s="370">
        <f>'1-2'!A7</f>
        <v>0</v>
      </c>
      <c r="B7" s="371" t="str">
        <f>'1-2'!B7</f>
        <v>１－（１）－イ</v>
      </c>
      <c r="C7" s="503" t="str">
        <f>'1-2'!C7</f>
        <v>授業アンケートを活用した授業改善の取組み</v>
      </c>
      <c r="D7" s="254">
        <v>4</v>
      </c>
      <c r="E7" s="314" t="str">
        <f>'2-2'!E7</f>
        <v>委託料</v>
      </c>
      <c r="F7" s="315" t="str">
        <f>'2-2'!F7</f>
        <v>授業アンケートシステム運用業務委託</v>
      </c>
      <c r="G7" s="224">
        <f>'2-2'!G7</f>
        <v>40000</v>
      </c>
      <c r="H7" s="316">
        <f>'2-2'!H7</f>
        <v>1</v>
      </c>
      <c r="I7" s="316">
        <f>'2-2'!I7</f>
        <v>1</v>
      </c>
      <c r="J7" s="373">
        <f>'2-2'!J7</f>
        <v>40000</v>
      </c>
      <c r="K7" s="374" t="str">
        <f>'2-2'!K7</f>
        <v>授業アンケートシステム運用業務委託</v>
      </c>
      <c r="L7" s="224">
        <f>'2-2'!L7</f>
        <v>39204</v>
      </c>
      <c r="M7" s="316">
        <f>'2-2'!M7</f>
        <v>1</v>
      </c>
      <c r="N7" s="316">
        <f>'2-2'!N7</f>
        <v>1</v>
      </c>
      <c r="O7" s="342">
        <f t="shared" si="3"/>
        <v>39204</v>
      </c>
      <c r="P7" s="375">
        <f>'2-2'!P7</f>
        <v>0</v>
      </c>
      <c r="Q7" s="376">
        <f>'2-2'!Q7</f>
        <v>0</v>
      </c>
      <c r="R7" s="25">
        <f>IF(AND(ISNA(MATCH($D7,'随時②-2'!$D$4:$D$18,0)),ISNA(MATCH($D7,'随時③-2'!$D$4:$D$18,0))),0,1)</f>
        <v>0</v>
      </c>
      <c r="S7" s="63">
        <f t="shared" si="0"/>
      </c>
      <c r="T7" s="63">
        <f t="shared" si="1"/>
      </c>
      <c r="U7" s="5">
        <f t="shared" si="2"/>
        <v>6</v>
      </c>
      <c r="V7" s="5" t="s">
        <v>154</v>
      </c>
      <c r="W7" s="5">
        <v>7</v>
      </c>
    </row>
    <row r="8" spans="1:23" ht="30" customHeight="1">
      <c r="A8" s="370">
        <f>'1-2'!A8</f>
        <v>0</v>
      </c>
      <c r="B8" s="371" t="str">
        <f>'1-2'!B8</f>
        <v>１－（２）－ウ</v>
      </c>
      <c r="C8" s="503" t="str">
        <f>'1-2'!C8</f>
        <v>家庭学習習慣を身に付けさせるための効果的取組み</v>
      </c>
      <c r="D8" s="263">
        <v>5</v>
      </c>
      <c r="E8" s="314" t="str">
        <f>'2-2'!E8</f>
        <v>旅費</v>
      </c>
      <c r="F8" s="315" t="str">
        <f>'2-2'!F8</f>
        <v>生徒の学力向上や学習習慣充実に資する学校視察旅費</v>
      </c>
      <c r="G8" s="224">
        <f>'2-2'!G8</f>
        <v>20000</v>
      </c>
      <c r="H8" s="316">
        <f>'2-2'!H8</f>
        <v>1</v>
      </c>
      <c r="I8" s="316">
        <f>'2-2'!I8</f>
        <v>1</v>
      </c>
      <c r="J8" s="373">
        <f>'2-2'!J8</f>
        <v>20000</v>
      </c>
      <c r="K8" s="374" t="str">
        <f>'2-2'!K8</f>
        <v>生徒の学力向上や学習習慣充実に資する学校視察旅費</v>
      </c>
      <c r="L8" s="224">
        <f>'2-2'!L8</f>
        <v>20000</v>
      </c>
      <c r="M8" s="316">
        <f>'2-2'!M8</f>
        <v>1</v>
      </c>
      <c r="N8" s="316">
        <f>'2-2'!N8</f>
        <v>0</v>
      </c>
      <c r="O8" s="342">
        <f t="shared" si="3"/>
        <v>0</v>
      </c>
      <c r="P8" s="375">
        <f>'2-2'!P8</f>
        <v>0</v>
      </c>
      <c r="Q8" s="376">
        <f>'2-2'!Q8</f>
        <v>0</v>
      </c>
      <c r="R8" s="25">
        <f>IF(AND(ISNA(MATCH($D8,'随時②-2'!$D$4:$D$18,0)),ISNA(MATCH($D8,'随時③-2'!$D$4:$D$18,0))),0,1)</f>
        <v>0</v>
      </c>
      <c r="S8" s="63">
        <f t="shared" si="0"/>
      </c>
      <c r="T8" s="63">
        <f t="shared" si="1"/>
      </c>
      <c r="U8" s="5">
        <f t="shared" si="2"/>
        <v>2</v>
      </c>
      <c r="V8" s="5" t="s">
        <v>155</v>
      </c>
      <c r="W8" s="5">
        <v>3</v>
      </c>
    </row>
    <row r="9" spans="1:23" ht="30" customHeight="1">
      <c r="A9" s="370">
        <f>'1-2'!A9</f>
        <v>0</v>
      </c>
      <c r="B9" s="371" t="str">
        <f>'1-2'!B9</f>
        <v>２－（１）－イ</v>
      </c>
      <c r="C9" s="372" t="str">
        <f>'1-2'!C9</f>
        <v>グローバル人材の育成</v>
      </c>
      <c r="D9" s="254">
        <v>6</v>
      </c>
      <c r="E9" s="314" t="str">
        <f>'2-2'!E9</f>
        <v>旅費</v>
      </c>
      <c r="F9" s="315" t="str">
        <f>'2-2'!F9</f>
        <v>海外修学旅行下見旅費（１６期生台湾）</v>
      </c>
      <c r="G9" s="224">
        <f>'2-2'!G9</f>
        <v>140000</v>
      </c>
      <c r="H9" s="316">
        <f>'2-2'!H9</f>
        <v>1</v>
      </c>
      <c r="I9" s="316">
        <f>'2-2'!I9</f>
        <v>1</v>
      </c>
      <c r="J9" s="373">
        <f>'2-2'!J9</f>
        <v>140000</v>
      </c>
      <c r="K9" s="374" t="str">
        <f>'2-2'!K9</f>
        <v>海外修学旅行下見旅費（１６期生台湾）</v>
      </c>
      <c r="L9" s="224">
        <f>'2-2'!L9</f>
        <v>140000</v>
      </c>
      <c r="M9" s="316">
        <f>'2-2'!M9</f>
        <v>1</v>
      </c>
      <c r="N9" s="316">
        <f>'2-2'!N9</f>
        <v>0</v>
      </c>
      <c r="O9" s="342">
        <f t="shared" si="3"/>
        <v>0</v>
      </c>
      <c r="P9" s="375">
        <f>'2-2'!P9</f>
        <v>0</v>
      </c>
      <c r="Q9" s="376">
        <f>'2-2'!Q9</f>
        <v>0</v>
      </c>
      <c r="R9" s="25">
        <f>IF(AND(ISNA(MATCH($D9,'随時②-2'!$D$4:$D$18,0)),ISNA(MATCH($D9,'随時③-2'!$D$4:$D$18,0))),0,1)</f>
        <v>0</v>
      </c>
      <c r="S9" s="63">
        <f t="shared" si="0"/>
      </c>
      <c r="T9" s="63">
        <f t="shared" si="1"/>
      </c>
      <c r="U9" s="5">
        <f t="shared" si="2"/>
        <v>2</v>
      </c>
      <c r="V9" s="5" t="s">
        <v>156</v>
      </c>
      <c r="W9" s="5">
        <v>8</v>
      </c>
    </row>
    <row r="10" spans="1:23" ht="30" customHeight="1">
      <c r="A10" s="370">
        <f>'1-2'!A10</f>
        <v>0</v>
      </c>
      <c r="B10" s="371" t="str">
        <f>'1-2'!B10</f>
        <v>３－（１）－ア</v>
      </c>
      <c r="C10" s="503" t="str">
        <f>'1-2'!C10</f>
        <v>「学校いじめ防止基本方針」に基づいた学校運営</v>
      </c>
      <c r="D10" s="254">
        <v>7</v>
      </c>
      <c r="E10" s="314" t="str">
        <f>'2-2'!E10</f>
        <v>消耗需用費</v>
      </c>
      <c r="F10" s="315" t="str">
        <f>'2-2'!F10</f>
        <v>大阪府立学校人権教育研究会主催研修会資料代〔夏〕</v>
      </c>
      <c r="G10" s="224">
        <f>'2-2'!G10</f>
        <v>2000</v>
      </c>
      <c r="H10" s="316">
        <f>'2-2'!H10</f>
        <v>3</v>
      </c>
      <c r="I10" s="316">
        <f>'2-2'!I10</f>
        <v>1</v>
      </c>
      <c r="J10" s="373">
        <f>'2-2'!J10</f>
        <v>6000</v>
      </c>
      <c r="K10" s="374" t="str">
        <f>'2-2'!K10</f>
        <v>大阪府立学校人権教育研究会主催研修会資料代〔夏〕</v>
      </c>
      <c r="L10" s="224">
        <f>'2-2'!L10</f>
        <v>2000</v>
      </c>
      <c r="M10" s="316">
        <f>'2-2'!M10</f>
        <v>3</v>
      </c>
      <c r="N10" s="316">
        <f>'2-2'!N10</f>
        <v>1</v>
      </c>
      <c r="O10" s="342">
        <f t="shared" si="3"/>
        <v>6000</v>
      </c>
      <c r="P10" s="375">
        <f>'2-2'!P10</f>
        <v>0</v>
      </c>
      <c r="Q10" s="376">
        <f>'2-2'!Q10</f>
        <v>0</v>
      </c>
      <c r="R10" s="25">
        <f>IF(AND(ISNA(MATCH($D10,'随時②-2'!$D$4:$D$18,0)),ISNA(MATCH($D10,'随時③-2'!$D$4:$D$18,0))),0,1)</f>
        <v>0</v>
      </c>
      <c r="S10" s="63">
        <f t="shared" si="0"/>
      </c>
      <c r="T10" s="63">
        <f t="shared" si="1"/>
      </c>
      <c r="U10" s="5">
        <f t="shared" si="2"/>
        <v>7</v>
      </c>
      <c r="V10" s="5" t="s">
        <v>160</v>
      </c>
      <c r="W10" s="5">
        <v>9</v>
      </c>
    </row>
    <row r="11" spans="1:23" ht="30" customHeight="1">
      <c r="A11" s="370">
        <f>'1-2'!A11</f>
        <v>0</v>
      </c>
      <c r="B11" s="371">
        <f>'1-2'!B11</f>
        <v>0</v>
      </c>
      <c r="C11" s="372">
        <f>'1-2'!C11</f>
        <v>0</v>
      </c>
      <c r="D11" s="263">
        <v>8</v>
      </c>
      <c r="E11" s="314" t="str">
        <f>'2-2'!E11</f>
        <v>消耗需用費</v>
      </c>
      <c r="F11" s="315" t="str">
        <f>'2-2'!F11</f>
        <v>大阪府立学校人権教育研究会主催研修会資料代〔冬〕</v>
      </c>
      <c r="G11" s="224">
        <f>'2-2'!G11</f>
        <v>1000</v>
      </c>
      <c r="H11" s="316">
        <f>'2-2'!H11</f>
        <v>3</v>
      </c>
      <c r="I11" s="316">
        <f>'2-2'!I11</f>
        <v>1</v>
      </c>
      <c r="J11" s="373">
        <f>'2-2'!J11</f>
        <v>3000</v>
      </c>
      <c r="K11" s="374" t="str">
        <f>'2-2'!K11</f>
        <v>大阪府立学校人権教育研究会主催研修会資料代〔冬〕</v>
      </c>
      <c r="L11" s="224">
        <f>'2-2'!L11</f>
        <v>1000</v>
      </c>
      <c r="M11" s="316">
        <f>'2-2'!M11</f>
        <v>3</v>
      </c>
      <c r="N11" s="316">
        <f>'2-2'!N11</f>
        <v>0</v>
      </c>
      <c r="O11" s="342">
        <f t="shared" si="3"/>
        <v>0</v>
      </c>
      <c r="P11" s="375">
        <f>'2-2'!P11</f>
        <v>0</v>
      </c>
      <c r="Q11" s="376">
        <f>'2-2'!Q11</f>
        <v>0</v>
      </c>
      <c r="R11" s="25">
        <f>IF(AND(ISNA(MATCH($D11,'随時②-2'!$D$4:$D$18,0)),ISNA(MATCH($D11,'随時③-2'!$D$4:$D$18,0))),0,1)</f>
        <v>0</v>
      </c>
      <c r="S11" s="63">
        <f t="shared" si="0"/>
      </c>
      <c r="T11" s="63">
        <f t="shared" si="1"/>
      </c>
      <c r="U11" s="5">
        <f t="shared" si="2"/>
        <v>7</v>
      </c>
      <c r="V11" s="5" t="s">
        <v>157</v>
      </c>
      <c r="W11" s="5">
        <v>1</v>
      </c>
    </row>
    <row r="12" spans="1:23" ht="30" customHeight="1">
      <c r="A12" s="370">
        <f>'1-2'!A12</f>
        <v>0</v>
      </c>
      <c r="B12" s="371" t="str">
        <f>'1-2'!B12</f>
        <v>３－（２）－イ</v>
      </c>
      <c r="C12" s="503" t="str">
        <f>'1-2'!C12</f>
        <v>生徒の困り感へのきめ細かい対応</v>
      </c>
      <c r="D12" s="263">
        <v>9</v>
      </c>
      <c r="E12" s="314" t="str">
        <f>'2-2'!E12</f>
        <v>報償費</v>
      </c>
      <c r="F12" s="315" t="str">
        <f>'2-2'!F12</f>
        <v>教職員研修〔教育相談〕講師謝金</v>
      </c>
      <c r="G12" s="224">
        <f>'2-2'!G12</f>
        <v>20000</v>
      </c>
      <c r="H12" s="316">
        <f>'2-2'!H12</f>
        <v>1</v>
      </c>
      <c r="I12" s="316">
        <f>'2-2'!I12</f>
        <v>1</v>
      </c>
      <c r="J12" s="373">
        <f>'2-2'!J12</f>
        <v>20000</v>
      </c>
      <c r="K12" s="374" t="str">
        <f>'2-2'!K12</f>
        <v>教職員研修〔教育相談〕講師謝金</v>
      </c>
      <c r="L12" s="224">
        <f>'2-2'!L12</f>
        <v>20000</v>
      </c>
      <c r="M12" s="316">
        <f>'2-2'!M12</f>
        <v>1</v>
      </c>
      <c r="N12" s="316">
        <f>'2-2'!N12</f>
        <v>1</v>
      </c>
      <c r="O12" s="342">
        <f t="shared" si="3"/>
        <v>20000</v>
      </c>
      <c r="P12" s="375">
        <f>'2-2'!P12</f>
        <v>0</v>
      </c>
      <c r="Q12" s="376">
        <f>'2-2'!Q12</f>
        <v>0</v>
      </c>
      <c r="R12" s="25">
        <f>IF(AND(ISNA(MATCH($D12,'随時②-2'!$D$4:$D$18,0)),ISNA(MATCH($D12,'随時③-2'!$D$4:$D$18,0))),0,1)</f>
        <v>0</v>
      </c>
      <c r="S12" s="63">
        <f t="shared" si="0"/>
      </c>
      <c r="T12" s="63">
        <f t="shared" si="1"/>
      </c>
      <c r="U12" s="5">
        <f t="shared" si="2"/>
        <v>1</v>
      </c>
      <c r="V12" s="5" t="s">
        <v>158</v>
      </c>
      <c r="W12" s="5">
        <v>5</v>
      </c>
    </row>
    <row r="13" spans="1:23" ht="30" customHeight="1">
      <c r="A13" s="370">
        <f>'1-2'!A13</f>
        <v>0</v>
      </c>
      <c r="B13" s="371">
        <f>'1-2'!B13</f>
        <v>0</v>
      </c>
      <c r="C13" s="372">
        <f>'1-2'!C13</f>
        <v>0</v>
      </c>
      <c r="D13" s="273">
        <v>10</v>
      </c>
      <c r="E13" s="314" t="str">
        <f>'2-2'!E13</f>
        <v>旅費</v>
      </c>
      <c r="F13" s="315" t="str">
        <f>'2-2'!F13</f>
        <v>共生推進教室生徒〔障がいのある生徒〕に係る修学旅行付添旅費（１５期生台湾）</v>
      </c>
      <c r="G13" s="224">
        <f>'2-2'!G13</f>
        <v>130000</v>
      </c>
      <c r="H13" s="316">
        <f>'2-2'!H13</f>
        <v>1</v>
      </c>
      <c r="I13" s="316">
        <f>'2-2'!I13</f>
        <v>1</v>
      </c>
      <c r="J13" s="373">
        <f>'2-2'!J13</f>
        <v>130000</v>
      </c>
      <c r="K13" s="374" t="str">
        <f>'2-2'!K13</f>
        <v>共生推進教室生徒〔障がいのある生徒〕に係る修学旅行付添旅費（１５期生台湾）</v>
      </c>
      <c r="L13" s="224">
        <f>'2-2'!L13</f>
        <v>130000</v>
      </c>
      <c r="M13" s="316">
        <f>'2-2'!M13</f>
        <v>1</v>
      </c>
      <c r="N13" s="316">
        <f>'2-2'!N13</f>
        <v>0</v>
      </c>
      <c r="O13" s="342">
        <f t="shared" si="3"/>
        <v>0</v>
      </c>
      <c r="P13" s="375">
        <f>'2-2'!P13</f>
        <v>0</v>
      </c>
      <c r="Q13" s="376">
        <f>'2-2'!Q13</f>
        <v>0</v>
      </c>
      <c r="R13" s="25">
        <f>IF(AND(ISNA(MATCH($D13,'随時②-2'!$D$4:$D$18,0)),ISNA(MATCH($D13,'随時③-2'!$D$4:$D$18,0))),0,1)</f>
        <v>0</v>
      </c>
      <c r="S13" s="63">
        <f t="shared" si="0"/>
      </c>
      <c r="T13" s="63">
        <f t="shared" si="1"/>
      </c>
      <c r="U13" s="5">
        <f t="shared" si="2"/>
        <v>2</v>
      </c>
      <c r="V13" s="5" t="s">
        <v>159</v>
      </c>
      <c r="W13" s="5">
        <v>2</v>
      </c>
    </row>
    <row r="14" spans="1:21" ht="30" customHeight="1">
      <c r="A14" s="370">
        <f>'1-2'!A14</f>
        <v>0</v>
      </c>
      <c r="B14" s="371" t="str">
        <f>'1-2'!B14</f>
        <v>４－（１）－ア</v>
      </c>
      <c r="C14" s="372" t="str">
        <f>'1-2'!C14</f>
        <v>新広報誌の発刊</v>
      </c>
      <c r="D14" s="254">
        <v>11</v>
      </c>
      <c r="E14" s="314" t="str">
        <f>'2-2'!E14</f>
        <v>消耗需用費</v>
      </c>
      <c r="F14" s="315" t="str">
        <f>'2-2'!F14</f>
        <v>リーフレット〔三つ折り〕作成費用</v>
      </c>
      <c r="G14" s="224">
        <f>'2-2'!G14</f>
        <v>20</v>
      </c>
      <c r="H14" s="316">
        <f>'2-2'!H14</f>
        <v>20000</v>
      </c>
      <c r="I14" s="316">
        <f>'2-2'!I14</f>
        <v>1</v>
      </c>
      <c r="J14" s="373">
        <f>'2-2'!J14</f>
        <v>400000</v>
      </c>
      <c r="K14" s="374" t="str">
        <f>'2-2'!K14</f>
        <v>リーフレット〔三つ折り〕作成費用</v>
      </c>
      <c r="L14" s="224">
        <f>'2-2'!L14</f>
        <v>20</v>
      </c>
      <c r="M14" s="316">
        <f>'2-2'!M14</f>
        <v>20000</v>
      </c>
      <c r="N14" s="316">
        <f>'2-2'!N14</f>
        <v>0</v>
      </c>
      <c r="O14" s="342">
        <f t="shared" si="3"/>
        <v>0</v>
      </c>
      <c r="P14" s="375">
        <f>'2-2'!P14</f>
        <v>0</v>
      </c>
      <c r="Q14" s="376">
        <f>'2-2'!Q14</f>
        <v>0</v>
      </c>
      <c r="R14" s="25">
        <f>IF(AND(ISNA(MATCH($D14,'随時②-2'!$D$4:$D$18,0)),ISNA(MATCH($D14,'随時③-2'!$D$4:$D$18,0))),0,1)</f>
        <v>0</v>
      </c>
      <c r="S14" s="63">
        <f t="shared" si="0"/>
      </c>
      <c r="T14" s="63">
        <f t="shared" si="1"/>
      </c>
      <c r="U14" s="5">
        <f t="shared" si="2"/>
        <v>7</v>
      </c>
    </row>
    <row r="15" spans="1:21" ht="30" customHeight="1">
      <c r="A15" s="370">
        <f>'1-2'!A15</f>
        <v>0</v>
      </c>
      <c r="B15" s="371">
        <f>'1-2'!B15</f>
        <v>0</v>
      </c>
      <c r="C15" s="372">
        <f>'1-2'!C15</f>
        <v>0</v>
      </c>
      <c r="D15" s="254">
        <v>12</v>
      </c>
      <c r="E15" s="314" t="str">
        <f>'2-2'!E15</f>
        <v>消耗需用費</v>
      </c>
      <c r="F15" s="315" t="str">
        <f>'2-2'!F15</f>
        <v>リーフレット〔冬版〕作成費用</v>
      </c>
      <c r="G15" s="224">
        <f>'2-2'!G15</f>
        <v>6</v>
      </c>
      <c r="H15" s="316">
        <f>'2-2'!H15</f>
        <v>10000</v>
      </c>
      <c r="I15" s="316">
        <f>'2-2'!I15</f>
        <v>1</v>
      </c>
      <c r="J15" s="373">
        <f>'2-2'!J15</f>
        <v>60000</v>
      </c>
      <c r="K15" s="374" t="str">
        <f>'2-2'!K15</f>
        <v>リーフレット〔冬版〕作成費用</v>
      </c>
      <c r="L15" s="224">
        <f>'2-2'!L15</f>
        <v>6</v>
      </c>
      <c r="M15" s="316">
        <f>'2-2'!M15</f>
        <v>10000</v>
      </c>
      <c r="N15" s="316">
        <f>'2-2'!N15</f>
        <v>0</v>
      </c>
      <c r="O15" s="342">
        <f t="shared" si="3"/>
        <v>0</v>
      </c>
      <c r="P15" s="375">
        <f>'2-2'!P15</f>
        <v>0</v>
      </c>
      <c r="Q15" s="376">
        <f>'2-2'!Q15</f>
        <v>0</v>
      </c>
      <c r="R15" s="25">
        <f>IF(AND(ISNA(MATCH($D15,'随時②-2'!$D$4:$D$18,0)),ISNA(MATCH($D15,'随時③-2'!$D$4:$D$18,0))),0,1)</f>
        <v>0</v>
      </c>
      <c r="S15" s="63">
        <f t="shared" si="0"/>
      </c>
      <c r="T15" s="63">
        <f t="shared" si="1"/>
      </c>
      <c r="U15" s="5">
        <f t="shared" si="2"/>
        <v>7</v>
      </c>
    </row>
    <row r="16" spans="1:21" ht="30" customHeight="1">
      <c r="A16" s="370">
        <f>'1-2'!A16</f>
        <v>0</v>
      </c>
      <c r="B16" s="371" t="str">
        <f>'1-2'!B16</f>
        <v>４－（１）－イ</v>
      </c>
      <c r="C16" s="372" t="str">
        <f>'1-2'!C16</f>
        <v>オープンスクール等の充実</v>
      </c>
      <c r="D16" s="254">
        <v>13</v>
      </c>
      <c r="E16" s="314" t="str">
        <f>'2-2'!E16</f>
        <v>消耗需用費</v>
      </c>
      <c r="F16" s="315" t="str">
        <f>'2-2'!F16</f>
        <v>クリアファイル〔従来Ver〕作成費用</v>
      </c>
      <c r="G16" s="224">
        <f>'2-2'!G16</f>
        <v>30</v>
      </c>
      <c r="H16" s="316">
        <f>'2-2'!H16</f>
        <v>1500</v>
      </c>
      <c r="I16" s="316">
        <f>'2-2'!I16</f>
        <v>1</v>
      </c>
      <c r="J16" s="373">
        <f>'2-2'!J16</f>
        <v>45000</v>
      </c>
      <c r="K16" s="374" t="str">
        <f>'2-2'!K16</f>
        <v>クリアファイル〔従来Ver〕作成費用</v>
      </c>
      <c r="L16" s="224">
        <f>'2-2'!L16</f>
        <v>30</v>
      </c>
      <c r="M16" s="316">
        <f>'2-2'!M16</f>
        <v>1500</v>
      </c>
      <c r="N16" s="316">
        <f>'2-2'!N16</f>
        <v>0</v>
      </c>
      <c r="O16" s="342">
        <f t="shared" si="3"/>
        <v>0</v>
      </c>
      <c r="P16" s="375">
        <f>'2-2'!P16</f>
        <v>0</v>
      </c>
      <c r="Q16" s="376">
        <f>'2-2'!Q16</f>
        <v>0</v>
      </c>
      <c r="R16" s="25">
        <f>IF(AND(ISNA(MATCH($D16,'随時②-2'!$D$4:$D$18,0)),ISNA(MATCH($D16,'随時③-2'!$D$4:$D$18,0))),0,1)</f>
        <v>0</v>
      </c>
      <c r="S16" s="63">
        <f t="shared" si="0"/>
      </c>
      <c r="T16" s="63">
        <f t="shared" si="1"/>
      </c>
      <c r="U16" s="5">
        <f t="shared" si="2"/>
        <v>7</v>
      </c>
    </row>
    <row r="17" spans="1:21" ht="30" customHeight="1">
      <c r="A17" s="370">
        <f>'1-2'!A17</f>
        <v>0</v>
      </c>
      <c r="B17" s="371">
        <f>'1-2'!B17</f>
        <v>0</v>
      </c>
      <c r="C17" s="372">
        <f>'1-2'!C17</f>
        <v>0</v>
      </c>
      <c r="D17" s="254">
        <v>14</v>
      </c>
      <c r="E17" s="314" t="str">
        <f>'2-2'!E17</f>
        <v>消耗需用費</v>
      </c>
      <c r="F17" s="315" t="str">
        <f>'2-2'!F17</f>
        <v>全国高等学校長協会総会研究協議会資料代</v>
      </c>
      <c r="G17" s="224">
        <f>'2-2'!G17</f>
        <v>3000</v>
      </c>
      <c r="H17" s="316">
        <f>'2-2'!H17</f>
        <v>1</v>
      </c>
      <c r="I17" s="316">
        <f>'2-2'!I17</f>
        <v>1</v>
      </c>
      <c r="J17" s="373">
        <f>'2-2'!J17</f>
        <v>3000</v>
      </c>
      <c r="K17" s="374" t="str">
        <f>'2-2'!K17</f>
        <v>全国高等学校長協会総会研究協議会資料代</v>
      </c>
      <c r="L17" s="224">
        <f>'2-2'!L17</f>
        <v>3000</v>
      </c>
      <c r="M17" s="316">
        <f>'2-2'!M17</f>
        <v>1</v>
      </c>
      <c r="N17" s="316">
        <f>'2-2'!N17</f>
        <v>1</v>
      </c>
      <c r="O17" s="342">
        <f t="shared" si="3"/>
        <v>3000</v>
      </c>
      <c r="P17" s="375">
        <f>'2-2'!P17</f>
        <v>0</v>
      </c>
      <c r="Q17" s="376">
        <f>'2-2'!Q17</f>
        <v>0</v>
      </c>
      <c r="R17" s="25">
        <f>IF(AND(ISNA(MATCH($D17,'随時②-2'!$D$4:$D$18,0)),ISNA(MATCH($D17,'随時③-2'!$D$4:$D$18,0))),0,1)</f>
        <v>0</v>
      </c>
      <c r="S17" s="63">
        <f t="shared" si="0"/>
      </c>
      <c r="T17" s="63">
        <f t="shared" si="1"/>
      </c>
      <c r="U17" s="5">
        <f t="shared" si="2"/>
        <v>7</v>
      </c>
    </row>
    <row r="18" spans="1:21" ht="30" customHeight="1">
      <c r="A18" s="370">
        <f>'1-2'!A18</f>
        <v>0</v>
      </c>
      <c r="B18" s="371">
        <f>'1-2'!B18</f>
        <v>0</v>
      </c>
      <c r="C18" s="372">
        <f>'1-2'!C18</f>
        <v>0</v>
      </c>
      <c r="D18" s="254">
        <v>15</v>
      </c>
      <c r="E18" s="314" t="str">
        <f>'2-2'!E18</f>
        <v>旅費</v>
      </c>
      <c r="F18" s="315" t="str">
        <f>'2-2'!F18</f>
        <v>全国高等学校長協会総会旅費（埼玉県大宮）</v>
      </c>
      <c r="G18" s="224">
        <f>'2-2'!G18</f>
        <v>40000</v>
      </c>
      <c r="H18" s="316">
        <f>'2-2'!H18</f>
        <v>1</v>
      </c>
      <c r="I18" s="316">
        <f>'2-2'!I18</f>
        <v>1</v>
      </c>
      <c r="J18" s="373">
        <f>'2-2'!J18</f>
        <v>40000</v>
      </c>
      <c r="K18" s="374" t="str">
        <f>'2-2'!K18</f>
        <v>全国高等学校長協会総会旅費（埼玉県大宮）</v>
      </c>
      <c r="L18" s="224">
        <f>'2-2'!L18</f>
        <v>38680</v>
      </c>
      <c r="M18" s="316">
        <f>'2-2'!M18</f>
        <v>1</v>
      </c>
      <c r="N18" s="316">
        <f>'2-2'!N18</f>
        <v>1</v>
      </c>
      <c r="O18" s="342">
        <f t="shared" si="3"/>
        <v>38680</v>
      </c>
      <c r="P18" s="375">
        <f>'2-2'!P18</f>
        <v>0</v>
      </c>
      <c r="Q18" s="376">
        <f>'2-2'!Q18</f>
        <v>0</v>
      </c>
      <c r="R18" s="25">
        <f>IF(AND(ISNA(MATCH($D18,'随時②-2'!$D$4:$D$18,0)),ISNA(MATCH($D18,'随時③-2'!$D$4:$D$18,0))),0,1)</f>
        <v>0</v>
      </c>
      <c r="S18" s="63">
        <f t="shared" si="0"/>
      </c>
      <c r="T18" s="63">
        <f t="shared" si="1"/>
      </c>
      <c r="U18" s="5">
        <f t="shared" si="2"/>
        <v>2</v>
      </c>
    </row>
    <row r="19" spans="1:21" ht="30" customHeight="1">
      <c r="A19" s="370">
        <f>'1-2'!A19</f>
        <v>0</v>
      </c>
      <c r="B19" s="371">
        <f>'1-2'!B19</f>
        <v>0</v>
      </c>
      <c r="C19" s="372">
        <f>'1-2'!C19</f>
        <v>0</v>
      </c>
      <c r="D19" s="254">
        <v>16</v>
      </c>
      <c r="E19" s="314" t="str">
        <f>'2-2'!E19</f>
        <v>負担金、補助及び交付金</v>
      </c>
      <c r="F19" s="315" t="str">
        <f>'2-2'!F19</f>
        <v>全国高等学校長協会総会研究協議会参加費</v>
      </c>
      <c r="G19" s="224">
        <f>'2-2'!G19</f>
        <v>2000</v>
      </c>
      <c r="H19" s="316">
        <f>'2-2'!H19</f>
        <v>1</v>
      </c>
      <c r="I19" s="316">
        <f>'2-2'!I19</f>
        <v>1</v>
      </c>
      <c r="J19" s="373">
        <f>'2-2'!J19</f>
        <v>2000</v>
      </c>
      <c r="K19" s="374" t="str">
        <f>'2-2'!K19</f>
        <v>全国高等学校長協会総会研究協議会参加費</v>
      </c>
      <c r="L19" s="224">
        <f>'2-2'!L19</f>
        <v>2000</v>
      </c>
      <c r="M19" s="316">
        <f>'2-2'!M19</f>
        <v>1</v>
      </c>
      <c r="N19" s="316">
        <f>'2-2'!N19</f>
        <v>1</v>
      </c>
      <c r="O19" s="342">
        <f t="shared" si="3"/>
        <v>2000</v>
      </c>
      <c r="P19" s="375">
        <f>'2-2'!P19</f>
        <v>0</v>
      </c>
      <c r="Q19" s="376">
        <f>'2-2'!Q19</f>
        <v>0</v>
      </c>
      <c r="R19" s="25">
        <f>IF(AND(ISNA(MATCH($D19,'随時②-2'!$D$4:$D$18,0)),ISNA(MATCH($D19,'随時③-2'!$D$4:$D$18,0))),0,1)</f>
        <v>0</v>
      </c>
      <c r="S19" s="63">
        <f t="shared" si="0"/>
      </c>
      <c r="T19" s="63">
        <f t="shared" si="1"/>
      </c>
      <c r="U19" s="5">
        <f t="shared" si="2"/>
        <v>9</v>
      </c>
    </row>
    <row r="20" spans="1:21" ht="30" customHeight="1">
      <c r="A20" s="370">
        <f>'随時①-2'!A4</f>
        <v>0</v>
      </c>
      <c r="B20" s="371" t="str">
        <f>'随時①-2'!B4</f>
        <v>3-(2)-ｲ</v>
      </c>
      <c r="C20" s="372">
        <f>'随時①-2'!C4</f>
        <v>0</v>
      </c>
      <c r="D20" s="263">
        <v>101</v>
      </c>
      <c r="E20" s="315" t="str">
        <f>'2-2'!E104</f>
        <v>報償費</v>
      </c>
      <c r="F20" s="315" t="str">
        <f>'2-2'!F104</f>
        <v>教職員研修（教育相談）講師謝金</v>
      </c>
      <c r="G20" s="224">
        <f>'2-2'!G104</f>
        <v>40000</v>
      </c>
      <c r="H20" s="316">
        <f>'2-2'!H104</f>
        <v>1</v>
      </c>
      <c r="I20" s="316">
        <f>'2-2'!I104</f>
        <v>1</v>
      </c>
      <c r="J20" s="373">
        <f>'2-2'!J104</f>
        <v>40000</v>
      </c>
      <c r="K20" s="374" t="str">
        <f>'2-2'!K104</f>
        <v>教職員研修（教育相談）講師謝金</v>
      </c>
      <c r="L20" s="224">
        <f>'2-2'!L104</f>
        <v>40000</v>
      </c>
      <c r="M20" s="316">
        <f>'2-2'!M104</f>
        <v>1</v>
      </c>
      <c r="N20" s="316">
        <f>'2-2'!N104</f>
        <v>1</v>
      </c>
      <c r="O20" s="342">
        <f>L20*M20*N20</f>
        <v>40000</v>
      </c>
      <c r="P20" s="375">
        <f>'2-2'!P104</f>
        <v>0</v>
      </c>
      <c r="Q20" s="376">
        <f>'2-2'!Q104</f>
        <v>0</v>
      </c>
      <c r="R20" s="25">
        <f>IF(AND(ISNA(MATCH($D20,'随時②-2'!$D$4:$D$18,0)),ISNA(MATCH($D20,'随時③-2'!$D$4:$D$18,0))),0,1)</f>
        <v>0</v>
      </c>
      <c r="S20" s="63">
        <f>IF(P20="◎",J20,"")</f>
      </c>
      <c r="T20" s="63">
        <f>IF(P20="◎",O20,"")</f>
      </c>
      <c r="U20" s="5">
        <f>IF($E20=0,"",VLOOKUP($E20,$V$5:$X$13,2))</f>
        <v>1</v>
      </c>
    </row>
    <row r="21" spans="1:20" ht="30" customHeight="1">
      <c r="A21" s="370">
        <f>'2-4'!A4</f>
        <v>0</v>
      </c>
      <c r="B21" s="371">
        <f>'2-4'!B4</f>
        <v>0</v>
      </c>
      <c r="C21" s="372">
        <f>'2-4'!C4</f>
        <v>0</v>
      </c>
      <c r="D21" s="263">
        <v>301</v>
      </c>
      <c r="E21" s="315" t="str">
        <f>IF($R21=1,"",VLOOKUP($D21,'2-4'!$D$4:$L$103,2))</f>
        <v>負担金、補助及び交付金</v>
      </c>
      <c r="F21" s="315" t="str">
        <f>IF($R21=1,"取消し",VLOOKUP($D21,'2-4'!$D$4:$L$103,3))</f>
        <v>各種団体負担金（会費）</v>
      </c>
      <c r="G21" s="224">
        <f>IF($R21=1,,VLOOKUP($D21,'2-4'!$D$4:$L$103,4))</f>
        <v>2800</v>
      </c>
      <c r="H21" s="316">
        <f>IF($R21=1,,VLOOKUP($D21,'2-4'!$D$4:$L$103,5))</f>
        <v>1</v>
      </c>
      <c r="I21" s="316">
        <f>IF($R21=1,,VLOOKUP($D21,'2-4'!$D$4:$L$103,6))</f>
        <v>1</v>
      </c>
      <c r="J21" s="224">
        <f>IF($R21=1,,VLOOKUP($D21,'2-4'!$D$4:$L$103,7))</f>
        <v>2800</v>
      </c>
      <c r="K21" s="339" t="str">
        <f aca="true" t="shared" si="4" ref="K21:K26">F21</f>
        <v>各種団体負担金（会費）</v>
      </c>
      <c r="L21" s="340">
        <f aca="true" t="shared" si="5" ref="L21:L26">G21</f>
        <v>2800</v>
      </c>
      <c r="M21" s="341">
        <f aca="true" t="shared" si="6" ref="M21:M26">H21</f>
        <v>1</v>
      </c>
      <c r="N21" s="341">
        <f aca="true" t="shared" si="7" ref="N21:N26">I21</f>
        <v>1</v>
      </c>
      <c r="O21" s="342">
        <f>L21*M21*N21</f>
        <v>2800</v>
      </c>
      <c r="P21" s="380">
        <f>IF($R21=1,"",VLOOKUP($D21,'2-4'!$D$4:$L$103,8))</f>
        <v>0</v>
      </c>
      <c r="Q21" s="279" t="s">
        <v>254</v>
      </c>
      <c r="R21" s="25">
        <f>IF(AND(ISNA(MATCH($D21,'随時②-2'!$D$4:$D$18,0)),ISNA(MATCH($D21,'随時③-2'!$D$4:$D$18,0))),0,1)</f>
        <v>0</v>
      </c>
      <c r="S21" s="63">
        <f aca="true" t="shared" si="8" ref="S21:S26">IF(P21="◎",J21,"")</f>
      </c>
      <c r="T21" s="63">
        <f aca="true" t="shared" si="9" ref="T21:T26">IF(P21="◎",O21,"")</f>
      </c>
    </row>
    <row r="22" spans="1:20" ht="30" customHeight="1">
      <c r="A22" s="377">
        <f>'2-4'!A5</f>
        <v>0</v>
      </c>
      <c r="B22" s="378" t="str">
        <f>'2-4'!B5</f>
        <v>１－（１）－ア</v>
      </c>
      <c r="C22" s="504" t="str">
        <f>'2-4'!C5</f>
        <v>アクティブ・ラーニングを意識した授業改善</v>
      </c>
      <c r="D22" s="254">
        <v>302</v>
      </c>
      <c r="E22" s="315" t="str">
        <f>IF($R22=1,"",VLOOKUP($D22,'2-4'!$D$4:$L$103,2))</f>
        <v>消耗需用費</v>
      </c>
      <c r="F22" s="315" t="str">
        <f>IF($R22=1,"取消し",VLOOKUP($D22,'2-4'!$D$4:$L$103,3))</f>
        <v>ＩＣＴ機器（プロジェクター・タブレット等）</v>
      </c>
      <c r="G22" s="224">
        <f>IF($R22=1,,VLOOKUP($D22,'2-4'!$D$4:$L$103,4))</f>
        <v>30000</v>
      </c>
      <c r="H22" s="316">
        <f>IF($R22=1,,VLOOKUP($D22,'2-4'!$D$4:$L$103,5))</f>
        <v>3</v>
      </c>
      <c r="I22" s="316">
        <f>IF($R22=1,,VLOOKUP($D22,'2-4'!$D$4:$L$103,6))</f>
        <v>1</v>
      </c>
      <c r="J22" s="224">
        <v>90000</v>
      </c>
      <c r="K22" s="318" t="str">
        <f t="shared" si="4"/>
        <v>ＩＣＴ機器（プロジェクター・タブレット等）</v>
      </c>
      <c r="L22" s="319">
        <f t="shared" si="5"/>
        <v>30000</v>
      </c>
      <c r="M22" s="320">
        <f t="shared" si="6"/>
        <v>3</v>
      </c>
      <c r="N22" s="320">
        <f t="shared" si="7"/>
        <v>1</v>
      </c>
      <c r="O22" s="309">
        <v>90720</v>
      </c>
      <c r="P22" s="380">
        <f>IF($R22=1,"",VLOOKUP($D22,'2-4'!$D$4:$L$103,8))</f>
        <v>0</v>
      </c>
      <c r="Q22" s="279">
        <f>IF($R22=1,"",VLOOKUP($D22,'2-4'!$D$4:$L$103,9))</f>
        <v>0</v>
      </c>
      <c r="R22" s="25">
        <f>IF(AND(ISNA(MATCH($D22,'随時②-2'!$D$4:$D$18,0)),ISNA(MATCH($D22,'随時③-2'!$D$4:$D$18,0))),0,1)</f>
        <v>0</v>
      </c>
      <c r="S22" s="63">
        <f t="shared" si="8"/>
      </c>
      <c r="T22" s="63">
        <f t="shared" si="9"/>
      </c>
    </row>
    <row r="23" spans="1:20" ht="30" customHeight="1">
      <c r="A23" s="377">
        <f>'2-4'!A6</f>
        <v>0</v>
      </c>
      <c r="B23" s="378" t="str">
        <f>'2-4'!B6</f>
        <v>１－（２）－ウ</v>
      </c>
      <c r="C23" s="504" t="str">
        <f>'2-4'!C6</f>
        <v>家庭学習習慣を身に付けさせるための効果的取組み</v>
      </c>
      <c r="D23" s="254">
        <v>303</v>
      </c>
      <c r="E23" s="315" t="str">
        <f>IF($R23=1,"",VLOOKUP($D23,'2-4'!$D$4:$L$103,2))</f>
        <v>旅費</v>
      </c>
      <c r="F23" s="315" t="str">
        <f>IF($R23=1,"取消し",VLOOKUP($D23,'2-4'!$D$4:$L$103,3))</f>
        <v>生徒の学力向上や学習習慣充実に資する学校視察旅費</v>
      </c>
      <c r="G23" s="224">
        <f>IF($R23=1,,VLOOKUP($D23,'2-4'!$D$4:$L$103,4))</f>
        <v>20000</v>
      </c>
      <c r="H23" s="316">
        <f>IF($R23=1,,VLOOKUP($D23,'2-4'!$D$4:$L$103,5))</f>
        <v>1</v>
      </c>
      <c r="I23" s="316">
        <f>IF($R23=1,,VLOOKUP($D23,'2-4'!$D$4:$L$103,6))</f>
        <v>1</v>
      </c>
      <c r="J23" s="224">
        <f>IF($R23=1,,VLOOKUP($D23,'2-4'!$D$4:$L$103,7))</f>
        <v>20000</v>
      </c>
      <c r="K23" s="318" t="str">
        <f t="shared" si="4"/>
        <v>生徒の学力向上や学習習慣充実に資する学校視察旅費</v>
      </c>
      <c r="L23" s="319">
        <f>G23</f>
        <v>20000</v>
      </c>
      <c r="M23" s="320">
        <f t="shared" si="6"/>
        <v>1</v>
      </c>
      <c r="N23" s="320">
        <f t="shared" si="7"/>
        <v>1</v>
      </c>
      <c r="O23" s="309">
        <v>2280</v>
      </c>
      <c r="P23" s="380">
        <f>IF($R23=1,"",VLOOKUP($D23,'2-4'!$D$4:$L$103,8))</f>
        <v>0</v>
      </c>
      <c r="Q23" s="279">
        <f>IF($R23=1,"",VLOOKUP($D23,'2-4'!$D$4:$L$103,9))</f>
        <v>0</v>
      </c>
      <c r="R23" s="25">
        <f>IF(AND(ISNA(MATCH($D23,'随時②-2'!$D$4:$D$18,0)),ISNA(MATCH($D23,'随時③-2'!$D$4:$D$18,0))),0,1)</f>
        <v>0</v>
      </c>
      <c r="S23" s="63">
        <f t="shared" si="8"/>
      </c>
      <c r="T23" s="63">
        <f t="shared" si="9"/>
      </c>
    </row>
    <row r="24" spans="1:20" ht="30" customHeight="1">
      <c r="A24" s="377">
        <f>'2-4'!A7</f>
        <v>0</v>
      </c>
      <c r="B24" s="378" t="str">
        <f>'2-4'!B7</f>
        <v>２－（１）－イ</v>
      </c>
      <c r="C24" s="379" t="str">
        <f>'2-4'!C7</f>
        <v>グローバル人材の育成</v>
      </c>
      <c r="D24" s="254">
        <v>304</v>
      </c>
      <c r="E24" s="315" t="str">
        <f>IF($R24=1,"",VLOOKUP($D24,'2-4'!$D$4:$L$103,2))</f>
        <v>旅費</v>
      </c>
      <c r="F24" s="315" t="str">
        <f>IF($R24=1,"取消し",VLOOKUP($D24,'2-4'!$D$4:$L$103,3))</f>
        <v>海外修学旅行下見旅費（１６期生台湾）</v>
      </c>
      <c r="G24" s="224">
        <f>IF($R24=1,,VLOOKUP($D24,'2-4'!$D$4:$L$103,4))</f>
        <v>150000</v>
      </c>
      <c r="H24" s="316">
        <f>IF($R24=1,,VLOOKUP($D24,'2-4'!$D$4:$L$103,5))</f>
        <v>1</v>
      </c>
      <c r="I24" s="316">
        <f>IF($R24=1,,VLOOKUP($D24,'2-4'!$D$4:$L$103,6))</f>
        <v>1</v>
      </c>
      <c r="J24" s="224">
        <f>IF($R24=1,,VLOOKUP($D24,'2-4'!$D$4:$L$103,7))</f>
        <v>150000</v>
      </c>
      <c r="K24" s="318" t="str">
        <f t="shared" si="4"/>
        <v>海外修学旅行下見旅費（１６期生台湾）</v>
      </c>
      <c r="L24" s="319">
        <f t="shared" si="5"/>
        <v>150000</v>
      </c>
      <c r="M24" s="320">
        <f t="shared" si="6"/>
        <v>1</v>
      </c>
      <c r="N24" s="320">
        <f t="shared" si="7"/>
        <v>1</v>
      </c>
      <c r="O24" s="309">
        <v>117660</v>
      </c>
      <c r="P24" s="380">
        <f>IF($R24=1,"",VLOOKUP($D24,'2-4'!$D$4:$L$103,8))</f>
        <v>0</v>
      </c>
      <c r="Q24" s="279">
        <f>IF($R24=1,"",VLOOKUP($D24,'2-4'!$D$4:$L$103,9))</f>
        <v>0</v>
      </c>
      <c r="R24" s="25">
        <f>IF(AND(ISNA(MATCH($D24,'随時②-2'!$D$4:$D$18,0)),ISNA(MATCH($D24,'随時③-2'!$D$4:$D$18,0))),0,1)</f>
        <v>0</v>
      </c>
      <c r="S24" s="63">
        <f t="shared" si="8"/>
      </c>
      <c r="T24" s="63">
        <f t="shared" si="9"/>
      </c>
    </row>
    <row r="25" spans="1:20" ht="30" customHeight="1">
      <c r="A25" s="377">
        <f>'2-4'!A8</f>
        <v>0</v>
      </c>
      <c r="B25" s="378" t="str">
        <f>'2-4'!B8</f>
        <v>３－（１）－ア</v>
      </c>
      <c r="C25" s="504" t="str">
        <f>'2-4'!C8</f>
        <v>「学校いじめ防止基本方針」に基づいた学校運営</v>
      </c>
      <c r="D25" s="254">
        <v>305</v>
      </c>
      <c r="E25" s="315" t="str">
        <f>IF($R25=1,"",VLOOKUP($D25,'2-4'!$D$4:$L$103,2))</f>
        <v>消耗需用費</v>
      </c>
      <c r="F25" s="315" t="str">
        <f>IF($R25=1,"取消し",VLOOKUP($D25,'2-4'!$D$4:$L$103,3))</f>
        <v>大阪府立学校人権教育研究会主催研修会資料代〔冬〕</v>
      </c>
      <c r="G25" s="224">
        <f>IF($R25=1,,VLOOKUP($D25,'2-4'!$D$4:$L$103,4))</f>
        <v>1000</v>
      </c>
      <c r="H25" s="316">
        <f>IF($R25=1,,VLOOKUP($D25,'2-4'!$D$4:$L$103,5))</f>
        <v>3</v>
      </c>
      <c r="I25" s="316">
        <f>IF($R25=1,,VLOOKUP($D25,'2-4'!$D$4:$L$103,6))</f>
        <v>1</v>
      </c>
      <c r="J25" s="224">
        <f>IF($R25=1,,VLOOKUP($D25,'2-4'!$D$4:$L$103,7))</f>
        <v>3000</v>
      </c>
      <c r="K25" s="318" t="str">
        <f t="shared" si="4"/>
        <v>大阪府立学校人権教育研究会主催研修会資料代〔冬〕</v>
      </c>
      <c r="L25" s="319">
        <f t="shared" si="5"/>
        <v>1000</v>
      </c>
      <c r="M25" s="320">
        <f t="shared" si="6"/>
        <v>3</v>
      </c>
      <c r="N25" s="320">
        <f t="shared" si="7"/>
        <v>1</v>
      </c>
      <c r="O25" s="309">
        <f>L25*M25*N25</f>
        <v>3000</v>
      </c>
      <c r="P25" s="380">
        <f>IF($R25=1,"",VLOOKUP($D25,'2-4'!$D$4:$L$103,8))</f>
        <v>0</v>
      </c>
      <c r="Q25" s="279">
        <f>IF($R25=1,"",VLOOKUP($D25,'2-4'!$D$4:$L$103,9))</f>
        <v>0</v>
      </c>
      <c r="R25" s="25">
        <f>IF(AND(ISNA(MATCH($D25,'随時②-2'!$D$4:$D$18,0)),ISNA(MATCH($D25,'随時③-2'!$D$4:$D$18,0))),0,1)</f>
        <v>0</v>
      </c>
      <c r="S25" s="63">
        <f t="shared" si="8"/>
      </c>
      <c r="T25" s="63">
        <f t="shared" si="9"/>
      </c>
    </row>
    <row r="26" spans="1:20" ht="30" customHeight="1">
      <c r="A26" s="377">
        <f>'2-4'!A9</f>
        <v>0</v>
      </c>
      <c r="B26" s="378" t="str">
        <f>'2-4'!B9</f>
        <v>３－（２）－イ</v>
      </c>
      <c r="C26" s="504" t="str">
        <f>'2-4'!C9</f>
        <v>生徒の困り感へのきめ細かい対応</v>
      </c>
      <c r="D26" s="254">
        <v>306</v>
      </c>
      <c r="E26" s="315" t="str">
        <f>IF($R26=1,"",VLOOKUP($D26,'2-4'!$D$4:$L$103,2))</f>
        <v>旅費</v>
      </c>
      <c r="F26" s="315" t="str">
        <f>IF($R26=1,"取消し",VLOOKUP($D26,'2-4'!$D$4:$L$103,3))</f>
        <v>共生推進教室生徒〔障がいのある生徒〕に係る修学旅行付添旅費（１５期生台湾）</v>
      </c>
      <c r="G26" s="224">
        <f>IF($R26=1,,VLOOKUP($D26,'2-4'!$D$4:$L$103,4))</f>
        <v>140000</v>
      </c>
      <c r="H26" s="316">
        <f>IF($R26=1,,VLOOKUP($D26,'2-4'!$D$4:$L$103,5))</f>
        <v>1</v>
      </c>
      <c r="I26" s="316">
        <f>IF($R26=1,,VLOOKUP($D26,'2-4'!$D$4:$L$103,6))</f>
        <v>1</v>
      </c>
      <c r="J26" s="224">
        <f>IF($R26=1,,VLOOKUP($D26,'2-4'!$D$4:$L$103,7))</f>
        <v>140000</v>
      </c>
      <c r="K26" s="318" t="str">
        <f t="shared" si="4"/>
        <v>共生推進教室生徒〔障がいのある生徒〕に係る修学旅行付添旅費（１５期生台湾）</v>
      </c>
      <c r="L26" s="319">
        <f t="shared" si="5"/>
        <v>140000</v>
      </c>
      <c r="M26" s="320">
        <f t="shared" si="6"/>
        <v>1</v>
      </c>
      <c r="N26" s="320">
        <f t="shared" si="7"/>
        <v>1</v>
      </c>
      <c r="O26" s="309">
        <v>133650</v>
      </c>
      <c r="P26" s="380">
        <f>IF($R26=1,"",VLOOKUP($D26,'2-4'!$D$4:$L$103,8))</f>
        <v>0</v>
      </c>
      <c r="Q26" s="279">
        <f>IF($R26=1,"",VLOOKUP($D26,'2-4'!$D$4:$L$103,9))</f>
        <v>0</v>
      </c>
      <c r="R26" s="25">
        <f>IF(AND(ISNA(MATCH($D26,'随時②-2'!$D$4:$D$18,0)),ISNA(MATCH($D26,'随時③-2'!$D$4:$D$18,0))),0,1)</f>
        <v>0</v>
      </c>
      <c r="S26" s="63">
        <f t="shared" si="8"/>
      </c>
      <c r="T26" s="63">
        <f t="shared" si="9"/>
      </c>
    </row>
    <row r="27" spans="1:20" ht="30" customHeight="1">
      <c r="A27" s="370">
        <f>'随時③-2'!A21</f>
        <v>0</v>
      </c>
      <c r="B27" s="371" t="str">
        <f>'随時③-2'!B21</f>
        <v>４－（１）－ア</v>
      </c>
      <c r="C27" s="372" t="str">
        <f>'随時③-2'!C21</f>
        <v>新広報誌の発刊</v>
      </c>
      <c r="D27" s="263">
        <v>401</v>
      </c>
      <c r="E27" s="315" t="str">
        <f>'随時③-2'!E21</f>
        <v>消耗需用費</v>
      </c>
      <c r="F27" s="315" t="str">
        <f>'随時③-2'!F21</f>
        <v>リーフレット〔三つ折り〕作成費用</v>
      </c>
      <c r="G27" s="224">
        <f>'随時③-2'!G21</f>
        <v>15.984000000000002</v>
      </c>
      <c r="H27" s="316">
        <f>'随時③-2'!H21</f>
        <v>5000</v>
      </c>
      <c r="I27" s="316">
        <f>'随時③-2'!I21</f>
        <v>1</v>
      </c>
      <c r="J27" s="381">
        <f>G27*H27*I27</f>
        <v>79920.00000000001</v>
      </c>
      <c r="K27" s="339" t="str">
        <f aca="true" t="shared" si="10" ref="K27:N31">F27</f>
        <v>リーフレット〔三つ折り〕作成費用</v>
      </c>
      <c r="L27" s="340">
        <f t="shared" si="10"/>
        <v>15.984000000000002</v>
      </c>
      <c r="M27" s="341">
        <f t="shared" si="10"/>
        <v>5000</v>
      </c>
      <c r="N27" s="341">
        <f t="shared" si="10"/>
        <v>1</v>
      </c>
      <c r="O27" s="342">
        <f>L27*M27*N27</f>
        <v>79920.00000000001</v>
      </c>
      <c r="P27" s="343">
        <f>'随時③-2'!K21</f>
        <v>0</v>
      </c>
      <c r="Q27" s="344">
        <f>'随時③-2'!L21</f>
        <v>0</v>
      </c>
      <c r="R27" s="25">
        <f>IF(AND(ISNA(MATCH($D27,'随時②-2'!$D$4:$D$18,0)),ISNA(MATCH($D27,'随時③-2'!$D$4:$D$18,0))),0,1)</f>
        <v>0</v>
      </c>
      <c r="S27" s="63">
        <f>IF(P27="◎",J27,"")</f>
      </c>
      <c r="T27" s="63">
        <f>IF(P27="◎",O27,"")</f>
      </c>
    </row>
    <row r="28" spans="1:20" ht="30" customHeight="1">
      <c r="A28" s="370">
        <f>'随時③-2'!A22</f>
        <v>0</v>
      </c>
      <c r="B28" s="371" t="str">
        <f>'随時③-2'!B22</f>
        <v>４－（１）－イ</v>
      </c>
      <c r="C28" s="372" t="str">
        <f>'随時③-2'!C22</f>
        <v>オープンスクール等の充実</v>
      </c>
      <c r="D28" s="254">
        <v>402</v>
      </c>
      <c r="E28" s="314" t="str">
        <f>'随時③-2'!E22</f>
        <v>消耗需用費</v>
      </c>
      <c r="F28" s="315" t="str">
        <f>'随時③-2'!F22</f>
        <v>広報用垂れ幕及びインク</v>
      </c>
      <c r="G28" s="224">
        <f>'随時③-2'!G22</f>
        <v>75036</v>
      </c>
      <c r="H28" s="316">
        <f>'随時③-2'!H22</f>
        <v>1</v>
      </c>
      <c r="I28" s="316">
        <f>'随時③-2'!I22</f>
        <v>1</v>
      </c>
      <c r="J28" s="382">
        <f>G28*H28*I28</f>
        <v>75036</v>
      </c>
      <c r="K28" s="318" t="str">
        <f t="shared" si="10"/>
        <v>広報用垂れ幕及びインク</v>
      </c>
      <c r="L28" s="319">
        <f t="shared" si="10"/>
        <v>75036</v>
      </c>
      <c r="M28" s="320">
        <f t="shared" si="10"/>
        <v>1</v>
      </c>
      <c r="N28" s="320">
        <f t="shared" si="10"/>
        <v>1</v>
      </c>
      <c r="O28" s="309">
        <f>L28*M28*N28</f>
        <v>75036</v>
      </c>
      <c r="P28" s="343">
        <f>'随時③-2'!K22</f>
        <v>0</v>
      </c>
      <c r="Q28" s="344" t="str">
        <f>'随時③-2'!L22</f>
        <v>垂れ幕２本、インク５色×１個</v>
      </c>
      <c r="R28" s="25">
        <f>IF(AND(ISNA(MATCH($D28,'随時②-2'!$D$4:$D$18,0)),ISNA(MATCH($D28,'随時③-2'!$D$4:$D$18,0))),0,1)</f>
        <v>0</v>
      </c>
      <c r="S28" s="63">
        <f>IF(P28="◎",J28,"")</f>
      </c>
      <c r="T28" s="63">
        <f>IF(P28="◎",O28,"")</f>
      </c>
    </row>
    <row r="29" spans="1:20" ht="30" customHeight="1">
      <c r="A29" s="370">
        <f>'随時③-2'!A23</f>
        <v>0</v>
      </c>
      <c r="B29" s="371" t="str">
        <f>'随時③-2'!B23</f>
        <v>４－（１）－イ</v>
      </c>
      <c r="C29" s="372" t="str">
        <f>'随時③-2'!C23</f>
        <v>オープンスクール等の充実</v>
      </c>
      <c r="D29" s="254">
        <v>403</v>
      </c>
      <c r="E29" s="314" t="str">
        <f>'随時③-2'!E23</f>
        <v>消耗需用費</v>
      </c>
      <c r="F29" s="315" t="str">
        <f>'随時③-2'!F23</f>
        <v>広報用垂れ幕</v>
      </c>
      <c r="G29" s="224">
        <f>'随時③-2'!G23</f>
        <v>25272</v>
      </c>
      <c r="H29" s="316">
        <f>'随時③-2'!H23</f>
        <v>3</v>
      </c>
      <c r="I29" s="316">
        <f>'随時③-2'!I23</f>
        <v>1</v>
      </c>
      <c r="J29" s="382">
        <f>G29*H29*I29</f>
        <v>75816</v>
      </c>
      <c r="K29" s="318" t="str">
        <f t="shared" si="10"/>
        <v>広報用垂れ幕</v>
      </c>
      <c r="L29" s="319">
        <f t="shared" si="10"/>
        <v>25272</v>
      </c>
      <c r="M29" s="320">
        <f t="shared" si="10"/>
        <v>3</v>
      </c>
      <c r="N29" s="320">
        <f t="shared" si="10"/>
        <v>1</v>
      </c>
      <c r="O29" s="309">
        <f>L29*M29*N29</f>
        <v>75816</v>
      </c>
      <c r="P29" s="343">
        <f>'随時③-2'!K23</f>
        <v>0</v>
      </c>
      <c r="Q29" s="344">
        <f>'随時③-2'!L23</f>
        <v>0</v>
      </c>
      <c r="R29" s="25">
        <f>IF(AND(ISNA(MATCH($D29,'随時②-2'!$D$4:$D$18,0)),ISNA(MATCH($D29,'随時③-2'!$D$4:$D$18,0))),0,1)</f>
        <v>0</v>
      </c>
      <c r="S29" s="63">
        <f>IF(P29="◎",J29,"")</f>
      </c>
      <c r="T29" s="63">
        <f>IF(P29="◎",O29,"")</f>
      </c>
    </row>
    <row r="30" spans="1:20" ht="30" customHeight="1">
      <c r="A30" s="377">
        <f>'随時③-2'!A24</f>
        <v>0</v>
      </c>
      <c r="B30" s="378" t="str">
        <f>'随時③-2'!B24</f>
        <v>４－（１）－イ</v>
      </c>
      <c r="C30" s="379" t="str">
        <f>'随時③-2'!C24</f>
        <v>オープンスクール等の充実</v>
      </c>
      <c r="D30" s="254">
        <v>404</v>
      </c>
      <c r="E30" s="314" t="str">
        <f>'随時③-2'!E24</f>
        <v>消耗需用費</v>
      </c>
      <c r="F30" s="314" t="str">
        <f>'随時③-2'!F24</f>
        <v>学校案内増刷</v>
      </c>
      <c r="G30" s="321">
        <f>'随時③-2'!G24</f>
        <v>10.5555555555556</v>
      </c>
      <c r="H30" s="322">
        <f>'随時③-2'!H24</f>
        <v>18000</v>
      </c>
      <c r="I30" s="322">
        <f>'随時③-2'!I24</f>
        <v>1</v>
      </c>
      <c r="J30" s="382">
        <v>190000</v>
      </c>
      <c r="K30" s="318" t="str">
        <f t="shared" si="10"/>
        <v>学校案内増刷</v>
      </c>
      <c r="L30" s="319">
        <f t="shared" si="10"/>
        <v>10.5555555555556</v>
      </c>
      <c r="M30" s="320">
        <f t="shared" si="10"/>
        <v>18000</v>
      </c>
      <c r="N30" s="320">
        <f t="shared" si="10"/>
        <v>1</v>
      </c>
      <c r="O30" s="309">
        <v>205200</v>
      </c>
      <c r="P30" s="310">
        <f>'随時③-2'!K24</f>
        <v>0</v>
      </c>
      <c r="Q30" s="311" t="str">
        <f>'随時③-2'!L24</f>
        <v>以上、実績額</v>
      </c>
      <c r="R30" s="25">
        <f>IF(AND(ISNA(MATCH($D30,'随時②-2'!$D$4:$D$18,0)),ISNA(MATCH($D30,'随時③-2'!$D$4:$D$18,0))),0,1)</f>
        <v>0</v>
      </c>
      <c r="S30" s="63">
        <f>IF(P30="◎",J30,"")</f>
      </c>
      <c r="T30" s="63">
        <f>IF(P30="◎",O30,"")</f>
      </c>
    </row>
    <row r="31" spans="1:20" ht="30" customHeight="1" thickBot="1">
      <c r="A31" s="377">
        <f>'随時③-2'!A25</f>
        <v>0</v>
      </c>
      <c r="B31" s="378" t="str">
        <f>'随時③-2'!B25</f>
        <v>４－（１）－イ</v>
      </c>
      <c r="C31" s="379" t="str">
        <f>'随時③-2'!C25</f>
        <v>オープンスクール等の充実</v>
      </c>
      <c r="D31" s="254">
        <v>405</v>
      </c>
      <c r="E31" s="314" t="str">
        <f>'随時③-2'!E25</f>
        <v>消耗需用費</v>
      </c>
      <c r="F31" s="314" t="str">
        <f>'随時③-2'!F25</f>
        <v>中学生向け広報紙用紙（色上質紙）</v>
      </c>
      <c r="G31" s="321">
        <f>'随時③-2'!G25</f>
        <v>6642</v>
      </c>
      <c r="H31" s="322">
        <f>'随時③-2'!H25</f>
        <v>4</v>
      </c>
      <c r="I31" s="322">
        <f>'随時③-2'!I25</f>
        <v>1</v>
      </c>
      <c r="J31" s="382">
        <f>G31*H31*I31</f>
        <v>26568</v>
      </c>
      <c r="K31" s="318" t="str">
        <f t="shared" si="10"/>
        <v>中学生向け広報紙用紙（色上質紙）</v>
      </c>
      <c r="L31" s="319">
        <f t="shared" si="10"/>
        <v>6642</v>
      </c>
      <c r="M31" s="320">
        <f t="shared" si="10"/>
        <v>4</v>
      </c>
      <c r="N31" s="320">
        <f t="shared" si="10"/>
        <v>1</v>
      </c>
      <c r="O31" s="309">
        <f>L31*M31*N31</f>
        <v>26568</v>
      </c>
      <c r="P31" s="310">
        <f>'随時③-2'!K25</f>
        <v>0</v>
      </c>
      <c r="Q31" s="311" t="str">
        <f>'随時③-2'!L25</f>
        <v>1箱2500枚</v>
      </c>
      <c r="R31" s="25">
        <f>IF(AND(ISNA(MATCH($D31,'随時②-2'!$D$4:$D$18,0)),ISNA(MATCH($D31,'随時③-2'!$D$4:$D$18,0))),0,1)</f>
        <v>0</v>
      </c>
      <c r="S31" s="63">
        <f>IF(P31="◎",J31,"")</f>
      </c>
      <c r="T31" s="63">
        <f>IF(P31="◎",O31,"")</f>
      </c>
    </row>
    <row r="32" spans="1:17" ht="13.5">
      <c r="A32" s="51"/>
      <c r="B32" s="51"/>
      <c r="C32" s="51"/>
      <c r="D32" s="73"/>
      <c r="E32" s="64"/>
      <c r="F32" s="64"/>
      <c r="G32" s="49"/>
      <c r="H32" s="65"/>
      <c r="I32" s="65"/>
      <c r="J32" s="52">
        <f>G32*H32*I32</f>
        <v>0</v>
      </c>
      <c r="K32" s="64"/>
      <c r="L32" s="36"/>
      <c r="M32" s="68"/>
      <c r="N32" s="68"/>
      <c r="O32" s="36"/>
      <c r="P32" s="37"/>
      <c r="Q32" s="69"/>
    </row>
    <row r="33" spans="1:17" ht="13.5">
      <c r="A33" s="53"/>
      <c r="B33" s="53"/>
      <c r="C33" s="53"/>
      <c r="D33" s="230"/>
      <c r="E33" s="67"/>
      <c r="F33" s="67"/>
      <c r="G33" s="505"/>
      <c r="H33" s="506"/>
      <c r="I33" s="506"/>
      <c r="J33" s="508"/>
      <c r="K33" s="67"/>
      <c r="L33" s="509"/>
      <c r="M33" s="510"/>
      <c r="N33" s="510"/>
      <c r="O33" s="509"/>
      <c r="P33" s="91"/>
      <c r="Q33" s="507"/>
    </row>
    <row r="34" spans="2:18" ht="24" customHeight="1" thickBot="1">
      <c r="B34" s="53"/>
      <c r="C34" s="53"/>
      <c r="D34" s="28"/>
      <c r="G34" s="28"/>
      <c r="J34" s="28" t="s">
        <v>15</v>
      </c>
      <c r="K34" s="25"/>
      <c r="M34" s="29"/>
      <c r="R34" s="5"/>
    </row>
    <row r="35" spans="4:15" ht="24" customHeight="1" thickBot="1">
      <c r="D35" s="5"/>
      <c r="F35" s="24"/>
      <c r="G35" s="24"/>
      <c r="I35" s="568" t="s">
        <v>96</v>
      </c>
      <c r="J35" s="569"/>
      <c r="K35" s="38" t="s">
        <v>191</v>
      </c>
      <c r="L35" s="572" t="s">
        <v>176</v>
      </c>
      <c r="M35" s="573"/>
      <c r="N35" s="574" t="s">
        <v>192</v>
      </c>
      <c r="O35" s="575"/>
    </row>
    <row r="36" spans="4:15" ht="14.25" thickTop="1">
      <c r="D36" s="5"/>
      <c r="I36" s="570" t="s">
        <v>85</v>
      </c>
      <c r="J36" s="571"/>
      <c r="K36" s="348">
        <f aca="true" t="shared" si="11" ref="K36:K44">SUMIF($E$4:$E$31,$I36,$O$4:$O$31)</f>
        <v>60000</v>
      </c>
      <c r="L36" s="581">
        <f aca="true" t="shared" si="12" ref="L36:L43">SUMIF($E$4:$E$31,$I36,$T$4:$T$31)</f>
        <v>0</v>
      </c>
      <c r="M36" s="582">
        <f aca="true" t="shared" si="13" ref="M36:M44">SUMIF($E$4:$E$31,$I36,$O$4:$O$31)</f>
        <v>60000</v>
      </c>
      <c r="N36" s="583">
        <f>K36-L36</f>
        <v>60000</v>
      </c>
      <c r="O36" s="584"/>
    </row>
    <row r="37" spans="4:15" ht="13.5">
      <c r="D37" s="5"/>
      <c r="I37" s="550" t="s">
        <v>86</v>
      </c>
      <c r="J37" s="551"/>
      <c r="K37" s="351">
        <f t="shared" si="11"/>
        <v>330836</v>
      </c>
      <c r="L37" s="556">
        <f t="shared" si="12"/>
        <v>0</v>
      </c>
      <c r="M37" s="557">
        <f t="shared" si="13"/>
        <v>330836</v>
      </c>
      <c r="N37" s="558">
        <f aca="true" t="shared" si="14" ref="N37:N44">K37-L37</f>
        <v>330836</v>
      </c>
      <c r="O37" s="559"/>
    </row>
    <row r="38" spans="4:15" ht="13.5">
      <c r="D38" s="5"/>
      <c r="I38" s="550" t="s">
        <v>125</v>
      </c>
      <c r="J38" s="551"/>
      <c r="K38" s="347">
        <f t="shared" si="11"/>
        <v>593340</v>
      </c>
      <c r="L38" s="556">
        <f t="shared" si="12"/>
        <v>0</v>
      </c>
      <c r="M38" s="557">
        <f t="shared" si="13"/>
        <v>593340</v>
      </c>
      <c r="N38" s="558">
        <f t="shared" si="14"/>
        <v>593340</v>
      </c>
      <c r="O38" s="559"/>
    </row>
    <row r="39" spans="4:15" ht="13.5">
      <c r="D39" s="5"/>
      <c r="I39" s="550" t="s">
        <v>126</v>
      </c>
      <c r="J39" s="551"/>
      <c r="K39" s="347">
        <f t="shared" si="11"/>
        <v>0</v>
      </c>
      <c r="L39" s="556">
        <f t="shared" si="12"/>
        <v>0</v>
      </c>
      <c r="M39" s="557">
        <f t="shared" si="13"/>
        <v>0</v>
      </c>
      <c r="N39" s="558">
        <f t="shared" si="14"/>
        <v>0</v>
      </c>
      <c r="O39" s="559"/>
    </row>
    <row r="40" spans="4:15" ht="13.5">
      <c r="D40" s="5"/>
      <c r="I40" s="550" t="s">
        <v>87</v>
      </c>
      <c r="J40" s="551"/>
      <c r="K40" s="347">
        <f t="shared" si="11"/>
        <v>0</v>
      </c>
      <c r="L40" s="556">
        <f t="shared" si="12"/>
        <v>0</v>
      </c>
      <c r="M40" s="557">
        <f t="shared" si="13"/>
        <v>0</v>
      </c>
      <c r="N40" s="558">
        <f t="shared" si="14"/>
        <v>0</v>
      </c>
      <c r="O40" s="559"/>
    </row>
    <row r="41" spans="4:15" ht="13.5">
      <c r="D41" s="5"/>
      <c r="I41" s="550" t="s">
        <v>88</v>
      </c>
      <c r="J41" s="551"/>
      <c r="K41" s="347">
        <f t="shared" si="11"/>
        <v>39204</v>
      </c>
      <c r="L41" s="556">
        <f t="shared" si="12"/>
        <v>0</v>
      </c>
      <c r="M41" s="557">
        <f t="shared" si="13"/>
        <v>39204</v>
      </c>
      <c r="N41" s="558">
        <f t="shared" si="14"/>
        <v>39204</v>
      </c>
      <c r="O41" s="559"/>
    </row>
    <row r="42" spans="4:15" ht="13.5">
      <c r="D42" s="5"/>
      <c r="I42" s="550" t="s">
        <v>89</v>
      </c>
      <c r="J42" s="551"/>
      <c r="K42" s="347">
        <f t="shared" si="11"/>
        <v>0</v>
      </c>
      <c r="L42" s="556">
        <f t="shared" si="12"/>
        <v>0</v>
      </c>
      <c r="M42" s="557">
        <f t="shared" si="13"/>
        <v>0</v>
      </c>
      <c r="N42" s="558">
        <f t="shared" si="14"/>
        <v>0</v>
      </c>
      <c r="O42" s="559"/>
    </row>
    <row r="43" spans="4:15" ht="13.5">
      <c r="D43" s="5"/>
      <c r="I43" s="550" t="s">
        <v>90</v>
      </c>
      <c r="J43" s="551"/>
      <c r="K43" s="347">
        <f t="shared" si="11"/>
        <v>0</v>
      </c>
      <c r="L43" s="556">
        <f t="shared" si="12"/>
        <v>0</v>
      </c>
      <c r="M43" s="557">
        <f t="shared" si="13"/>
        <v>0</v>
      </c>
      <c r="N43" s="558">
        <f t="shared" si="14"/>
        <v>0</v>
      </c>
      <c r="O43" s="559"/>
    </row>
    <row r="44" spans="4:15" ht="14.25" thickBot="1">
      <c r="D44" s="5"/>
      <c r="I44" s="564" t="s">
        <v>138</v>
      </c>
      <c r="J44" s="565"/>
      <c r="K44" s="347">
        <f t="shared" si="11"/>
        <v>65930</v>
      </c>
      <c r="L44" s="560">
        <f>SUMIF($E$4:$E$31,$I44,$T$4:$T$31)+'3-3'!F23</f>
        <v>11000</v>
      </c>
      <c r="M44" s="561">
        <f t="shared" si="13"/>
        <v>65930</v>
      </c>
      <c r="N44" s="562">
        <f t="shared" si="14"/>
        <v>54930</v>
      </c>
      <c r="O44" s="563"/>
    </row>
    <row r="45" spans="4:15" ht="15" thickBot="1" thickTop="1">
      <c r="D45" s="5"/>
      <c r="I45" s="566" t="s">
        <v>15</v>
      </c>
      <c r="J45" s="567"/>
      <c r="K45" s="354">
        <f>SUM(K36:K44)</f>
        <v>1089310</v>
      </c>
      <c r="L45" s="552">
        <f>SUM(L36:L44)</f>
        <v>11000</v>
      </c>
      <c r="M45" s="553"/>
      <c r="N45" s="554">
        <f>SUM(N36:N44)</f>
        <v>1078310</v>
      </c>
      <c r="O45" s="555"/>
    </row>
  </sheetData>
  <sheetProtection formatCells="0" selectLockedCells="1"/>
  <mergeCells count="35">
    <mergeCell ref="I35:J35"/>
    <mergeCell ref="I36:J36"/>
    <mergeCell ref="L35:M35"/>
    <mergeCell ref="N35:O35"/>
    <mergeCell ref="K2:O2"/>
    <mergeCell ref="F2:J2"/>
    <mergeCell ref="L36:M36"/>
    <mergeCell ref="N36:O36"/>
    <mergeCell ref="L37:M37"/>
    <mergeCell ref="N37:O37"/>
    <mergeCell ref="L38:M38"/>
    <mergeCell ref="N38:O38"/>
    <mergeCell ref="I37:J37"/>
    <mergeCell ref="I38:J38"/>
    <mergeCell ref="L39:M39"/>
    <mergeCell ref="N39:O39"/>
    <mergeCell ref="L40:M40"/>
    <mergeCell ref="N40:O40"/>
    <mergeCell ref="I39:J39"/>
    <mergeCell ref="I40:J40"/>
    <mergeCell ref="L41:M41"/>
    <mergeCell ref="N41:O41"/>
    <mergeCell ref="L42:M42"/>
    <mergeCell ref="N42:O42"/>
    <mergeCell ref="I41:J41"/>
    <mergeCell ref="I42:J42"/>
    <mergeCell ref="I43:J43"/>
    <mergeCell ref="L45:M45"/>
    <mergeCell ref="N45:O45"/>
    <mergeCell ref="L43:M43"/>
    <mergeCell ref="N43:O43"/>
    <mergeCell ref="L44:M44"/>
    <mergeCell ref="N44:O44"/>
    <mergeCell ref="I44:J44"/>
    <mergeCell ref="I45:J45"/>
  </mergeCells>
  <conditionalFormatting sqref="B2:E2 J27:J33 J4:J20">
    <cfRule type="cellIs" priority="32" dxfId="38" operator="equal" stopIfTrue="1">
      <formula>0</formula>
    </cfRule>
  </conditionalFormatting>
  <conditionalFormatting sqref="K21:O33 O4:O20">
    <cfRule type="cellIs" priority="30" dxfId="17" operator="notEqual" stopIfTrue="1">
      <formula>F4</formula>
    </cfRule>
  </conditionalFormatting>
  <dataValidations count="2">
    <dataValidation type="list" allowBlank="1" showInputMessage="1" showErrorMessage="1" sqref="I36:I44 E32:E33">
      <formula1>"報償費,旅費,消耗需用費,維持需用費,役務費,委託料,使用料及び賃借料,備品購入費,負担金、補助及び交付金"</formula1>
    </dataValidation>
    <dataValidation type="list" allowBlank="1" showInputMessage="1" showErrorMessage="1" sqref="P32:P3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4"/>
  <sheetViews>
    <sheetView showZeros="0" view="pageBreakPreview" zoomScaleSheetLayoutView="100" zoomScalePageLayoutView="0" workbookViewId="0" topLeftCell="A1">
      <pane xSplit="1" ySplit="3" topLeftCell="B5" activePane="bottomRight" state="frozen"/>
      <selection pane="topLeft" activeCell="F29" sqref="F29:J29"/>
      <selection pane="topRight" activeCell="F29" sqref="F29:J29"/>
      <selection pane="bottomLeft" activeCell="F29" sqref="F29:J29"/>
      <selection pane="bottomRight" activeCell="H11" sqref="H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85" t="s">
        <v>265</v>
      </c>
      <c r="B1" s="585"/>
      <c r="C1" s="585"/>
      <c r="D1" s="585"/>
      <c r="E1" s="585"/>
      <c r="F1" s="585"/>
    </row>
    <row r="2" spans="1:6" ht="15" customHeight="1" thickBot="1">
      <c r="A2" s="8"/>
      <c r="B2" s="7" t="s">
        <v>244</v>
      </c>
      <c r="C2" s="87"/>
      <c r="E2" s="72" t="s">
        <v>220</v>
      </c>
      <c r="F2" s="184">
        <f>SUM(E4:E20)</f>
        <v>63930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11</v>
      </c>
      <c r="B5" s="127" t="str">
        <f>IF('1-3'!B14="","",'1-3'!B14)</f>
        <v>全国</v>
      </c>
      <c r="C5" s="127" t="str">
        <f>IF('1-3'!C14="","",'1-3'!C14)</f>
        <v>校長</v>
      </c>
      <c r="D5" s="143" t="str">
        <f>IF('1-3'!D14="","",'1-3'!D14)</f>
        <v>全国総合学科高等学校長協会</v>
      </c>
      <c r="E5" s="209">
        <f>IF('2-3'!H15="",'2-3'!E15,'2-3'!H15)</f>
        <v>10000</v>
      </c>
      <c r="F5" s="83">
        <f>IF('2-3'!I15="",'2-3'!G15,'2-3'!I15)</f>
      </c>
    </row>
    <row r="6" spans="1:6" ht="15" customHeight="1">
      <c r="A6" s="104">
        <v>21</v>
      </c>
      <c r="B6" s="127" t="str">
        <f>IF('1-3'!B24="","",'1-3'!B24)</f>
        <v>全国</v>
      </c>
      <c r="C6" s="138" t="str">
        <f>IF('1-3'!C24="","",'1-3'!C24)</f>
        <v>教頭</v>
      </c>
      <c r="D6" s="141" t="str">
        <f>IF('1-3'!D24="","",'1-3'!D24)</f>
        <v>全国高等学校教頭・副校長会</v>
      </c>
      <c r="E6" s="211">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1">
        <f>IF('2-3'!H32="",'2-3'!E32,'2-3'!H32)</f>
        <v>3000</v>
      </c>
      <c r="F7" s="140" t="str">
        <f>IF('2-3'!I32="",'2-3'!G32,'2-3'!I32)</f>
        <v>◎</v>
      </c>
    </row>
    <row r="8" spans="1:6" ht="15" customHeight="1">
      <c r="A8" s="104">
        <v>47</v>
      </c>
      <c r="B8" s="127" t="str">
        <f>IF('1-3'!B50="","",'1-3'!B50)</f>
        <v>近畿・西日本</v>
      </c>
      <c r="C8" s="127" t="str">
        <f>IF('1-3'!C50="","",'1-3'!C50)</f>
        <v>校長</v>
      </c>
      <c r="D8" s="143" t="str">
        <f>IF('1-3'!D50="","",'1-3'!D50)</f>
        <v>近畿地区総合学科高等学校長協会</v>
      </c>
      <c r="E8" s="209">
        <f>IF('2-3'!H51="",'2-3'!E51,'2-3'!H51)</f>
        <v>5000</v>
      </c>
      <c r="F8" s="83">
        <f>IF('2-3'!I51="",'2-3'!G51,'2-3'!I51)</f>
      </c>
    </row>
    <row r="9" spans="1:6" ht="15" customHeight="1">
      <c r="A9" s="104">
        <v>60</v>
      </c>
      <c r="B9" s="127" t="str">
        <f>IF('1-3'!B63="","",'1-3'!B63)</f>
        <v>近畿・西日本</v>
      </c>
      <c r="C9" s="171" t="str">
        <f>IF('1-3'!C63="","",'1-3'!C63)</f>
        <v>事務長</v>
      </c>
      <c r="D9" s="179" t="str">
        <f>IF('1-3'!D63="","",'1-3'!D63)</f>
        <v>近畿公立学校事務長会</v>
      </c>
      <c r="E9" s="209">
        <f>IF('2-3'!H64="",'2-3'!E64,'2-3'!H64)</f>
        <v>1800</v>
      </c>
      <c r="F9" s="83">
        <f>IF('2-3'!I64="",'2-3'!G64,'2-3'!I64)</f>
      </c>
    </row>
    <row r="10" spans="1:6" ht="15" customHeight="1">
      <c r="A10" s="102">
        <v>76</v>
      </c>
      <c r="B10" s="171" t="str">
        <f>IF('1-3'!B79="","",'1-3'!B79)</f>
        <v>大阪</v>
      </c>
      <c r="C10" s="171" t="str">
        <f>IF('1-3'!C79="","",'1-3'!C79)</f>
        <v>校長</v>
      </c>
      <c r="D10" s="179" t="str">
        <f>IF('1-3'!D79="","",'1-3'!D79)</f>
        <v>大阪府総合学科高等学校長協会</v>
      </c>
      <c r="E10" s="209">
        <f>IF('2-3'!H80="",'2-3'!E80,'2-3'!H80)</f>
        <v>3000</v>
      </c>
      <c r="F10" s="83">
        <f>IF('2-3'!I80="",'2-3'!G80,'2-3'!I80)</f>
      </c>
    </row>
    <row r="11" spans="1:6" ht="15" customHeight="1">
      <c r="A11" s="104">
        <v>79</v>
      </c>
      <c r="B11" s="127" t="str">
        <f>IF('1-3'!B82="","",'1-3'!B82)</f>
        <v>大阪</v>
      </c>
      <c r="C11" s="176" t="str">
        <f>IF('1-3'!C82="","",'1-3'!C82)</f>
        <v>事務長</v>
      </c>
      <c r="D11" s="180" t="str">
        <f>IF('1-3'!D82="","",'1-3'!D82)</f>
        <v>大阪府立学校事務長会</v>
      </c>
      <c r="E11" s="214">
        <f>IF('2-3'!H83="",'2-3'!E83,'2-3'!H83)</f>
        <v>1000</v>
      </c>
      <c r="F11" s="178">
        <f>IF('2-3'!I83="",'2-3'!G83,'2-3'!I83)</f>
      </c>
    </row>
    <row r="12" spans="1:6" ht="15" customHeight="1">
      <c r="A12" s="104">
        <v>82</v>
      </c>
      <c r="B12" s="127" t="str">
        <f>IF('1-3'!B85="","",'1-3'!B85)</f>
        <v>大阪</v>
      </c>
      <c r="C12" s="127">
        <f>IF('1-3'!C85="","",'1-3'!C85)</f>
      </c>
      <c r="D12" s="143" t="str">
        <f>IF('1-3'!D85="","",'1-3'!D85)</f>
        <v>大阪府高等学校家庭クラブ連合会</v>
      </c>
      <c r="E12" s="209">
        <f>IF('2-3'!H86="",'2-3'!E86,'2-3'!H86)</f>
        <v>2000</v>
      </c>
      <c r="F12" s="83">
        <f>IF('2-3'!I86="",'2-3'!G86,'2-3'!I86)</f>
      </c>
    </row>
    <row r="13" spans="1:6" ht="15" customHeight="1">
      <c r="A13" s="104">
        <v>85</v>
      </c>
      <c r="B13" s="127" t="str">
        <f>IF('1-3'!B88="","",'1-3'!B88)</f>
        <v>大阪</v>
      </c>
      <c r="C13" s="127">
        <f>IF('1-3'!C88="","",'1-3'!C88)</f>
      </c>
      <c r="D13" s="143" t="str">
        <f>IF('1-3'!D88="","",'1-3'!D88)</f>
        <v>大阪府高等学校進路指導研究会</v>
      </c>
      <c r="E13" s="209">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09">
        <f>IF('2-3'!H94="",'2-3'!E94,'2-3'!H94)</f>
        <v>2580</v>
      </c>
      <c r="F14" s="83">
        <f>IF('2-3'!I94="",'2-3'!G94,'2-3'!I94)</f>
      </c>
    </row>
    <row r="15" spans="1:6" ht="15" customHeight="1">
      <c r="A15" s="104">
        <v>91</v>
      </c>
      <c r="B15" s="127" t="str">
        <f>IF('1-3'!B94="","",'1-3'!B94)</f>
        <v>大阪</v>
      </c>
      <c r="C15" s="127">
        <f>IF('1-3'!C94="","",'1-3'!C94)</f>
      </c>
      <c r="D15" s="143" t="str">
        <f>IF('1-3'!D94="","",'1-3'!D94)</f>
        <v>大阪府立学校人権教育研究会</v>
      </c>
      <c r="E15" s="209">
        <f>IF('2-3'!H95="",'2-3'!E95,'2-3'!H95)</f>
        <v>3050</v>
      </c>
      <c r="F15" s="83">
        <f>IF('2-3'!I95="",'2-3'!G95,'2-3'!I95)</f>
      </c>
    </row>
    <row r="16" spans="1:6" ht="15" customHeight="1">
      <c r="A16" s="104">
        <v>92</v>
      </c>
      <c r="B16" s="127" t="str">
        <f>IF('1-3'!B95="","",'1-3'!B95)</f>
        <v>大阪</v>
      </c>
      <c r="C16" s="127">
        <f>IF('1-3'!C95="","",'1-3'!C95)</f>
      </c>
      <c r="D16" s="143" t="str">
        <f>IF('1-3'!D95="","",'1-3'!D95)</f>
        <v>大阪府立高等学校教務研究会</v>
      </c>
      <c r="E16" s="209">
        <f>IF('2-3'!H96="",'2-3'!E96,'2-3'!H96)</f>
        <v>4000</v>
      </c>
      <c r="F16" s="83">
        <f>IF('2-3'!I96="",'2-3'!G96,'2-3'!I96)</f>
      </c>
    </row>
    <row r="17" spans="1:6" ht="15" customHeight="1">
      <c r="A17" s="104">
        <v>93</v>
      </c>
      <c r="B17" s="127" t="str">
        <f>IF('1-3'!B96="","",'1-3'!B96)</f>
        <v>大阪</v>
      </c>
      <c r="C17" s="127">
        <f>IF('1-3'!C96="","",'1-3'!C96)</f>
      </c>
      <c r="D17" s="143" t="str">
        <f>IF('1-3'!D96="","",'1-3'!D96)</f>
        <v>大阪府立高等学校保健研究会</v>
      </c>
      <c r="E17" s="209">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09">
        <f>IF('2-3'!H98="",'2-3'!E98,'2-3'!H98)</f>
        <v>5000</v>
      </c>
      <c r="F18" s="83">
        <f>IF('2-3'!I98="",'2-3'!G98,'2-3'!I98)</f>
      </c>
    </row>
    <row r="19" spans="1:6" ht="15" customHeight="1" thickBot="1">
      <c r="A19" s="104">
        <v>96</v>
      </c>
      <c r="B19" s="127" t="str">
        <f>IF('1-3'!B99="","",'1-3'!B99)</f>
        <v>大阪</v>
      </c>
      <c r="C19" s="127">
        <f>IF('1-3'!C99="","",'1-3'!C99)</f>
      </c>
      <c r="D19" s="143" t="str">
        <f>IF('1-3'!D99="","",'1-3'!D99)</f>
        <v>大阪府高等学校図書館研究会</v>
      </c>
      <c r="E19" s="209">
        <f>IF('2-3'!H100="",'2-3'!E100,'2-3'!H100)</f>
        <v>3000</v>
      </c>
      <c r="F19" s="83">
        <f>IF('2-3'!I100="",'2-3'!G100,'2-3'!I100)</f>
      </c>
    </row>
    <row r="20" spans="1:6" ht="15" customHeight="1" thickBot="1">
      <c r="A20" s="99">
        <v>101</v>
      </c>
      <c r="B20" s="511">
        <f>IF('2-3'!B105="","",'2-3'!B105)</f>
      </c>
      <c r="C20" s="511">
        <f>IF('2-3'!C105="","",'2-3'!C105)</f>
      </c>
      <c r="D20" s="512" t="str">
        <f>IF('2-3'!D105="","",'2-3'!D105)</f>
        <v>日本教育会</v>
      </c>
      <c r="E20" s="513">
        <f>IF('2-3'!H105="",'2-3'!E105,'2-3'!H105)</f>
        <v>3600</v>
      </c>
      <c r="F20" s="514">
        <f>IF('2-3'!I105="",'2-3'!G105,'2-3'!I105)</f>
      </c>
    </row>
    <row r="21" spans="4:6" ht="15" customHeight="1" thickBot="1">
      <c r="D21" s="80"/>
      <c r="E21" s="80"/>
      <c r="F21" s="81"/>
    </row>
    <row r="22" spans="4:6" ht="15" customHeight="1">
      <c r="D22" s="80"/>
      <c r="E22" s="10" t="s">
        <v>220</v>
      </c>
      <c r="F22" s="181">
        <f>SUM(E4:E20)</f>
        <v>63930</v>
      </c>
    </row>
    <row r="23" spans="4:6" ht="15" customHeight="1">
      <c r="D23" s="80"/>
      <c r="E23" s="39" t="s">
        <v>176</v>
      </c>
      <c r="F23" s="182">
        <f>SUMIF($F$4:$F$20,"◎",$E$4:$E$20)</f>
        <v>11000</v>
      </c>
    </row>
    <row r="24" spans="4:6" ht="15" customHeight="1" thickBot="1">
      <c r="D24" s="80"/>
      <c r="E24" s="82" t="s">
        <v>13</v>
      </c>
      <c r="F24" s="183">
        <f>F22-F23</f>
        <v>52930</v>
      </c>
    </row>
  </sheetData>
  <sheetProtection formatCells="0" selectLockedCells="1"/>
  <mergeCells count="1">
    <mergeCell ref="A1:F1"/>
  </mergeCells>
  <conditionalFormatting sqref="E4:F20">
    <cfRule type="cellIs" priority="35" dxfId="15" operator="notEqual" stopIfTrue="1">
      <formula>'3-3'!#REF!</formula>
    </cfRule>
  </conditionalFormatting>
  <dataValidations count="1">
    <dataValidation type="list" allowBlank="1" showInputMessage="1" showErrorMessage="1" sqref="F4:F20">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4">
      <selection activeCell="A1" sqref="A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26" t="s">
        <v>303</v>
      </c>
      <c r="I1" s="526"/>
      <c r="J1" s="526"/>
      <c r="K1" s="526"/>
    </row>
    <row r="2" spans="8:11" s="1" customFormat="1" ht="18" customHeight="1">
      <c r="H2" s="526" t="s">
        <v>306</v>
      </c>
      <c r="I2" s="526"/>
      <c r="J2" s="526"/>
      <c r="K2" s="526"/>
    </row>
    <row r="3" s="1" customFormat="1" ht="18" customHeight="1">
      <c r="K3" s="2"/>
    </row>
    <row r="4" spans="8:11" s="1" customFormat="1" ht="18" customHeight="1">
      <c r="H4" s="527" t="s">
        <v>307</v>
      </c>
      <c r="I4" s="527"/>
      <c r="J4" s="527"/>
      <c r="K4" s="527"/>
    </row>
    <row r="5" spans="8:11" s="1" customFormat="1" ht="18" customHeight="1">
      <c r="H5" s="528">
        <v>42853</v>
      </c>
      <c r="I5" s="527"/>
      <c r="J5" s="527"/>
      <c r="K5" s="527"/>
    </row>
    <row r="6" spans="1:11" s="1" customFormat="1" ht="18" customHeight="1">
      <c r="A6" s="3" t="s">
        <v>2</v>
      </c>
      <c r="H6" s="4"/>
      <c r="K6" s="11"/>
    </row>
    <row r="7" spans="1:11" s="1" customFormat="1" ht="18" customHeight="1">
      <c r="A7" s="4"/>
      <c r="H7" s="527" t="s">
        <v>304</v>
      </c>
      <c r="I7" s="527"/>
      <c r="J7" s="527"/>
      <c r="K7" s="527"/>
    </row>
    <row r="8" spans="1:11" s="1" customFormat="1" ht="18" customHeight="1">
      <c r="A8" s="4"/>
      <c r="H8" s="527" t="s">
        <v>305</v>
      </c>
      <c r="I8" s="527"/>
      <c r="J8" s="527"/>
      <c r="K8" s="527"/>
    </row>
    <row r="9" spans="1:11" s="1" customFormat="1" ht="42" customHeight="1">
      <c r="A9" s="4"/>
      <c r="H9" s="2"/>
      <c r="K9" s="46"/>
    </row>
    <row r="10" spans="1:11" ht="24" customHeight="1">
      <c r="A10" s="540" t="s">
        <v>256</v>
      </c>
      <c r="B10" s="540"/>
      <c r="C10" s="540"/>
      <c r="D10" s="540"/>
      <c r="E10" s="540"/>
      <c r="F10" s="540"/>
      <c r="G10" s="540"/>
      <c r="H10" s="540"/>
      <c r="I10" s="540"/>
      <c r="J10" s="540"/>
      <c r="K10" s="540"/>
    </row>
    <row r="11" spans="1:11" ht="24" customHeight="1">
      <c r="A11" s="541"/>
      <c r="B11" s="541"/>
      <c r="C11" s="541"/>
      <c r="D11" s="541"/>
      <c r="E11" s="541"/>
      <c r="F11" s="541"/>
      <c r="G11" s="541"/>
      <c r="H11" s="541"/>
      <c r="I11" s="541"/>
      <c r="J11" s="541"/>
      <c r="K11" s="54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8" t="s">
        <v>84</v>
      </c>
      <c r="B14" s="589"/>
      <c r="C14" s="590"/>
      <c r="D14" s="591">
        <v>1190000</v>
      </c>
      <c r="E14" s="592"/>
      <c r="F14" s="593"/>
      <c r="G14" s="594"/>
      <c r="H14" s="595"/>
      <c r="I14" s="595"/>
      <c r="J14" s="595"/>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3">
        <f>'随時①-2'!G27</f>
        <v>40000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2">
        <f aca="true" t="shared" si="0" ref="K16:K23">SUM(B16:J16)</f>
        <v>40000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2">
        <f>SUM(B17:J17)</f>
        <v>0</v>
      </c>
    </row>
    <row r="18" spans="1:11" ht="58.5" customHeight="1">
      <c r="A18" s="20" t="s">
        <v>95</v>
      </c>
      <c r="B18" s="433">
        <f>'1-2'!G107</f>
        <v>20000</v>
      </c>
      <c r="C18" s="321">
        <f>'1-2'!G108</f>
        <v>370000</v>
      </c>
      <c r="D18" s="321">
        <f>'1-2'!G109</f>
        <v>567000</v>
      </c>
      <c r="E18" s="321">
        <f>'1-2'!G110</f>
        <v>0</v>
      </c>
      <c r="F18" s="321">
        <f>'1-2'!G111</f>
        <v>0</v>
      </c>
      <c r="G18" s="321">
        <f>'1-2'!G112</f>
        <v>40000</v>
      </c>
      <c r="H18" s="321">
        <f>'1-2'!G113</f>
        <v>0</v>
      </c>
      <c r="I18" s="321">
        <f>'1-2'!G114</f>
        <v>0</v>
      </c>
      <c r="J18" s="434">
        <f>'1-2'!G115</f>
        <v>65930</v>
      </c>
      <c r="K18" s="435">
        <f t="shared" si="0"/>
        <v>1062930</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20000</v>
      </c>
      <c r="C20" s="441">
        <f>C18-C19</f>
        <v>370000</v>
      </c>
      <c r="D20" s="441">
        <f aca="true" t="shared" si="1" ref="D20:J20">D18-D19</f>
        <v>567000</v>
      </c>
      <c r="E20" s="441">
        <f t="shared" si="1"/>
        <v>0</v>
      </c>
      <c r="F20" s="441">
        <f t="shared" si="1"/>
        <v>0</v>
      </c>
      <c r="G20" s="441">
        <f t="shared" si="1"/>
        <v>40000</v>
      </c>
      <c r="H20" s="441">
        <f t="shared" si="1"/>
        <v>0</v>
      </c>
      <c r="I20" s="441">
        <f t="shared" si="1"/>
        <v>0</v>
      </c>
      <c r="J20" s="441">
        <f t="shared" si="1"/>
        <v>54930</v>
      </c>
      <c r="K20" s="442">
        <f t="shared" si="0"/>
        <v>1051930</v>
      </c>
    </row>
    <row r="21" spans="1:11" ht="58.5" customHeight="1" thickBot="1">
      <c r="A21" s="32" t="s">
        <v>102</v>
      </c>
      <c r="B21" s="440">
        <f>B16+B18</f>
        <v>60000</v>
      </c>
      <c r="C21" s="440">
        <f aca="true" t="shared" si="2" ref="C21:J21">C16+C18</f>
        <v>370000</v>
      </c>
      <c r="D21" s="440">
        <f t="shared" si="2"/>
        <v>567000</v>
      </c>
      <c r="E21" s="440">
        <f t="shared" si="2"/>
        <v>0</v>
      </c>
      <c r="F21" s="440">
        <f t="shared" si="2"/>
        <v>0</v>
      </c>
      <c r="G21" s="440">
        <f t="shared" si="2"/>
        <v>40000</v>
      </c>
      <c r="H21" s="440">
        <f t="shared" si="2"/>
        <v>0</v>
      </c>
      <c r="I21" s="440">
        <f t="shared" si="2"/>
        <v>0</v>
      </c>
      <c r="J21" s="440">
        <f t="shared" si="2"/>
        <v>65930</v>
      </c>
      <c r="K21" s="442">
        <f t="shared" si="0"/>
        <v>1102930</v>
      </c>
    </row>
    <row r="22" spans="1:11" ht="58.5" customHeight="1">
      <c r="A22" s="30" t="s">
        <v>163</v>
      </c>
      <c r="B22" s="443"/>
      <c r="C22" s="340"/>
      <c r="D22" s="340"/>
      <c r="E22" s="340"/>
      <c r="F22" s="340"/>
      <c r="G22" s="340"/>
      <c r="H22" s="340"/>
      <c r="I22" s="340"/>
      <c r="J22" s="444"/>
      <c r="K22" s="432">
        <f t="shared" si="0"/>
        <v>0</v>
      </c>
    </row>
    <row r="23" spans="1:11" ht="58.5" customHeight="1" thickBot="1">
      <c r="A23" s="22" t="s">
        <v>164</v>
      </c>
      <c r="B23" s="219">
        <f>B21+B22</f>
        <v>60000</v>
      </c>
      <c r="C23" s="220">
        <f>C21+C22</f>
        <v>370000</v>
      </c>
      <c r="D23" s="220">
        <f aca="true" t="shared" si="3" ref="D23:J23">D21+D22</f>
        <v>567000</v>
      </c>
      <c r="E23" s="220">
        <f t="shared" si="3"/>
        <v>0</v>
      </c>
      <c r="F23" s="220">
        <f t="shared" si="3"/>
        <v>0</v>
      </c>
      <c r="G23" s="220">
        <f t="shared" si="3"/>
        <v>40000</v>
      </c>
      <c r="H23" s="220">
        <f t="shared" si="3"/>
        <v>0</v>
      </c>
      <c r="I23" s="220">
        <f t="shared" si="3"/>
        <v>0</v>
      </c>
      <c r="J23" s="220">
        <f t="shared" si="3"/>
        <v>65930</v>
      </c>
      <c r="K23" s="222">
        <f t="shared" si="0"/>
        <v>1102930</v>
      </c>
    </row>
    <row r="24" spans="1:11" ht="39" customHeight="1" thickBot="1">
      <c r="A24" s="32" t="s">
        <v>104</v>
      </c>
      <c r="B24" s="586" t="s">
        <v>308</v>
      </c>
      <c r="C24" s="586"/>
      <c r="D24" s="586"/>
      <c r="E24" s="586"/>
      <c r="F24" s="586"/>
      <c r="G24" s="586"/>
      <c r="H24" s="586"/>
      <c r="I24" s="586"/>
      <c r="J24" s="586"/>
      <c r="K24" s="587"/>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3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zoomScalePageLayoutView="0" workbookViewId="0" topLeftCell="A1">
      <pane ySplit="3" topLeftCell="A4" activePane="bottomLeft" state="frozen"/>
      <selection pane="topLeft" activeCell="C18" sqref="C18"/>
      <selection pane="bottomLeft" activeCell="C16" sqref="C1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4" t="s">
        <v>142</v>
      </c>
      <c r="C3" s="60" t="s">
        <v>144</v>
      </c>
      <c r="D3" s="96" t="s">
        <v>146</v>
      </c>
      <c r="E3" s="96" t="s">
        <v>0</v>
      </c>
      <c r="F3" s="96" t="s">
        <v>198</v>
      </c>
      <c r="G3" s="96" t="s">
        <v>91</v>
      </c>
      <c r="H3" s="473" t="s">
        <v>246</v>
      </c>
      <c r="I3" s="96" t="s">
        <v>92</v>
      </c>
      <c r="J3" s="96" t="s">
        <v>93</v>
      </c>
      <c r="K3" s="227" t="s">
        <v>111</v>
      </c>
      <c r="L3" s="295" t="s">
        <v>94</v>
      </c>
      <c r="M3" s="29" t="s">
        <v>99</v>
      </c>
    </row>
    <row r="4" spans="1:13" ht="13.5" customHeight="1">
      <c r="A4" s="240"/>
      <c r="B4" s="241"/>
      <c r="C4" s="242"/>
      <c r="D4" s="243">
        <v>1</v>
      </c>
      <c r="E4" s="244" t="s">
        <v>138</v>
      </c>
      <c r="F4" s="245" t="s">
        <v>225</v>
      </c>
      <c r="G4" s="246">
        <v>63930</v>
      </c>
      <c r="H4" s="247">
        <v>1</v>
      </c>
      <c r="I4" s="247">
        <v>1</v>
      </c>
      <c r="J4" s="248">
        <f aca="true" t="shared" si="0" ref="J4:J9">G4*H4*I4</f>
        <v>63930</v>
      </c>
      <c r="K4" s="249"/>
      <c r="L4" s="250" t="s">
        <v>226</v>
      </c>
      <c r="M4" s="29">
        <f aca="true" t="shared" si="1" ref="M4:M67">IF(K4="◎",J4,"")</f>
      </c>
    </row>
    <row r="5" spans="1:13" ht="27" customHeight="1">
      <c r="A5" s="251"/>
      <c r="B5" s="495" t="s">
        <v>289</v>
      </c>
      <c r="C5" s="496" t="s">
        <v>290</v>
      </c>
      <c r="D5" s="254">
        <v>2</v>
      </c>
      <c r="E5" s="483" t="s">
        <v>159</v>
      </c>
      <c r="F5" s="483" t="s">
        <v>277</v>
      </c>
      <c r="G5" s="484">
        <v>40000</v>
      </c>
      <c r="H5" s="485">
        <v>1</v>
      </c>
      <c r="I5" s="485">
        <v>1</v>
      </c>
      <c r="J5" s="259">
        <f t="shared" si="0"/>
        <v>40000</v>
      </c>
      <c r="K5" s="260"/>
      <c r="L5" s="261"/>
      <c r="M5" s="29">
        <f t="shared" si="1"/>
      </c>
    </row>
    <row r="6" spans="1:13" ht="16.5" customHeight="1">
      <c r="A6" s="251"/>
      <c r="B6" s="495"/>
      <c r="C6" s="496"/>
      <c r="D6" s="254">
        <v>3</v>
      </c>
      <c r="E6" s="483" t="s">
        <v>125</v>
      </c>
      <c r="F6" s="483" t="s">
        <v>278</v>
      </c>
      <c r="G6" s="487">
        <v>50000</v>
      </c>
      <c r="H6" s="485">
        <v>1</v>
      </c>
      <c r="I6" s="485">
        <v>1</v>
      </c>
      <c r="J6" s="259">
        <f t="shared" si="0"/>
        <v>50000</v>
      </c>
      <c r="K6" s="260"/>
      <c r="L6" s="261"/>
      <c r="M6" s="29">
        <f t="shared" si="1"/>
      </c>
    </row>
    <row r="7" spans="1:13" ht="26.25" customHeight="1">
      <c r="A7" s="251"/>
      <c r="B7" s="252" t="s">
        <v>272</v>
      </c>
      <c r="C7" s="497" t="s">
        <v>291</v>
      </c>
      <c r="D7" s="263">
        <v>4</v>
      </c>
      <c r="E7" s="264" t="s">
        <v>88</v>
      </c>
      <c r="F7" s="264" t="s">
        <v>279</v>
      </c>
      <c r="G7" s="488">
        <v>40000</v>
      </c>
      <c r="H7" s="489">
        <v>1</v>
      </c>
      <c r="I7" s="489">
        <v>1</v>
      </c>
      <c r="J7" s="259">
        <f t="shared" si="0"/>
        <v>40000</v>
      </c>
      <c r="K7" s="260"/>
      <c r="L7" s="261"/>
      <c r="M7" s="29">
        <f t="shared" si="1"/>
      </c>
    </row>
    <row r="8" spans="1:13" ht="27.75" customHeight="1">
      <c r="A8" s="251"/>
      <c r="B8" s="482" t="s">
        <v>273</v>
      </c>
      <c r="C8" s="253" t="s">
        <v>292</v>
      </c>
      <c r="D8" s="263">
        <v>5</v>
      </c>
      <c r="E8" s="491" t="s">
        <v>159</v>
      </c>
      <c r="F8" s="483" t="s">
        <v>280</v>
      </c>
      <c r="G8" s="487">
        <v>20000</v>
      </c>
      <c r="H8" s="485">
        <v>1</v>
      </c>
      <c r="I8" s="485">
        <v>1</v>
      </c>
      <c r="J8" s="259">
        <f t="shared" si="0"/>
        <v>20000</v>
      </c>
      <c r="K8" s="260"/>
      <c r="L8" s="261"/>
      <c r="M8" s="29">
        <f t="shared" si="1"/>
      </c>
    </row>
    <row r="9" spans="1:13" ht="27" customHeight="1">
      <c r="A9" s="251"/>
      <c r="B9" s="252" t="s">
        <v>274</v>
      </c>
      <c r="C9" s="253" t="s">
        <v>293</v>
      </c>
      <c r="D9" s="254">
        <v>6</v>
      </c>
      <c r="E9" s="491" t="s">
        <v>86</v>
      </c>
      <c r="F9" s="483" t="s">
        <v>281</v>
      </c>
      <c r="G9" s="484">
        <v>140000</v>
      </c>
      <c r="H9" s="492">
        <v>1</v>
      </c>
      <c r="I9" s="492">
        <v>1</v>
      </c>
      <c r="J9" s="259">
        <f t="shared" si="0"/>
        <v>140000</v>
      </c>
      <c r="K9" s="260"/>
      <c r="L9" s="261"/>
      <c r="M9" s="29">
        <f t="shared" si="1"/>
      </c>
    </row>
    <row r="10" spans="1:13" ht="27" customHeight="1">
      <c r="A10" s="251"/>
      <c r="B10" s="252" t="s">
        <v>275</v>
      </c>
      <c r="C10" s="253" t="s">
        <v>296</v>
      </c>
      <c r="D10" s="254">
        <v>7</v>
      </c>
      <c r="E10" s="483" t="s">
        <v>125</v>
      </c>
      <c r="F10" s="483" t="s">
        <v>294</v>
      </c>
      <c r="G10" s="484">
        <v>2000</v>
      </c>
      <c r="H10" s="485">
        <v>3</v>
      </c>
      <c r="I10" s="485">
        <v>1</v>
      </c>
      <c r="J10" s="259">
        <f aca="true" t="shared" si="2" ref="J10:J69">G10*H10*I10</f>
        <v>6000</v>
      </c>
      <c r="K10" s="260"/>
      <c r="L10" s="261"/>
      <c r="M10" s="29">
        <f t="shared" si="1"/>
      </c>
    </row>
    <row r="11" spans="1:13" ht="16.5" customHeight="1">
      <c r="A11" s="251"/>
      <c r="B11" s="280"/>
      <c r="C11" s="253"/>
      <c r="D11" s="263">
        <v>8</v>
      </c>
      <c r="E11" s="483" t="s">
        <v>125</v>
      </c>
      <c r="F11" s="483" t="s">
        <v>295</v>
      </c>
      <c r="G11" s="484">
        <v>1000</v>
      </c>
      <c r="H11" s="485">
        <v>3</v>
      </c>
      <c r="I11" s="485">
        <v>1</v>
      </c>
      <c r="J11" s="259">
        <f t="shared" si="2"/>
        <v>3000</v>
      </c>
      <c r="K11" s="267"/>
      <c r="L11" s="268"/>
      <c r="M11" s="29">
        <f t="shared" si="1"/>
      </c>
    </row>
    <row r="12" spans="1:13" ht="26.25" customHeight="1">
      <c r="A12" s="251"/>
      <c r="B12" s="280" t="s">
        <v>276</v>
      </c>
      <c r="C12" s="253" t="s">
        <v>297</v>
      </c>
      <c r="D12" s="263">
        <v>9</v>
      </c>
      <c r="E12" s="491" t="s">
        <v>85</v>
      </c>
      <c r="F12" s="491" t="s">
        <v>282</v>
      </c>
      <c r="G12" s="493">
        <v>20000</v>
      </c>
      <c r="H12" s="485">
        <v>1</v>
      </c>
      <c r="I12" s="485">
        <v>1</v>
      </c>
      <c r="J12" s="259">
        <f t="shared" si="2"/>
        <v>20000</v>
      </c>
      <c r="K12" s="271"/>
      <c r="L12" s="272"/>
      <c r="M12" s="29">
        <f t="shared" si="1"/>
      </c>
    </row>
    <row r="13" spans="1:13" ht="26.25" customHeight="1">
      <c r="A13" s="251"/>
      <c r="B13" s="252"/>
      <c r="C13" s="253"/>
      <c r="D13" s="273">
        <v>10</v>
      </c>
      <c r="E13" s="483" t="s">
        <v>159</v>
      </c>
      <c r="F13" s="498" t="s">
        <v>283</v>
      </c>
      <c r="G13" s="484">
        <v>130000</v>
      </c>
      <c r="H13" s="492">
        <v>1</v>
      </c>
      <c r="I13" s="492">
        <v>1</v>
      </c>
      <c r="J13" s="259">
        <f t="shared" si="2"/>
        <v>130000</v>
      </c>
      <c r="K13" s="260"/>
      <c r="L13" s="261"/>
      <c r="M13" s="29">
        <f t="shared" si="1"/>
      </c>
    </row>
    <row r="14" spans="1:13" ht="18" customHeight="1">
      <c r="A14" s="251"/>
      <c r="B14" s="252" t="s">
        <v>314</v>
      </c>
      <c r="C14" s="253" t="s">
        <v>315</v>
      </c>
      <c r="D14" s="254">
        <v>11</v>
      </c>
      <c r="E14" s="483" t="s">
        <v>125</v>
      </c>
      <c r="F14" s="486" t="s">
        <v>284</v>
      </c>
      <c r="G14" s="487">
        <v>20</v>
      </c>
      <c r="H14" s="485">
        <v>20000</v>
      </c>
      <c r="I14" s="485">
        <v>1</v>
      </c>
      <c r="J14" s="259">
        <f t="shared" si="2"/>
        <v>400000</v>
      </c>
      <c r="K14" s="274"/>
      <c r="L14" s="261"/>
      <c r="M14" s="29">
        <f t="shared" si="1"/>
      </c>
    </row>
    <row r="15" spans="1:13" ht="13.5" customHeight="1">
      <c r="A15" s="251"/>
      <c r="B15" s="252"/>
      <c r="C15" s="253"/>
      <c r="D15" s="254">
        <v>12</v>
      </c>
      <c r="E15" s="483" t="s">
        <v>125</v>
      </c>
      <c r="F15" s="486" t="s">
        <v>285</v>
      </c>
      <c r="G15" s="487">
        <v>6</v>
      </c>
      <c r="H15" s="485">
        <v>10000</v>
      </c>
      <c r="I15" s="485">
        <v>1</v>
      </c>
      <c r="J15" s="259">
        <f t="shared" si="2"/>
        <v>60000</v>
      </c>
      <c r="K15" s="278"/>
      <c r="L15" s="279"/>
      <c r="M15" s="29">
        <f t="shared" si="1"/>
      </c>
    </row>
    <row r="16" spans="1:13" ht="13.5" customHeight="1">
      <c r="A16" s="251"/>
      <c r="B16" s="252" t="s">
        <v>316</v>
      </c>
      <c r="C16" s="253" t="s">
        <v>317</v>
      </c>
      <c r="D16" s="254">
        <v>13</v>
      </c>
      <c r="E16" s="499" t="s">
        <v>125</v>
      </c>
      <c r="F16" s="499" t="s">
        <v>286</v>
      </c>
      <c r="G16" s="490">
        <v>30</v>
      </c>
      <c r="H16" s="489">
        <v>1500</v>
      </c>
      <c r="I16" s="489">
        <v>1</v>
      </c>
      <c r="J16" s="259">
        <f t="shared" si="2"/>
        <v>45000</v>
      </c>
      <c r="K16" s="260"/>
      <c r="L16" s="261"/>
      <c r="M16" s="29">
        <f t="shared" si="1"/>
      </c>
    </row>
    <row r="17" spans="1:13" ht="13.5" customHeight="1">
      <c r="A17" s="251"/>
      <c r="B17" s="252"/>
      <c r="C17" s="253"/>
      <c r="D17" s="254">
        <v>14</v>
      </c>
      <c r="E17" s="256" t="s">
        <v>125</v>
      </c>
      <c r="F17" s="256" t="s">
        <v>332</v>
      </c>
      <c r="G17" s="257">
        <v>3000</v>
      </c>
      <c r="H17" s="258">
        <v>1</v>
      </c>
      <c r="I17" s="258">
        <v>1</v>
      </c>
      <c r="J17" s="259">
        <f t="shared" si="2"/>
        <v>3000</v>
      </c>
      <c r="K17" s="260"/>
      <c r="L17" s="261"/>
      <c r="M17" s="29">
        <f t="shared" si="1"/>
      </c>
    </row>
    <row r="18" spans="1:13" ht="15" customHeight="1">
      <c r="A18" s="251"/>
      <c r="B18" s="280"/>
      <c r="C18" s="253"/>
      <c r="D18" s="254">
        <v>15</v>
      </c>
      <c r="E18" s="255" t="s">
        <v>86</v>
      </c>
      <c r="F18" s="256" t="s">
        <v>301</v>
      </c>
      <c r="G18" s="257">
        <v>40000</v>
      </c>
      <c r="H18" s="258">
        <v>1</v>
      </c>
      <c r="I18" s="258">
        <v>1</v>
      </c>
      <c r="J18" s="259">
        <f t="shared" si="2"/>
        <v>40000</v>
      </c>
      <c r="K18" s="260"/>
      <c r="L18" s="261"/>
      <c r="M18" s="29">
        <f t="shared" si="1"/>
      </c>
    </row>
    <row r="19" spans="1:13" ht="29.25" customHeight="1">
      <c r="A19" s="251"/>
      <c r="B19" s="280"/>
      <c r="C19" s="253"/>
      <c r="D19" s="254">
        <v>16</v>
      </c>
      <c r="E19" s="483" t="s">
        <v>138</v>
      </c>
      <c r="F19" s="256" t="s">
        <v>300</v>
      </c>
      <c r="G19" s="484">
        <v>2000</v>
      </c>
      <c r="H19" s="492">
        <v>1</v>
      </c>
      <c r="I19" s="492">
        <v>1</v>
      </c>
      <c r="J19" s="259">
        <f t="shared" si="2"/>
        <v>2000</v>
      </c>
      <c r="K19" s="260"/>
      <c r="L19" s="261"/>
      <c r="M19" s="29">
        <f t="shared" si="1"/>
      </c>
    </row>
    <row r="20" spans="1:13" ht="28.5" customHeight="1">
      <c r="A20" s="251"/>
      <c r="B20" s="280"/>
      <c r="C20" s="253"/>
      <c r="D20" s="254">
        <v>17</v>
      </c>
      <c r="E20" s="483"/>
      <c r="F20" s="498"/>
      <c r="G20" s="484"/>
      <c r="H20" s="492"/>
      <c r="I20" s="492"/>
      <c r="J20" s="259">
        <f t="shared" si="2"/>
        <v>0</v>
      </c>
      <c r="K20" s="260"/>
      <c r="L20" s="261"/>
      <c r="M20" s="29">
        <f t="shared" si="1"/>
      </c>
    </row>
    <row r="21" spans="1:13" ht="13.5" customHeight="1">
      <c r="A21" s="251"/>
      <c r="B21" s="280"/>
      <c r="C21" s="253"/>
      <c r="D21" s="254">
        <v>18</v>
      </c>
      <c r="E21" s="483"/>
      <c r="F21" s="483"/>
      <c r="G21" s="484"/>
      <c r="H21" s="492"/>
      <c r="I21" s="492"/>
      <c r="J21" s="259">
        <f t="shared" si="2"/>
        <v>0</v>
      </c>
      <c r="K21" s="260"/>
      <c r="L21" s="261"/>
      <c r="M21" s="29">
        <f t="shared" si="1"/>
      </c>
    </row>
    <row r="22" spans="1:13" ht="13.5" customHeight="1">
      <c r="A22" s="251"/>
      <c r="B22" s="280"/>
      <c r="C22" s="253"/>
      <c r="D22" s="254">
        <v>19</v>
      </c>
      <c r="E22" s="483"/>
      <c r="F22" s="486"/>
      <c r="G22" s="487"/>
      <c r="H22" s="485"/>
      <c r="I22" s="485"/>
      <c r="J22" s="259">
        <f aca="true" t="shared" si="3" ref="J22:J29">G22*H22*I22</f>
        <v>0</v>
      </c>
      <c r="K22" s="260"/>
      <c r="L22" s="261"/>
      <c r="M22" s="29">
        <f t="shared" si="1"/>
      </c>
    </row>
    <row r="23" spans="1:13" ht="15.75" customHeight="1">
      <c r="A23" s="251"/>
      <c r="B23" s="280"/>
      <c r="C23" s="253"/>
      <c r="D23" s="254">
        <v>20</v>
      </c>
      <c r="E23" s="483"/>
      <c r="F23" s="486"/>
      <c r="G23" s="487"/>
      <c r="H23" s="485"/>
      <c r="I23" s="485"/>
      <c r="J23" s="259">
        <f>G23*H23*I23</f>
        <v>0</v>
      </c>
      <c r="K23" s="260"/>
      <c r="L23" s="261"/>
      <c r="M23" s="29">
        <f t="shared" si="1"/>
      </c>
    </row>
    <row r="24" spans="1:13" ht="13.5" customHeight="1">
      <c r="A24" s="251"/>
      <c r="B24" s="280"/>
      <c r="C24" s="253"/>
      <c r="D24" s="254">
        <v>21</v>
      </c>
      <c r="E24" s="483"/>
      <c r="F24" s="483"/>
      <c r="G24" s="487"/>
      <c r="H24" s="485"/>
      <c r="I24" s="485"/>
      <c r="J24" s="259">
        <f t="shared" si="3"/>
        <v>0</v>
      </c>
      <c r="K24" s="260"/>
      <c r="L24" s="261"/>
      <c r="M24" s="29">
        <f t="shared" si="1"/>
      </c>
    </row>
    <row r="25" spans="1:13" ht="13.5" customHeight="1">
      <c r="A25" s="251"/>
      <c r="B25" s="280"/>
      <c r="C25" s="253"/>
      <c r="D25" s="254">
        <v>22</v>
      </c>
      <c r="E25" s="486"/>
      <c r="F25" s="486"/>
      <c r="G25" s="487"/>
      <c r="H25" s="485"/>
      <c r="I25" s="485"/>
      <c r="J25" s="259">
        <f t="shared" si="3"/>
        <v>0</v>
      </c>
      <c r="K25" s="260"/>
      <c r="L25" s="261"/>
      <c r="M25" s="29">
        <f t="shared" si="1"/>
      </c>
    </row>
    <row r="26" spans="1:13" ht="13.5" customHeight="1">
      <c r="A26" s="251"/>
      <c r="B26" s="280"/>
      <c r="C26" s="253"/>
      <c r="D26" s="254">
        <v>23</v>
      </c>
      <c r="E26" s="486"/>
      <c r="F26" s="483"/>
      <c r="G26" s="487"/>
      <c r="H26" s="485"/>
      <c r="I26" s="485"/>
      <c r="J26" s="259">
        <f t="shared" si="3"/>
        <v>0</v>
      </c>
      <c r="K26" s="260"/>
      <c r="L26" s="261"/>
      <c r="M26" s="29">
        <f t="shared" si="1"/>
      </c>
    </row>
    <row r="27" spans="1:13" ht="13.5" customHeight="1">
      <c r="A27" s="251"/>
      <c r="B27" s="280"/>
      <c r="C27" s="253"/>
      <c r="D27" s="254">
        <v>24</v>
      </c>
      <c r="E27" s="486"/>
      <c r="F27" s="483"/>
      <c r="G27" s="487"/>
      <c r="H27" s="485"/>
      <c r="I27" s="485"/>
      <c r="J27" s="259">
        <f t="shared" si="3"/>
        <v>0</v>
      </c>
      <c r="K27" s="260"/>
      <c r="L27" s="261"/>
      <c r="M27" s="29">
        <f t="shared" si="1"/>
      </c>
    </row>
    <row r="28" spans="1:13" ht="13.5" customHeight="1">
      <c r="A28" s="251"/>
      <c r="B28" s="280"/>
      <c r="C28" s="253"/>
      <c r="D28" s="254">
        <v>25</v>
      </c>
      <c r="E28" s="483"/>
      <c r="F28" s="486"/>
      <c r="G28" s="487"/>
      <c r="H28" s="485"/>
      <c r="I28" s="485"/>
      <c r="J28" s="259">
        <f t="shared" si="3"/>
        <v>0</v>
      </c>
      <c r="K28" s="260"/>
      <c r="L28" s="261"/>
      <c r="M28" s="29">
        <f t="shared" si="1"/>
      </c>
    </row>
    <row r="29" spans="1:13" ht="13.5" customHeight="1">
      <c r="A29" s="251"/>
      <c r="B29" s="280"/>
      <c r="C29" s="253"/>
      <c r="D29" s="254">
        <v>26</v>
      </c>
      <c r="E29" s="483"/>
      <c r="F29" s="483"/>
      <c r="G29" s="487"/>
      <c r="H29" s="485"/>
      <c r="I29" s="485"/>
      <c r="J29" s="259">
        <f t="shared" si="3"/>
        <v>0</v>
      </c>
      <c r="K29" s="260"/>
      <c r="L29" s="261"/>
      <c r="M29" s="29">
        <f t="shared" si="1"/>
      </c>
    </row>
    <row r="30" spans="1:13" ht="13.5" customHeight="1">
      <c r="A30" s="251"/>
      <c r="B30" s="280"/>
      <c r="C30" s="253"/>
      <c r="D30" s="254">
        <v>27</v>
      </c>
      <c r="E30" s="483"/>
      <c r="F30" s="486"/>
      <c r="G30" s="487"/>
      <c r="H30" s="485"/>
      <c r="I30" s="485"/>
      <c r="J30" s="259"/>
      <c r="K30" s="260"/>
      <c r="L30" s="261"/>
      <c r="M30" s="29">
        <f t="shared" si="1"/>
      </c>
    </row>
    <row r="31" spans="1:13" ht="13.5" customHeight="1">
      <c r="A31" s="251"/>
      <c r="B31" s="280"/>
      <c r="C31" s="253"/>
      <c r="D31" s="254">
        <v>28</v>
      </c>
      <c r="E31" s="486"/>
      <c r="F31" s="486"/>
      <c r="G31" s="487"/>
      <c r="H31" s="485"/>
      <c r="I31" s="485"/>
      <c r="J31" s="259">
        <f>G31*H31*I31</f>
        <v>0</v>
      </c>
      <c r="K31" s="260"/>
      <c r="L31" s="261"/>
      <c r="M31" s="29">
        <f t="shared" si="1"/>
      </c>
    </row>
    <row r="32" spans="1:13" ht="13.5" customHeight="1">
      <c r="A32" s="251"/>
      <c r="B32" s="280"/>
      <c r="C32" s="253"/>
      <c r="D32" s="254">
        <v>29</v>
      </c>
      <c r="E32" s="486"/>
      <c r="F32" s="483"/>
      <c r="G32" s="487"/>
      <c r="H32" s="485"/>
      <c r="I32" s="485"/>
      <c r="J32" s="259">
        <f>G32*H32*I32</f>
        <v>0</v>
      </c>
      <c r="K32" s="260"/>
      <c r="L32" s="261"/>
      <c r="M32" s="29">
        <f t="shared" si="1"/>
      </c>
    </row>
    <row r="33" spans="1:13" ht="13.5" customHeight="1">
      <c r="A33" s="251"/>
      <c r="B33" s="280"/>
      <c r="C33" s="253"/>
      <c r="D33" s="254">
        <v>30</v>
      </c>
      <c r="E33" s="483"/>
      <c r="F33" s="486"/>
      <c r="G33" s="487"/>
      <c r="H33" s="485"/>
      <c r="I33" s="485"/>
      <c r="J33" s="259"/>
      <c r="K33" s="260"/>
      <c r="L33" s="261"/>
      <c r="M33" s="29">
        <f t="shared" si="1"/>
      </c>
    </row>
    <row r="34" spans="1:13" ht="13.5" customHeight="1">
      <c r="A34" s="251"/>
      <c r="B34" s="280"/>
      <c r="C34" s="253"/>
      <c r="D34" s="254">
        <v>31</v>
      </c>
      <c r="E34" s="483"/>
      <c r="F34" s="483"/>
      <c r="G34" s="487"/>
      <c r="H34" s="485"/>
      <c r="I34" s="494"/>
      <c r="J34" s="259"/>
      <c r="K34" s="260"/>
      <c r="L34" s="261"/>
      <c r="M34" s="29">
        <f t="shared" si="1"/>
      </c>
    </row>
    <row r="35" spans="1:13" ht="13.5" customHeight="1">
      <c r="A35" s="251"/>
      <c r="B35" s="280"/>
      <c r="C35" s="253"/>
      <c r="D35" s="254">
        <v>32</v>
      </c>
      <c r="E35" s="483"/>
      <c r="F35" s="486"/>
      <c r="G35" s="487"/>
      <c r="H35" s="485"/>
      <c r="I35" s="485"/>
      <c r="J35" s="259">
        <f t="shared" si="2"/>
        <v>0</v>
      </c>
      <c r="K35" s="260"/>
      <c r="L35" s="261"/>
      <c r="M35" s="29">
        <f t="shared" si="1"/>
      </c>
    </row>
    <row r="36" spans="1:13" ht="13.5" customHeight="1">
      <c r="A36" s="251"/>
      <c r="B36" s="280"/>
      <c r="C36" s="253"/>
      <c r="D36" s="254">
        <v>33</v>
      </c>
      <c r="E36" s="483"/>
      <c r="F36" s="483"/>
      <c r="G36" s="487"/>
      <c r="H36" s="485"/>
      <c r="I36" s="485"/>
      <c r="J36" s="259">
        <f t="shared" si="2"/>
        <v>0</v>
      </c>
      <c r="K36" s="260"/>
      <c r="L36" s="261"/>
      <c r="M36" s="29">
        <f t="shared" si="1"/>
      </c>
    </row>
    <row r="37" spans="1:13" ht="13.5" customHeight="1">
      <c r="A37" s="251"/>
      <c r="B37" s="280"/>
      <c r="C37" s="253"/>
      <c r="D37" s="254">
        <v>34</v>
      </c>
      <c r="E37" s="486"/>
      <c r="F37" s="486"/>
      <c r="G37" s="487"/>
      <c r="H37" s="494"/>
      <c r="I37" s="485"/>
      <c r="J37" s="259"/>
      <c r="K37" s="260"/>
      <c r="L37" s="261"/>
      <c r="M37" s="29">
        <f t="shared" si="1"/>
      </c>
    </row>
    <row r="38" spans="1:13" ht="13.5" customHeight="1">
      <c r="A38" s="251"/>
      <c r="B38" s="280"/>
      <c r="C38" s="253"/>
      <c r="D38" s="254">
        <v>35</v>
      </c>
      <c r="E38" s="486"/>
      <c r="F38" s="483"/>
      <c r="G38" s="487"/>
      <c r="H38" s="485"/>
      <c r="I38" s="485"/>
      <c r="J38" s="259"/>
      <c r="K38" s="260"/>
      <c r="L38" s="261"/>
      <c r="M38" s="29">
        <f t="shared" si="1"/>
      </c>
    </row>
    <row r="39" spans="1:13" ht="13.5" customHeight="1">
      <c r="A39" s="251"/>
      <c r="B39" s="280"/>
      <c r="C39" s="253"/>
      <c r="D39" s="254">
        <v>36</v>
      </c>
      <c r="E39" s="486"/>
      <c r="F39" s="483"/>
      <c r="G39" s="487"/>
      <c r="H39" s="485"/>
      <c r="I39" s="485"/>
      <c r="J39" s="259">
        <f t="shared" si="2"/>
        <v>0</v>
      </c>
      <c r="K39" s="260"/>
      <c r="L39" s="261"/>
      <c r="M39" s="29">
        <f t="shared" si="1"/>
      </c>
    </row>
    <row r="40" spans="1:13" ht="13.5" customHeight="1">
      <c r="A40" s="251"/>
      <c r="B40" s="280"/>
      <c r="C40" s="253"/>
      <c r="D40" s="254">
        <v>37</v>
      </c>
      <c r="E40" s="256"/>
      <c r="F40" s="256"/>
      <c r="G40" s="257"/>
      <c r="H40" s="258"/>
      <c r="I40" s="258"/>
      <c r="J40" s="259">
        <f t="shared" si="2"/>
        <v>0</v>
      </c>
      <c r="K40" s="260"/>
      <c r="L40" s="261"/>
      <c r="M40" s="29">
        <f t="shared" si="1"/>
      </c>
    </row>
    <row r="41" spans="1:13" ht="13.5" customHeight="1">
      <c r="A41" s="251"/>
      <c r="B41" s="280"/>
      <c r="C41" s="253"/>
      <c r="D41" s="254">
        <v>38</v>
      </c>
      <c r="E41" s="256"/>
      <c r="F41" s="256"/>
      <c r="G41" s="257"/>
      <c r="H41" s="258"/>
      <c r="I41" s="258"/>
      <c r="J41" s="259">
        <f t="shared" si="2"/>
        <v>0</v>
      </c>
      <c r="K41" s="260"/>
      <c r="L41" s="261"/>
      <c r="M41" s="29">
        <f t="shared" si="1"/>
      </c>
    </row>
    <row r="42" spans="1:13" ht="13.5" customHeight="1">
      <c r="A42" s="251"/>
      <c r="B42" s="280"/>
      <c r="C42" s="253"/>
      <c r="D42" s="254">
        <v>39</v>
      </c>
      <c r="E42" s="256"/>
      <c r="F42" s="256"/>
      <c r="G42" s="257"/>
      <c r="H42" s="258"/>
      <c r="I42" s="258"/>
      <c r="J42" s="259">
        <f t="shared" si="2"/>
        <v>0</v>
      </c>
      <c r="K42" s="260"/>
      <c r="L42" s="261"/>
      <c r="M42" s="29">
        <f t="shared" si="1"/>
      </c>
    </row>
    <row r="43" spans="1:13" ht="13.5" customHeight="1">
      <c r="A43" s="251"/>
      <c r="B43" s="280"/>
      <c r="C43" s="253"/>
      <c r="D43" s="254">
        <v>40</v>
      </c>
      <c r="E43" s="256"/>
      <c r="F43" s="256"/>
      <c r="G43" s="257"/>
      <c r="H43" s="258"/>
      <c r="I43" s="258"/>
      <c r="J43" s="259">
        <f t="shared" si="2"/>
        <v>0</v>
      </c>
      <c r="K43" s="260"/>
      <c r="L43" s="261"/>
      <c r="M43" s="29">
        <f t="shared" si="1"/>
      </c>
    </row>
    <row r="44" spans="1:13" ht="13.5" customHeight="1">
      <c r="A44" s="251"/>
      <c r="B44" s="252"/>
      <c r="C44" s="253"/>
      <c r="D44" s="263">
        <v>41</v>
      </c>
      <c r="E44" s="264"/>
      <c r="F44" s="275"/>
      <c r="G44" s="276"/>
      <c r="H44" s="277"/>
      <c r="I44" s="277"/>
      <c r="J44" s="259">
        <f t="shared" si="2"/>
        <v>0</v>
      </c>
      <c r="K44" s="278"/>
      <c r="L44" s="279"/>
      <c r="M44" s="29">
        <f t="shared" si="1"/>
      </c>
    </row>
    <row r="45" spans="1:13" ht="13.5" customHeight="1">
      <c r="A45" s="251"/>
      <c r="B45" s="252"/>
      <c r="C45" s="253"/>
      <c r="D45" s="254">
        <v>42</v>
      </c>
      <c r="E45" s="255"/>
      <c r="F45" s="256"/>
      <c r="G45" s="257"/>
      <c r="H45" s="258"/>
      <c r="I45" s="258"/>
      <c r="J45" s="259">
        <f t="shared" si="2"/>
        <v>0</v>
      </c>
      <c r="K45" s="260"/>
      <c r="L45" s="261"/>
      <c r="M45" s="29">
        <f t="shared" si="1"/>
      </c>
    </row>
    <row r="46" spans="1:13" ht="13.5" customHeight="1">
      <c r="A46" s="251"/>
      <c r="B46" s="252"/>
      <c r="C46" s="253"/>
      <c r="D46" s="254">
        <v>43</v>
      </c>
      <c r="E46" s="255"/>
      <c r="F46" s="256"/>
      <c r="G46" s="257"/>
      <c r="H46" s="258"/>
      <c r="I46" s="258"/>
      <c r="J46" s="259">
        <f t="shared" si="2"/>
        <v>0</v>
      </c>
      <c r="K46" s="260"/>
      <c r="L46" s="261"/>
      <c r="M46" s="29">
        <f t="shared" si="1"/>
      </c>
    </row>
    <row r="47" spans="1:13" ht="13.5" customHeight="1">
      <c r="A47" s="251"/>
      <c r="B47" s="252"/>
      <c r="C47" s="253"/>
      <c r="D47" s="254">
        <v>44</v>
      </c>
      <c r="E47" s="255"/>
      <c r="F47" s="256"/>
      <c r="G47" s="257"/>
      <c r="H47" s="258"/>
      <c r="I47" s="258"/>
      <c r="J47" s="259">
        <f t="shared" si="2"/>
        <v>0</v>
      </c>
      <c r="K47" s="260"/>
      <c r="L47" s="261"/>
      <c r="M47" s="29">
        <f t="shared" si="1"/>
      </c>
    </row>
    <row r="48" spans="1:13" ht="13.5" customHeight="1">
      <c r="A48" s="251"/>
      <c r="B48" s="252"/>
      <c r="C48" s="253"/>
      <c r="D48" s="263">
        <v>45</v>
      </c>
      <c r="E48" s="255"/>
      <c r="F48" s="256"/>
      <c r="G48" s="257"/>
      <c r="H48" s="258"/>
      <c r="I48" s="258"/>
      <c r="J48" s="259">
        <f t="shared" si="2"/>
        <v>0</v>
      </c>
      <c r="K48" s="260"/>
      <c r="L48" s="261"/>
      <c r="M48" s="29">
        <f t="shared" si="1"/>
      </c>
    </row>
    <row r="49" spans="1:13" ht="13.5" customHeight="1">
      <c r="A49" s="251"/>
      <c r="B49" s="252"/>
      <c r="C49" s="253"/>
      <c r="D49" s="254">
        <v>46</v>
      </c>
      <c r="E49" s="255"/>
      <c r="F49" s="256"/>
      <c r="G49" s="257"/>
      <c r="H49" s="258"/>
      <c r="I49" s="258"/>
      <c r="J49" s="259">
        <f t="shared" si="2"/>
        <v>0</v>
      </c>
      <c r="K49" s="260"/>
      <c r="L49" s="261"/>
      <c r="M49" s="29">
        <f t="shared" si="1"/>
      </c>
    </row>
    <row r="50" spans="1:13" ht="13.5" customHeight="1">
      <c r="A50" s="251"/>
      <c r="B50" s="252"/>
      <c r="C50" s="253"/>
      <c r="D50" s="254">
        <v>47</v>
      </c>
      <c r="E50" s="255"/>
      <c r="F50" s="256"/>
      <c r="G50" s="257"/>
      <c r="H50" s="258"/>
      <c r="I50" s="258"/>
      <c r="J50" s="259">
        <f t="shared" si="2"/>
        <v>0</v>
      </c>
      <c r="K50" s="260"/>
      <c r="L50" s="261"/>
      <c r="M50" s="29">
        <f t="shared" si="1"/>
      </c>
    </row>
    <row r="51" spans="1:13" ht="13.5" customHeight="1">
      <c r="A51" s="251"/>
      <c r="B51" s="252"/>
      <c r="C51" s="253"/>
      <c r="D51" s="254">
        <v>48</v>
      </c>
      <c r="E51" s="255"/>
      <c r="F51" s="256"/>
      <c r="G51" s="257"/>
      <c r="H51" s="258"/>
      <c r="I51" s="258"/>
      <c r="J51" s="259">
        <f t="shared" si="2"/>
        <v>0</v>
      </c>
      <c r="K51" s="260"/>
      <c r="L51" s="261"/>
      <c r="M51" s="29">
        <f t="shared" si="1"/>
      </c>
    </row>
    <row r="52" spans="1:13" ht="13.5" customHeight="1">
      <c r="A52" s="251"/>
      <c r="B52" s="252"/>
      <c r="C52" s="253"/>
      <c r="D52" s="263">
        <v>49</v>
      </c>
      <c r="E52" s="255"/>
      <c r="F52" s="256"/>
      <c r="G52" s="257"/>
      <c r="H52" s="258"/>
      <c r="I52" s="258"/>
      <c r="J52" s="259">
        <f t="shared" si="2"/>
        <v>0</v>
      </c>
      <c r="K52" s="260"/>
      <c r="L52" s="261"/>
      <c r="M52" s="29">
        <f t="shared" si="1"/>
      </c>
    </row>
    <row r="53" spans="1:13" ht="13.5" customHeight="1">
      <c r="A53" s="251"/>
      <c r="B53" s="252"/>
      <c r="C53" s="253"/>
      <c r="D53" s="273">
        <v>50</v>
      </c>
      <c r="E53" s="255"/>
      <c r="F53" s="255"/>
      <c r="G53" s="269"/>
      <c r="H53" s="270"/>
      <c r="I53" s="270"/>
      <c r="J53" s="259">
        <f t="shared" si="2"/>
        <v>0</v>
      </c>
      <c r="K53" s="271"/>
      <c r="L53" s="272"/>
      <c r="M53" s="29">
        <f t="shared" si="1"/>
      </c>
    </row>
    <row r="54" spans="1:13" ht="13.5" customHeight="1">
      <c r="A54" s="281"/>
      <c r="B54" s="282"/>
      <c r="C54" s="253"/>
      <c r="D54" s="283">
        <v>51</v>
      </c>
      <c r="E54" s="256"/>
      <c r="F54" s="256"/>
      <c r="G54" s="257"/>
      <c r="H54" s="258"/>
      <c r="I54" s="258"/>
      <c r="J54" s="259">
        <f t="shared" si="2"/>
        <v>0</v>
      </c>
      <c r="K54" s="260"/>
      <c r="L54" s="261"/>
      <c r="M54" s="29">
        <f t="shared" si="1"/>
      </c>
    </row>
    <row r="55" spans="1:13" ht="13.5" customHeight="1">
      <c r="A55" s="281"/>
      <c r="B55" s="282"/>
      <c r="C55" s="253"/>
      <c r="D55" s="283">
        <v>52</v>
      </c>
      <c r="E55" s="256"/>
      <c r="F55" s="256"/>
      <c r="G55" s="257"/>
      <c r="H55" s="258"/>
      <c r="I55" s="258"/>
      <c r="J55" s="259">
        <f t="shared" si="2"/>
        <v>0</v>
      </c>
      <c r="K55" s="260"/>
      <c r="L55" s="261"/>
      <c r="M55" s="29">
        <f t="shared" si="1"/>
      </c>
    </row>
    <row r="56" spans="1:13" ht="13.5" customHeight="1">
      <c r="A56" s="281"/>
      <c r="B56" s="282"/>
      <c r="C56" s="253"/>
      <c r="D56" s="283">
        <v>53</v>
      </c>
      <c r="E56" s="256"/>
      <c r="F56" s="256"/>
      <c r="G56" s="257"/>
      <c r="H56" s="258"/>
      <c r="I56" s="258"/>
      <c r="J56" s="259">
        <f t="shared" si="2"/>
        <v>0</v>
      </c>
      <c r="K56" s="260"/>
      <c r="L56" s="261"/>
      <c r="M56" s="29">
        <f t="shared" si="1"/>
      </c>
    </row>
    <row r="57" spans="1:13" ht="13.5" customHeight="1">
      <c r="A57" s="281"/>
      <c r="B57" s="282"/>
      <c r="C57" s="253"/>
      <c r="D57" s="283">
        <v>54</v>
      </c>
      <c r="E57" s="256"/>
      <c r="F57" s="256"/>
      <c r="G57" s="257"/>
      <c r="H57" s="258"/>
      <c r="I57" s="258"/>
      <c r="J57" s="259">
        <f t="shared" si="2"/>
        <v>0</v>
      </c>
      <c r="K57" s="260"/>
      <c r="L57" s="261"/>
      <c r="M57" s="29">
        <f t="shared" si="1"/>
      </c>
    </row>
    <row r="58" spans="1:13" ht="13.5" customHeight="1">
      <c r="A58" s="281"/>
      <c r="B58" s="282"/>
      <c r="C58" s="253"/>
      <c r="D58" s="283">
        <v>55</v>
      </c>
      <c r="E58" s="256"/>
      <c r="F58" s="256"/>
      <c r="G58" s="257"/>
      <c r="H58" s="258"/>
      <c r="I58" s="258"/>
      <c r="J58" s="259">
        <f t="shared" si="2"/>
        <v>0</v>
      </c>
      <c r="K58" s="260"/>
      <c r="L58" s="261"/>
      <c r="M58" s="29">
        <f t="shared" si="1"/>
      </c>
    </row>
    <row r="59" spans="1:13" ht="13.5" customHeight="1">
      <c r="A59" s="281"/>
      <c r="B59" s="282"/>
      <c r="C59" s="253"/>
      <c r="D59" s="283">
        <v>56</v>
      </c>
      <c r="E59" s="256"/>
      <c r="F59" s="256"/>
      <c r="G59" s="257"/>
      <c r="H59" s="258"/>
      <c r="I59" s="258"/>
      <c r="J59" s="259">
        <f t="shared" si="2"/>
        <v>0</v>
      </c>
      <c r="K59" s="260"/>
      <c r="L59" s="261"/>
      <c r="M59" s="29">
        <f t="shared" si="1"/>
      </c>
    </row>
    <row r="60" spans="1:13" ht="13.5" customHeight="1">
      <c r="A60" s="281"/>
      <c r="B60" s="282"/>
      <c r="C60" s="253"/>
      <c r="D60" s="283">
        <v>57</v>
      </c>
      <c r="E60" s="256"/>
      <c r="F60" s="256"/>
      <c r="G60" s="257"/>
      <c r="H60" s="258"/>
      <c r="I60" s="258"/>
      <c r="J60" s="259">
        <f t="shared" si="2"/>
        <v>0</v>
      </c>
      <c r="K60" s="260"/>
      <c r="L60" s="261"/>
      <c r="M60" s="29">
        <f t="shared" si="1"/>
      </c>
    </row>
    <row r="61" spans="1:13" ht="13.5" customHeight="1">
      <c r="A61" s="281"/>
      <c r="B61" s="282"/>
      <c r="C61" s="253"/>
      <c r="D61" s="283">
        <v>58</v>
      </c>
      <c r="E61" s="256"/>
      <c r="F61" s="256"/>
      <c r="G61" s="257"/>
      <c r="H61" s="258"/>
      <c r="I61" s="258"/>
      <c r="J61" s="259">
        <f t="shared" si="2"/>
        <v>0</v>
      </c>
      <c r="K61" s="260"/>
      <c r="L61" s="261"/>
      <c r="M61" s="29">
        <f t="shared" si="1"/>
      </c>
    </row>
    <row r="62" spans="1:13" ht="13.5" customHeight="1">
      <c r="A62" s="281"/>
      <c r="B62" s="282"/>
      <c r="C62" s="253"/>
      <c r="D62" s="283">
        <v>59</v>
      </c>
      <c r="E62" s="256"/>
      <c r="F62" s="256"/>
      <c r="G62" s="257"/>
      <c r="H62" s="258"/>
      <c r="I62" s="258"/>
      <c r="J62" s="259">
        <f t="shared" si="2"/>
        <v>0</v>
      </c>
      <c r="K62" s="260"/>
      <c r="L62" s="261"/>
      <c r="M62" s="29">
        <f t="shared" si="1"/>
      </c>
    </row>
    <row r="63" spans="1:13" ht="13.5" customHeight="1">
      <c r="A63" s="281"/>
      <c r="B63" s="282"/>
      <c r="C63" s="253"/>
      <c r="D63" s="283">
        <v>60</v>
      </c>
      <c r="E63" s="256"/>
      <c r="F63" s="256"/>
      <c r="G63" s="257"/>
      <c r="H63" s="258"/>
      <c r="I63" s="258"/>
      <c r="J63" s="259">
        <f t="shared" si="2"/>
        <v>0</v>
      </c>
      <c r="K63" s="260"/>
      <c r="L63" s="261"/>
      <c r="M63" s="29">
        <f t="shared" si="1"/>
      </c>
    </row>
    <row r="64" spans="1:13" ht="13.5" customHeight="1">
      <c r="A64" s="251"/>
      <c r="B64" s="252"/>
      <c r="C64" s="253"/>
      <c r="D64" s="263">
        <v>61</v>
      </c>
      <c r="E64" s="264"/>
      <c r="F64" s="275"/>
      <c r="G64" s="276"/>
      <c r="H64" s="277"/>
      <c r="I64" s="277"/>
      <c r="J64" s="259">
        <f t="shared" si="2"/>
        <v>0</v>
      </c>
      <c r="K64" s="278"/>
      <c r="L64" s="279"/>
      <c r="M64" s="29">
        <f t="shared" si="1"/>
      </c>
    </row>
    <row r="65" spans="1:13" ht="13.5" customHeight="1">
      <c r="A65" s="251"/>
      <c r="B65" s="252"/>
      <c r="C65" s="253"/>
      <c r="D65" s="254">
        <v>62</v>
      </c>
      <c r="E65" s="255"/>
      <c r="F65" s="256"/>
      <c r="G65" s="257"/>
      <c r="H65" s="258"/>
      <c r="I65" s="258"/>
      <c r="J65" s="259">
        <f t="shared" si="2"/>
        <v>0</v>
      </c>
      <c r="K65" s="260"/>
      <c r="L65" s="261"/>
      <c r="M65" s="29">
        <f t="shared" si="1"/>
      </c>
    </row>
    <row r="66" spans="1:13" ht="13.5" customHeight="1">
      <c r="A66" s="251"/>
      <c r="B66" s="252"/>
      <c r="C66" s="253"/>
      <c r="D66" s="254">
        <v>63</v>
      </c>
      <c r="E66" s="255"/>
      <c r="F66" s="256"/>
      <c r="G66" s="257"/>
      <c r="H66" s="258"/>
      <c r="I66" s="258"/>
      <c r="J66" s="259">
        <f t="shared" si="2"/>
        <v>0</v>
      </c>
      <c r="K66" s="260"/>
      <c r="L66" s="261"/>
      <c r="M66" s="29">
        <f t="shared" si="1"/>
      </c>
    </row>
    <row r="67" spans="1:13" ht="13.5" customHeight="1">
      <c r="A67" s="251"/>
      <c r="B67" s="252"/>
      <c r="C67" s="253"/>
      <c r="D67" s="254">
        <v>64</v>
      </c>
      <c r="E67" s="255"/>
      <c r="F67" s="256"/>
      <c r="G67" s="257"/>
      <c r="H67" s="258"/>
      <c r="I67" s="258"/>
      <c r="J67" s="259">
        <f t="shared" si="2"/>
        <v>0</v>
      </c>
      <c r="K67" s="260"/>
      <c r="L67" s="261"/>
      <c r="M67" s="29">
        <f t="shared" si="1"/>
      </c>
    </row>
    <row r="68" spans="1:13" ht="13.5" customHeight="1">
      <c r="A68" s="251"/>
      <c r="B68" s="252"/>
      <c r="C68" s="253"/>
      <c r="D68" s="263">
        <v>65</v>
      </c>
      <c r="E68" s="255"/>
      <c r="F68" s="256"/>
      <c r="G68" s="257"/>
      <c r="H68" s="258"/>
      <c r="I68" s="258"/>
      <c r="J68" s="259">
        <f t="shared" si="2"/>
        <v>0</v>
      </c>
      <c r="K68" s="260"/>
      <c r="L68" s="261"/>
      <c r="M68" s="29">
        <f aca="true" t="shared" si="4" ref="M68:M102">IF(K68="◎",J68,"")</f>
      </c>
    </row>
    <row r="69" spans="1:13" ht="13.5" customHeight="1">
      <c r="A69" s="251"/>
      <c r="B69" s="252"/>
      <c r="C69" s="253"/>
      <c r="D69" s="254">
        <v>66</v>
      </c>
      <c r="E69" s="255"/>
      <c r="F69" s="256"/>
      <c r="G69" s="257"/>
      <c r="H69" s="258"/>
      <c r="I69" s="258"/>
      <c r="J69" s="259">
        <f t="shared" si="2"/>
        <v>0</v>
      </c>
      <c r="K69" s="260"/>
      <c r="L69" s="261"/>
      <c r="M69" s="29">
        <f t="shared" si="4"/>
      </c>
    </row>
    <row r="70" spans="1:13" ht="13.5" customHeight="1">
      <c r="A70" s="251"/>
      <c r="B70" s="252"/>
      <c r="C70" s="253"/>
      <c r="D70" s="254">
        <v>67</v>
      </c>
      <c r="E70" s="255"/>
      <c r="F70" s="256"/>
      <c r="G70" s="257"/>
      <c r="H70" s="258"/>
      <c r="I70" s="258"/>
      <c r="J70" s="259">
        <f aca="true" t="shared" si="5" ref="J70:J89">G70*H70*I70</f>
        <v>0</v>
      </c>
      <c r="K70" s="260"/>
      <c r="L70" s="261"/>
      <c r="M70" s="29">
        <f t="shared" si="4"/>
      </c>
    </row>
    <row r="71" spans="1:13" ht="13.5" customHeight="1">
      <c r="A71" s="251"/>
      <c r="B71" s="252"/>
      <c r="C71" s="253"/>
      <c r="D71" s="254">
        <v>68</v>
      </c>
      <c r="E71" s="255"/>
      <c r="F71" s="256"/>
      <c r="G71" s="257"/>
      <c r="H71" s="258"/>
      <c r="I71" s="258"/>
      <c r="J71" s="259">
        <f t="shared" si="5"/>
        <v>0</v>
      </c>
      <c r="K71" s="260"/>
      <c r="L71" s="261"/>
      <c r="M71" s="29">
        <f t="shared" si="4"/>
      </c>
    </row>
    <row r="72" spans="1:13" ht="13.5" customHeight="1">
      <c r="A72" s="251"/>
      <c r="B72" s="252"/>
      <c r="C72" s="253"/>
      <c r="D72" s="263">
        <v>69</v>
      </c>
      <c r="E72" s="255"/>
      <c r="F72" s="256"/>
      <c r="G72" s="257"/>
      <c r="H72" s="258"/>
      <c r="I72" s="258"/>
      <c r="J72" s="259">
        <f t="shared" si="5"/>
        <v>0</v>
      </c>
      <c r="K72" s="260"/>
      <c r="L72" s="261"/>
      <c r="M72" s="29">
        <f t="shared" si="4"/>
      </c>
    </row>
    <row r="73" spans="1:13" ht="13.5" customHeight="1">
      <c r="A73" s="251"/>
      <c r="B73" s="252"/>
      <c r="C73" s="253"/>
      <c r="D73" s="273">
        <v>70</v>
      </c>
      <c r="E73" s="255"/>
      <c r="F73" s="255"/>
      <c r="G73" s="269"/>
      <c r="H73" s="270"/>
      <c r="I73" s="270"/>
      <c r="J73" s="259">
        <f t="shared" si="5"/>
        <v>0</v>
      </c>
      <c r="K73" s="271"/>
      <c r="L73" s="272"/>
      <c r="M73" s="29">
        <f t="shared" si="4"/>
      </c>
    </row>
    <row r="74" spans="1:13" ht="13.5" customHeight="1">
      <c r="A74" s="251"/>
      <c r="B74" s="252"/>
      <c r="C74" s="253"/>
      <c r="D74" s="283">
        <v>71</v>
      </c>
      <c r="E74" s="255"/>
      <c r="F74" s="256"/>
      <c r="G74" s="257"/>
      <c r="H74" s="258"/>
      <c r="I74" s="258"/>
      <c r="J74" s="259">
        <f t="shared" si="5"/>
        <v>0</v>
      </c>
      <c r="K74" s="260"/>
      <c r="L74" s="261"/>
      <c r="M74" s="29">
        <f t="shared" si="4"/>
      </c>
    </row>
    <row r="75" spans="1:13" ht="13.5" customHeight="1">
      <c r="A75" s="251"/>
      <c r="B75" s="252"/>
      <c r="C75" s="253"/>
      <c r="D75" s="283">
        <v>72</v>
      </c>
      <c r="E75" s="255"/>
      <c r="F75" s="256"/>
      <c r="G75" s="257"/>
      <c r="H75" s="258"/>
      <c r="I75" s="258"/>
      <c r="J75" s="259">
        <f t="shared" si="5"/>
        <v>0</v>
      </c>
      <c r="K75" s="260"/>
      <c r="L75" s="261"/>
      <c r="M75" s="29">
        <f t="shared" si="4"/>
      </c>
    </row>
    <row r="76" spans="1:13" ht="13.5" customHeight="1">
      <c r="A76" s="251"/>
      <c r="B76" s="252"/>
      <c r="C76" s="253"/>
      <c r="D76" s="284">
        <v>73</v>
      </c>
      <c r="E76" s="255"/>
      <c r="F76" s="256"/>
      <c r="G76" s="257"/>
      <c r="H76" s="258"/>
      <c r="I76" s="258"/>
      <c r="J76" s="259">
        <f t="shared" si="5"/>
        <v>0</v>
      </c>
      <c r="K76" s="260"/>
      <c r="L76" s="261"/>
      <c r="M76" s="29">
        <f t="shared" si="4"/>
      </c>
    </row>
    <row r="77" spans="1:13" ht="13.5" customHeight="1">
      <c r="A77" s="251"/>
      <c r="B77" s="252"/>
      <c r="C77" s="253"/>
      <c r="D77" s="283">
        <v>74</v>
      </c>
      <c r="E77" s="255"/>
      <c r="F77" s="256"/>
      <c r="G77" s="257"/>
      <c r="H77" s="258"/>
      <c r="I77" s="258"/>
      <c r="J77" s="259">
        <f t="shared" si="5"/>
        <v>0</v>
      </c>
      <c r="K77" s="260"/>
      <c r="L77" s="261"/>
      <c r="M77" s="29">
        <f t="shared" si="4"/>
      </c>
    </row>
    <row r="78" spans="1:13" ht="13.5" customHeight="1">
      <c r="A78" s="251"/>
      <c r="B78" s="252"/>
      <c r="C78" s="253"/>
      <c r="D78" s="283">
        <v>75</v>
      </c>
      <c r="E78" s="255"/>
      <c r="F78" s="256"/>
      <c r="G78" s="257"/>
      <c r="H78" s="258"/>
      <c r="I78" s="258"/>
      <c r="J78" s="259">
        <f t="shared" si="5"/>
        <v>0</v>
      </c>
      <c r="K78" s="260"/>
      <c r="L78" s="261"/>
      <c r="M78" s="29">
        <f t="shared" si="4"/>
      </c>
    </row>
    <row r="79" spans="1:13" ht="13.5" customHeight="1">
      <c r="A79" s="251"/>
      <c r="B79" s="252"/>
      <c r="C79" s="253"/>
      <c r="D79" s="283">
        <v>76</v>
      </c>
      <c r="E79" s="255"/>
      <c r="F79" s="256"/>
      <c r="G79" s="257"/>
      <c r="H79" s="258"/>
      <c r="I79" s="258"/>
      <c r="J79" s="259">
        <f t="shared" si="5"/>
        <v>0</v>
      </c>
      <c r="K79" s="260"/>
      <c r="L79" s="261"/>
      <c r="M79" s="29">
        <f t="shared" si="4"/>
      </c>
    </row>
    <row r="80" spans="1:13" ht="13.5" customHeight="1">
      <c r="A80" s="251"/>
      <c r="B80" s="252"/>
      <c r="C80" s="253"/>
      <c r="D80" s="284">
        <v>77</v>
      </c>
      <c r="E80" s="255"/>
      <c r="F80" s="256"/>
      <c r="G80" s="257"/>
      <c r="H80" s="258"/>
      <c r="I80" s="258"/>
      <c r="J80" s="259">
        <f t="shared" si="5"/>
        <v>0</v>
      </c>
      <c r="K80" s="260"/>
      <c r="L80" s="261"/>
      <c r="M80" s="29">
        <f t="shared" si="4"/>
      </c>
    </row>
    <row r="81" spans="1:13" ht="13.5" customHeight="1">
      <c r="A81" s="251"/>
      <c r="B81" s="252"/>
      <c r="C81" s="253"/>
      <c r="D81" s="283">
        <v>78</v>
      </c>
      <c r="E81" s="255"/>
      <c r="F81" s="256"/>
      <c r="G81" s="257"/>
      <c r="H81" s="258"/>
      <c r="I81" s="258"/>
      <c r="J81" s="259">
        <f t="shared" si="5"/>
        <v>0</v>
      </c>
      <c r="K81" s="260"/>
      <c r="L81" s="261"/>
      <c r="M81" s="29">
        <f t="shared" si="4"/>
      </c>
    </row>
    <row r="82" spans="1:13" ht="13.5" customHeight="1">
      <c r="A82" s="251"/>
      <c r="B82" s="252"/>
      <c r="C82" s="253"/>
      <c r="D82" s="283">
        <v>79</v>
      </c>
      <c r="E82" s="255"/>
      <c r="F82" s="256"/>
      <c r="G82" s="257"/>
      <c r="H82" s="258"/>
      <c r="I82" s="258"/>
      <c r="J82" s="259">
        <f t="shared" si="5"/>
        <v>0</v>
      </c>
      <c r="K82" s="260"/>
      <c r="L82" s="261"/>
      <c r="M82" s="29">
        <f t="shared" si="4"/>
      </c>
    </row>
    <row r="83" spans="1:13" ht="13.5" customHeight="1">
      <c r="A83" s="251"/>
      <c r="B83" s="252"/>
      <c r="C83" s="253"/>
      <c r="D83" s="283">
        <v>80</v>
      </c>
      <c r="E83" s="256"/>
      <c r="F83" s="256"/>
      <c r="G83" s="257"/>
      <c r="H83" s="258"/>
      <c r="I83" s="258"/>
      <c r="J83" s="259">
        <f t="shared" si="5"/>
        <v>0</v>
      </c>
      <c r="K83" s="260"/>
      <c r="L83" s="261"/>
      <c r="M83" s="29">
        <f t="shared" si="4"/>
      </c>
    </row>
    <row r="84" spans="1:13" ht="13.5" customHeight="1">
      <c r="A84" s="251"/>
      <c r="B84" s="252"/>
      <c r="C84" s="253"/>
      <c r="D84" s="263">
        <v>81</v>
      </c>
      <c r="E84" s="264"/>
      <c r="F84" s="275"/>
      <c r="G84" s="276"/>
      <c r="H84" s="277"/>
      <c r="I84" s="277"/>
      <c r="J84" s="259">
        <f t="shared" si="5"/>
        <v>0</v>
      </c>
      <c r="K84" s="278"/>
      <c r="L84" s="279"/>
      <c r="M84" s="29">
        <f t="shared" si="4"/>
      </c>
    </row>
    <row r="85" spans="1:13" ht="13.5" customHeight="1">
      <c r="A85" s="251"/>
      <c r="B85" s="252"/>
      <c r="C85" s="253"/>
      <c r="D85" s="254">
        <v>82</v>
      </c>
      <c r="E85" s="255"/>
      <c r="F85" s="256"/>
      <c r="G85" s="257"/>
      <c r="H85" s="258"/>
      <c r="I85" s="258"/>
      <c r="J85" s="259">
        <f t="shared" si="5"/>
        <v>0</v>
      </c>
      <c r="K85" s="260"/>
      <c r="L85" s="261"/>
      <c r="M85" s="29">
        <f t="shared" si="4"/>
      </c>
    </row>
    <row r="86" spans="1:13" ht="13.5" customHeight="1">
      <c r="A86" s="251"/>
      <c r="B86" s="252"/>
      <c r="C86" s="253"/>
      <c r="D86" s="254">
        <v>83</v>
      </c>
      <c r="E86" s="255"/>
      <c r="F86" s="256"/>
      <c r="G86" s="257"/>
      <c r="H86" s="258"/>
      <c r="I86" s="258"/>
      <c r="J86" s="259">
        <f t="shared" si="5"/>
        <v>0</v>
      </c>
      <c r="K86" s="260"/>
      <c r="L86" s="261"/>
      <c r="M86" s="29">
        <f t="shared" si="4"/>
      </c>
    </row>
    <row r="87" spans="1:13" ht="13.5" customHeight="1">
      <c r="A87" s="251"/>
      <c r="B87" s="252"/>
      <c r="C87" s="253"/>
      <c r="D87" s="254">
        <v>84</v>
      </c>
      <c r="E87" s="255"/>
      <c r="F87" s="256"/>
      <c r="G87" s="257"/>
      <c r="H87" s="258"/>
      <c r="I87" s="258"/>
      <c r="J87" s="259">
        <f t="shared" si="5"/>
        <v>0</v>
      </c>
      <c r="K87" s="260"/>
      <c r="L87" s="261"/>
      <c r="M87" s="29">
        <f t="shared" si="4"/>
      </c>
    </row>
    <row r="88" spans="1:13" ht="13.5" customHeight="1">
      <c r="A88" s="251"/>
      <c r="B88" s="252"/>
      <c r="C88" s="253"/>
      <c r="D88" s="263">
        <v>85</v>
      </c>
      <c r="E88" s="255"/>
      <c r="F88" s="256"/>
      <c r="G88" s="257"/>
      <c r="H88" s="258"/>
      <c r="I88" s="258"/>
      <c r="J88" s="259">
        <f t="shared" si="5"/>
        <v>0</v>
      </c>
      <c r="K88" s="260"/>
      <c r="L88" s="261"/>
      <c r="M88" s="29">
        <f t="shared" si="4"/>
      </c>
    </row>
    <row r="89" spans="1:13" ht="13.5" customHeight="1">
      <c r="A89" s="251"/>
      <c r="B89" s="252"/>
      <c r="C89" s="253"/>
      <c r="D89" s="254">
        <v>86</v>
      </c>
      <c r="E89" s="255"/>
      <c r="F89" s="256"/>
      <c r="G89" s="257"/>
      <c r="H89" s="258"/>
      <c r="I89" s="258"/>
      <c r="J89" s="259">
        <f t="shared" si="5"/>
        <v>0</v>
      </c>
      <c r="K89" s="260"/>
      <c r="L89" s="261"/>
      <c r="M89" s="29">
        <f t="shared" si="4"/>
      </c>
    </row>
    <row r="90" spans="1:13" ht="13.5" customHeight="1">
      <c r="A90" s="251"/>
      <c r="B90" s="252"/>
      <c r="C90" s="253"/>
      <c r="D90" s="254">
        <v>87</v>
      </c>
      <c r="E90" s="255"/>
      <c r="F90" s="256"/>
      <c r="G90" s="257"/>
      <c r="H90" s="258"/>
      <c r="I90" s="258"/>
      <c r="J90" s="259">
        <f aca="true" t="shared" si="6" ref="J90:J103">G90*H90*I90</f>
        <v>0</v>
      </c>
      <c r="K90" s="260"/>
      <c r="L90" s="261"/>
      <c r="M90" s="29">
        <f t="shared" si="4"/>
      </c>
    </row>
    <row r="91" spans="1:13" ht="13.5" customHeight="1">
      <c r="A91" s="251"/>
      <c r="B91" s="252"/>
      <c r="C91" s="253"/>
      <c r="D91" s="254">
        <v>88</v>
      </c>
      <c r="E91" s="255"/>
      <c r="F91" s="256"/>
      <c r="G91" s="257"/>
      <c r="H91" s="258"/>
      <c r="I91" s="258"/>
      <c r="J91" s="259">
        <f t="shared" si="6"/>
        <v>0</v>
      </c>
      <c r="K91" s="260"/>
      <c r="L91" s="261"/>
      <c r="M91" s="29">
        <f t="shared" si="4"/>
      </c>
    </row>
    <row r="92" spans="1:13" ht="13.5" customHeight="1">
      <c r="A92" s="251"/>
      <c r="B92" s="252"/>
      <c r="C92" s="253"/>
      <c r="D92" s="263">
        <v>89</v>
      </c>
      <c r="E92" s="255"/>
      <c r="F92" s="256"/>
      <c r="G92" s="257"/>
      <c r="H92" s="258"/>
      <c r="I92" s="258"/>
      <c r="J92" s="259">
        <f t="shared" si="6"/>
        <v>0</v>
      </c>
      <c r="K92" s="260"/>
      <c r="L92" s="261"/>
      <c r="M92" s="29">
        <f t="shared" si="4"/>
      </c>
    </row>
    <row r="93" spans="1:13" ht="13.5" customHeight="1">
      <c r="A93" s="251"/>
      <c r="B93" s="252"/>
      <c r="C93" s="253"/>
      <c r="D93" s="273">
        <v>90</v>
      </c>
      <c r="E93" s="255"/>
      <c r="F93" s="255"/>
      <c r="G93" s="269"/>
      <c r="H93" s="270"/>
      <c r="I93" s="270"/>
      <c r="J93" s="259">
        <f t="shared" si="6"/>
        <v>0</v>
      </c>
      <c r="K93" s="271"/>
      <c r="L93" s="272"/>
      <c r="M93" s="29">
        <f t="shared" si="4"/>
      </c>
    </row>
    <row r="94" spans="1:13" ht="13.5" customHeight="1">
      <c r="A94" s="251"/>
      <c r="B94" s="252"/>
      <c r="C94" s="253"/>
      <c r="D94" s="254">
        <v>91</v>
      </c>
      <c r="E94" s="256"/>
      <c r="F94" s="256"/>
      <c r="G94" s="257"/>
      <c r="H94" s="258"/>
      <c r="I94" s="258"/>
      <c r="J94" s="259">
        <f t="shared" si="6"/>
        <v>0</v>
      </c>
      <c r="K94" s="260"/>
      <c r="L94" s="261"/>
      <c r="M94" s="29">
        <f t="shared" si="4"/>
      </c>
    </row>
    <row r="95" spans="1:13" ht="13.5" customHeight="1">
      <c r="A95" s="251"/>
      <c r="B95" s="252"/>
      <c r="C95" s="253"/>
      <c r="D95" s="254">
        <v>92</v>
      </c>
      <c r="E95" s="256"/>
      <c r="F95" s="256"/>
      <c r="G95" s="257"/>
      <c r="H95" s="258"/>
      <c r="I95" s="258"/>
      <c r="J95" s="259">
        <f t="shared" si="6"/>
        <v>0</v>
      </c>
      <c r="K95" s="260"/>
      <c r="L95" s="261"/>
      <c r="M95" s="29">
        <f t="shared" si="4"/>
      </c>
    </row>
    <row r="96" spans="1:13" ht="13.5" customHeight="1">
      <c r="A96" s="251"/>
      <c r="B96" s="252"/>
      <c r="C96" s="253"/>
      <c r="D96" s="254">
        <v>93</v>
      </c>
      <c r="E96" s="256"/>
      <c r="F96" s="256"/>
      <c r="G96" s="257"/>
      <c r="H96" s="258"/>
      <c r="I96" s="258"/>
      <c r="J96" s="259">
        <f t="shared" si="6"/>
        <v>0</v>
      </c>
      <c r="K96" s="260"/>
      <c r="L96" s="261"/>
      <c r="M96" s="29">
        <f t="shared" si="4"/>
      </c>
    </row>
    <row r="97" spans="1:13" ht="13.5" customHeight="1">
      <c r="A97" s="251"/>
      <c r="B97" s="252"/>
      <c r="C97" s="253"/>
      <c r="D97" s="254">
        <v>94</v>
      </c>
      <c r="E97" s="256"/>
      <c r="F97" s="256"/>
      <c r="G97" s="257"/>
      <c r="H97" s="258"/>
      <c r="I97" s="258"/>
      <c r="J97" s="259">
        <f t="shared" si="6"/>
        <v>0</v>
      </c>
      <c r="K97" s="260"/>
      <c r="L97" s="261"/>
      <c r="M97" s="29">
        <f t="shared" si="4"/>
      </c>
    </row>
    <row r="98" spans="1:13" ht="13.5" customHeight="1">
      <c r="A98" s="251"/>
      <c r="B98" s="252"/>
      <c r="C98" s="253"/>
      <c r="D98" s="254">
        <v>95</v>
      </c>
      <c r="E98" s="256"/>
      <c r="F98" s="256"/>
      <c r="G98" s="257"/>
      <c r="H98" s="258"/>
      <c r="I98" s="258"/>
      <c r="J98" s="259">
        <f t="shared" si="6"/>
        <v>0</v>
      </c>
      <c r="K98" s="260"/>
      <c r="L98" s="261"/>
      <c r="M98" s="29">
        <f t="shared" si="4"/>
      </c>
    </row>
    <row r="99" spans="1:13" ht="13.5" customHeight="1">
      <c r="A99" s="251"/>
      <c r="B99" s="252"/>
      <c r="C99" s="253"/>
      <c r="D99" s="254">
        <v>96</v>
      </c>
      <c r="E99" s="256"/>
      <c r="F99" s="256"/>
      <c r="G99" s="257"/>
      <c r="H99" s="258"/>
      <c r="I99" s="258"/>
      <c r="J99" s="259">
        <f t="shared" si="6"/>
        <v>0</v>
      </c>
      <c r="K99" s="260"/>
      <c r="L99" s="261"/>
      <c r="M99" s="29">
        <f t="shared" si="4"/>
      </c>
    </row>
    <row r="100" spans="1:13" ht="13.5" customHeight="1">
      <c r="A100" s="251"/>
      <c r="B100" s="252"/>
      <c r="C100" s="253"/>
      <c r="D100" s="254">
        <v>97</v>
      </c>
      <c r="E100" s="256"/>
      <c r="F100" s="256"/>
      <c r="G100" s="257"/>
      <c r="H100" s="258"/>
      <c r="I100" s="258"/>
      <c r="J100" s="259">
        <f t="shared" si="6"/>
        <v>0</v>
      </c>
      <c r="K100" s="260"/>
      <c r="L100" s="261"/>
      <c r="M100" s="29">
        <f t="shared" si="4"/>
      </c>
    </row>
    <row r="101" spans="1:13" ht="13.5" customHeight="1">
      <c r="A101" s="251"/>
      <c r="B101" s="252"/>
      <c r="C101" s="253"/>
      <c r="D101" s="254">
        <v>98</v>
      </c>
      <c r="E101" s="256"/>
      <c r="F101" s="256"/>
      <c r="G101" s="257"/>
      <c r="H101" s="258"/>
      <c r="I101" s="258"/>
      <c r="J101" s="259">
        <f t="shared" si="6"/>
        <v>0</v>
      </c>
      <c r="K101" s="260"/>
      <c r="L101" s="261"/>
      <c r="M101" s="29">
        <f t="shared" si="4"/>
      </c>
    </row>
    <row r="102" spans="1:13" ht="13.5" customHeight="1">
      <c r="A102" s="251"/>
      <c r="B102" s="252"/>
      <c r="C102" s="253"/>
      <c r="D102" s="254">
        <v>99</v>
      </c>
      <c r="E102" s="256"/>
      <c r="F102" s="256"/>
      <c r="G102" s="257"/>
      <c r="H102" s="258"/>
      <c r="I102" s="258"/>
      <c r="J102" s="259">
        <f t="shared" si="6"/>
        <v>0</v>
      </c>
      <c r="K102" s="260"/>
      <c r="L102" s="261"/>
      <c r="M102" s="29">
        <f t="shared" si="4"/>
      </c>
    </row>
    <row r="103" spans="1:13" ht="13.5" customHeight="1" thickBot="1">
      <c r="A103" s="285"/>
      <c r="B103" s="286"/>
      <c r="C103" s="476"/>
      <c r="D103" s="287">
        <v>100</v>
      </c>
      <c r="E103" s="288"/>
      <c r="F103" s="288"/>
      <c r="G103" s="289"/>
      <c r="H103" s="290"/>
      <c r="I103" s="290"/>
      <c r="J103" s="291">
        <f t="shared" si="6"/>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1" t="s">
        <v>96</v>
      </c>
      <c r="G106" s="229" t="s">
        <v>97</v>
      </c>
      <c r="H106" s="602" t="s">
        <v>176</v>
      </c>
      <c r="I106" s="602"/>
      <c r="J106" s="602" t="s">
        <v>173</v>
      </c>
      <c r="K106" s="604"/>
    </row>
    <row r="107" spans="4:11" ht="14.25" thickTop="1">
      <c r="D107" s="67"/>
      <c r="F107" s="296" t="s">
        <v>85</v>
      </c>
      <c r="G107" s="226">
        <f>SUMIF($E$4:$E$103,F107,$J$4:$J$103)</f>
        <v>20000</v>
      </c>
      <c r="H107" s="603">
        <f>SUMIF($E$4:$E$103,F107,$M$4:$M$103)</f>
        <v>0</v>
      </c>
      <c r="I107" s="603"/>
      <c r="J107" s="603">
        <f aca="true" t="shared" si="7" ref="J107:J115">G107-H107</f>
        <v>20000</v>
      </c>
      <c r="K107" s="605"/>
    </row>
    <row r="108" spans="4:11" ht="13.5">
      <c r="D108" s="67"/>
      <c r="F108" s="297" t="s">
        <v>86</v>
      </c>
      <c r="G108" s="226">
        <f aca="true" t="shared" si="8" ref="G108:G115">SUMIF($E$4:$E$103,F108,$J$4:$J$103)</f>
        <v>370000</v>
      </c>
      <c r="H108" s="596">
        <f aca="true" t="shared" si="9" ref="H108:H114">SUMIF($E$4:$E$103,F108,$M$4:$M$103)</f>
        <v>0</v>
      </c>
      <c r="I108" s="596"/>
      <c r="J108" s="596">
        <f t="shared" si="7"/>
        <v>370000</v>
      </c>
      <c r="K108" s="597"/>
    </row>
    <row r="109" spans="4:11" ht="13.5">
      <c r="D109" s="67"/>
      <c r="F109" s="297" t="s">
        <v>125</v>
      </c>
      <c r="G109" s="226">
        <f t="shared" si="8"/>
        <v>567000</v>
      </c>
      <c r="H109" s="596">
        <f t="shared" si="9"/>
        <v>0</v>
      </c>
      <c r="I109" s="596"/>
      <c r="J109" s="596">
        <f t="shared" si="7"/>
        <v>567000</v>
      </c>
      <c r="K109" s="597"/>
    </row>
    <row r="110" spans="4:11" ht="13.5">
      <c r="D110" s="67"/>
      <c r="F110" s="297" t="s">
        <v>126</v>
      </c>
      <c r="G110" s="226">
        <f t="shared" si="8"/>
        <v>0</v>
      </c>
      <c r="H110" s="596">
        <f t="shared" si="9"/>
        <v>0</v>
      </c>
      <c r="I110" s="596"/>
      <c r="J110" s="596">
        <f t="shared" si="7"/>
        <v>0</v>
      </c>
      <c r="K110" s="597"/>
    </row>
    <row r="111" spans="4:11" ht="13.5">
      <c r="D111" s="67"/>
      <c r="F111" s="297" t="s">
        <v>87</v>
      </c>
      <c r="G111" s="226">
        <f t="shared" si="8"/>
        <v>0</v>
      </c>
      <c r="H111" s="596">
        <f t="shared" si="9"/>
        <v>0</v>
      </c>
      <c r="I111" s="596"/>
      <c r="J111" s="596">
        <f t="shared" si="7"/>
        <v>0</v>
      </c>
      <c r="K111" s="597"/>
    </row>
    <row r="112" spans="4:11" ht="13.5">
      <c r="D112" s="67"/>
      <c r="F112" s="297" t="s">
        <v>88</v>
      </c>
      <c r="G112" s="226">
        <f t="shared" si="8"/>
        <v>40000</v>
      </c>
      <c r="H112" s="596">
        <f t="shared" si="9"/>
        <v>0</v>
      </c>
      <c r="I112" s="596"/>
      <c r="J112" s="596">
        <f t="shared" si="7"/>
        <v>40000</v>
      </c>
      <c r="K112" s="597"/>
    </row>
    <row r="113" spans="4:11" ht="13.5">
      <c r="D113" s="67"/>
      <c r="F113" s="297" t="s">
        <v>89</v>
      </c>
      <c r="G113" s="226">
        <f t="shared" si="8"/>
        <v>0</v>
      </c>
      <c r="H113" s="596">
        <f t="shared" si="9"/>
        <v>0</v>
      </c>
      <c r="I113" s="596"/>
      <c r="J113" s="596">
        <f t="shared" si="7"/>
        <v>0</v>
      </c>
      <c r="K113" s="597"/>
    </row>
    <row r="114" spans="4:11" ht="13.5">
      <c r="D114" s="67"/>
      <c r="F114" s="297" t="s">
        <v>90</v>
      </c>
      <c r="G114" s="226">
        <f t="shared" si="8"/>
        <v>0</v>
      </c>
      <c r="H114" s="596">
        <f t="shared" si="9"/>
        <v>0</v>
      </c>
      <c r="I114" s="596"/>
      <c r="J114" s="596">
        <f t="shared" si="7"/>
        <v>0</v>
      </c>
      <c r="K114" s="597"/>
    </row>
    <row r="115" spans="4:11" ht="14.25" thickBot="1">
      <c r="D115" s="67"/>
      <c r="F115" s="427" t="s">
        <v>138</v>
      </c>
      <c r="G115" s="428">
        <f t="shared" si="8"/>
        <v>65930</v>
      </c>
      <c r="H115" s="600">
        <f>SUMIF($E$4:$E$103,F115,$M$4:$M$103)+'1-3'!F121</f>
        <v>11000</v>
      </c>
      <c r="I115" s="600"/>
      <c r="J115" s="600">
        <f t="shared" si="7"/>
        <v>54930</v>
      </c>
      <c r="K115" s="601"/>
    </row>
    <row r="116" spans="4:11" ht="15" thickBot="1" thickTop="1">
      <c r="D116" s="47"/>
      <c r="F116" s="425" t="s">
        <v>15</v>
      </c>
      <c r="G116" s="426">
        <f>SUM(G107:G115)</f>
        <v>1062930</v>
      </c>
      <c r="H116" s="598">
        <f>SUM(H107:I115)</f>
        <v>11000</v>
      </c>
      <c r="I116" s="598"/>
      <c r="J116" s="598">
        <f>SUM(J107:K115)</f>
        <v>1051930</v>
      </c>
      <c r="K116" s="599"/>
    </row>
  </sheetData>
  <sheetProtection formatCells="0" selectLockedCells="1"/>
  <mergeCells count="22">
    <mergeCell ref="H106:I106"/>
    <mergeCell ref="H107:I107"/>
    <mergeCell ref="H108:I108"/>
    <mergeCell ref="J106:K106"/>
    <mergeCell ref="J107:K107"/>
    <mergeCell ref="J108:K108"/>
    <mergeCell ref="J116:K116"/>
    <mergeCell ref="H116:I116"/>
    <mergeCell ref="J113:K113"/>
    <mergeCell ref="J114:K114"/>
    <mergeCell ref="H115:I115"/>
    <mergeCell ref="H113:I113"/>
    <mergeCell ref="H114:I114"/>
    <mergeCell ref="J115:K115"/>
    <mergeCell ref="H109:I109"/>
    <mergeCell ref="J111:K111"/>
    <mergeCell ref="H110:I110"/>
    <mergeCell ref="H111:I111"/>
    <mergeCell ref="H112:I112"/>
    <mergeCell ref="J109:K109"/>
    <mergeCell ref="J110:K110"/>
    <mergeCell ref="J112:K112"/>
  </mergeCells>
  <conditionalFormatting sqref="B2:J2 J33:J104 J4:J29">
    <cfRule type="cellIs" priority="17" dxfId="38" operator="equal" stopIfTrue="1">
      <formula>0</formula>
    </cfRule>
  </conditionalFormatting>
  <conditionalFormatting sqref="J30">
    <cfRule type="cellIs" priority="10" dxfId="38" operator="equal" stopIfTrue="1">
      <formula>0</formula>
    </cfRule>
  </conditionalFormatting>
  <conditionalFormatting sqref="J28">
    <cfRule type="cellIs" priority="8" dxfId="38" operator="equal" stopIfTrue="1">
      <formula>0</formula>
    </cfRule>
  </conditionalFormatting>
  <conditionalFormatting sqref="J29">
    <cfRule type="cellIs" priority="7" dxfId="38" operator="equal" stopIfTrue="1">
      <formula>0</formula>
    </cfRule>
  </conditionalFormatting>
  <conditionalFormatting sqref="J31:J32">
    <cfRule type="cellIs" priority="6" dxfId="38" operator="equal" stopIfTrue="1">
      <formula>0</formula>
    </cfRule>
  </conditionalFormatting>
  <conditionalFormatting sqref="J7:J9">
    <cfRule type="cellIs" priority="5" dxfId="38" operator="equal" stopIfTrue="1">
      <formula>0</formula>
    </cfRule>
  </conditionalFormatting>
  <conditionalFormatting sqref="J25">
    <cfRule type="cellIs" priority="4" dxfId="38" operator="equal" stopIfTrue="1">
      <formula>0</formula>
    </cfRule>
  </conditionalFormatting>
  <conditionalFormatting sqref="J23">
    <cfRule type="cellIs" priority="3" dxfId="38" operator="equal" stopIfTrue="1">
      <formula>0</formula>
    </cfRule>
  </conditionalFormatting>
  <conditionalFormatting sqref="J24">
    <cfRule type="cellIs" priority="2" dxfId="38" operator="equal" stopIfTrue="1">
      <formula>0</formula>
    </cfRule>
  </conditionalFormatting>
  <conditionalFormatting sqref="J25:J27">
    <cfRule type="cellIs" priority="1" dxfId="3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80" zoomScaleSheetLayoutView="80" zoomScalePageLayoutView="0" workbookViewId="0" topLeftCell="A1">
      <pane ySplit="3" topLeftCell="A10" activePane="bottomLeft" state="frozen"/>
      <selection pane="topLeft" activeCell="B16" sqref="B16:K23"/>
      <selection pane="bottomLeft" activeCell="E90" sqref="E9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85" t="s">
        <v>258</v>
      </c>
      <c r="B1" s="585"/>
      <c r="C1" s="585"/>
      <c r="D1" s="585"/>
      <c r="E1" s="585"/>
      <c r="F1" s="585"/>
    </row>
    <row r="2" spans="1:6" ht="15" customHeight="1" thickBot="1">
      <c r="A2" s="8"/>
      <c r="B2" s="7" t="s">
        <v>244</v>
      </c>
      <c r="C2" s="87"/>
      <c r="E2" s="72" t="s">
        <v>185</v>
      </c>
      <c r="F2" s="463">
        <f>SUM(E4:E118)</f>
        <v>63930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287</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v>10000</v>
      </c>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287</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v>5000</v>
      </c>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v>3000</v>
      </c>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288</v>
      </c>
      <c r="E104" s="191">
        <v>3600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63930</v>
      </c>
    </row>
    <row r="121" spans="4:6" ht="15" customHeight="1">
      <c r="D121" s="80"/>
      <c r="E121" s="39" t="s">
        <v>176</v>
      </c>
      <c r="F121" s="182">
        <f>SUMIF(F4:F118,"◎",E4:E118)</f>
        <v>11000</v>
      </c>
    </row>
    <row r="122" spans="4:6" ht="15" customHeight="1" thickBot="1">
      <c r="D122" s="80"/>
      <c r="E122" s="82" t="s">
        <v>13</v>
      </c>
      <c r="F122" s="183">
        <f>F120-F121</f>
        <v>52930</v>
      </c>
    </row>
  </sheetData>
  <sheetProtection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7">
      <selection activeCell="E6" sqref="E6"/>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26" t="s">
        <v>303</v>
      </c>
      <c r="I1" s="526"/>
      <c r="J1" s="526"/>
      <c r="K1" s="526"/>
    </row>
    <row r="2" spans="8:11" s="1" customFormat="1" ht="18" customHeight="1">
      <c r="H2" s="526" t="s">
        <v>306</v>
      </c>
      <c r="I2" s="526"/>
      <c r="J2" s="526"/>
      <c r="K2" s="526"/>
    </row>
    <row r="3" s="1" customFormat="1" ht="18" customHeight="1">
      <c r="K3" s="2"/>
    </row>
    <row r="4" spans="8:11" s="1" customFormat="1" ht="18" customHeight="1">
      <c r="H4" s="527" t="s">
        <v>338</v>
      </c>
      <c r="I4" s="527"/>
      <c r="J4" s="527"/>
      <c r="K4" s="527"/>
    </row>
    <row r="5" spans="8:11" s="1" customFormat="1" ht="18" customHeight="1">
      <c r="H5" s="528">
        <v>42971</v>
      </c>
      <c r="I5" s="527"/>
      <c r="J5" s="527"/>
      <c r="K5" s="527"/>
    </row>
    <row r="6" spans="1:11" s="1" customFormat="1" ht="18" customHeight="1">
      <c r="A6" s="3" t="s">
        <v>2</v>
      </c>
      <c r="H6" s="4"/>
      <c r="K6" s="11"/>
    </row>
    <row r="7" spans="1:11" s="1" customFormat="1" ht="18" customHeight="1">
      <c r="A7" s="4"/>
      <c r="H7" s="527" t="s">
        <v>304</v>
      </c>
      <c r="I7" s="527"/>
      <c r="J7" s="527"/>
      <c r="K7" s="527"/>
    </row>
    <row r="8" spans="1:11" s="1" customFormat="1" ht="18" customHeight="1">
      <c r="A8" s="4"/>
      <c r="H8" s="527" t="s">
        <v>305</v>
      </c>
      <c r="I8" s="527"/>
      <c r="J8" s="527"/>
      <c r="K8" s="527"/>
    </row>
    <row r="9" spans="1:11" s="1" customFormat="1" ht="42" customHeight="1">
      <c r="A9" s="4"/>
      <c r="H9" s="2"/>
      <c r="K9" s="46"/>
    </row>
    <row r="10" spans="1:11" ht="24" customHeight="1">
      <c r="A10" s="540" t="s">
        <v>259</v>
      </c>
      <c r="B10" s="540"/>
      <c r="C10" s="540"/>
      <c r="D10" s="540"/>
      <c r="E10" s="540"/>
      <c r="F10" s="540"/>
      <c r="G10" s="540"/>
      <c r="H10" s="540"/>
      <c r="I10" s="540"/>
      <c r="J10" s="540"/>
      <c r="K10" s="540"/>
    </row>
    <row r="11" spans="1:11" ht="24" customHeight="1">
      <c r="A11" s="541"/>
      <c r="B11" s="541"/>
      <c r="C11" s="541"/>
      <c r="D11" s="541"/>
      <c r="E11" s="541"/>
      <c r="F11" s="541"/>
      <c r="G11" s="541"/>
      <c r="H11" s="541"/>
      <c r="I11" s="541"/>
      <c r="J11" s="541"/>
      <c r="K11" s="54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88" t="s">
        <v>84</v>
      </c>
      <c r="B14" s="589"/>
      <c r="C14" s="590"/>
      <c r="D14" s="606">
        <f>'1-1'!D14:F14</f>
        <v>1190000</v>
      </c>
      <c r="E14" s="607"/>
      <c r="F14" s="608"/>
      <c r="G14" s="609"/>
      <c r="H14" s="610"/>
      <c r="I14" s="610"/>
      <c r="J14" s="610"/>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3">
        <f>'随時②-1'!B20</f>
        <v>60000</v>
      </c>
      <c r="C16" s="224">
        <f>'随時②-1'!C20</f>
        <v>370000</v>
      </c>
      <c r="D16" s="224">
        <f>'随時②-1'!D20</f>
        <v>567000</v>
      </c>
      <c r="E16" s="224">
        <f>'随時②-1'!E20</f>
        <v>0</v>
      </c>
      <c r="F16" s="224">
        <f>'随時②-1'!F20</f>
        <v>0</v>
      </c>
      <c r="G16" s="224">
        <f>'随時②-1'!G20</f>
        <v>40000</v>
      </c>
      <c r="H16" s="224">
        <f>'随時②-1'!H20</f>
        <v>0</v>
      </c>
      <c r="I16" s="224">
        <f>'随時②-1'!I20</f>
        <v>0</v>
      </c>
      <c r="J16" s="225">
        <f>'随時②-1'!J20</f>
        <v>65930</v>
      </c>
      <c r="K16" s="432">
        <f aca="true" t="shared" si="0" ref="K16:K26">SUM(B16:J16)</f>
        <v>1102930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2">
        <f t="shared" si="0"/>
        <v>11000</v>
      </c>
    </row>
    <row r="18" spans="1:11" ht="39" customHeight="1" thickBot="1">
      <c r="A18" s="30" t="s">
        <v>106</v>
      </c>
      <c r="B18" s="223">
        <f>B16-B17</f>
        <v>60000</v>
      </c>
      <c r="C18" s="224">
        <f>C16-C17</f>
        <v>370000</v>
      </c>
      <c r="D18" s="224">
        <f aca="true" t="shared" si="1" ref="D18:J18">D16-D17</f>
        <v>567000</v>
      </c>
      <c r="E18" s="224">
        <f t="shared" si="1"/>
        <v>0</v>
      </c>
      <c r="F18" s="224">
        <f t="shared" si="1"/>
        <v>0</v>
      </c>
      <c r="G18" s="224">
        <f t="shared" si="1"/>
        <v>40000</v>
      </c>
      <c r="H18" s="224">
        <f t="shared" si="1"/>
        <v>0</v>
      </c>
      <c r="I18" s="224">
        <f t="shared" si="1"/>
        <v>0</v>
      </c>
      <c r="J18" s="224">
        <f t="shared" si="1"/>
        <v>54930</v>
      </c>
      <c r="K18" s="432">
        <f t="shared" si="0"/>
        <v>1091930</v>
      </c>
    </row>
    <row r="19" spans="1:11" ht="39" customHeight="1" thickBot="1">
      <c r="A19" s="32" t="s">
        <v>174</v>
      </c>
      <c r="B19" s="440">
        <f>'2-2'!K142</f>
        <v>60000</v>
      </c>
      <c r="C19" s="441">
        <f>'2-2'!K143</f>
        <v>78680</v>
      </c>
      <c r="D19" s="441">
        <f>'2-2'!K144</f>
        <v>37080</v>
      </c>
      <c r="E19" s="441">
        <f>'2-2'!K145</f>
        <v>0</v>
      </c>
      <c r="F19" s="441">
        <f>'2-2'!K146</f>
        <v>0</v>
      </c>
      <c r="G19" s="441">
        <f>'2-2'!K147</f>
        <v>39204</v>
      </c>
      <c r="H19" s="441">
        <f>'2-2'!K148</f>
        <v>0</v>
      </c>
      <c r="I19" s="441">
        <f>'2-2'!K149</f>
        <v>0</v>
      </c>
      <c r="J19" s="445">
        <f>'2-2'!K150</f>
        <v>63130</v>
      </c>
      <c r="K19" s="442">
        <f t="shared" si="0"/>
        <v>278094</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201</v>
      </c>
      <c r="B21" s="433">
        <f>B19-B20</f>
        <v>60000</v>
      </c>
      <c r="C21" s="321">
        <f>C19-C20</f>
        <v>78680</v>
      </c>
      <c r="D21" s="321">
        <f aca="true" t="shared" si="2" ref="D21:J21">D19-D20</f>
        <v>37080</v>
      </c>
      <c r="E21" s="321">
        <f t="shared" si="2"/>
        <v>0</v>
      </c>
      <c r="F21" s="321">
        <f t="shared" si="2"/>
        <v>0</v>
      </c>
      <c r="G21" s="321">
        <f t="shared" si="2"/>
        <v>39204</v>
      </c>
      <c r="H21" s="321">
        <f t="shared" si="2"/>
        <v>0</v>
      </c>
      <c r="I21" s="321">
        <f t="shared" si="2"/>
        <v>0</v>
      </c>
      <c r="J21" s="321">
        <f t="shared" si="2"/>
        <v>52130</v>
      </c>
      <c r="K21" s="435">
        <f t="shared" si="0"/>
        <v>267094</v>
      </c>
    </row>
    <row r="22" spans="1:11" ht="39" customHeight="1" thickBot="1">
      <c r="A22" s="32" t="s">
        <v>117</v>
      </c>
      <c r="B22" s="440">
        <f>B18-B21</f>
        <v>0</v>
      </c>
      <c r="C22" s="440">
        <f aca="true" t="shared" si="3" ref="C22:J22">C18-C21</f>
        <v>291320</v>
      </c>
      <c r="D22" s="440">
        <f t="shared" si="3"/>
        <v>529920</v>
      </c>
      <c r="E22" s="440">
        <f t="shared" si="3"/>
        <v>0</v>
      </c>
      <c r="F22" s="440">
        <f t="shared" si="3"/>
        <v>0</v>
      </c>
      <c r="G22" s="440">
        <f t="shared" si="3"/>
        <v>796</v>
      </c>
      <c r="H22" s="440">
        <f t="shared" si="3"/>
        <v>0</v>
      </c>
      <c r="I22" s="440">
        <f t="shared" si="3"/>
        <v>0</v>
      </c>
      <c r="J22" s="440">
        <f t="shared" si="3"/>
        <v>2800</v>
      </c>
      <c r="K22" s="442">
        <f t="shared" si="0"/>
        <v>824836</v>
      </c>
    </row>
    <row r="23" spans="1:11" ht="39" customHeight="1">
      <c r="A23" s="30" t="s">
        <v>167</v>
      </c>
      <c r="B23" s="224">
        <f>'2-4'!G107</f>
        <v>0</v>
      </c>
      <c r="C23" s="224">
        <f>'2-4'!G108</f>
        <v>310000</v>
      </c>
      <c r="D23" s="224">
        <f>'2-4'!G109</f>
        <v>598000</v>
      </c>
      <c r="E23" s="224">
        <f>'2-4'!G110</f>
        <v>0</v>
      </c>
      <c r="F23" s="224">
        <f>'2-4'!G111</f>
        <v>0</v>
      </c>
      <c r="G23" s="224">
        <f>'2-4'!G112</f>
        <v>0</v>
      </c>
      <c r="H23" s="224">
        <f>'2-4'!G113</f>
        <v>0</v>
      </c>
      <c r="I23" s="224">
        <f>'2-4'!G114</f>
        <v>0</v>
      </c>
      <c r="J23" s="224">
        <f>'2-4'!G115</f>
        <v>2800</v>
      </c>
      <c r="K23" s="432">
        <f t="shared" si="0"/>
        <v>910800</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5">
        <f t="shared" si="0"/>
        <v>0</v>
      </c>
    </row>
    <row r="25" spans="1:11" ht="39" customHeight="1">
      <c r="A25" s="21" t="s">
        <v>120</v>
      </c>
      <c r="B25" s="433">
        <f>B23-B24-B22</f>
        <v>0</v>
      </c>
      <c r="C25" s="433">
        <f aca="true" t="shared" si="4" ref="C25:J25">C23-C24-C22</f>
        <v>18680</v>
      </c>
      <c r="D25" s="433">
        <f t="shared" si="4"/>
        <v>68080</v>
      </c>
      <c r="E25" s="433">
        <f t="shared" si="4"/>
        <v>0</v>
      </c>
      <c r="F25" s="433">
        <f t="shared" si="4"/>
        <v>0</v>
      </c>
      <c r="G25" s="433">
        <f t="shared" si="4"/>
        <v>-796</v>
      </c>
      <c r="H25" s="433">
        <f t="shared" si="4"/>
        <v>0</v>
      </c>
      <c r="I25" s="433">
        <f t="shared" si="4"/>
        <v>0</v>
      </c>
      <c r="J25" s="433">
        <f t="shared" si="4"/>
        <v>0</v>
      </c>
      <c r="K25" s="435">
        <f t="shared" si="0"/>
        <v>85964</v>
      </c>
    </row>
    <row r="26" spans="1:11" ht="39" customHeight="1" thickBot="1">
      <c r="A26" s="22" t="s">
        <v>118</v>
      </c>
      <c r="B26" s="219">
        <f>B19+B23</f>
        <v>60000</v>
      </c>
      <c r="C26" s="219">
        <f aca="true" t="shared" si="5" ref="C26:J26">C19+C23</f>
        <v>388680</v>
      </c>
      <c r="D26" s="219">
        <f t="shared" si="5"/>
        <v>635080</v>
      </c>
      <c r="E26" s="219">
        <f t="shared" si="5"/>
        <v>0</v>
      </c>
      <c r="F26" s="219">
        <f t="shared" si="5"/>
        <v>0</v>
      </c>
      <c r="G26" s="219">
        <f t="shared" si="5"/>
        <v>39204</v>
      </c>
      <c r="H26" s="219">
        <f t="shared" si="5"/>
        <v>0</v>
      </c>
      <c r="I26" s="219">
        <f t="shared" si="5"/>
        <v>0</v>
      </c>
      <c r="J26" s="219">
        <f t="shared" si="5"/>
        <v>65930</v>
      </c>
      <c r="K26" s="222">
        <f t="shared" si="0"/>
        <v>1188894</v>
      </c>
    </row>
    <row r="27" spans="1:11" ht="39" customHeight="1" thickBot="1">
      <c r="A27" s="32" t="s">
        <v>104</v>
      </c>
      <c r="B27" s="586" t="s">
        <v>337</v>
      </c>
      <c r="C27" s="586"/>
      <c r="D27" s="586"/>
      <c r="E27" s="586"/>
      <c r="F27" s="586"/>
      <c r="G27" s="586"/>
      <c r="H27" s="586"/>
      <c r="I27" s="586"/>
      <c r="J27" s="586"/>
      <c r="K27" s="587"/>
    </row>
  </sheetData>
  <sheetProtection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38" operator="equal" stopIfTrue="1">
      <formula>0</formula>
    </cfRule>
  </conditionalFormatting>
  <conditionalFormatting sqref="B23:J24">
    <cfRule type="cellIs" priority="1" dxfId="3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zoomScalePageLayoutView="0" workbookViewId="0" topLeftCell="A1">
      <pane xSplit="4" ySplit="3" topLeftCell="I4" activePane="bottomRight" state="frozen"/>
      <selection pane="topLeft" activeCell="E23" sqref="E23"/>
      <selection pane="topRight" activeCell="E23" sqref="E23"/>
      <selection pane="bottomLeft" activeCell="E23" sqref="E23"/>
      <selection pane="bottomRight" activeCell="D6" sqref="D6"/>
    </sheetView>
  </sheetViews>
  <sheetFormatPr defaultColWidth="9.00390625" defaultRowHeight="13.5"/>
  <cols>
    <col min="1" max="1" width="4.125" style="5" customWidth="1"/>
    <col min="2" max="2" width="11.625" style="5" customWidth="1"/>
    <col min="3" max="3" width="20.625" style="5" customWidth="1"/>
    <col min="4" max="4" width="21.25390625" style="26" customWidth="1"/>
    <col min="5" max="5" width="21.2539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17" t="s">
        <v>143</v>
      </c>
      <c r="G2" s="618"/>
      <c r="H2" s="618"/>
      <c r="I2" s="618"/>
      <c r="J2" s="618"/>
      <c r="K2" s="579" t="s">
        <v>115</v>
      </c>
      <c r="L2" s="577"/>
      <c r="M2" s="577"/>
      <c r="N2" s="577"/>
      <c r="O2" s="578"/>
      <c r="P2" s="13"/>
    </row>
    <row r="3" spans="1:21" ht="24" customHeight="1">
      <c r="A3" s="421" t="s">
        <v>141</v>
      </c>
      <c r="B3" s="299" t="s">
        <v>142</v>
      </c>
      <c r="C3" s="59" t="s">
        <v>144</v>
      </c>
      <c r="D3" s="96" t="s">
        <v>146</v>
      </c>
      <c r="E3" s="96" t="s">
        <v>0</v>
      </c>
      <c r="F3" s="96" t="s">
        <v>197</v>
      </c>
      <c r="G3" s="96" t="s">
        <v>91</v>
      </c>
      <c r="H3" s="473" t="s">
        <v>246</v>
      </c>
      <c r="I3" s="96" t="s">
        <v>92</v>
      </c>
      <c r="J3" s="96" t="s">
        <v>93</v>
      </c>
      <c r="K3" s="383" t="s">
        <v>199</v>
      </c>
      <c r="L3" s="384" t="s">
        <v>91</v>
      </c>
      <c r="M3" s="474" t="s">
        <v>246</v>
      </c>
      <c r="N3" s="384" t="s">
        <v>92</v>
      </c>
      <c r="O3" s="385" t="s">
        <v>93</v>
      </c>
      <c r="P3" s="227" t="s">
        <v>111</v>
      </c>
      <c r="Q3" s="295" t="s">
        <v>107</v>
      </c>
      <c r="R3" s="62" t="s">
        <v>148</v>
      </c>
      <c r="S3" s="61" t="s">
        <v>149</v>
      </c>
      <c r="T3" s="61" t="s">
        <v>150</v>
      </c>
      <c r="U3" s="61" t="s">
        <v>151</v>
      </c>
    </row>
    <row r="4" spans="1:21" ht="13.5" customHeight="1">
      <c r="A4" s="300">
        <f>'1-2'!A4</f>
        <v>0</v>
      </c>
      <c r="B4" s="301">
        <f>'1-2'!B4</f>
        <v>0</v>
      </c>
      <c r="C4" s="477">
        <f>'1-2'!C4</f>
        <v>0</v>
      </c>
      <c r="D4" s="243">
        <v>1</v>
      </c>
      <c r="E4" s="302" t="str">
        <f>IF($R4=1,"",VLOOKUP($D4,'1-2'!$D$4:$L$103,2))</f>
        <v>負担金、補助及び交付金</v>
      </c>
      <c r="F4" s="302" t="str">
        <f>IF($R4=1,"取消し",VLOOKUP($D4,'1-2'!$D$4:$L$103,3))</f>
        <v>各種団体負担金（会費）</v>
      </c>
      <c r="G4" s="303">
        <f>IF($R4=1,,VLOOKUP($D4,'1-2'!$D$4:$L$103,4))</f>
        <v>63930</v>
      </c>
      <c r="H4" s="304">
        <f>IF($R4=1,,VLOOKUP($D4,'1-2'!$D$4:$L$103,5))</f>
        <v>1</v>
      </c>
      <c r="I4" s="304">
        <f>IF($R4=1,,VLOOKUP($D4,'1-2'!$D$4:$L$103,6))</f>
        <v>1</v>
      </c>
      <c r="J4" s="305">
        <f>IF($R4=1,,VLOOKUP($D4,'1-2'!$D$4:$L$103,7))</f>
        <v>63930</v>
      </c>
      <c r="K4" s="306" t="str">
        <f aca="true" t="shared" si="0" ref="K4:N5">F4</f>
        <v>各種団体負担金（会費）</v>
      </c>
      <c r="L4" s="307">
        <v>61130</v>
      </c>
      <c r="M4" s="308">
        <f t="shared" si="0"/>
        <v>1</v>
      </c>
      <c r="N4" s="308">
        <f t="shared" si="0"/>
        <v>1</v>
      </c>
      <c r="O4" s="309">
        <f>L4*M4*N4</f>
        <v>61130</v>
      </c>
      <c r="P4" s="310">
        <f>IF($R4=1,"",VLOOKUP($D4,'1-2'!$D$4:$L$103,8))</f>
        <v>0</v>
      </c>
      <c r="Q4" s="311" t="s">
        <v>227</v>
      </c>
      <c r="R4" s="25">
        <f>IF(ISNA(MATCH($D4,'随時②-2'!$D$4:$D$18,0)),0,1)</f>
        <v>0</v>
      </c>
      <c r="S4" s="63">
        <f aca="true" t="shared" si="1" ref="S4:S67">IF(P4="◎",J4,"")</f>
      </c>
      <c r="T4" s="63">
        <f>IF(P4="◎",O4,"")</f>
      </c>
      <c r="U4" s="5">
        <f>IF($E4=0,"",VLOOKUP($E4,$V$5:$X$13,2))</f>
        <v>9</v>
      </c>
    </row>
    <row r="5" spans="1:23" ht="27" customHeight="1">
      <c r="A5" s="312">
        <f>'1-2'!A5</f>
        <v>0</v>
      </c>
      <c r="B5" s="313" t="str">
        <f>'1-2'!B5</f>
        <v>１－（１）－ア</v>
      </c>
      <c r="C5" s="478" t="str">
        <f>'1-2'!C5</f>
        <v>アクティブ・ラーニングを意識した授業改善</v>
      </c>
      <c r="D5" s="254">
        <v>2</v>
      </c>
      <c r="E5" s="314" t="str">
        <f>IF($R5=1,"",VLOOKUP($D5,'1-2'!$D$4:$L$103,2))</f>
        <v>旅費</v>
      </c>
      <c r="F5" s="315" t="str">
        <f>IF($R5=1,"取消し",VLOOKUP($D5,'1-2'!$D$4:$L$103,3))</f>
        <v>授業力向上に係る学校視察旅費</v>
      </c>
      <c r="G5" s="224">
        <f>IF($R5=1,,VLOOKUP($D5,'1-2'!$D$4:$L$103,4))</f>
        <v>40000</v>
      </c>
      <c r="H5" s="316">
        <f>IF($R5=1,,VLOOKUP($D5,'1-2'!$D$4:$L$103,5))</f>
        <v>1</v>
      </c>
      <c r="I5" s="316">
        <f>IF($R5=1,,VLOOKUP($D5,'1-2'!$D$4:$L$103,6))</f>
        <v>1</v>
      </c>
      <c r="J5" s="317">
        <f>IF($R5=1,,VLOOKUP($D5,'1-2'!$D$4:$L$103,7))</f>
        <v>40000</v>
      </c>
      <c r="K5" s="318" t="str">
        <f t="shared" si="0"/>
        <v>授業力向上に係る学校視察旅費</v>
      </c>
      <c r="L5" s="319">
        <f t="shared" si="0"/>
        <v>40000</v>
      </c>
      <c r="M5" s="320">
        <f t="shared" si="0"/>
        <v>1</v>
      </c>
      <c r="N5" s="320">
        <f t="shared" si="0"/>
        <v>1</v>
      </c>
      <c r="O5" s="309">
        <f aca="true" t="shared" si="2" ref="O5:O68">L5*M5*N5</f>
        <v>40000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2">
        <f>'1-2'!A6</f>
        <v>0</v>
      </c>
      <c r="B6" s="313">
        <f>'1-2'!B6</f>
        <v>0</v>
      </c>
      <c r="C6" s="478">
        <f>'1-2'!C6</f>
        <v>0</v>
      </c>
      <c r="D6" s="254">
        <v>3</v>
      </c>
      <c r="E6" s="314" t="str">
        <f>IF($R6=1,"",VLOOKUP($D6,'1-2'!$D$4:$L$103,2))</f>
        <v>消耗需用費</v>
      </c>
      <c r="F6" s="315" t="str">
        <f>IF($R6=1,"取消し",VLOOKUP($D6,'1-2'!$D$4:$L$103,3))</f>
        <v>ＩＣＴ機器（プロジェクター・タブレット等）</v>
      </c>
      <c r="G6" s="224">
        <f>IF($R6=1,,VLOOKUP($D6,'1-2'!$D$4:$L$103,4))</f>
        <v>50000</v>
      </c>
      <c r="H6" s="316">
        <f>IF($R6=1,,VLOOKUP($D6,'1-2'!$D$4:$L$103,5))</f>
        <v>1</v>
      </c>
      <c r="I6" s="316">
        <f>IF($R6=1,,VLOOKUP($D6,'1-2'!$D$4:$L$103,6))</f>
        <v>1</v>
      </c>
      <c r="J6" s="317">
        <f>IF($R6=1,,VLOOKUP($D6,'1-2'!$D$4:$L$103,7))</f>
        <v>50000</v>
      </c>
      <c r="K6" s="318" t="str">
        <f aca="true" t="shared" si="5" ref="K6:K69">F6</f>
        <v>ＩＣＴ機器（プロジェクター・タブレット等）</v>
      </c>
      <c r="L6" s="319">
        <v>28080</v>
      </c>
      <c r="M6" s="320">
        <f aca="true" t="shared" si="6" ref="L6:N10">H6</f>
        <v>1</v>
      </c>
      <c r="N6" s="320">
        <f t="shared" si="6"/>
        <v>1</v>
      </c>
      <c r="O6" s="309">
        <f t="shared" si="2"/>
        <v>28080</v>
      </c>
      <c r="P6" s="310">
        <f>IF($R6=1,"",VLOOKUP($D6,'1-2'!$D$4:$L$103,8))</f>
        <v>0</v>
      </c>
      <c r="Q6" s="311">
        <f>IF($R6=1,"",VLOOKUP($D6,'1-2'!$D$4:$L$103,9))</f>
        <v>0</v>
      </c>
      <c r="R6" s="25">
        <f>IF(ISNA(MATCH($D6,'随時②-2'!$D$4:$D$18,0)),0,1)</f>
        <v>0</v>
      </c>
      <c r="S6" s="63">
        <f t="shared" si="1"/>
      </c>
      <c r="T6" s="63">
        <f t="shared" si="3"/>
      </c>
      <c r="U6" s="5">
        <f t="shared" si="4"/>
        <v>7</v>
      </c>
      <c r="V6" s="5" t="s">
        <v>153</v>
      </c>
      <c r="W6" s="5">
        <v>4</v>
      </c>
    </row>
    <row r="7" spans="1:23" ht="27" customHeight="1">
      <c r="A7" s="312">
        <f>'1-2'!A7</f>
        <v>0</v>
      </c>
      <c r="B7" s="313" t="str">
        <f>'1-2'!B7</f>
        <v>１－（１）－イ</v>
      </c>
      <c r="C7" s="478" t="str">
        <f>'1-2'!C7</f>
        <v>授業アンケートを活用した授業改善の取組み</v>
      </c>
      <c r="D7" s="254">
        <v>4</v>
      </c>
      <c r="E7" s="314" t="str">
        <f>IF($R7=1,"",VLOOKUP($D7,'1-2'!$D$4:$L$103,2))</f>
        <v>委託料</v>
      </c>
      <c r="F7" s="315" t="str">
        <f>IF($R7=1,"取消し",VLOOKUP($D7,'1-2'!$D$4:$L$103,3))</f>
        <v>授業アンケートシステム運用業務委託</v>
      </c>
      <c r="G7" s="224">
        <f>IF($R7=1,,VLOOKUP($D7,'1-2'!$D$4:$L$103,4))</f>
        <v>40000</v>
      </c>
      <c r="H7" s="316">
        <f>IF($R7=1,,VLOOKUP($D7,'1-2'!$D$4:$L$103,5))</f>
        <v>1</v>
      </c>
      <c r="I7" s="316">
        <f>IF($R7=1,,VLOOKUP($D7,'1-2'!$D$4:$L$103,6))</f>
        <v>1</v>
      </c>
      <c r="J7" s="317">
        <f>IF($R7=1,,VLOOKUP($D7,'1-2'!$D$4:$L$103,7))</f>
        <v>40000</v>
      </c>
      <c r="K7" s="318" t="str">
        <f t="shared" si="5"/>
        <v>授業アンケートシステム運用業務委託</v>
      </c>
      <c r="L7" s="319">
        <v>39204</v>
      </c>
      <c r="M7" s="320">
        <f t="shared" si="6"/>
        <v>1</v>
      </c>
      <c r="N7" s="320">
        <f t="shared" si="6"/>
        <v>1</v>
      </c>
      <c r="O7" s="309">
        <f t="shared" si="2"/>
        <v>39204</v>
      </c>
      <c r="P7" s="310">
        <f>IF($R7=1,"",VLOOKUP($D7,'1-2'!$D$4:$L$103,8))</f>
        <v>0</v>
      </c>
      <c r="Q7" s="311">
        <f>IF($R7=1,"",VLOOKUP($D7,'1-2'!$D$4:$L$103,9))</f>
        <v>0</v>
      </c>
      <c r="R7" s="25">
        <f>IF(ISNA(MATCH($D7,'随時②-2'!$D$4:$D$18,0)),0,1)</f>
        <v>0</v>
      </c>
      <c r="S7" s="63">
        <f t="shared" si="1"/>
      </c>
      <c r="T7" s="63">
        <f t="shared" si="3"/>
      </c>
      <c r="U7" s="5">
        <f t="shared" si="4"/>
        <v>6</v>
      </c>
      <c r="V7" s="5" t="s">
        <v>154</v>
      </c>
      <c r="W7" s="5">
        <v>7</v>
      </c>
    </row>
    <row r="8" spans="1:23" ht="29.25" customHeight="1">
      <c r="A8" s="312">
        <f>'1-2'!A8</f>
        <v>0</v>
      </c>
      <c r="B8" s="313" t="str">
        <f>'1-2'!B8</f>
        <v>１－（２）－ウ</v>
      </c>
      <c r="C8" s="478" t="str">
        <f>'1-2'!C8</f>
        <v>家庭学習習慣を身に付けさせるための効果的取組み</v>
      </c>
      <c r="D8" s="263">
        <v>5</v>
      </c>
      <c r="E8" s="314" t="str">
        <f>IF($R8=1,"",VLOOKUP($D8,'1-2'!$D$4:$L$103,2))</f>
        <v>旅費</v>
      </c>
      <c r="F8" s="315" t="str">
        <f>IF($R8=1,"取消し",VLOOKUP($D8,'1-2'!$D$4:$L$103,3))</f>
        <v>生徒の学力向上や学習習慣充実に資する学校視察旅費</v>
      </c>
      <c r="G8" s="224">
        <v>20000</v>
      </c>
      <c r="H8" s="316">
        <f>IF($R8=1,,VLOOKUP($D8,'1-2'!$D$4:$L$103,5))</f>
        <v>1</v>
      </c>
      <c r="I8" s="316">
        <f>IF($R8=1,,VLOOKUP($D8,'1-2'!$D$4:$L$103,6))</f>
        <v>1</v>
      </c>
      <c r="J8" s="317">
        <f>IF($R8=1,,VLOOKUP($D8,'1-2'!$D$4:$L$103,7))</f>
        <v>20000</v>
      </c>
      <c r="K8" s="318" t="str">
        <f t="shared" si="5"/>
        <v>生徒の学力向上や学習習慣充実に資する学校視察旅費</v>
      </c>
      <c r="L8" s="319">
        <f t="shared" si="6"/>
        <v>20000</v>
      </c>
      <c r="M8" s="320">
        <f t="shared" si="6"/>
        <v>1</v>
      </c>
      <c r="N8" s="320">
        <v>0</v>
      </c>
      <c r="O8" s="309">
        <f t="shared" si="2"/>
        <v>0</v>
      </c>
      <c r="P8" s="310">
        <f>IF($R8=1,"",VLOOKUP($D8,'1-2'!$D$4:$L$103,8))</f>
        <v>0</v>
      </c>
      <c r="Q8" s="311">
        <f>IF($R8=1,"",VLOOKUP($D8,'1-2'!$D$4:$L$103,9))</f>
        <v>0</v>
      </c>
      <c r="R8" s="25">
        <f>IF(ISNA(MATCH($D8,'随時②-2'!$D$4:$D$18,0)),0,1)</f>
        <v>0</v>
      </c>
      <c r="S8" s="63">
        <f t="shared" si="1"/>
      </c>
      <c r="T8" s="63">
        <f t="shared" si="3"/>
      </c>
      <c r="U8" s="5">
        <f t="shared" si="4"/>
        <v>2</v>
      </c>
      <c r="V8" s="5" t="s">
        <v>155</v>
      </c>
      <c r="W8" s="5">
        <v>3</v>
      </c>
    </row>
    <row r="9" spans="1:23" ht="13.5" customHeight="1">
      <c r="A9" s="312">
        <f>'1-2'!A9</f>
        <v>0</v>
      </c>
      <c r="B9" s="313" t="str">
        <f>'1-2'!B9</f>
        <v>２－（１）－イ</v>
      </c>
      <c r="C9" s="478" t="str">
        <f>'1-2'!C9</f>
        <v>グローバル人材の育成</v>
      </c>
      <c r="D9" s="254">
        <v>6</v>
      </c>
      <c r="E9" s="314" t="str">
        <f>IF($R9=1,"",VLOOKUP($D9,'1-2'!$D$4:$L$103,2))</f>
        <v>旅費</v>
      </c>
      <c r="F9" s="315" t="str">
        <f>IF($R9=1,"取消し",VLOOKUP($D9,'1-2'!$D$4:$L$103,3))</f>
        <v>海外修学旅行下見旅費（１６期生台湾）</v>
      </c>
      <c r="G9" s="224">
        <v>140000</v>
      </c>
      <c r="H9" s="316">
        <f>IF($R9=1,,VLOOKUP($D9,'1-2'!$D$4:$L$103,5))</f>
        <v>1</v>
      </c>
      <c r="I9" s="316">
        <f>IF($R9=1,,VLOOKUP($D9,'1-2'!$D$4:$L$103,6))</f>
        <v>1</v>
      </c>
      <c r="J9" s="317">
        <f>IF($R9=1,,VLOOKUP($D9,'1-2'!$D$4:$L$103,7))</f>
        <v>140000</v>
      </c>
      <c r="K9" s="318" t="str">
        <f t="shared" si="5"/>
        <v>海外修学旅行下見旅費（１６期生台湾）</v>
      </c>
      <c r="L9" s="319">
        <f t="shared" si="6"/>
        <v>140000</v>
      </c>
      <c r="M9" s="320">
        <f t="shared" si="6"/>
        <v>1</v>
      </c>
      <c r="N9" s="320">
        <v>0</v>
      </c>
      <c r="O9" s="309">
        <f t="shared" si="2"/>
        <v>0</v>
      </c>
      <c r="P9" s="310">
        <f>IF($R9=1,"",VLOOKUP($D9,'1-2'!$D$4:$L$103,8))</f>
        <v>0</v>
      </c>
      <c r="Q9" s="311">
        <f>IF($R9=1,"",VLOOKUP($D9,'1-2'!$D$4:$L$103,9))</f>
        <v>0</v>
      </c>
      <c r="R9" s="25">
        <f>IF(ISNA(MATCH($D9,'随時②-2'!$D$4:$D$18,0)),0,1)</f>
        <v>0</v>
      </c>
      <c r="S9" s="63">
        <f t="shared" si="1"/>
      </c>
      <c r="T9" s="63">
        <f t="shared" si="3"/>
      </c>
      <c r="U9" s="5">
        <f t="shared" si="4"/>
        <v>2</v>
      </c>
      <c r="V9" s="5" t="s">
        <v>156</v>
      </c>
      <c r="W9" s="5">
        <v>8</v>
      </c>
    </row>
    <row r="10" spans="1:23" ht="28.5" customHeight="1">
      <c r="A10" s="312">
        <f>'1-2'!A10</f>
        <v>0</v>
      </c>
      <c r="B10" s="313" t="str">
        <f>'1-2'!B10</f>
        <v>３－（１）－ア</v>
      </c>
      <c r="C10" s="478" t="str">
        <f>'1-2'!C10</f>
        <v>「学校いじめ防止基本方針」に基づいた学校運営</v>
      </c>
      <c r="D10" s="254">
        <v>7</v>
      </c>
      <c r="E10" s="314" t="str">
        <f>IF($R10=1,"",VLOOKUP($D10,'1-2'!$D$4:$L$103,2))</f>
        <v>消耗需用費</v>
      </c>
      <c r="F10" s="315" t="str">
        <f>IF($R10=1,"取消し",VLOOKUP($D10,'1-2'!$D$4:$L$103,3))</f>
        <v>大阪府立学校人権教育研究会主催研修会資料代〔夏〕</v>
      </c>
      <c r="G10" s="224">
        <f>IF($R10=1,,VLOOKUP($D10,'1-2'!$D$4:$L$103,4))</f>
        <v>2000</v>
      </c>
      <c r="H10" s="316">
        <f>IF($R10=1,,VLOOKUP($D10,'1-2'!$D$4:$L$103,5))</f>
        <v>3</v>
      </c>
      <c r="I10" s="316">
        <f>IF($R10=1,,VLOOKUP($D10,'1-2'!$D$4:$L$103,6))</f>
        <v>1</v>
      </c>
      <c r="J10" s="317">
        <f>IF($R10=1,,VLOOKUP($D10,'1-2'!$D$4:$L$103,7))</f>
        <v>6000</v>
      </c>
      <c r="K10" s="318" t="str">
        <f t="shared" si="5"/>
        <v>大阪府立学校人権教育研究会主催研修会資料代〔夏〕</v>
      </c>
      <c r="L10" s="319">
        <f t="shared" si="6"/>
        <v>2000</v>
      </c>
      <c r="M10" s="320">
        <f t="shared" si="6"/>
        <v>3</v>
      </c>
      <c r="N10" s="320">
        <f t="shared" si="6"/>
        <v>1</v>
      </c>
      <c r="O10" s="309">
        <f t="shared" si="2"/>
        <v>6000</v>
      </c>
      <c r="P10" s="310">
        <f>IF($R10=1,"",VLOOKUP($D10,'1-2'!$D$4:$L$103,8))</f>
        <v>0</v>
      </c>
      <c r="Q10" s="311">
        <f>IF($R10=1,"",VLOOKUP($D10,'1-2'!$D$4:$L$103,9))</f>
        <v>0</v>
      </c>
      <c r="R10" s="25">
        <f>IF(ISNA(MATCH($D10,'随時②-2'!$D$4:$D$18,0)),0,1)</f>
        <v>0</v>
      </c>
      <c r="S10" s="63">
        <f t="shared" si="1"/>
      </c>
      <c r="T10" s="63">
        <f t="shared" si="3"/>
      </c>
      <c r="U10" s="5">
        <f t="shared" si="4"/>
        <v>7</v>
      </c>
      <c r="V10" s="5" t="s">
        <v>160</v>
      </c>
      <c r="W10" s="5">
        <v>9</v>
      </c>
    </row>
    <row r="11" spans="1:23" ht="13.5" customHeight="1">
      <c r="A11" s="312">
        <f>'1-2'!A11</f>
        <v>0</v>
      </c>
      <c r="B11" s="313">
        <f>'1-2'!B11</f>
        <v>0</v>
      </c>
      <c r="C11" s="478">
        <f>'1-2'!C11</f>
        <v>0</v>
      </c>
      <c r="D11" s="263">
        <v>8</v>
      </c>
      <c r="E11" s="314" t="str">
        <f>IF($R11=1,"",VLOOKUP($D11,'1-2'!$D$4:$L$103,2))</f>
        <v>消耗需用費</v>
      </c>
      <c r="F11" s="315" t="str">
        <f>IF($R11=1,"取消し",VLOOKUP($D11,'1-2'!$D$4:$L$103,3))</f>
        <v>大阪府立学校人権教育研究会主催研修会資料代〔冬〕</v>
      </c>
      <c r="G11" s="224">
        <v>1000</v>
      </c>
      <c r="H11" s="316">
        <f>IF($R11=1,,VLOOKUP($D11,'1-2'!$D$4:$L$103,5))</f>
        <v>3</v>
      </c>
      <c r="I11" s="316">
        <f>IF($R11=1,,VLOOKUP($D11,'1-2'!$D$4:$L$103,6))</f>
        <v>1</v>
      </c>
      <c r="J11" s="317">
        <f>IF($R11=1,,VLOOKUP($D11,'1-2'!$D$4:$L$103,7))</f>
        <v>3000</v>
      </c>
      <c r="K11" s="318" t="str">
        <f t="shared" si="5"/>
        <v>大阪府立学校人権教育研究会主催研修会資料代〔冬〕</v>
      </c>
      <c r="L11" s="319">
        <f aca="true" t="shared" si="7" ref="L11:L74">G11</f>
        <v>1000</v>
      </c>
      <c r="M11" s="320">
        <f aca="true" t="shared" si="8" ref="M11:M74">H11</f>
        <v>3</v>
      </c>
      <c r="N11" s="320">
        <v>0</v>
      </c>
      <c r="O11" s="309">
        <f t="shared" si="2"/>
        <v>0</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27" customHeight="1">
      <c r="A12" s="312">
        <f>'1-2'!A12</f>
        <v>0</v>
      </c>
      <c r="B12" s="313" t="str">
        <f>'1-2'!B12</f>
        <v>３－（２）－イ</v>
      </c>
      <c r="C12" s="478" t="str">
        <f>'1-2'!C12</f>
        <v>生徒の困り感へのきめ細かい対応</v>
      </c>
      <c r="D12" s="263">
        <v>9</v>
      </c>
      <c r="E12" s="314" t="str">
        <f>IF($R12=1,"",VLOOKUP($D12,'1-2'!$D$4:$L$103,2))</f>
        <v>報償費</v>
      </c>
      <c r="F12" s="315" t="str">
        <f>IF($R12=1,"取消し",VLOOKUP($D12,'1-2'!$D$4:$L$103,3))</f>
        <v>教職員研修〔教育相談〕講師謝金</v>
      </c>
      <c r="G12" s="224">
        <v>20000</v>
      </c>
      <c r="H12" s="316">
        <f>IF($R12=1,,VLOOKUP($D12,'1-2'!$D$4:$L$103,5))</f>
        <v>1</v>
      </c>
      <c r="I12" s="316">
        <f>IF($R12=1,,VLOOKUP($D12,'1-2'!$D$4:$L$103,6))</f>
        <v>1</v>
      </c>
      <c r="J12" s="317">
        <f>IF($R12=1,,VLOOKUP($D12,'1-2'!$D$4:$L$103,7))</f>
        <v>20000</v>
      </c>
      <c r="K12" s="318" t="str">
        <f t="shared" si="5"/>
        <v>教職員研修〔教育相談〕講師謝金</v>
      </c>
      <c r="L12" s="319">
        <f t="shared" si="7"/>
        <v>20000</v>
      </c>
      <c r="M12" s="320">
        <f t="shared" si="8"/>
        <v>1</v>
      </c>
      <c r="N12" s="320">
        <f aca="true" t="shared" si="9" ref="N12:N74">I12</f>
        <v>1</v>
      </c>
      <c r="O12" s="309">
        <f t="shared" si="2"/>
        <v>20000</v>
      </c>
      <c r="P12" s="310">
        <f>IF($R12=1,"",VLOOKUP($D12,'1-2'!$D$4:$L$103,8))</f>
        <v>0</v>
      </c>
      <c r="Q12" s="311">
        <f>IF($R12=1,"",VLOOKUP($D12,'1-2'!$D$4:$L$103,9))</f>
        <v>0</v>
      </c>
      <c r="R12" s="25">
        <f>IF(ISNA(MATCH($D12,'随時②-2'!$D$4:$D$18,0)),0,1)</f>
        <v>0</v>
      </c>
      <c r="S12" s="63">
        <f t="shared" si="1"/>
      </c>
      <c r="T12" s="63">
        <f t="shared" si="3"/>
      </c>
      <c r="U12" s="5">
        <f t="shared" si="4"/>
        <v>1</v>
      </c>
      <c r="V12" s="5" t="s">
        <v>158</v>
      </c>
      <c r="W12" s="5">
        <v>5</v>
      </c>
    </row>
    <row r="13" spans="1:23" ht="27" customHeight="1">
      <c r="A13" s="312">
        <f>'1-2'!A13</f>
        <v>0</v>
      </c>
      <c r="B13" s="313">
        <f>'1-2'!B13</f>
        <v>0</v>
      </c>
      <c r="C13" s="478">
        <f>'1-2'!C13</f>
        <v>0</v>
      </c>
      <c r="D13" s="273">
        <v>10</v>
      </c>
      <c r="E13" s="314" t="str">
        <f>IF($R13=1,"",VLOOKUP($D13,'1-2'!$D$4:$L$103,2))</f>
        <v>旅費</v>
      </c>
      <c r="F13" s="501" t="str">
        <f>IF($R13=1,"取消し",VLOOKUP($D13,'1-2'!$D$4:$L$103,3))</f>
        <v>共生推進教室生徒〔障がいのある生徒〕に係る修学旅行付添旅費（１５期生台湾）</v>
      </c>
      <c r="G13" s="224">
        <v>130000</v>
      </c>
      <c r="H13" s="316">
        <f>IF($R13=1,,VLOOKUP($D13,'1-2'!$D$4:$L$103,5))</f>
        <v>1</v>
      </c>
      <c r="I13" s="316">
        <f>IF($R13=1,,VLOOKUP($D13,'1-2'!$D$4:$L$103,6))</f>
        <v>1</v>
      </c>
      <c r="J13" s="317">
        <f>IF($R13=1,,VLOOKUP($D13,'1-2'!$D$4:$L$103,7))</f>
        <v>130000</v>
      </c>
      <c r="K13" s="500" t="str">
        <f t="shared" si="5"/>
        <v>共生推進教室生徒〔障がいのある生徒〕に係る修学旅行付添旅費（１５期生台湾）</v>
      </c>
      <c r="L13" s="319">
        <f t="shared" si="7"/>
        <v>130000</v>
      </c>
      <c r="M13" s="320">
        <f t="shared" si="8"/>
        <v>1</v>
      </c>
      <c r="N13" s="320">
        <v>0</v>
      </c>
      <c r="O13" s="309">
        <f t="shared" si="2"/>
        <v>0</v>
      </c>
      <c r="P13" s="310">
        <f>IF($R13=1,"",VLOOKUP($D13,'1-2'!$D$4:$L$103,8))</f>
        <v>0</v>
      </c>
      <c r="Q13" s="311">
        <f>IF($R13=1,"",VLOOKUP($D13,'1-2'!$D$4:$L$103,9))</f>
        <v>0</v>
      </c>
      <c r="R13" s="25">
        <f>IF(ISNA(MATCH($D13,'随時②-2'!$D$4:$D$18,0)),0,1)</f>
        <v>0</v>
      </c>
      <c r="S13" s="63">
        <f t="shared" si="1"/>
      </c>
      <c r="T13" s="63">
        <f t="shared" si="3"/>
      </c>
      <c r="U13" s="5">
        <f t="shared" si="4"/>
        <v>2</v>
      </c>
      <c r="V13" s="5" t="s">
        <v>159</v>
      </c>
      <c r="W13" s="5">
        <v>2</v>
      </c>
    </row>
    <row r="14" spans="1:21" ht="13.5" customHeight="1">
      <c r="A14" s="312">
        <f>'1-2'!A14</f>
        <v>0</v>
      </c>
      <c r="B14" s="313" t="str">
        <f>'1-2'!B14</f>
        <v>４－（１）－ア</v>
      </c>
      <c r="C14" s="478" t="str">
        <f>'1-2'!C14</f>
        <v>新広報誌の発刊</v>
      </c>
      <c r="D14" s="254">
        <v>11</v>
      </c>
      <c r="E14" s="314" t="str">
        <f>IF($R14=1,"",VLOOKUP($D14,'1-2'!$D$4:$L$103,2))</f>
        <v>消耗需用費</v>
      </c>
      <c r="F14" s="315" t="str">
        <f>IF($R14=1,"取消し",VLOOKUP($D14,'1-2'!$D$4:$L$103,3))</f>
        <v>リーフレット〔三つ折り〕作成費用</v>
      </c>
      <c r="G14" s="224">
        <v>20</v>
      </c>
      <c r="H14" s="316">
        <f>IF($R14=1,,VLOOKUP($D14,'1-2'!$D$4:$L$103,5))</f>
        <v>20000</v>
      </c>
      <c r="I14" s="316">
        <f>IF($R14=1,,VLOOKUP($D14,'1-2'!$D$4:$L$103,6))</f>
        <v>1</v>
      </c>
      <c r="J14" s="317">
        <f>IF($R14=1,,VLOOKUP($D14,'1-2'!$D$4:$L$103,7))</f>
        <v>400000</v>
      </c>
      <c r="K14" s="318" t="str">
        <f t="shared" si="5"/>
        <v>リーフレット〔三つ折り〕作成費用</v>
      </c>
      <c r="L14" s="319">
        <f t="shared" si="7"/>
        <v>20</v>
      </c>
      <c r="M14" s="320">
        <f t="shared" si="8"/>
        <v>20000</v>
      </c>
      <c r="N14" s="320">
        <v>0</v>
      </c>
      <c r="O14" s="309">
        <f t="shared" si="2"/>
        <v>0</v>
      </c>
      <c r="P14" s="310">
        <f>IF($R14=1,"",VLOOKUP($D14,'1-2'!$D$4:$L$103,8))</f>
        <v>0</v>
      </c>
      <c r="Q14" s="311">
        <f>IF($R14=1,"",VLOOKUP($D14,'1-2'!$D$4:$L$103,9))</f>
        <v>0</v>
      </c>
      <c r="R14" s="25">
        <f>IF(ISNA(MATCH($D14,'随時②-2'!$D$4:$D$18,0)),0,1)</f>
        <v>0</v>
      </c>
      <c r="S14" s="63">
        <f t="shared" si="1"/>
      </c>
      <c r="T14" s="63">
        <f t="shared" si="3"/>
      </c>
      <c r="U14" s="5">
        <f t="shared" si="4"/>
        <v>7</v>
      </c>
    </row>
    <row r="15" spans="1:21" ht="13.5" customHeight="1">
      <c r="A15" s="312">
        <f>'1-2'!A15</f>
        <v>0</v>
      </c>
      <c r="B15" s="313">
        <f>'1-2'!B15</f>
        <v>0</v>
      </c>
      <c r="C15" s="478">
        <f>'1-2'!C15</f>
        <v>0</v>
      </c>
      <c r="D15" s="254">
        <v>12</v>
      </c>
      <c r="E15" s="314" t="str">
        <f>IF($R15=1,"",VLOOKUP($D15,'1-2'!$D$4:$L$103,2))</f>
        <v>消耗需用費</v>
      </c>
      <c r="F15" s="315" t="str">
        <f>IF($R15=1,"取消し",VLOOKUP($D15,'1-2'!$D$4:$L$103,3))</f>
        <v>リーフレット〔冬版〕作成費用</v>
      </c>
      <c r="G15" s="224">
        <v>6</v>
      </c>
      <c r="H15" s="316">
        <f>IF($R15=1,,VLOOKUP($D15,'1-2'!$D$4:$L$103,5))</f>
        <v>10000</v>
      </c>
      <c r="I15" s="316">
        <f>IF($R15=1,,VLOOKUP($D15,'1-2'!$D$4:$L$103,6))</f>
        <v>1</v>
      </c>
      <c r="J15" s="317">
        <f>IF($R15=1,,VLOOKUP($D15,'1-2'!$D$4:$L$103,7))</f>
        <v>60000</v>
      </c>
      <c r="K15" s="318" t="str">
        <f t="shared" si="5"/>
        <v>リーフレット〔冬版〕作成費用</v>
      </c>
      <c r="L15" s="319">
        <f t="shared" si="7"/>
        <v>6</v>
      </c>
      <c r="M15" s="320">
        <f t="shared" si="8"/>
        <v>10000</v>
      </c>
      <c r="N15" s="320">
        <v>0</v>
      </c>
      <c r="O15" s="309">
        <f t="shared" si="2"/>
        <v>0</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'1-2'!A16</f>
        <v>0</v>
      </c>
      <c r="B16" s="313" t="str">
        <f>'1-2'!B16</f>
        <v>４－（１）－イ</v>
      </c>
      <c r="C16" s="478" t="str">
        <f>'1-2'!C16</f>
        <v>オープンスクール等の充実</v>
      </c>
      <c r="D16" s="254">
        <v>13</v>
      </c>
      <c r="E16" s="314" t="str">
        <f>IF($R16=1,"",VLOOKUP($D16,'1-2'!$D$4:$L$103,2))</f>
        <v>消耗需用費</v>
      </c>
      <c r="F16" s="315" t="str">
        <f>IF($R16=1,"取消し",VLOOKUP($D16,'1-2'!$D$4:$L$103,3))</f>
        <v>クリアファイル〔従来Ver〕作成費用</v>
      </c>
      <c r="G16" s="224">
        <v>30</v>
      </c>
      <c r="H16" s="316">
        <f>IF($R16=1,,VLOOKUP($D16,'1-2'!$D$4:$L$103,5))</f>
        <v>1500</v>
      </c>
      <c r="I16" s="316">
        <f>IF($R16=1,,VLOOKUP($D16,'1-2'!$D$4:$L$103,6))</f>
        <v>1</v>
      </c>
      <c r="J16" s="317">
        <f>IF($R16=1,,VLOOKUP($D16,'1-2'!$D$4:$L$103,7))</f>
        <v>45000</v>
      </c>
      <c r="K16" s="318" t="str">
        <f t="shared" si="5"/>
        <v>クリアファイル〔従来Ver〕作成費用</v>
      </c>
      <c r="L16" s="319">
        <f t="shared" si="7"/>
        <v>30</v>
      </c>
      <c r="M16" s="320">
        <f t="shared" si="8"/>
        <v>1500</v>
      </c>
      <c r="N16" s="320">
        <v>0</v>
      </c>
      <c r="O16" s="309">
        <f t="shared" si="2"/>
        <v>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0</v>
      </c>
      <c r="B17" s="313">
        <f>'1-2'!B17</f>
        <v>0</v>
      </c>
      <c r="C17" s="478">
        <f>'1-2'!C17</f>
        <v>0</v>
      </c>
      <c r="D17" s="254">
        <v>14</v>
      </c>
      <c r="E17" s="314" t="str">
        <f>IF($R17=1,"",VLOOKUP($D17,'1-2'!$D$4:$L$103,2))</f>
        <v>消耗需用費</v>
      </c>
      <c r="F17" s="315" t="str">
        <f>IF($R17=1,"取消し",VLOOKUP($D17,'1-2'!$D$4:$L$103,3))</f>
        <v>全国高等学校長協会総会研究協議会資料代</v>
      </c>
      <c r="G17" s="224">
        <f>IF($R17=1,,VLOOKUP($D17,'1-2'!$D$4:$L$103,4))</f>
        <v>3000</v>
      </c>
      <c r="H17" s="316">
        <f>IF($R17=1,,VLOOKUP($D17,'1-2'!$D$4:$L$103,5))</f>
        <v>1</v>
      </c>
      <c r="I17" s="316">
        <f>IF($R17=1,,VLOOKUP($D17,'1-2'!$D$4:$L$103,6))</f>
        <v>1</v>
      </c>
      <c r="J17" s="317">
        <f>IF($R17=1,,VLOOKUP($D17,'1-2'!$D$4:$L$103,7))</f>
        <v>3000</v>
      </c>
      <c r="K17" s="318" t="str">
        <f t="shared" si="5"/>
        <v>全国高等学校長協会総会研究協議会資料代</v>
      </c>
      <c r="L17" s="319">
        <f t="shared" si="7"/>
        <v>3000</v>
      </c>
      <c r="M17" s="320">
        <f t="shared" si="8"/>
        <v>1</v>
      </c>
      <c r="N17" s="320">
        <f t="shared" si="9"/>
        <v>1</v>
      </c>
      <c r="O17" s="309">
        <f t="shared" si="2"/>
        <v>3000</v>
      </c>
      <c r="P17" s="310">
        <f>IF($R17=1,"",VLOOKUP($D17,'1-2'!$D$4:$L$103,8))</f>
        <v>0</v>
      </c>
      <c r="Q17" s="311">
        <f>IF($R17=1,"",VLOOKUP($D17,'1-2'!$D$4:$L$103,9))</f>
        <v>0</v>
      </c>
      <c r="R17" s="25">
        <f>IF(ISNA(MATCH($D17,'随時②-2'!$D$4:$D$18,0)),0,1)</f>
        <v>0</v>
      </c>
      <c r="S17" s="63">
        <f t="shared" si="1"/>
      </c>
      <c r="T17" s="63">
        <f t="shared" si="3"/>
      </c>
      <c r="U17" s="5">
        <f t="shared" si="4"/>
        <v>7</v>
      </c>
    </row>
    <row r="18" spans="1:21" ht="13.5" customHeight="1">
      <c r="A18" s="312">
        <f>'1-2'!A18</f>
        <v>0</v>
      </c>
      <c r="B18" s="313">
        <f>'1-2'!B18</f>
        <v>0</v>
      </c>
      <c r="C18" s="478">
        <f>'1-2'!C18</f>
        <v>0</v>
      </c>
      <c r="D18" s="254">
        <v>15</v>
      </c>
      <c r="E18" s="314" t="str">
        <f>IF($R18=1,"",VLOOKUP($D18,'1-2'!$D$4:$L$103,2))</f>
        <v>旅費</v>
      </c>
      <c r="F18" s="315" t="str">
        <f>IF($R18=1,"取消し",VLOOKUP($D18,'1-2'!$D$4:$L$103,3))</f>
        <v>全国高等学校長協会総会旅費（埼玉県大宮）</v>
      </c>
      <c r="G18" s="224">
        <f>IF($R18=1,,VLOOKUP($D18,'1-2'!$D$4:$L$103,4))</f>
        <v>40000</v>
      </c>
      <c r="H18" s="316">
        <f>IF($R18=1,,VLOOKUP($D18,'1-2'!$D$4:$L$103,5))</f>
        <v>1</v>
      </c>
      <c r="I18" s="316">
        <f>IF($R18=1,,VLOOKUP($D18,'1-2'!$D$4:$L$103,6))</f>
        <v>1</v>
      </c>
      <c r="J18" s="317">
        <f>IF($R18=1,,VLOOKUP($D18,'1-2'!$D$4:$L$103,7))</f>
        <v>40000</v>
      </c>
      <c r="K18" s="318" t="str">
        <f t="shared" si="5"/>
        <v>全国高等学校長協会総会旅費（埼玉県大宮）</v>
      </c>
      <c r="L18" s="319">
        <v>38680</v>
      </c>
      <c r="M18" s="320">
        <f t="shared" si="8"/>
        <v>1</v>
      </c>
      <c r="N18" s="320">
        <f t="shared" si="9"/>
        <v>1</v>
      </c>
      <c r="O18" s="309">
        <f t="shared" si="2"/>
        <v>38680</v>
      </c>
      <c r="P18" s="310">
        <f>IF($R18=1,"",VLOOKUP($D18,'1-2'!$D$4:$L$103,8))</f>
        <v>0</v>
      </c>
      <c r="Q18" s="311">
        <f>IF($R18=1,"",VLOOKUP($D18,'1-2'!$D$4:$L$103,9))</f>
        <v>0</v>
      </c>
      <c r="R18" s="25">
        <f>IF(ISNA(MATCH($D18,'随時②-2'!$D$4:$D$18,0)),0,1)</f>
        <v>0</v>
      </c>
      <c r="S18" s="63">
        <f t="shared" si="1"/>
      </c>
      <c r="T18" s="63">
        <f t="shared" si="3"/>
      </c>
      <c r="U18" s="5">
        <f t="shared" si="4"/>
        <v>2</v>
      </c>
    </row>
    <row r="19" spans="1:21" ht="13.5" customHeight="1">
      <c r="A19" s="312">
        <f>'1-2'!A19</f>
        <v>0</v>
      </c>
      <c r="B19" s="313">
        <f>'1-2'!B19</f>
        <v>0</v>
      </c>
      <c r="C19" s="478">
        <f>'1-2'!C19</f>
        <v>0</v>
      </c>
      <c r="D19" s="254">
        <v>16</v>
      </c>
      <c r="E19" s="314" t="str">
        <f>IF($R19=1,"",VLOOKUP($D19,'1-2'!$D$4:$L$103,2))</f>
        <v>負担金、補助及び交付金</v>
      </c>
      <c r="F19" s="315" t="str">
        <f>IF($R19=1,"取消し",VLOOKUP($D19,'1-2'!$D$4:$L$103,3))</f>
        <v>全国高等学校長協会総会研究協議会参加費</v>
      </c>
      <c r="G19" s="224">
        <f>IF($R19=1,,VLOOKUP($D19,'1-2'!$D$4:$L$103,4))</f>
        <v>2000</v>
      </c>
      <c r="H19" s="316">
        <f>IF($R19=1,,VLOOKUP($D19,'1-2'!$D$4:$L$103,5))</f>
        <v>1</v>
      </c>
      <c r="I19" s="316">
        <f>IF($R19=1,,VLOOKUP($D19,'1-2'!$D$4:$L$103,6))</f>
        <v>1</v>
      </c>
      <c r="J19" s="317">
        <f>IF($R19=1,,VLOOKUP($D19,'1-2'!$D$4:$L$103,7))</f>
        <v>2000</v>
      </c>
      <c r="K19" s="318" t="str">
        <f t="shared" si="5"/>
        <v>全国高等学校長協会総会研究協議会参加費</v>
      </c>
      <c r="L19" s="319">
        <f t="shared" si="7"/>
        <v>2000</v>
      </c>
      <c r="M19" s="320">
        <f t="shared" si="8"/>
        <v>1</v>
      </c>
      <c r="N19" s="320">
        <f t="shared" si="9"/>
        <v>1</v>
      </c>
      <c r="O19" s="309">
        <f t="shared" si="2"/>
        <v>2000</v>
      </c>
      <c r="P19" s="310">
        <f>IF($R19=1,"",VLOOKUP($D19,'1-2'!$D$4:$L$103,8))</f>
        <v>0</v>
      </c>
      <c r="Q19" s="311">
        <f>IF($R19=1,"",VLOOKUP($D19,'1-2'!$D$4:$L$103,9))</f>
        <v>0</v>
      </c>
      <c r="R19" s="25">
        <f>IF(ISNA(MATCH($D19,'随時②-2'!$D$4:$D$18,0)),0,1)</f>
        <v>0</v>
      </c>
      <c r="S19" s="63">
        <f t="shared" si="1"/>
      </c>
      <c r="T19" s="63">
        <f t="shared" si="3"/>
      </c>
      <c r="U19" s="5">
        <f t="shared" si="4"/>
        <v>9</v>
      </c>
    </row>
    <row r="20" spans="1:21" ht="13.5" customHeight="1">
      <c r="A20" s="312">
        <f>'1-2'!A20</f>
        <v>0</v>
      </c>
      <c r="B20" s="313">
        <f>'1-2'!B20</f>
        <v>0</v>
      </c>
      <c r="C20" s="478">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7"/>
        <v>0</v>
      </c>
      <c r="M20" s="320">
        <f t="shared" si="8"/>
        <v>0</v>
      </c>
      <c r="N20" s="320">
        <f t="shared" si="9"/>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hidden="1">
      <c r="A21" s="312">
        <f>'1-2'!A21</f>
        <v>0</v>
      </c>
      <c r="B21" s="313">
        <f>'1-2'!B21</f>
        <v>0</v>
      </c>
      <c r="C21" s="478">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7"/>
        <v>0</v>
      </c>
      <c r="M21" s="320">
        <f t="shared" si="8"/>
        <v>0</v>
      </c>
      <c r="N21" s="320">
        <f t="shared" si="9"/>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hidden="1">
      <c r="A22" s="312">
        <f>'1-2'!A22</f>
        <v>0</v>
      </c>
      <c r="B22" s="313">
        <f>'1-2'!B22</f>
        <v>0</v>
      </c>
      <c r="C22" s="478">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7"/>
        <v>0</v>
      </c>
      <c r="M22" s="320">
        <f t="shared" si="8"/>
        <v>0</v>
      </c>
      <c r="N22" s="320">
        <f t="shared" si="9"/>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hidden="1">
      <c r="A23" s="312">
        <f>'1-2'!A23</f>
        <v>0</v>
      </c>
      <c r="B23" s="313">
        <f>'1-2'!B23</f>
        <v>0</v>
      </c>
      <c r="C23" s="478">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7"/>
        <v>0</v>
      </c>
      <c r="M23" s="320">
        <f t="shared" si="8"/>
        <v>0</v>
      </c>
      <c r="N23" s="320">
        <f t="shared" si="9"/>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hidden="1">
      <c r="A24" s="312">
        <f>'1-2'!A24</f>
        <v>0</v>
      </c>
      <c r="B24" s="313">
        <f>'1-2'!B24</f>
        <v>0</v>
      </c>
      <c r="C24" s="478">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7"/>
        <v>0</v>
      </c>
      <c r="M24" s="320">
        <f t="shared" si="8"/>
        <v>0</v>
      </c>
      <c r="N24" s="320">
        <f t="shared" si="9"/>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hidden="1">
      <c r="A25" s="312">
        <f>'1-2'!A25</f>
        <v>0</v>
      </c>
      <c r="B25" s="313">
        <f>'1-2'!B25</f>
        <v>0</v>
      </c>
      <c r="C25" s="478">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7"/>
        <v>0</v>
      </c>
      <c r="M25" s="320">
        <f t="shared" si="8"/>
        <v>0</v>
      </c>
      <c r="N25" s="320">
        <f t="shared" si="9"/>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hidden="1">
      <c r="A26" s="312">
        <f>'1-2'!A26</f>
        <v>0</v>
      </c>
      <c r="B26" s="313">
        <f>'1-2'!B26</f>
        <v>0</v>
      </c>
      <c r="C26" s="478">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7"/>
        <v>0</v>
      </c>
      <c r="M26" s="320">
        <f t="shared" si="8"/>
        <v>0</v>
      </c>
      <c r="N26" s="320">
        <f t="shared" si="9"/>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hidden="1">
      <c r="A27" s="312">
        <f>'1-2'!A27</f>
        <v>0</v>
      </c>
      <c r="B27" s="313">
        <f>'1-2'!B27</f>
        <v>0</v>
      </c>
      <c r="C27" s="478">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7"/>
        <v>0</v>
      </c>
      <c r="M27" s="320">
        <f t="shared" si="8"/>
        <v>0</v>
      </c>
      <c r="N27" s="320">
        <f t="shared" si="9"/>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hidden="1">
      <c r="A28" s="312">
        <f>'1-2'!A28</f>
        <v>0</v>
      </c>
      <c r="B28" s="313">
        <f>'1-2'!B28</f>
        <v>0</v>
      </c>
      <c r="C28" s="478">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7"/>
        <v>0</v>
      </c>
      <c r="M28" s="320">
        <f t="shared" si="8"/>
        <v>0</v>
      </c>
      <c r="N28" s="320">
        <f t="shared" si="9"/>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hidden="1">
      <c r="A29" s="312">
        <f>'1-2'!A29</f>
        <v>0</v>
      </c>
      <c r="B29" s="313">
        <f>'1-2'!B29</f>
        <v>0</v>
      </c>
      <c r="C29" s="478">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7"/>
        <v>0</v>
      </c>
      <c r="M29" s="320">
        <f t="shared" si="8"/>
        <v>0</v>
      </c>
      <c r="N29" s="320">
        <f t="shared" si="9"/>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hidden="1">
      <c r="A30" s="312">
        <f>'1-2'!A30</f>
        <v>0</v>
      </c>
      <c r="B30" s="313">
        <f>'1-2'!B30</f>
        <v>0</v>
      </c>
      <c r="C30" s="478">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8"/>
        <v>0</v>
      </c>
      <c r="N30" s="320">
        <f t="shared" si="9"/>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hidden="1">
      <c r="A31" s="312">
        <f>'1-2'!A31</f>
        <v>0</v>
      </c>
      <c r="B31" s="313">
        <f>'1-2'!B31</f>
        <v>0</v>
      </c>
      <c r="C31" s="478">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8"/>
        <v>0</v>
      </c>
      <c r="N31" s="320">
        <f t="shared" si="9"/>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hidden="1">
      <c r="A32" s="312">
        <f>'1-2'!A32</f>
        <v>0</v>
      </c>
      <c r="B32" s="313">
        <f>'1-2'!B32</f>
        <v>0</v>
      </c>
      <c r="C32" s="478">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hidden="1">
      <c r="A33" s="312">
        <f>'1-2'!A33</f>
        <v>0</v>
      </c>
      <c r="B33" s="313">
        <f>'1-2'!B33</f>
        <v>0</v>
      </c>
      <c r="C33" s="478">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hidden="1">
      <c r="A34" s="312">
        <f>'1-2'!A34</f>
        <v>0</v>
      </c>
      <c r="B34" s="313">
        <f>'1-2'!B34</f>
        <v>0</v>
      </c>
      <c r="C34" s="478">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hidden="1">
      <c r="A35" s="312">
        <f>'1-2'!A35</f>
        <v>0</v>
      </c>
      <c r="B35" s="313">
        <f>'1-2'!B35</f>
        <v>0</v>
      </c>
      <c r="C35" s="478">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hidden="1">
      <c r="A36" s="312">
        <f>'1-2'!A36</f>
        <v>0</v>
      </c>
      <c r="B36" s="313">
        <f>'1-2'!B36</f>
        <v>0</v>
      </c>
      <c r="C36" s="478">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hidden="1">
      <c r="A37" s="312">
        <f>'1-2'!A37</f>
        <v>0</v>
      </c>
      <c r="B37" s="313">
        <f>'1-2'!B37</f>
        <v>0</v>
      </c>
      <c r="C37" s="478">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hidden="1">
      <c r="A38" s="312">
        <f>'1-2'!A38</f>
        <v>0</v>
      </c>
      <c r="B38" s="313">
        <f>'1-2'!B38</f>
        <v>0</v>
      </c>
      <c r="C38" s="478">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hidden="1">
      <c r="A39" s="312">
        <f>'1-2'!A39</f>
        <v>0</v>
      </c>
      <c r="B39" s="313">
        <f>'1-2'!B39</f>
        <v>0</v>
      </c>
      <c r="C39" s="478">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hidden="1">
      <c r="A40" s="312">
        <f>'1-2'!A40</f>
        <v>0</v>
      </c>
      <c r="B40" s="313">
        <f>'1-2'!B40</f>
        <v>0</v>
      </c>
      <c r="C40" s="478">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hidden="1">
      <c r="A41" s="312">
        <f>'1-2'!A41</f>
        <v>0</v>
      </c>
      <c r="B41" s="313">
        <f>'1-2'!B41</f>
        <v>0</v>
      </c>
      <c r="C41" s="478">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hidden="1">
      <c r="A42" s="312">
        <f>'1-2'!A42</f>
        <v>0</v>
      </c>
      <c r="B42" s="313">
        <f>'1-2'!B42</f>
        <v>0</v>
      </c>
      <c r="C42" s="478">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hidden="1">
      <c r="A43" s="312">
        <f>'1-2'!A43</f>
        <v>0</v>
      </c>
      <c r="B43" s="313">
        <f>'1-2'!B43</f>
        <v>0</v>
      </c>
      <c r="C43" s="478">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hidden="1">
      <c r="A44" s="312">
        <f>'1-2'!A44</f>
        <v>0</v>
      </c>
      <c r="B44" s="313">
        <f>'1-2'!B44</f>
        <v>0</v>
      </c>
      <c r="C44" s="478">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hidden="1">
      <c r="A45" s="312">
        <f>'1-2'!A45</f>
        <v>0</v>
      </c>
      <c r="B45" s="313">
        <f>'1-2'!B45</f>
        <v>0</v>
      </c>
      <c r="C45" s="478">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hidden="1">
      <c r="A46" s="312">
        <f>'1-2'!A46</f>
        <v>0</v>
      </c>
      <c r="B46" s="313">
        <f>'1-2'!B46</f>
        <v>0</v>
      </c>
      <c r="C46" s="478">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hidden="1">
      <c r="A47" s="312">
        <f>'1-2'!A47</f>
        <v>0</v>
      </c>
      <c r="B47" s="313">
        <f>'1-2'!B47</f>
        <v>0</v>
      </c>
      <c r="C47" s="478">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hidden="1">
      <c r="A48" s="312">
        <f>'1-2'!A48</f>
        <v>0</v>
      </c>
      <c r="B48" s="313">
        <f>'1-2'!B48</f>
        <v>0</v>
      </c>
      <c r="C48" s="478">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hidden="1">
      <c r="A49" s="312">
        <f>'1-2'!A49</f>
        <v>0</v>
      </c>
      <c r="B49" s="313">
        <f>'1-2'!B49</f>
        <v>0</v>
      </c>
      <c r="C49" s="478">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hidden="1">
      <c r="A50" s="312">
        <f>'1-2'!A50</f>
        <v>0</v>
      </c>
      <c r="B50" s="313">
        <f>'1-2'!B50</f>
        <v>0</v>
      </c>
      <c r="C50" s="478">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hidden="1">
      <c r="A51" s="312">
        <f>'1-2'!A51</f>
        <v>0</v>
      </c>
      <c r="B51" s="313">
        <f>'1-2'!B51</f>
        <v>0</v>
      </c>
      <c r="C51" s="478">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hidden="1">
      <c r="A52" s="312">
        <f>'1-2'!A52</f>
        <v>0</v>
      </c>
      <c r="B52" s="313">
        <f>'1-2'!B52</f>
        <v>0</v>
      </c>
      <c r="C52" s="478">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hidden="1">
      <c r="A53" s="312">
        <f>'1-2'!A53</f>
        <v>0</v>
      </c>
      <c r="B53" s="313">
        <f>'1-2'!B53</f>
        <v>0</v>
      </c>
      <c r="C53" s="478">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hidden="1">
      <c r="A54" s="312">
        <f>'1-2'!A54</f>
        <v>0</v>
      </c>
      <c r="B54" s="313">
        <f>'1-2'!B54</f>
        <v>0</v>
      </c>
      <c r="C54" s="478">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hidden="1">
      <c r="A55" s="312">
        <f>'1-2'!A55</f>
        <v>0</v>
      </c>
      <c r="B55" s="313">
        <f>'1-2'!B55</f>
        <v>0</v>
      </c>
      <c r="C55" s="478">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hidden="1">
      <c r="A56" s="312">
        <f>'1-2'!A56</f>
        <v>0</v>
      </c>
      <c r="B56" s="313">
        <f>'1-2'!B56</f>
        <v>0</v>
      </c>
      <c r="C56" s="478">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hidden="1">
      <c r="A57" s="312">
        <f>'1-2'!A57</f>
        <v>0</v>
      </c>
      <c r="B57" s="313">
        <f>'1-2'!B57</f>
        <v>0</v>
      </c>
      <c r="C57" s="478">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hidden="1">
      <c r="A58" s="312">
        <f>'1-2'!A58</f>
        <v>0</v>
      </c>
      <c r="B58" s="313">
        <f>'1-2'!B58</f>
        <v>0</v>
      </c>
      <c r="C58" s="478">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hidden="1">
      <c r="A59" s="312">
        <f>'1-2'!A59</f>
        <v>0</v>
      </c>
      <c r="B59" s="313">
        <f>'1-2'!B59</f>
        <v>0</v>
      </c>
      <c r="C59" s="478">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hidden="1">
      <c r="A60" s="312">
        <f>'1-2'!A60</f>
        <v>0</v>
      </c>
      <c r="B60" s="313">
        <f>'1-2'!B60</f>
        <v>0</v>
      </c>
      <c r="C60" s="478">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hidden="1">
      <c r="A61" s="312">
        <f>'1-2'!A61</f>
        <v>0</v>
      </c>
      <c r="B61" s="313">
        <f>'1-2'!B61</f>
        <v>0</v>
      </c>
      <c r="C61" s="478">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hidden="1">
      <c r="A62" s="312">
        <f>'1-2'!A62</f>
        <v>0</v>
      </c>
      <c r="B62" s="313">
        <f>'1-2'!B62</f>
        <v>0</v>
      </c>
      <c r="C62" s="478">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hidden="1">
      <c r="A63" s="312">
        <f>'1-2'!A63</f>
        <v>0</v>
      </c>
      <c r="B63" s="313">
        <f>'1-2'!B63</f>
        <v>0</v>
      </c>
      <c r="C63" s="478">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hidden="1">
      <c r="A64" s="312">
        <f>'1-2'!A64</f>
        <v>0</v>
      </c>
      <c r="B64" s="313">
        <f>'1-2'!B64</f>
        <v>0</v>
      </c>
      <c r="C64" s="478">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hidden="1">
      <c r="A65" s="312">
        <f>'1-2'!A65</f>
        <v>0</v>
      </c>
      <c r="B65" s="313">
        <f>'1-2'!B65</f>
        <v>0</v>
      </c>
      <c r="C65" s="478">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hidden="1">
      <c r="A66" s="312">
        <f>'1-2'!A66</f>
        <v>0</v>
      </c>
      <c r="B66" s="313">
        <f>'1-2'!B66</f>
        <v>0</v>
      </c>
      <c r="C66" s="478">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hidden="1">
      <c r="A67" s="312">
        <f>'1-2'!A67</f>
        <v>0</v>
      </c>
      <c r="B67" s="313">
        <f>'1-2'!B67</f>
        <v>0</v>
      </c>
      <c r="C67" s="478">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hidden="1">
      <c r="A68" s="312">
        <f>'1-2'!A68</f>
        <v>0</v>
      </c>
      <c r="B68" s="313">
        <f>'1-2'!B68</f>
        <v>0</v>
      </c>
      <c r="C68" s="478">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hidden="1">
      <c r="A69" s="312">
        <f>'1-2'!A69</f>
        <v>0</v>
      </c>
      <c r="B69" s="313">
        <f>'1-2'!B69</f>
        <v>0</v>
      </c>
      <c r="C69" s="478">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hidden="1">
      <c r="A70" s="312">
        <f>'1-2'!A70</f>
        <v>0</v>
      </c>
      <c r="B70" s="313">
        <f>'1-2'!B70</f>
        <v>0</v>
      </c>
      <c r="C70" s="478">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hidden="1">
      <c r="A71" s="312">
        <f>'1-2'!A71</f>
        <v>0</v>
      </c>
      <c r="B71" s="313">
        <f>'1-2'!B71</f>
        <v>0</v>
      </c>
      <c r="C71" s="478">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hidden="1">
      <c r="A72" s="312">
        <f>'1-2'!A72</f>
        <v>0</v>
      </c>
      <c r="B72" s="313">
        <f>'1-2'!B72</f>
        <v>0</v>
      </c>
      <c r="C72" s="478">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hidden="1">
      <c r="A73" s="312">
        <f>'1-2'!A73</f>
        <v>0</v>
      </c>
      <c r="B73" s="313">
        <f>'1-2'!B73</f>
        <v>0</v>
      </c>
      <c r="C73" s="478">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hidden="1">
      <c r="A74" s="312">
        <f>'1-2'!A74</f>
        <v>0</v>
      </c>
      <c r="B74" s="313">
        <f>'1-2'!B74</f>
        <v>0</v>
      </c>
      <c r="C74" s="478">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hidden="1">
      <c r="A75" s="312">
        <f>'1-2'!A75</f>
        <v>0</v>
      </c>
      <c r="B75" s="313">
        <f>'1-2'!B75</f>
        <v>0</v>
      </c>
      <c r="C75" s="478">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hidden="1">
      <c r="A76" s="312">
        <f>'1-2'!A76</f>
        <v>0</v>
      </c>
      <c r="B76" s="313">
        <f>'1-2'!B76</f>
        <v>0</v>
      </c>
      <c r="C76" s="478">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hidden="1">
      <c r="A77" s="312">
        <f>'1-2'!A77</f>
        <v>0</v>
      </c>
      <c r="B77" s="313">
        <f>'1-2'!B77</f>
        <v>0</v>
      </c>
      <c r="C77" s="478">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hidden="1">
      <c r="A78" s="312">
        <f>'1-2'!A78</f>
        <v>0</v>
      </c>
      <c r="B78" s="313">
        <f>'1-2'!B78</f>
        <v>0</v>
      </c>
      <c r="C78" s="478">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hidden="1">
      <c r="A79" s="312">
        <f>'1-2'!A79</f>
        <v>0</v>
      </c>
      <c r="B79" s="313">
        <f>'1-2'!B79</f>
        <v>0</v>
      </c>
      <c r="C79" s="478">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hidden="1">
      <c r="A80" s="312">
        <f>'1-2'!A80</f>
        <v>0</v>
      </c>
      <c r="B80" s="313">
        <f>'1-2'!B80</f>
        <v>0</v>
      </c>
      <c r="C80" s="478">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hidden="1">
      <c r="A81" s="312">
        <f>'1-2'!A81</f>
        <v>0</v>
      </c>
      <c r="B81" s="313">
        <f>'1-2'!B81</f>
        <v>0</v>
      </c>
      <c r="C81" s="478">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hidden="1">
      <c r="A82" s="312">
        <f>'1-2'!A82</f>
        <v>0</v>
      </c>
      <c r="B82" s="313">
        <f>'1-2'!B82</f>
        <v>0</v>
      </c>
      <c r="C82" s="478">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hidden="1">
      <c r="A83" s="312">
        <f>'1-2'!A83</f>
        <v>0</v>
      </c>
      <c r="B83" s="313">
        <f>'1-2'!B83</f>
        <v>0</v>
      </c>
      <c r="C83" s="478">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hidden="1">
      <c r="A84" s="312">
        <f>'1-2'!A84</f>
        <v>0</v>
      </c>
      <c r="B84" s="313">
        <f>'1-2'!B84</f>
        <v>0</v>
      </c>
      <c r="C84" s="478">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hidden="1">
      <c r="A85" s="312">
        <f>'1-2'!A85</f>
        <v>0</v>
      </c>
      <c r="B85" s="313">
        <f>'1-2'!B85</f>
        <v>0</v>
      </c>
      <c r="C85" s="478">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hidden="1">
      <c r="A86" s="312">
        <f>'1-2'!A86</f>
        <v>0</v>
      </c>
      <c r="B86" s="313">
        <f>'1-2'!B86</f>
        <v>0</v>
      </c>
      <c r="C86" s="478">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hidden="1">
      <c r="A87" s="312">
        <f>'1-2'!A87</f>
        <v>0</v>
      </c>
      <c r="B87" s="313">
        <f>'1-2'!B87</f>
        <v>0</v>
      </c>
      <c r="C87" s="478">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hidden="1">
      <c r="A88" s="312">
        <f>'1-2'!A88</f>
        <v>0</v>
      </c>
      <c r="B88" s="313">
        <f>'1-2'!B88</f>
        <v>0</v>
      </c>
      <c r="C88" s="478">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hidden="1">
      <c r="A89" s="312">
        <f>'1-2'!A89</f>
        <v>0</v>
      </c>
      <c r="B89" s="313">
        <f>'1-2'!B89</f>
        <v>0</v>
      </c>
      <c r="C89" s="478">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hidden="1">
      <c r="A90" s="312">
        <f>'1-2'!A90</f>
        <v>0</v>
      </c>
      <c r="B90" s="313">
        <f>'1-2'!B90</f>
        <v>0</v>
      </c>
      <c r="C90" s="478">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hidden="1">
      <c r="A91" s="312">
        <f>'1-2'!A91</f>
        <v>0</v>
      </c>
      <c r="B91" s="313">
        <f>'1-2'!B91</f>
        <v>0</v>
      </c>
      <c r="C91" s="478">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hidden="1">
      <c r="A92" s="312">
        <f>'1-2'!A92</f>
        <v>0</v>
      </c>
      <c r="B92" s="313">
        <f>'1-2'!B92</f>
        <v>0</v>
      </c>
      <c r="C92" s="478">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hidden="1">
      <c r="A93" s="312">
        <f>'1-2'!A93</f>
        <v>0</v>
      </c>
      <c r="B93" s="313">
        <f>'1-2'!B93</f>
        <v>0</v>
      </c>
      <c r="C93" s="478">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hidden="1">
      <c r="A94" s="312">
        <f>'1-2'!A94</f>
        <v>0</v>
      </c>
      <c r="B94" s="313">
        <f>'1-2'!B94</f>
        <v>0</v>
      </c>
      <c r="C94" s="478">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hidden="1">
      <c r="A95" s="312">
        <f>'1-2'!A95</f>
        <v>0</v>
      </c>
      <c r="B95" s="313">
        <f>'1-2'!B95</f>
        <v>0</v>
      </c>
      <c r="C95" s="478">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hidden="1">
      <c r="A96" s="312">
        <f>'1-2'!A96</f>
        <v>0</v>
      </c>
      <c r="B96" s="313">
        <f>'1-2'!B96</f>
        <v>0</v>
      </c>
      <c r="C96" s="478">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hidden="1">
      <c r="A97" s="312">
        <f>'1-2'!A97</f>
        <v>0</v>
      </c>
      <c r="B97" s="313">
        <f>'1-2'!B97</f>
        <v>0</v>
      </c>
      <c r="C97" s="478">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hidden="1">
      <c r="A98" s="312">
        <f>'1-2'!A98</f>
        <v>0</v>
      </c>
      <c r="B98" s="313">
        <f>'1-2'!B98</f>
        <v>0</v>
      </c>
      <c r="C98" s="478">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hidden="1">
      <c r="A99" s="312">
        <f>'1-2'!A99</f>
        <v>0</v>
      </c>
      <c r="B99" s="313">
        <f>'1-2'!B99</f>
        <v>0</v>
      </c>
      <c r="C99" s="478">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hidden="1">
      <c r="A100" s="312">
        <f>'1-2'!A100</f>
        <v>0</v>
      </c>
      <c r="B100" s="313">
        <f>'1-2'!B100</f>
        <v>0</v>
      </c>
      <c r="C100" s="478">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hidden="1">
      <c r="A101" s="312">
        <f>'1-2'!A101</f>
        <v>0</v>
      </c>
      <c r="B101" s="313">
        <f>'1-2'!B101</f>
        <v>0</v>
      </c>
      <c r="C101" s="478">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hidden="1">
      <c r="A102" s="312">
        <f>'1-2'!A102</f>
        <v>0</v>
      </c>
      <c r="B102" s="313">
        <f>'1-2'!B102</f>
        <v>0</v>
      </c>
      <c r="C102" s="478">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hidden="1">
      <c r="A103" s="324">
        <f>'1-2'!A103</f>
        <v>0</v>
      </c>
      <c r="B103" s="325">
        <f>'1-2'!B103</f>
        <v>0</v>
      </c>
      <c r="C103" s="479">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t="str">
        <f>'随時①-2'!B4</f>
        <v>3-(2)-ｲ</v>
      </c>
      <c r="C104" s="480">
        <f>'随時①-2'!C4</f>
        <v>0</v>
      </c>
      <c r="D104" s="263">
        <v>101</v>
      </c>
      <c r="E104" s="315" t="str">
        <f>IF($R104=1,"",VLOOKUP($D104,'随時①-2'!$D$4:$L$23,2))</f>
        <v>報償費</v>
      </c>
      <c r="F104" s="315" t="str">
        <f>IF($R104=1,"取消し",VLOOKUP($D104,'随時①-2'!$D$4:$L$23,3))</f>
        <v>教職員研修（教育相談）講師謝金</v>
      </c>
      <c r="G104" s="224">
        <f>IF($R104=1,,VLOOKUP($D104,'随時①-2'!$D$4:$L$23,4))</f>
        <v>40000</v>
      </c>
      <c r="H104" s="316">
        <f>IF($R104=1,,VLOOKUP($D104,'随時①-2'!$D$4:$L$23,5))</f>
        <v>1</v>
      </c>
      <c r="I104" s="316">
        <f>IF($R104=1,,VLOOKUP($D104,'随時①-2'!$D$4:$L$23,6))</f>
        <v>1</v>
      </c>
      <c r="J104" s="224">
        <f>IF($R104=1,,VLOOKUP($D104,'随時①-2'!$D$4:$L$23,7))</f>
        <v>40000</v>
      </c>
      <c r="K104" s="339" t="str">
        <f t="shared" si="14"/>
        <v>教職員研修（教育相談）講師謝金</v>
      </c>
      <c r="L104" s="340">
        <f t="shared" si="15"/>
        <v>40000</v>
      </c>
      <c r="M104" s="341">
        <f t="shared" si="16"/>
        <v>1</v>
      </c>
      <c r="N104" s="341">
        <f t="shared" si="17"/>
        <v>1</v>
      </c>
      <c r="O104" s="342">
        <f t="shared" si="11"/>
        <v>40000</v>
      </c>
      <c r="P104" s="343">
        <f>IF($R104=1,"",VLOOKUP($D104,'随時①-2'!$D$4:$L$23,8))</f>
        <v>0</v>
      </c>
      <c r="Q104" s="344">
        <f>IF($R104=1,"",VLOOKUP($D104,'随時①-2'!$D$4:$L$23,9))</f>
        <v>0</v>
      </c>
      <c r="R104" s="25">
        <f>IF(ISNA(MATCH($D104,'随時②-2'!$D$4:$D$18,0)),0,1)</f>
        <v>0</v>
      </c>
      <c r="S104" s="63">
        <f t="shared" si="10"/>
      </c>
      <c r="T104" s="63">
        <f t="shared" si="12"/>
      </c>
      <c r="U104" s="5">
        <f t="shared" si="13"/>
        <v>1</v>
      </c>
    </row>
    <row r="105" spans="1:21" ht="13.5" customHeight="1" thickBot="1">
      <c r="A105" s="337">
        <f>'随時①-2'!A5</f>
        <v>0</v>
      </c>
      <c r="B105" s="338">
        <f>'随時①-2'!B5</f>
        <v>0</v>
      </c>
      <c r="C105" s="480">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hidden="1">
      <c r="A106" s="337">
        <f>'随時①-2'!A6</f>
        <v>0</v>
      </c>
      <c r="B106" s="338">
        <f>'随時①-2'!B6</f>
        <v>0</v>
      </c>
      <c r="C106" s="480">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hidden="1">
      <c r="A107" s="337">
        <f>'随時①-2'!A7</f>
        <v>0</v>
      </c>
      <c r="B107" s="338">
        <f>'随時①-2'!B7</f>
        <v>0</v>
      </c>
      <c r="C107" s="480">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hidden="1">
      <c r="A108" s="337">
        <f>'随時①-2'!A8</f>
        <v>0</v>
      </c>
      <c r="B108" s="338">
        <f>'随時①-2'!B8</f>
        <v>0</v>
      </c>
      <c r="C108" s="480">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hidden="1">
      <c r="A109" s="337">
        <f>'随時①-2'!A9</f>
        <v>0</v>
      </c>
      <c r="B109" s="338">
        <f>'随時①-2'!B9</f>
        <v>0</v>
      </c>
      <c r="C109" s="480">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hidden="1">
      <c r="A110" s="337">
        <f>'随時①-2'!A10</f>
        <v>0</v>
      </c>
      <c r="B110" s="338">
        <f>'随時①-2'!B10</f>
        <v>0</v>
      </c>
      <c r="C110" s="480">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hidden="1">
      <c r="A111" s="337">
        <f>'随時①-2'!A11</f>
        <v>0</v>
      </c>
      <c r="B111" s="338">
        <f>'随時①-2'!B11</f>
        <v>0</v>
      </c>
      <c r="C111" s="480">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hidden="1">
      <c r="A112" s="337">
        <f>'随時①-2'!A12</f>
        <v>0</v>
      </c>
      <c r="B112" s="338">
        <f>'随時①-2'!B12</f>
        <v>0</v>
      </c>
      <c r="C112" s="480">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hidden="1">
      <c r="A113" s="337">
        <f>'随時①-2'!A13</f>
        <v>0</v>
      </c>
      <c r="B113" s="338">
        <f>'随時①-2'!B13</f>
        <v>0</v>
      </c>
      <c r="C113" s="480">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hidden="1">
      <c r="A114" s="337">
        <f>'随時①-2'!A14</f>
        <v>0</v>
      </c>
      <c r="B114" s="338">
        <f>'随時①-2'!B14</f>
        <v>0</v>
      </c>
      <c r="C114" s="480">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hidden="1">
      <c r="A115" s="337">
        <f>'随時①-2'!A15</f>
        <v>0</v>
      </c>
      <c r="B115" s="338">
        <f>'随時①-2'!B15</f>
        <v>0</v>
      </c>
      <c r="C115" s="480">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hidden="1">
      <c r="A116" s="337">
        <f>'随時①-2'!A16</f>
        <v>0</v>
      </c>
      <c r="B116" s="338">
        <f>'随時①-2'!B16</f>
        <v>0</v>
      </c>
      <c r="C116" s="480">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hidden="1">
      <c r="A117" s="337">
        <f>'随時①-2'!A17</f>
        <v>0</v>
      </c>
      <c r="B117" s="338">
        <f>'随時①-2'!B17</f>
        <v>0</v>
      </c>
      <c r="C117" s="480">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hidden="1">
      <c r="A118" s="337">
        <f>'随時①-2'!A18</f>
        <v>0</v>
      </c>
      <c r="B118" s="338">
        <f>'随時①-2'!B18</f>
        <v>0</v>
      </c>
      <c r="C118" s="480">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hidden="1">
      <c r="A119" s="337">
        <f>'随時①-2'!A19</f>
        <v>0</v>
      </c>
      <c r="B119" s="338">
        <f>'随時①-2'!B19</f>
        <v>0</v>
      </c>
      <c r="C119" s="480">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hidden="1">
      <c r="A120" s="337">
        <f>'随時①-2'!A20</f>
        <v>0</v>
      </c>
      <c r="B120" s="338">
        <f>'随時①-2'!B20</f>
        <v>0</v>
      </c>
      <c r="C120" s="480">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hidden="1">
      <c r="A121" s="337">
        <f>'随時①-2'!A21</f>
        <v>0</v>
      </c>
      <c r="B121" s="338">
        <f>'随時①-2'!B21</f>
        <v>0</v>
      </c>
      <c r="C121" s="480">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hidden="1">
      <c r="A122" s="337">
        <f>'随時①-2'!A22</f>
        <v>0</v>
      </c>
      <c r="B122" s="338">
        <f>'随時①-2'!B22</f>
        <v>0</v>
      </c>
      <c r="C122" s="480">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hidden="1">
      <c r="A123" s="324">
        <f>'随時①-2'!A23</f>
        <v>0</v>
      </c>
      <c r="B123" s="325">
        <f>'随時①-2'!B23</f>
        <v>0</v>
      </c>
      <c r="C123" s="479">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hidden="1">
      <c r="A124" s="337">
        <f>'随時②-2'!A21</f>
        <v>0</v>
      </c>
      <c r="B124" s="338">
        <f>'随時②-2'!B21</f>
        <v>0</v>
      </c>
      <c r="C124" s="480">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hidden="1">
      <c r="A125" s="312">
        <f>'随時②-2'!A22</f>
        <v>0</v>
      </c>
      <c r="B125" s="313">
        <f>'随時②-2'!B22</f>
        <v>0</v>
      </c>
      <c r="C125" s="478">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hidden="1">
      <c r="A126" s="312">
        <f>'随時②-2'!A23</f>
        <v>0</v>
      </c>
      <c r="B126" s="313">
        <f>'随時②-2'!B23</f>
        <v>0</v>
      </c>
      <c r="C126" s="478">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hidden="1">
      <c r="A127" s="312">
        <f>'随時②-2'!A24</f>
        <v>0</v>
      </c>
      <c r="B127" s="313">
        <f>'随時②-2'!B24</f>
        <v>0</v>
      </c>
      <c r="C127" s="478">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hidden="1">
      <c r="A128" s="312">
        <f>'随時②-2'!A25</f>
        <v>0</v>
      </c>
      <c r="B128" s="313">
        <f>'随時②-2'!B25</f>
        <v>0</v>
      </c>
      <c r="C128" s="478">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hidden="1">
      <c r="A129" s="312">
        <f>'随時②-2'!A26</f>
        <v>0</v>
      </c>
      <c r="B129" s="313">
        <f>'随時②-2'!B26</f>
        <v>0</v>
      </c>
      <c r="C129" s="478">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hidden="1">
      <c r="A130" s="312">
        <f>'随時②-2'!A27</f>
        <v>0</v>
      </c>
      <c r="B130" s="313">
        <f>'随時②-2'!B27</f>
        <v>0</v>
      </c>
      <c r="C130" s="478">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hidden="1">
      <c r="A131" s="312">
        <f>'随時②-2'!A28</f>
        <v>0</v>
      </c>
      <c r="B131" s="313">
        <f>'随時②-2'!B28</f>
        <v>0</v>
      </c>
      <c r="C131" s="478">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hidden="1">
      <c r="A132" s="312">
        <f>'随時②-2'!A29</f>
        <v>0</v>
      </c>
      <c r="B132" s="313">
        <f>'随時②-2'!B29</f>
        <v>0</v>
      </c>
      <c r="C132" s="478">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hidden="1">
      <c r="A133" s="312">
        <f>'随時②-2'!A30</f>
        <v>0</v>
      </c>
      <c r="B133" s="313">
        <f>'随時②-2'!B30</f>
        <v>0</v>
      </c>
      <c r="C133" s="478">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hidden="1">
      <c r="A134" s="312">
        <f>'随時②-2'!A31</f>
        <v>0</v>
      </c>
      <c r="B134" s="313">
        <f>'随時②-2'!B31</f>
        <v>0</v>
      </c>
      <c r="C134" s="478">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hidden="1">
      <c r="A135" s="312">
        <f>'随時②-2'!A32</f>
        <v>0</v>
      </c>
      <c r="B135" s="313">
        <f>'随時②-2'!B32</f>
        <v>0</v>
      </c>
      <c r="C135" s="478">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hidden="1">
      <c r="A136" s="312">
        <f>'随時②-2'!A33</f>
        <v>0</v>
      </c>
      <c r="B136" s="313">
        <f>'随時②-2'!B33</f>
        <v>0</v>
      </c>
      <c r="C136" s="478">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hidden="1">
      <c r="A137" s="312">
        <f>'随時②-2'!A34</f>
        <v>0</v>
      </c>
      <c r="B137" s="313">
        <f>'随時②-2'!B34</f>
        <v>0</v>
      </c>
      <c r="C137" s="478">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hidden="1" thickBot="1">
      <c r="A138" s="312">
        <f>'随時②-2'!A35</f>
        <v>0</v>
      </c>
      <c r="B138" s="313">
        <f>'随時②-2'!B35</f>
        <v>0</v>
      </c>
      <c r="C138" s="478">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619" t="s">
        <v>178</v>
      </c>
      <c r="I141" s="620"/>
      <c r="J141" s="38" t="s">
        <v>113</v>
      </c>
      <c r="K141" s="38" t="s">
        <v>175</v>
      </c>
      <c r="L141" s="572" t="s">
        <v>176</v>
      </c>
      <c r="M141" s="621"/>
      <c r="N141" s="622" t="s">
        <v>177</v>
      </c>
      <c r="O141" s="623"/>
      <c r="P141" s="628" t="s">
        <v>114</v>
      </c>
      <c r="Q141" s="629"/>
    </row>
    <row r="142" spans="6:17" ht="14.25" thickTop="1">
      <c r="F142" s="346" t="s">
        <v>85</v>
      </c>
      <c r="G142" s="347">
        <f>SUMIF($E$4:$E$138,$F142,$J$4:$J$138)</f>
        <v>60000</v>
      </c>
      <c r="H142" s="613">
        <f>SUMIF($E$4:$E$138,$F142,$S$4:$S$138)</f>
        <v>0</v>
      </c>
      <c r="I142" s="633"/>
      <c r="J142" s="348">
        <f>G142-H142</f>
        <v>60000</v>
      </c>
      <c r="K142" s="347">
        <f>SUMIF($E$4:$E$138,$F142,$O$4:$O$138)</f>
        <v>60000</v>
      </c>
      <c r="L142" s="613">
        <f>SUMIF($E$4:$E$138,$F142,$T$4:$T$138)</f>
        <v>0</v>
      </c>
      <c r="M142" s="614"/>
      <c r="N142" s="615">
        <f>K142-L142</f>
        <v>60000</v>
      </c>
      <c r="O142" s="616"/>
      <c r="P142" s="560">
        <f>J142-N142</f>
        <v>0</v>
      </c>
      <c r="Q142" s="632"/>
    </row>
    <row r="143" spans="6:17" ht="13.5">
      <c r="F143" s="346" t="s">
        <v>86</v>
      </c>
      <c r="G143" s="349">
        <f aca="true" t="shared" si="22" ref="G143:G150">SUMIF($E$4:$E$138,$F143,$J$4:$J$138)</f>
        <v>370000</v>
      </c>
      <c r="H143" s="557">
        <f>SUMIF($E$4:$E$138,$F143,$S$4:$S$138)</f>
        <v>0</v>
      </c>
      <c r="I143" s="611"/>
      <c r="J143" s="350">
        <f>G143-H143</f>
        <v>370000</v>
      </c>
      <c r="K143" s="347">
        <f aca="true" t="shared" si="23" ref="K143:K150">SUMIF($E$4:$E$138,$F143,$O$4:$O$138)</f>
        <v>78680</v>
      </c>
      <c r="L143" s="556">
        <f aca="true" t="shared" si="24" ref="L143:L149">SUMIF($E$4:$E$138,$F143,$T$4:$T$138)</f>
        <v>0</v>
      </c>
      <c r="M143" s="559"/>
      <c r="N143" s="612">
        <f>K143-L143</f>
        <v>78680</v>
      </c>
      <c r="O143" s="611"/>
      <c r="P143" s="556">
        <f aca="true" t="shared" si="25" ref="P143:P150">J143-N143</f>
        <v>291320</v>
      </c>
      <c r="Q143" s="559"/>
    </row>
    <row r="144" spans="6:17" ht="13.5">
      <c r="F144" s="346" t="s">
        <v>125</v>
      </c>
      <c r="G144" s="347">
        <f t="shared" si="22"/>
        <v>567000</v>
      </c>
      <c r="H144" s="557">
        <f aca="true" t="shared" si="26" ref="H144:H149">SUMIF($E$4:$E$138,$F144,$S$4:$S$138)</f>
        <v>0</v>
      </c>
      <c r="I144" s="611"/>
      <c r="J144" s="350">
        <f aca="true" t="shared" si="27" ref="J144:J150">G144-H144</f>
        <v>567000</v>
      </c>
      <c r="K144" s="347">
        <f t="shared" si="23"/>
        <v>37080</v>
      </c>
      <c r="L144" s="556">
        <f t="shared" si="24"/>
        <v>0</v>
      </c>
      <c r="M144" s="559"/>
      <c r="N144" s="612">
        <f aca="true" t="shared" si="28" ref="N144:N150">K144-L144</f>
        <v>37080</v>
      </c>
      <c r="O144" s="611"/>
      <c r="P144" s="556">
        <f t="shared" si="25"/>
        <v>529920</v>
      </c>
      <c r="Q144" s="559"/>
    </row>
    <row r="145" spans="6:17" ht="13.5">
      <c r="F145" s="346" t="s">
        <v>126</v>
      </c>
      <c r="G145" s="347">
        <f t="shared" si="22"/>
        <v>0</v>
      </c>
      <c r="H145" s="557">
        <f t="shared" si="26"/>
        <v>0</v>
      </c>
      <c r="I145" s="611"/>
      <c r="J145" s="350">
        <f t="shared" si="27"/>
        <v>0</v>
      </c>
      <c r="K145" s="347">
        <f t="shared" si="23"/>
        <v>0</v>
      </c>
      <c r="L145" s="556">
        <f t="shared" si="24"/>
        <v>0</v>
      </c>
      <c r="M145" s="559"/>
      <c r="N145" s="612">
        <f t="shared" si="28"/>
        <v>0</v>
      </c>
      <c r="O145" s="611"/>
      <c r="P145" s="556">
        <f t="shared" si="25"/>
        <v>0</v>
      </c>
      <c r="Q145" s="559"/>
    </row>
    <row r="146" spans="6:17" ht="13.5">
      <c r="F146" s="346" t="s">
        <v>87</v>
      </c>
      <c r="G146" s="347">
        <f t="shared" si="22"/>
        <v>0</v>
      </c>
      <c r="H146" s="557">
        <f t="shared" si="26"/>
        <v>0</v>
      </c>
      <c r="I146" s="611"/>
      <c r="J146" s="350">
        <f t="shared" si="27"/>
        <v>0</v>
      </c>
      <c r="K146" s="347">
        <f t="shared" si="23"/>
        <v>0</v>
      </c>
      <c r="L146" s="556">
        <f t="shared" si="24"/>
        <v>0</v>
      </c>
      <c r="M146" s="559"/>
      <c r="N146" s="612">
        <f t="shared" si="28"/>
        <v>0</v>
      </c>
      <c r="O146" s="611"/>
      <c r="P146" s="556">
        <f t="shared" si="25"/>
        <v>0</v>
      </c>
      <c r="Q146" s="559"/>
    </row>
    <row r="147" spans="6:17" ht="13.5">
      <c r="F147" s="346" t="s">
        <v>88</v>
      </c>
      <c r="G147" s="347">
        <f t="shared" si="22"/>
        <v>40000</v>
      </c>
      <c r="H147" s="557">
        <f t="shared" si="26"/>
        <v>0</v>
      </c>
      <c r="I147" s="611"/>
      <c r="J147" s="350">
        <f t="shared" si="27"/>
        <v>40000</v>
      </c>
      <c r="K147" s="347">
        <f t="shared" si="23"/>
        <v>39204</v>
      </c>
      <c r="L147" s="556">
        <f t="shared" si="24"/>
        <v>0</v>
      </c>
      <c r="M147" s="559"/>
      <c r="N147" s="612">
        <f t="shared" si="28"/>
        <v>39204</v>
      </c>
      <c r="O147" s="611"/>
      <c r="P147" s="556">
        <f t="shared" si="25"/>
        <v>796</v>
      </c>
      <c r="Q147" s="559"/>
    </row>
    <row r="148" spans="6:17" ht="13.5">
      <c r="F148" s="346" t="s">
        <v>89</v>
      </c>
      <c r="G148" s="347">
        <f t="shared" si="22"/>
        <v>0</v>
      </c>
      <c r="H148" s="557">
        <f t="shared" si="26"/>
        <v>0</v>
      </c>
      <c r="I148" s="611"/>
      <c r="J148" s="350">
        <f t="shared" si="27"/>
        <v>0</v>
      </c>
      <c r="K148" s="347">
        <f t="shared" si="23"/>
        <v>0</v>
      </c>
      <c r="L148" s="556">
        <f t="shared" si="24"/>
        <v>0</v>
      </c>
      <c r="M148" s="559"/>
      <c r="N148" s="612">
        <f t="shared" si="28"/>
        <v>0</v>
      </c>
      <c r="O148" s="611"/>
      <c r="P148" s="556">
        <f t="shared" si="25"/>
        <v>0</v>
      </c>
      <c r="Q148" s="559"/>
    </row>
    <row r="149" spans="6:17" ht="13.5">
      <c r="F149" s="346" t="s">
        <v>90</v>
      </c>
      <c r="G149" s="347">
        <f t="shared" si="22"/>
        <v>0</v>
      </c>
      <c r="H149" s="557">
        <f t="shared" si="26"/>
        <v>0</v>
      </c>
      <c r="I149" s="611"/>
      <c r="J149" s="350">
        <f t="shared" si="27"/>
        <v>0</v>
      </c>
      <c r="K149" s="347">
        <f t="shared" si="23"/>
        <v>0</v>
      </c>
      <c r="L149" s="556">
        <f t="shared" si="24"/>
        <v>0</v>
      </c>
      <c r="M149" s="559"/>
      <c r="N149" s="612">
        <f t="shared" si="28"/>
        <v>0</v>
      </c>
      <c r="O149" s="611"/>
      <c r="P149" s="556">
        <f t="shared" si="25"/>
        <v>0</v>
      </c>
      <c r="Q149" s="559"/>
    </row>
    <row r="150" spans="6:17" ht="14.25" thickBot="1">
      <c r="F150" s="346" t="s">
        <v>138</v>
      </c>
      <c r="G150" s="347">
        <f t="shared" si="22"/>
        <v>65930</v>
      </c>
      <c r="H150" s="557">
        <f>SUMIF($E$4:$E$138,$F150,$S$4:$S$138)+'2-3'!G122</f>
        <v>11000</v>
      </c>
      <c r="I150" s="611"/>
      <c r="J150" s="350">
        <f t="shared" si="27"/>
        <v>54930</v>
      </c>
      <c r="K150" s="347">
        <f t="shared" si="23"/>
        <v>63130</v>
      </c>
      <c r="L150" s="624">
        <f>SUMIF($E$4:$E$138,$F150,$T$4:$T$138)+'2-3'!E122</f>
        <v>11000</v>
      </c>
      <c r="M150" s="625"/>
      <c r="N150" s="612">
        <f t="shared" si="28"/>
        <v>52130</v>
      </c>
      <c r="O150" s="611"/>
      <c r="P150" s="624">
        <f t="shared" si="25"/>
        <v>2800</v>
      </c>
      <c r="Q150" s="625"/>
    </row>
    <row r="151" spans="6:17" ht="15" thickBot="1" thickTop="1">
      <c r="F151" s="353" t="s">
        <v>15</v>
      </c>
      <c r="G151" s="354">
        <f>SUM(G142:G150)</f>
        <v>1102930</v>
      </c>
      <c r="H151" s="553">
        <f>SUM(H142:I150)</f>
        <v>11000</v>
      </c>
      <c r="I151" s="630"/>
      <c r="J151" s="354">
        <f>SUM(J142:J150)</f>
        <v>1091930</v>
      </c>
      <c r="K151" s="354">
        <f>SUM(K142:K150)</f>
        <v>278094</v>
      </c>
      <c r="L151" s="626">
        <f>SUM(L142:M150)</f>
        <v>11000</v>
      </c>
      <c r="M151" s="627"/>
      <c r="N151" s="630">
        <f>SUM(N142:O150)</f>
        <v>267094</v>
      </c>
      <c r="O151" s="631"/>
      <c r="P151" s="626">
        <f>SUM(P142:Q150)</f>
        <v>824836</v>
      </c>
      <c r="Q151" s="627"/>
    </row>
  </sheetData>
  <sheetProtection formatCells="0" selectLockedCells="1"/>
  <mergeCells count="46">
    <mergeCell ref="N149:O149"/>
    <mergeCell ref="H150:I150"/>
    <mergeCell ref="L150:M150"/>
    <mergeCell ref="N150:O150"/>
    <mergeCell ref="P142:Q142"/>
    <mergeCell ref="P143:Q143"/>
    <mergeCell ref="P144:Q144"/>
    <mergeCell ref="P145:Q145"/>
    <mergeCell ref="P146:Q146"/>
    <mergeCell ref="H142:I142"/>
    <mergeCell ref="P148:Q148"/>
    <mergeCell ref="P149:Q149"/>
    <mergeCell ref="P150:Q150"/>
    <mergeCell ref="P151:Q151"/>
    <mergeCell ref="P141:Q141"/>
    <mergeCell ref="H151:I151"/>
    <mergeCell ref="L151:M151"/>
    <mergeCell ref="N151:O151"/>
    <mergeCell ref="H149:I149"/>
    <mergeCell ref="L149:M149"/>
    <mergeCell ref="K2:O2"/>
    <mergeCell ref="H145:I145"/>
    <mergeCell ref="L145:M145"/>
    <mergeCell ref="N145:O145"/>
    <mergeCell ref="H143:I143"/>
    <mergeCell ref="P147:Q147"/>
    <mergeCell ref="F2:J2"/>
    <mergeCell ref="H141:I141"/>
    <mergeCell ref="L141:M141"/>
    <mergeCell ref="N141:O141"/>
    <mergeCell ref="H148:I148"/>
    <mergeCell ref="L148:M148"/>
    <mergeCell ref="N148:O148"/>
    <mergeCell ref="L142:M142"/>
    <mergeCell ref="N142:O142"/>
    <mergeCell ref="H146:I146"/>
    <mergeCell ref="L146:M146"/>
    <mergeCell ref="N146:O146"/>
    <mergeCell ref="L143:M143"/>
    <mergeCell ref="N143:O143"/>
    <mergeCell ref="H144:I144"/>
    <mergeCell ref="L144:M144"/>
    <mergeCell ref="N144:O144"/>
    <mergeCell ref="H147:I147"/>
    <mergeCell ref="L147:M147"/>
    <mergeCell ref="N147:O147"/>
  </mergeCells>
  <conditionalFormatting sqref="B2:F2">
    <cfRule type="cellIs" priority="11" dxfId="38" operator="equal" stopIfTrue="1">
      <formula>0</formula>
    </cfRule>
  </conditionalFormatting>
  <conditionalFormatting sqref="J139">
    <cfRule type="cellIs" priority="4" dxfId="38" operator="equal" stopIfTrue="1">
      <formula>0</formula>
    </cfRule>
  </conditionalFormatting>
  <conditionalFormatting sqref="K4:O138">
    <cfRule type="cellIs" priority="8" dxfId="17" operator="notEqual" stopIfTrue="1">
      <formula>F4</formula>
    </cfRule>
  </conditionalFormatting>
  <conditionalFormatting sqref="K139:O139">
    <cfRule type="cellIs" priority="3" dxfId="17"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59"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zoomScalePageLayoutView="0" workbookViewId="0" topLeftCell="A1">
      <pane xSplit="1" ySplit="4" topLeftCell="B90" activePane="bottomRight" state="frozen"/>
      <selection pane="topLeft" activeCell="E23" sqref="E23"/>
      <selection pane="topRight" activeCell="E23" sqref="E23"/>
      <selection pane="bottomLeft" activeCell="E23" sqref="E23"/>
      <selection pane="bottomRight" activeCell="H64" sqref="H6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38" t="s">
        <v>261</v>
      </c>
      <c r="B1" s="638"/>
      <c r="C1" s="638"/>
      <c r="D1" s="638"/>
      <c r="E1" s="638"/>
      <c r="F1" s="638"/>
      <c r="G1" s="639"/>
      <c r="H1" s="639"/>
      <c r="I1" s="639"/>
    </row>
    <row r="2" spans="1:9" ht="15" customHeight="1" thickBot="1">
      <c r="A2" s="8"/>
      <c r="B2" s="7" t="s">
        <v>244</v>
      </c>
      <c r="C2" s="87"/>
      <c r="E2" s="116"/>
      <c r="F2" s="117" t="s">
        <v>112</v>
      </c>
      <c r="G2" s="208">
        <f>SUM(E5:E119)</f>
        <v>61130</v>
      </c>
      <c r="H2" s="72" t="s">
        <v>188</v>
      </c>
      <c r="I2" s="208">
        <f>SUM(H5:H119)</f>
        <v>2800</v>
      </c>
    </row>
    <row r="3" spans="1:9" ht="15" customHeight="1" thickBot="1">
      <c r="A3" s="8"/>
      <c r="B3" s="7"/>
      <c r="C3" s="87"/>
      <c r="E3" s="634" t="s">
        <v>181</v>
      </c>
      <c r="F3" s="635"/>
      <c r="G3" s="636"/>
      <c r="H3" s="634" t="s">
        <v>182</v>
      </c>
      <c r="I3" s="637"/>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v>10000</v>
      </c>
      <c r="F15" s="195">
        <f>IF('1-3'!E14="","",'1-3'!E14)</f>
        <v>10000</v>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v>5000</v>
      </c>
      <c r="F51" s="195">
        <f>IF('1-3'!E50="","",'1-3'!E50)</f>
        <v>5000</v>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c r="F64" s="203">
        <f>IF('1-3'!E63="","",'1-3'!E63)</f>
        <v>1800</v>
      </c>
      <c r="G64" s="83">
        <f t="shared" si="1"/>
      </c>
      <c r="H64" s="209">
        <v>1800</v>
      </c>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v>3000</v>
      </c>
      <c r="F80" s="203">
        <f>IF('1-3'!E79="","",'1-3'!E79)</f>
        <v>3000</v>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c r="F83" s="207">
        <f>IF('1-3'!E82="","",'1-3'!E82)</f>
        <v>1000</v>
      </c>
      <c r="G83" s="178">
        <f t="shared" si="3"/>
      </c>
      <c r="H83" s="214">
        <v>1000</v>
      </c>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c>
      <c r="F101" s="195">
        <f>IF('1-3'!E100="","",'1-3'!E100)</f>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v>
      </c>
      <c r="E105" s="191">
        <f t="shared" si="2"/>
        <v>3600</v>
      </c>
      <c r="F105" s="193">
        <f>IF('1-3'!E104="","",'1-3'!E104)</f>
        <v>3600</v>
      </c>
      <c r="G105" s="128">
        <f t="shared" si="3"/>
      </c>
      <c r="H105" s="215"/>
      <c r="I105" s="128"/>
      <c r="J105" s="125">
        <f>IF('1-3'!F104="","",'1-3'!F104)</f>
      </c>
    </row>
    <row r="106" spans="1:10" ht="15" customHeight="1" hidden="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hidden="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hidden="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hidden="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hidden="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hidden="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hidden="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hidden="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hidden="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hidden="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hidden="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hidden="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hidden="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hidden="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61130</v>
      </c>
      <c r="F121" s="118" t="s">
        <v>186</v>
      </c>
      <c r="G121" s="181">
        <f>SUM(F5:F119)</f>
        <v>63930</v>
      </c>
      <c r="H121" s="121" t="s">
        <v>190</v>
      </c>
      <c r="I121" s="181">
        <f>I2</f>
        <v>2800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50130</v>
      </c>
      <c r="F123" s="120" t="s">
        <v>187</v>
      </c>
      <c r="G123" s="183">
        <f>G121-G122</f>
        <v>52930</v>
      </c>
      <c r="H123" s="44" t="s">
        <v>189</v>
      </c>
      <c r="I123" s="183">
        <f>I121-I122</f>
        <v>2800</v>
      </c>
    </row>
  </sheetData>
  <sheetProtection formatCells="0" selectLockedCells="1"/>
  <mergeCells count="3">
    <mergeCell ref="E3:G3"/>
    <mergeCell ref="H3:I3"/>
    <mergeCell ref="A1:I1"/>
  </mergeCells>
  <conditionalFormatting sqref="E5:E119">
    <cfRule type="cellIs" priority="2" dxfId="15" operator="notEqual" stopIfTrue="1">
      <formula>F5</formula>
    </cfRule>
  </conditionalFormatting>
  <conditionalFormatting sqref="G5:G119">
    <cfRule type="cellIs" priority="1" dxfId="15"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2018-03-28T02:54:23Z</cp:lastPrinted>
  <dcterms:created xsi:type="dcterms:W3CDTF">2007-02-21T01:05:33Z</dcterms:created>
  <dcterms:modified xsi:type="dcterms:W3CDTF">2018-06-21T06:34:53Z</dcterms:modified>
  <cp:category/>
  <cp:version/>
  <cp:contentType/>
  <cp:contentStatus/>
</cp:coreProperties>
</file>