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25" tabRatio="855" activeTab="1"/>
  </bookViews>
  <sheets>
    <sheet name="★注意事項" sheetId="1" r:id="rId1"/>
    <sheet name="記入例（様式１-１）" sheetId="2" r:id="rId2"/>
    <sheet name="記入例（様式１-２）" sheetId="3" r:id="rId3"/>
    <sheet name="記入例（様式２-１）" sheetId="4" r:id="rId4"/>
    <sheet name="記入例（様式２-２）" sheetId="5" r:id="rId5"/>
    <sheet name="記入例（様式３）４-7月" sheetId="6" r:id="rId6"/>
    <sheet name="記入例（様式３）8-11月" sheetId="7" r:id="rId7"/>
    <sheet name="記入例（様式３）12-３月" sheetId="8" r:id="rId8"/>
    <sheet name="（参考）補助簿" sheetId="9" r:id="rId9"/>
    <sheet name="（参考）補助簿の作成例" sheetId="10" r:id="rId10"/>
  </sheets>
  <externalReferences>
    <externalReference r:id="rId13"/>
  </externalReferences>
  <definedNames>
    <definedName name="_xlfn.COUNTIFS" hidden="1">#NAME?</definedName>
    <definedName name="_xlfn.SUMIFS" hidden="1">#NAME?</definedName>
    <definedName name="_xlnm.Print_Area" localSheetId="8">'（参考）補助簿'!$A$1:$O$27</definedName>
    <definedName name="_xlnm.Print_Area" localSheetId="9">'（参考）補助簿の作成例'!$A$1:$O$28</definedName>
    <definedName name="_xlnm.Print_Area" localSheetId="0">'★注意事項'!$A$1:$K$52</definedName>
    <definedName name="_xlnm.Print_Area" localSheetId="1">'記入例（様式１-１）'!$A$1:$N$42</definedName>
    <definedName name="_xlnm.Print_Area" localSheetId="2">'記入例（様式１-２）'!$A$1:$O$64</definedName>
    <definedName name="_xlnm.Print_Area" localSheetId="3">'記入例（様式２-１）'!$A$1:$J$70</definedName>
    <definedName name="_xlnm.Print_Area" localSheetId="4">'記入例（様式２-２）'!$A$1:$J$71</definedName>
    <definedName name="_xlnm.Print_Area" localSheetId="7">'記入例（様式３）12-３月'!$A$1:$K$157</definedName>
    <definedName name="_xlnm.Print_Area" localSheetId="5">'記入例（様式３）４-7月'!$A$1:$K$158</definedName>
    <definedName name="_xlnm.Print_Area" localSheetId="6">'記入例（様式３）8-11月'!$A$1:$K$158</definedName>
    <definedName name="_xlnm.Print_Titles" localSheetId="7">'記入例（様式３）12-３月'!$1:$4</definedName>
    <definedName name="_xlnm.Print_Titles" localSheetId="5">'記入例（様式３）４-7月'!$1:$4</definedName>
    <definedName name="_xlnm.Print_Titles" localSheetId="6">'記入例（様式３）8-11月'!$1:$4</definedName>
  </definedNames>
  <calcPr fullCalcOnLoad="1"/>
</workbook>
</file>

<file path=xl/comments10.xml><?xml version="1.0" encoding="utf-8"?>
<comments xmlns="http://schemas.openxmlformats.org/spreadsheetml/2006/main">
  <authors>
    <author>大阪府</author>
  </authors>
  <commentList>
    <comment ref="J26" authorId="0">
      <text>
        <r>
          <rPr>
            <sz val="11"/>
            <rFont val="MS P ゴシック"/>
            <family val="3"/>
          </rPr>
          <t>管理者の押印やサイン</t>
        </r>
      </text>
    </comment>
    <comment ref="B18" authorId="0">
      <text>
        <r>
          <rPr>
            <sz val="10"/>
            <rFont val="ＭＳ Ｐゴシック"/>
            <family val="3"/>
          </rPr>
          <t>　大阪府私立幼稚園預かり保育事業補助金における"有資格者"
　以外の者を無資格者と記載しています。</t>
        </r>
      </text>
    </comment>
    <comment ref="N12" authorId="0">
      <text>
        <r>
          <rPr>
            <sz val="10"/>
            <rFont val="MS P ゴシック"/>
            <family val="3"/>
          </rPr>
          <t>事業計画書
「1日の平均担当教員数」</t>
        </r>
      </text>
    </comment>
    <comment ref="N10" authorId="0">
      <text>
        <r>
          <rPr>
            <sz val="10"/>
            <rFont val="MS P ゴシック"/>
            <family val="3"/>
          </rPr>
          <t>　事業計画書
「1日の預かり保育時間数」
【考え方】
　0～29分…0.0時間
　30～59分…0.5時間</t>
        </r>
      </text>
    </comment>
    <comment ref="K9" authorId="0">
      <text>
        <r>
          <rPr>
            <sz val="10"/>
            <rFont val="MS P ゴシック"/>
            <family val="3"/>
          </rPr>
          <t>事業計画書
「1日の預かり保育園児数」</t>
        </r>
      </text>
    </comment>
    <comment ref="M8" authorId="0">
      <text>
        <r>
          <rPr>
            <sz val="10"/>
            <rFont val="MS P ゴシック"/>
            <family val="3"/>
          </rPr>
          <t>最後の園児が
降園した時刻</t>
        </r>
      </text>
    </comment>
    <comment ref="L7" authorId="0">
      <text>
        <r>
          <rPr>
            <sz val="10"/>
            <rFont val="MS P ゴシック"/>
            <family val="3"/>
          </rPr>
          <t>最初の園児が
登園した時刻</t>
        </r>
      </text>
    </comment>
    <comment ref="B7" authorId="0">
      <text>
        <r>
          <rPr>
            <sz val="10"/>
            <rFont val="ＭＳ Ｐゴシック"/>
            <family val="3"/>
          </rPr>
          <t>　大阪府私立幼稚園預かり保育事業補助金における"有資格者"とは
　幼稚園教諭免許　または　保育士資格　を有する者をいいます。
　事業計画書の「平均担当教員数」には、有資格者のみを計上してください。
　※「幼稚園教諭免許を有する者」には、幼稚園教諭の普通免許状を
　　有していた者（教育職員免許法第10条第１項又は第11条第４項の
　　規定により免許状が失効している者を除く）を含む。
　※保育士（保母）資格証明書のみ有する場合、保育士証の交付を
　　受けてください。</t>
        </r>
      </text>
    </comment>
  </commentList>
</comments>
</file>

<file path=xl/comments2.xml><?xml version="1.0" encoding="utf-8"?>
<comments xmlns="http://schemas.openxmlformats.org/spreadsheetml/2006/main">
  <authors>
    <author>大阪府</author>
  </authors>
  <commentList>
    <comment ref="L5" authorId="0">
      <text>
        <r>
          <rPr>
            <sz val="9"/>
            <rFont val="MS P ゴシック"/>
            <family val="3"/>
          </rPr>
          <t>６ケタの幼稚園番号を
記入すること</t>
        </r>
      </text>
    </comment>
    <comment ref="G11" authorId="0">
      <text>
        <r>
          <rPr>
            <sz val="9"/>
            <rFont val="MS P ゴシック"/>
            <family val="3"/>
          </rPr>
          <t>学校法人の場合は
法人名を記入すること
「学校法人○○学園」</t>
        </r>
      </text>
    </comment>
    <comment ref="G12" authorId="0">
      <text>
        <r>
          <rPr>
            <sz val="9"/>
            <rFont val="MS P ゴシック"/>
            <family val="3"/>
          </rPr>
          <t>学校法人の場合は
「理事長　○○　○○」
と記入すること</t>
        </r>
      </text>
    </comment>
  </commentList>
</comments>
</file>

<file path=xl/comments3.xml><?xml version="1.0" encoding="utf-8"?>
<comments xmlns="http://schemas.openxmlformats.org/spreadsheetml/2006/main">
  <authors>
    <author>大阪府</author>
  </authors>
  <commentList>
    <comment ref="B52" authorId="0">
      <text>
        <r>
          <rPr>
            <sz val="9"/>
            <rFont val="MS P ゴシック"/>
            <family val="3"/>
          </rPr>
          <t>①～⑦は必須です。
⑧以降は該当する場合のみ提出してください。</t>
        </r>
      </text>
    </comment>
    <comment ref="K7" authorId="0">
      <text>
        <r>
          <rPr>
            <sz val="9"/>
            <rFont val="MS P ゴシック"/>
            <family val="3"/>
          </rPr>
          <t>自由記載</t>
        </r>
      </text>
    </comment>
    <comment ref="E7" authorId="0">
      <text>
        <r>
          <rPr>
            <sz val="9"/>
            <rFont val="MS P ゴシック"/>
            <family val="3"/>
          </rPr>
          <t>　実施しない日がある場合も
 「実施」を選択してください。
　※まったく実施しない場合は
　 「実施しない」を選択すること。</t>
        </r>
      </text>
    </comment>
    <comment ref="G7" authorId="0">
      <text>
        <r>
          <rPr>
            <sz val="9"/>
            <rFont val="MS P ゴシック"/>
            <family val="3"/>
          </rPr>
          <t>　実施しない日がある場合も
 「実施」を選択してください。
　※まったく実施しない場合は
　 「実施しない」を選択すること。</t>
        </r>
      </text>
    </comment>
    <comment ref="I7" authorId="0">
      <text>
        <r>
          <rPr>
            <sz val="9"/>
            <rFont val="MS P ゴシック"/>
            <family val="3"/>
          </rPr>
          <t>　実施しない日がある場合も
 「実施」を選択してください。
　※まったく実施しない場合は
　 「実施しない」を選択すること。</t>
        </r>
      </text>
    </comment>
    <comment ref="E17" authorId="0">
      <text>
        <r>
          <rPr>
            <sz val="9"/>
            <rFont val="MS P ゴシック"/>
            <family val="3"/>
          </rPr>
          <t>　休業日と定めている場合は「休業」を選択してください。
　※例えば第1,3土曜のみ休業する場合等は「休業」を選択
　　した上で、下記「備考欄」にその旨記載してください。</t>
        </r>
      </text>
    </comment>
    <comment ref="J17" authorId="0">
      <text>
        <r>
          <rPr>
            <sz val="9"/>
            <rFont val="MS P ゴシック"/>
            <family val="3"/>
          </rPr>
          <t>左記以外の休業日を
定めている場合は
記入してください。</t>
        </r>
      </text>
    </comment>
    <comment ref="F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G17" authorId="0">
      <text>
        <r>
          <rPr>
            <sz val="9"/>
            <rFont val="MS P ゴシック"/>
            <family val="3"/>
          </rPr>
          <t>　休業日と定めている場合は「休業」を選択してください。
　※例えば休業しない日がある場合等は「休業」を選択
　　した上で、下記「備考欄」にその旨記載してください。</t>
        </r>
      </text>
    </comment>
    <comment ref="C13" authorId="0">
      <text>
        <r>
          <rPr>
            <sz val="9"/>
            <rFont val="MS P ゴシック"/>
            <family val="3"/>
          </rPr>
          <t>開園時間と同一の場合も
必ず入力してください</t>
        </r>
      </text>
    </comment>
    <comment ref="C15" authorId="0">
      <text>
        <r>
          <rPr>
            <sz val="9"/>
            <rFont val="MS P ゴシック"/>
            <family val="3"/>
          </rPr>
          <t>開園時間と同一の場合も
必ず入力してください</t>
        </r>
      </text>
    </comment>
    <comment ref="D21" authorId="0">
      <text>
        <r>
          <rPr>
            <sz val="9"/>
            <rFont val="MS P ゴシック"/>
            <family val="3"/>
          </rPr>
          <t>夏休みが複数ある場合は、
2段目も使用してください。</t>
        </r>
      </text>
    </comment>
    <comment ref="D23" authorId="0">
      <text>
        <r>
          <rPr>
            <sz val="9"/>
            <rFont val="MS P ゴシック"/>
            <family val="3"/>
          </rPr>
          <t>冬休みが複数ある場合は、
2段目も使用してください。</t>
        </r>
      </text>
    </comment>
    <comment ref="O10" authorId="0">
      <text>
        <r>
          <rPr>
            <sz val="9"/>
            <rFont val="MS P ゴシック"/>
            <family val="3"/>
          </rPr>
          <t>実施なしの場合は空白可
(または、時･分へ0を入力)</t>
        </r>
      </text>
    </comment>
  </commentList>
</comments>
</file>

<file path=xl/comments4.xml><?xml version="1.0" encoding="utf-8"?>
<comments xmlns="http://schemas.openxmlformats.org/spreadsheetml/2006/main">
  <authors>
    <author>柏木　由紀子</author>
  </authors>
  <commentList>
    <comment ref="G17" authorId="0">
      <text>
        <r>
          <rPr>
            <sz val="10"/>
            <rFont val="ＭＳ Ｐゴシック"/>
            <family val="3"/>
          </rPr>
          <t>■黄色セルに11月以降の予定を入力してください。
■「エラー」が出る場合
　 【通常保育日・休業日・長期休業日の各「日数」欄の合計
 　＝ 当該月の1ヶ月の日数】とならないとエラーとなります。
■黄色セル以外は（様式３）を入力すると自動で集計されます。</t>
        </r>
      </text>
    </comment>
  </commentList>
</comments>
</file>

<file path=xl/comments5.xml><?xml version="1.0" encoding="utf-8"?>
<comments xmlns="http://schemas.openxmlformats.org/spreadsheetml/2006/main">
  <authors>
    <author>柏木　由紀子</author>
  </authors>
  <commentList>
    <comment ref="G9" authorId="0">
      <text>
        <r>
          <rPr>
            <b/>
            <sz val="10"/>
            <rFont val="ＭＳ Ｐゴシック"/>
            <family val="3"/>
          </rPr>
          <t>１日平均保育担当教員数は、3人以上の場合、「3」と表示されます。</t>
        </r>
      </text>
    </comment>
  </commentList>
</comments>
</file>

<file path=xl/comments6.xml><?xml version="1.0" encoding="utf-8"?>
<comments xmlns="http://schemas.openxmlformats.org/spreadsheetml/2006/main">
  <authors>
    <author>大阪府</author>
  </authors>
  <commentList>
    <comment ref="D6" authorId="0">
      <text>
        <r>
          <rPr>
            <sz val="10"/>
            <rFont val="MS P ゴシック"/>
            <family val="3"/>
          </rPr>
          <t>　0：開設せず
　1：実施(2時間以上)
　※2時間未満：実施(2時間未満)
　※受入なし：開設したが利用者なし</t>
        </r>
      </text>
    </comment>
    <comment ref="D44" authorId="0">
      <text>
        <r>
          <rPr>
            <sz val="10"/>
            <rFont val="MS P ゴシック"/>
            <family val="3"/>
          </rPr>
          <t>　0：開設せず
　1：実施(2時間以上)
　※2時間未満：実施(2時間未満)
　※受入なし：開設したが利用者なし</t>
        </r>
      </text>
    </comment>
    <comment ref="D83" authorId="0">
      <text>
        <r>
          <rPr>
            <sz val="10"/>
            <rFont val="MS P ゴシック"/>
            <family val="3"/>
          </rPr>
          <t>　0：開設せず
　1：実施(2時間以上)
　※2時間未満：実施(2時間未満)
　※受入なし：開設したが利用者なし</t>
        </r>
      </text>
    </comment>
    <comment ref="D121" authorId="0">
      <text>
        <r>
          <rPr>
            <sz val="10"/>
            <rFont val="MS P ゴシック"/>
            <family val="3"/>
          </rPr>
          <t>　0：開設せず
　1：実施(2時間以上)
　※2時間未満：実施(2時間未満)
　※受入なし：開設したが利用者なし</t>
        </r>
      </text>
    </comment>
  </commentList>
</comments>
</file>

<file path=xl/sharedStrings.xml><?xml version="1.0" encoding="utf-8"?>
<sst xmlns="http://schemas.openxmlformats.org/spreadsheetml/2006/main" count="1013" uniqueCount="340">
  <si>
    <t>担当教員数</t>
  </si>
  <si>
    <t>幼稚園名</t>
  </si>
  <si>
    <t>合計</t>
  </si>
  <si>
    <t>幼稚園番号</t>
  </si>
  <si>
    <t>預かり保育実施簿</t>
  </si>
  <si>
    <t>預かり
保育の
有無</t>
  </si>
  <si>
    <t>①</t>
  </si>
  <si>
    <t>⑤</t>
  </si>
  <si>
    <t>④</t>
  </si>
  <si>
    <t>③</t>
  </si>
  <si>
    <t>②</t>
  </si>
  <si>
    <t>休業日</t>
  </si>
  <si>
    <t>⑥</t>
  </si>
  <si>
    <t>長期休業日</t>
  </si>
  <si>
    <t>～</t>
  </si>
  <si>
    <t>電話連絡先</t>
  </si>
  <si>
    <t>記</t>
  </si>
  <si>
    <t>＊提出しない理由（該当する箇所に○印を入力してください。）</t>
  </si>
  <si>
    <t>幼稚園名</t>
  </si>
  <si>
    <t>日</t>
  </si>
  <si>
    <t>人</t>
  </si>
  <si>
    <t>時間</t>
  </si>
  <si>
    <t>休業日</t>
  </si>
  <si>
    <t>保育日の
区分</t>
  </si>
  <si>
    <t>4月</t>
  </si>
  <si>
    <t>5月</t>
  </si>
  <si>
    <t>6月</t>
  </si>
  <si>
    <t>通常保育日</t>
  </si>
  <si>
    <t>7月</t>
  </si>
  <si>
    <t>8月</t>
  </si>
  <si>
    <t>9月</t>
  </si>
  <si>
    <t>10月</t>
  </si>
  <si>
    <t>11月</t>
  </si>
  <si>
    <t>12月</t>
  </si>
  <si>
    <t>日数</t>
  </si>
  <si>
    <t>通常保育日</t>
  </si>
  <si>
    <t>長期休業期間</t>
  </si>
  <si>
    <t>預かり保育
日数</t>
  </si>
  <si>
    <t>日</t>
  </si>
  <si>
    <t>時間</t>
  </si>
  <si>
    <t>預かり保育
時間数</t>
  </si>
  <si>
    <t>預かり保育
園児数</t>
  </si>
  <si>
    <t>合計</t>
  </si>
  <si>
    <t>4月実績</t>
  </si>
  <si>
    <t>5月実績</t>
  </si>
  <si>
    <t>6月実績</t>
  </si>
  <si>
    <t>7月実績</t>
  </si>
  <si>
    <t>8月実績</t>
  </si>
  <si>
    <t>9月実績</t>
  </si>
  <si>
    <t>10月実績</t>
  </si>
  <si>
    <t>11～3月合計</t>
  </si>
  <si>
    <t>年間合計</t>
  </si>
  <si>
    <t>①</t>
  </si>
  <si>
    <t>②</t>
  </si>
  <si>
    <t>③</t>
  </si>
  <si>
    <t>④</t>
  </si>
  <si>
    <t>⑤</t>
  </si>
  <si>
    <t>⑥</t>
  </si>
  <si>
    <t>④÷②</t>
  </si>
  <si>
    <t>⑤÷②</t>
  </si>
  <si>
    <t>開園時間数</t>
  </si>
  <si>
    <t>預かり保育日数</t>
  </si>
  <si>
    <t>1日平均</t>
  </si>
  <si>
    <t>預かり保育時間</t>
  </si>
  <si>
    <t>２　園則等による幼稚園の教育時間等について</t>
  </si>
  <si>
    <t>内容</t>
  </si>
  <si>
    <t>項目</t>
  </si>
  <si>
    <t>11月実績</t>
  </si>
  <si>
    <t>12月実績</t>
  </si>
  <si>
    <t>1月実績</t>
  </si>
  <si>
    <t>2月実績</t>
  </si>
  <si>
    <t>3月実績</t>
  </si>
  <si>
    <t>4月～10月</t>
  </si>
  <si>
    <t>年間</t>
  </si>
  <si>
    <t>週</t>
  </si>
  <si>
    <t>月</t>
  </si>
  <si>
    <t>４　通常保育日に預かり保育を実施しなかった日について</t>
  </si>
  <si>
    <t>実施しなかった理由</t>
  </si>
  <si>
    <t>園確認</t>
  </si>
  <si>
    <t>府確認</t>
  </si>
  <si>
    <t>預かり保育の事業計画状況</t>
  </si>
  <si>
    <t>休業日</t>
  </si>
  <si>
    <t>長期休業日</t>
  </si>
  <si>
    <t>日</t>
  </si>
  <si>
    <t>③÷②</t>
  </si>
  <si>
    <t>長期休業日</t>
  </si>
  <si>
    <t>⑦</t>
  </si>
  <si>
    <t>祝日</t>
  </si>
  <si>
    <t>⑥÷②</t>
  </si>
  <si>
    <t>（参考）
補助の有無</t>
  </si>
  <si>
    <t>※　事業計画書と年間実績が著しく異なる場合は、補助金対象外となることがあります。</t>
  </si>
  <si>
    <t>預かり保育の年間実施状況</t>
  </si>
  <si>
    <t>※１日平均保育担当教員数は3人以上の場合、「3」と表示されます。</t>
  </si>
  <si>
    <t>（大阪府使用データ）※上記データとは一致しない場合がありますが、そのまま提出してください。</t>
  </si>
  <si>
    <t>⇐　日数が合計で29日以下の場合エラーが出ます。エラーが消えてから提出してください。</t>
  </si>
  <si>
    <t>⇐　日数が合計で30日以下の場合エラーが出ます。エラーが消えてから提出してください。</t>
  </si>
  <si>
    <t>大阪府私立幼稚園預かり保育事業補助金に係る事業計画書</t>
  </si>
  <si>
    <t>大阪府私立幼稚園預かり保育事業補助金に係る年間実績</t>
  </si>
  <si>
    <t>大阪府教育庁私学課長　様</t>
  </si>
  <si>
    <t>担当者氏名</t>
  </si>
  <si>
    <t>代表者氏名</t>
  </si>
  <si>
    <t>３　預かり保育の利用料等について</t>
  </si>
  <si>
    <t>６　提出書類</t>
  </si>
  <si>
    <t>５　免許確認について</t>
  </si>
  <si>
    <t>担当教員は幼稚園教諭免許または保育士資格を有する者である</t>
  </si>
  <si>
    <t>平日に早朝・通常・延長保育のすべてを最大時間利用した場合の利用料</t>
  </si>
  <si>
    <t>８月実施日を含む</t>
  </si>
  <si>
    <t>⇐　日数が合計で27日以下の場合エラーが出ます。エラーが消えてから提出してください。</t>
  </si>
  <si>
    <t>⇐　日数が合計で364日以下の場合エラーが出ます。エラーが消えてから提出してください。</t>
  </si>
  <si>
    <t xml:space="preserve"> ← H30より追加</t>
  </si>
  <si>
    <t xml:space="preserve"> ← R3より内容を一部修正</t>
  </si>
  <si>
    <t>時</t>
  </si>
  <si>
    <t>分</t>
  </si>
  <si>
    <t>時</t>
  </si>
  <si>
    <t>月</t>
  </si>
  <si>
    <t>日</t>
  </si>
  <si>
    <t>※保育士（保母）資格証明書のみ有する場合、保育士証の交付を受けてください。</t>
  </si>
  <si>
    <t>　　　標記について、下記のとおり提出します。</t>
  </si>
  <si>
    <t>令和４年度大阪府私立幼稚園預かり保育事業補助金に係る事業計画書等の送付状</t>
  </si>
  <si>
    <t>設置者名</t>
  </si>
  <si>
    <t>内容を記載⇒</t>
  </si>
  <si>
    <t>通常保育日</t>
  </si>
  <si>
    <t>祝日</t>
  </si>
  <si>
    <t>土曜</t>
  </si>
  <si>
    <t>日曜</t>
  </si>
  <si>
    <t>創立記念日</t>
  </si>
  <si>
    <t>その他</t>
  </si>
  <si>
    <t>長期休業日</t>
  </si>
  <si>
    <t>平均
園児数</t>
  </si>
  <si>
    <t>平均
預かり保育時間</t>
  </si>
  <si>
    <t>平均
開園時間</t>
  </si>
  <si>
    <t>11月</t>
  </si>
  <si>
    <t>年間実施
予定</t>
  </si>
  <si>
    <t>12月</t>
  </si>
  <si>
    <t>1月</t>
  </si>
  <si>
    <t>2月</t>
  </si>
  <si>
    <t>3月</t>
  </si>
  <si>
    <t>◆保育日の区分</t>
  </si>
  <si>
    <t>◆預かり保育の有無</t>
  </si>
  <si>
    <t>　</t>
  </si>
  <si>
    <t>長期休業日</t>
  </si>
  <si>
    <t>「1：実施」</t>
  </si>
  <si>
    <t>「0：開設せず」</t>
  </si>
  <si>
    <t>「※：2時間未満」</t>
  </si>
  <si>
    <t>「※：受入れなし」</t>
  </si>
  <si>
    <t>必ず、日ごとの実績を入力してください。</t>
  </si>
  <si>
    <t>・</t>
  </si>
  <si>
    <t>園内に新型コロナウイルス感染症の陽性者が</t>
  </si>
  <si>
    <t>発生したことによる臨時休園を実施した</t>
  </si>
  <si>
    <t>休業日に運動会等の行事を実施した</t>
  </si>
  <si>
    <t>⇒　通常保育日</t>
  </si>
  <si>
    <t>⇒　教育課程に係る教育時間を設定する日（例：平日）</t>
  </si>
  <si>
    <t>⇒　園則で定める休業日（例：土日祝・創立記念日・代休日　等）</t>
  </si>
  <si>
    <t>⇒　園則で定める長期休業日（例：春休み・夏休み　等）</t>
  </si>
  <si>
    <t>通常保育日を行事の代休日とした</t>
  </si>
  <si>
    <t>⇒　休業日</t>
  </si>
  <si>
    <t>長期休業期間中の休業日(土日祝等)</t>
  </si>
  <si>
    <t>⇒　長期休業日</t>
  </si>
  <si>
    <t>⇒　通常保育日の場合は、休業日</t>
  </si>
  <si>
    <t>【よくある質問】</t>
  </si>
  <si>
    <t>◆1日の預かり保育時間数</t>
  </si>
  <si>
    <t>◆1日の預かり保育園児数</t>
  </si>
  <si>
    <t>◆1日の平均担当教員数</t>
  </si>
  <si>
    <t>◆1日の開園時間数</t>
  </si>
  <si>
    <t>実際の利用園児数(実人数)を入力してください。</t>
  </si>
  <si>
    <t>開園時間数を入力してください。</t>
  </si>
  <si>
    <t>実際に園児を受け入れ、預かり保育を実施した時間を入力してください。</t>
  </si>
  <si>
    <t>30分単位で入力し、30分未満は切り捨て・59分以下は30分として入力してください。</t>
  </si>
  <si>
    <t>（例）　20分⇒0時間、30分⇒0.5時間、40分⇒0.5時間</t>
  </si>
  <si>
    <t>（例）14:00～18:00まで開設していたが、最後の園児が17:45に降園した場合、</t>
  </si>
  <si>
    <t>（例）9:00～19:00開園している幼稚園で、最後の園児が18:00に降園した場合、</t>
  </si>
  <si>
    <t>　　　その日の預かり保育時間数は、14:00～17:45＝3時間45分≒3.5時間となります。</t>
  </si>
  <si>
    <t>園児を預かっていない準備や片付けの時間は含めないでください。</t>
  </si>
  <si>
    <t>夏休み中(長期休業期間)の夏期保育等で、全員参加形態の時間帯は預かり保育の対象外とし、</t>
  </si>
  <si>
    <t>※「夏期保育」という名称によらず、同じ趣旨で行う長期休業期間中の保育日を含みます。</t>
  </si>
  <si>
    <t>実際に園児を受け入れ、預かり保育を実施した日の、担当教員の預かり保育従事時間数の</t>
  </si>
  <si>
    <t>合計を、当該日の預かり保育時間数で除した数(小数第一位四捨五入)としてください(計算</t>
  </si>
  <si>
    <t>式の例は補助対象基準を参照してください)。</t>
  </si>
  <si>
    <t xml:space="preserve">預かり保育時間中の担当教員のみカウントしてください。
</t>
  </si>
  <si>
    <t>値のコピー・貼り付け等をされると、表計算がうまく処理されない場合があります。</t>
  </si>
  <si>
    <r>
      <t>⇒　預かり保育を</t>
    </r>
    <r>
      <rPr>
        <u val="single"/>
        <sz val="11"/>
        <rFont val="Meiryo UI"/>
        <family val="3"/>
      </rPr>
      <t>開設しなかった</t>
    </r>
  </si>
  <si>
    <r>
      <t>⇒　預かり保育の</t>
    </r>
    <r>
      <rPr>
        <u val="single"/>
        <sz val="11"/>
        <rFont val="Meiryo UI"/>
        <family val="3"/>
      </rPr>
      <t>実施時間が2時間以上</t>
    </r>
  </si>
  <si>
    <r>
      <t>⇒　預かり保育の</t>
    </r>
    <r>
      <rPr>
        <u val="single"/>
        <sz val="11"/>
        <rFont val="Meiryo UI"/>
        <family val="3"/>
      </rPr>
      <t>実施時間が2時間未満</t>
    </r>
  </si>
  <si>
    <r>
      <t>⇒　預かり保育を開設したが、</t>
    </r>
    <r>
      <rPr>
        <u val="single"/>
        <sz val="11"/>
        <rFont val="Meiryo UI"/>
        <family val="3"/>
      </rPr>
      <t>希望者がいなかった</t>
    </r>
  </si>
  <si>
    <t>4･5･6･7月</t>
  </si>
  <si>
    <t>　 　休業日・長期休業日の場合はそのとおり</t>
  </si>
  <si>
    <t>　　　　 その日の開園時間は9:00～18:00＝9時間となります。</t>
  </si>
  <si>
    <t>備考</t>
  </si>
  <si>
    <t>　※次に該当する園は本補助金を申請いただけません。
　　・子ども・子育て支援新制度へ移行している
　　・一時預かり事業（幼稚園型）を市町村から受託している、または補助を受けている</t>
  </si>
  <si>
    <t>　事業計画書を提出します。</t>
  </si>
  <si>
    <t>　事業計画書を提出しません。</t>
  </si>
  <si>
    <t>　預かり保育は実施しているが、週５日未満の実施のため。</t>
  </si>
  <si>
    <t>　預かり保育は実施しているが、４月は行っていないため。</t>
  </si>
  <si>
    <t>　預かり保育は実施しているが、園外で実施しているため。</t>
  </si>
  <si>
    <t>　一時預かり事業（幼稚園型）を市町村から受託している、または補助を受けているため。</t>
  </si>
  <si>
    <t>←R4変更</t>
  </si>
  <si>
    <t>　預かり保育は実施しているが、年間を通じて継続的に実施していないため。</t>
  </si>
  <si>
    <t>←R4追加</t>
  </si>
  <si>
    <t>◆共通</t>
  </si>
  <si>
    <t>　　様式３　について</t>
  </si>
  <si>
    <t>ちらし等への記載</t>
  </si>
  <si>
    <t>実施しなかった日</t>
  </si>
  <si>
    <t>担当
教員数</t>
  </si>
  <si>
    <t>2時間未満</t>
  </si>
  <si>
    <t>2時間以上</t>
  </si>
  <si>
    <t xml:space="preserve">（様式１-１） </t>
  </si>
  <si>
    <t xml:space="preserve">（様式１-２） </t>
  </si>
  <si>
    <t>① 預かり保育事業計画書等の送付状 （様式１-１、１-２※本紙）</t>
  </si>
  <si>
    <t>② 預かり保育事業計画書 （様式２-１）</t>
  </si>
  <si>
    <t>③ 預かり保育実施簿 （様式３-１～様式３-２）</t>
  </si>
  <si>
    <t>⑥ 園則</t>
  </si>
  <si>
    <t>⑨ 保護者向けちらし-3
　　※「４　通常保育日に預かり保育を実施しなかった日について」欄で☑とした内容について記載されている
　　　　保護者向け通知すべて</t>
  </si>
  <si>
    <t>預かり保育時間数</t>
  </si>
  <si>
    <t>8･9･10･11月</t>
  </si>
  <si>
    <t>12･1･2･3月</t>
  </si>
  <si>
    <t>1月</t>
  </si>
  <si>
    <t>2月</t>
  </si>
  <si>
    <r>
      <t>※　</t>
    </r>
    <r>
      <rPr>
        <b/>
        <u val="single"/>
        <sz val="10.5"/>
        <color indexed="30"/>
        <rFont val="ＭＳ Ｐゴシック"/>
        <family val="3"/>
      </rPr>
      <t>事前にちらし等で周知せず実施しなかった場合は補助対象外</t>
    </r>
    <r>
      <rPr>
        <sz val="10.5"/>
        <rFont val="ＭＳ Ｐゴシック"/>
        <family val="3"/>
      </rPr>
      <t>となります。</t>
    </r>
  </si>
  <si>
    <t>（様式２-１）</t>
  </si>
  <si>
    <t>（様式２-２）</t>
  </si>
  <si>
    <t>（様式３-１)</t>
  </si>
  <si>
    <t>（様式３-２)</t>
  </si>
  <si>
    <t>（様式３-３)</t>
  </si>
  <si>
    <t>園長印</t>
  </si>
  <si>
    <t>無資格者</t>
  </si>
  <si>
    <t>メモ欄</t>
  </si>
  <si>
    <t>夕方</t>
  </si>
  <si>
    <t>早朝</t>
  </si>
  <si>
    <t>有資格者</t>
  </si>
  <si>
    <r>
      <t>時間数</t>
    </r>
    <r>
      <rPr>
        <sz val="9"/>
        <rFont val="ＭＳ 明朝"/>
        <family val="1"/>
      </rPr>
      <t>(計)</t>
    </r>
  </si>
  <si>
    <t>終了時刻</t>
  </si>
  <si>
    <t>開始時刻</t>
  </si>
  <si>
    <t>従事③</t>
  </si>
  <si>
    <t>従事②</t>
  </si>
  <si>
    <t>従事①</t>
  </si>
  <si>
    <t>氏名</t>
  </si>
  <si>
    <t>預かり保育実施時間</t>
  </si>
  <si>
    <t>利用
園児数</t>
  </si>
  <si>
    <t>預かり保育従事時間</t>
  </si>
  <si>
    <t>担当者</t>
  </si>
  <si>
    <t>記入者</t>
  </si>
  <si>
    <t>日付</t>
  </si>
  <si>
    <t>年度</t>
  </si>
  <si>
    <t>園名</t>
  </si>
  <si>
    <t>14:30～19:00</t>
  </si>
  <si>
    <t>四天王寺</t>
  </si>
  <si>
    <t>14:30～16:00</t>
  </si>
  <si>
    <t>7:00～8:30</t>
  </si>
  <si>
    <t>大日</t>
  </si>
  <si>
    <t>中崎</t>
  </si>
  <si>
    <t>17:00～19:00</t>
  </si>
  <si>
    <t>谷町</t>
  </si>
  <si>
    <t>14:30～17:00</t>
  </si>
  <si>
    <t>8:00～8:30</t>
  </si>
  <si>
    <t>文里</t>
  </si>
  <si>
    <t>長原</t>
  </si>
  <si>
    <t>八尾</t>
  </si>
  <si>
    <t>谷町</t>
  </si>
  <si>
    <t>11月1日（月）</t>
  </si>
  <si>
    <t>R3</t>
  </si>
  <si>
    <t>ふちょう幼稚園</t>
  </si>
  <si>
    <t>ア</t>
  </si>
  <si>
    <t>イ</t>
  </si>
  <si>
    <r>
      <t>平均担当教員数
ア</t>
    </r>
    <r>
      <rPr>
        <sz val="9"/>
        <rFont val="ＭＳ 明朝"/>
        <family val="1"/>
      </rPr>
      <t>÷</t>
    </r>
    <r>
      <rPr>
        <sz val="10"/>
        <rFont val="ＭＳ 明朝"/>
        <family val="1"/>
      </rPr>
      <t>イ</t>
    </r>
    <r>
      <rPr>
        <sz val="9"/>
        <rFont val="ＭＳ 明朝"/>
        <family val="1"/>
      </rPr>
      <t>（小数点以下四捨五入）</t>
    </r>
  </si>
  <si>
    <t>⑩ 補助簿
　　※提出不要（必ず作成し、園に備えておくこと）。</t>
  </si>
  <si>
    <t>　その他</t>
  </si>
  <si>
    <t>開園時間</t>
  </si>
  <si>
    <t>①開園時間</t>
  </si>
  <si>
    <t>②教育時間</t>
  </si>
  <si>
    <t>③預かり保育
　開設時間</t>
  </si>
  <si>
    <t>④開園時間</t>
  </si>
  <si>
    <t>⑤預かり保育開設時間</t>
  </si>
  <si>
    <t>⑥開園時間</t>
  </si>
  <si>
    <t>　通常保育日</t>
  </si>
  <si>
    <t>　休業日</t>
  </si>
  <si>
    <t>　長期休業日</t>
  </si>
  <si>
    <t>教育時間 前</t>
  </si>
  <si>
    <t>教育時間 後</t>
  </si>
  <si>
    <t>　預かり保育実施日</t>
  </si>
  <si>
    <t>⑧休業日</t>
  </si>
  <si>
    <t>春休み（本年4月）</t>
  </si>
  <si>
    <t>春休み（翌年3月）</t>
  </si>
  <si>
    <t>夏休み</t>
  </si>
  <si>
    <t>⑨長期休業日</t>
  </si>
  <si>
    <t>　園則等に
　おける規定</t>
  </si>
  <si>
    <t>⑩ その他休業日等</t>
  </si>
  <si>
    <t>教育時間</t>
  </si>
  <si>
    <t>預かり(朝)</t>
  </si>
  <si>
    <t>預かり(夕)</t>
  </si>
  <si>
    <t>預かり(計)</t>
  </si>
  <si>
    <t>預かり＋教育時間</t>
  </si>
  <si>
    <t>冬休み</t>
  </si>
  <si>
    <t>※交付申請書を提出いただく際に、幼稚園教諭免許または保育士資格の有無を確認します。</t>
  </si>
  <si>
    <t>　　　園児が主体とならない理由により実施しなかったもののみ記入してください。（例：臨時職員会議、行事の準備、教員研修等）</t>
  </si>
  <si>
    <t>　　　通常保育日、休業日、長期休業日について記入してください（新型コロナウイルス感染症による臨時休園等は考慮せず記入してください）。</t>
  </si>
  <si>
    <r>
      <rPr>
        <b/>
        <sz val="10.5"/>
        <rFont val="ＭＳ Ｐゴシック"/>
        <family val="3"/>
      </rPr>
      <t>１　預かり保育事業にかかる事業計画書について　</t>
    </r>
    <r>
      <rPr>
        <sz val="10.5"/>
        <rFont val="ＭＳ Ｐゴシック"/>
        <family val="3"/>
      </rPr>
      <t>　（該当する箇所に○印を入力してください。）</t>
    </r>
  </si>
  <si>
    <t>※「幼稚園教諭免許を有する者」には、幼稚園教諭の普通免許状を有していた者（教育職員 免許法第10条第１項又は第11条第４項</t>
  </si>
  <si>
    <t>　 の規定により免許状が失効している者を除く）を含みます。</t>
  </si>
  <si>
    <t>　預かり保育を実施していないため。</t>
  </si>
  <si>
    <r>
      <t>　　　※</t>
    </r>
    <r>
      <rPr>
        <sz val="11"/>
        <rFont val="ＭＳ Ｐゴシック"/>
        <family val="3"/>
      </rPr>
      <t>通常保育日の内容を記入してください（新型コロナウイルス感染症による臨時休園等は考慮せず記入してください）。</t>
    </r>
  </si>
  <si>
    <r>
      <t>　　　預かり保育</t>
    </r>
    <r>
      <rPr>
        <sz val="11"/>
        <rFont val="ＭＳ Ｐゴシック"/>
        <family val="3"/>
      </rPr>
      <t>の「担当教員」とは</t>
    </r>
    <r>
      <rPr>
        <sz val="11"/>
        <color indexed="10"/>
        <rFont val="ＭＳ Ｐゴシック"/>
        <family val="3"/>
      </rPr>
      <t>、</t>
    </r>
    <r>
      <rPr>
        <b/>
        <sz val="11"/>
        <color indexed="30"/>
        <rFont val="ＭＳ Ｐゴシック"/>
        <family val="3"/>
      </rPr>
      <t>幼稚園教諭免許</t>
    </r>
    <r>
      <rPr>
        <b/>
        <sz val="11"/>
        <color indexed="30"/>
        <rFont val="ＭＳ Ｐゴシック"/>
        <family val="3"/>
      </rPr>
      <t>または</t>
    </r>
    <r>
      <rPr>
        <b/>
        <sz val="11"/>
        <color indexed="30"/>
        <rFont val="ＭＳ Ｐゴシック"/>
        <family val="3"/>
      </rPr>
      <t>保育士資格を有する者</t>
    </r>
    <r>
      <rPr>
        <sz val="11"/>
        <rFont val="ＭＳ Ｐゴシック"/>
        <family val="3"/>
      </rPr>
      <t>をいいます。</t>
    </r>
  </si>
  <si>
    <r>
      <t>⑦ 保護者向けちらし</t>
    </r>
    <r>
      <rPr>
        <sz val="10"/>
        <rFont val="ＭＳ Ｐゴシック"/>
        <family val="3"/>
      </rPr>
      <t>-1
　　※「２　園則等による幼稚園の教育時間等について」の「ちらし等への記載」欄で☑とした内容について
　　　 記載されている保護者向け通知すべて
　　※提出いただく通知において以下のすべてが確認できること
　　　○開園時間　○教育時間（開始・終了時刻）　○預かり保育の開設時間（通常保育日・休業日・長期休業日）
　　　○預かり保育実施日　○休業日　○長期休業日の期間</t>
    </r>
  </si>
  <si>
    <r>
      <t>⑧ 保護者向けちらし-2
　　※以下に該当する場合、（　）に関する内容が記載されている保護者向け通知すべて
　　　・</t>
    </r>
    <r>
      <rPr>
        <sz val="10"/>
        <rFont val="ＭＳ Ｐゴシック"/>
        <family val="3"/>
      </rPr>
      <t>新型コロナウイルス感染症による臨時休園があった（休園について・預かり保育について）
　　　・長期休業日や休業日を、通常保育日に変更した日があった（変更について・預かり保育について）
　　　・休業日に行事等を実施し、それらの日に預かり保育を実施した（行事日程について・預かり保育について）</t>
    </r>
  </si>
  <si>
    <r>
      <t>※</t>
    </r>
    <r>
      <rPr>
        <sz val="10"/>
        <rFont val="ＭＳ Ｐゴシック"/>
        <family val="3"/>
      </rPr>
      <t xml:space="preserve">平均
担当教員数
</t>
    </r>
    <r>
      <rPr>
        <sz val="6"/>
        <rFont val="ＭＳ Ｐゴシック"/>
        <family val="3"/>
      </rPr>
      <t>（小数点以下切捨）</t>
    </r>
  </si>
  <si>
    <t>休業日
の日数</t>
  </si>
  <si>
    <t>うち、
預かり保育
実施日数</t>
  </si>
  <si>
    <t>長期休業日
の日数</t>
  </si>
  <si>
    <t>通常保育日
の日数</t>
  </si>
  <si>
    <r>
      <rPr>
        <sz val="11"/>
        <rFont val="ＭＳ Ｐゴシック"/>
        <family val="3"/>
      </rPr>
      <t>1日の
開園
時間</t>
    </r>
  </si>
  <si>
    <r>
      <rPr>
        <sz val="11"/>
        <rFont val="ＭＳ Ｐゴシック"/>
        <family val="3"/>
      </rPr>
      <t>1日の
預かり保育
時間数</t>
    </r>
  </si>
  <si>
    <r>
      <rPr>
        <sz val="11"/>
        <rFont val="ＭＳ Ｐゴシック"/>
        <family val="3"/>
      </rPr>
      <t>1日の
預かり保育
園児数</t>
    </r>
  </si>
  <si>
    <r>
      <rPr>
        <sz val="11"/>
        <rFont val="ＭＳ Ｐゴシック"/>
        <family val="3"/>
      </rPr>
      <t>1日の
平均担当
教員数</t>
    </r>
  </si>
  <si>
    <t>○</t>
  </si>
  <si>
    <t>令和４年11月●日</t>
  </si>
  <si>
    <t>●●●幼稚園</t>
  </si>
  <si>
    <t>学校法人 ●●学園</t>
  </si>
  <si>
    <t>06-6210-9273</t>
  </si>
  <si>
    <t>理事長　　□□　□□</t>
  </si>
  <si>
    <t>事務　　△△　△△</t>
  </si>
  <si>
    <t>実施</t>
  </si>
  <si>
    <t>休業</t>
  </si>
  <si>
    <t>休業しない</t>
  </si>
  <si>
    <t>土曜：第一・三土曜は通常保育日</t>
  </si>
  <si>
    <t>臨時職員会議のため</t>
  </si>
  <si>
    <t>懇談会の準備のため</t>
  </si>
  <si>
    <t>長期休業日</t>
  </si>
  <si>
    <t>通常保育日</t>
  </si>
  <si>
    <t>休業日</t>
  </si>
  <si>
    <t>4月12日,18日,25日</t>
  </si>
  <si>
    <t>教職員の園内研修のため</t>
  </si>
  <si>
    <t>入園式</t>
  </si>
  <si>
    <t>教職員の園内研修</t>
  </si>
  <si>
    <t>入園式の準備</t>
  </si>
  <si>
    <t>※受入なし</t>
  </si>
  <si>
    <t>※2時間未満</t>
  </si>
  <si>
    <t>④ 要件確認申立書 （様式第1号の2）</t>
  </si>
  <si>
    <t>⑤ 暴力団審査情報 （様式第1号の3）</t>
  </si>
  <si>
    <t>⑪ 様式2－2、3－3
　　※提出不要（必ず作成し、園に備えておくこと）。</t>
  </si>
  <si>
    <t>　　　通常保育日について記入してください（新型コロナウイルス感染症による臨時休園等は考慮せず記入してください）。</t>
  </si>
  <si>
    <t>預かり保育時間中、恒常的に配置されている担当教員を対象に計算してください。</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</si>
</sst>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0.0_ "/>
    <numFmt numFmtId="184" formatCode="[&lt;=999]000;[&lt;=99999]000\-00;000\-0000"/>
    <numFmt numFmtId="185" formatCode="\-_ "/>
    <numFmt numFmtId="186" formatCode="0_);\(0\)"/>
    <numFmt numFmtId="187" formatCode="m&quot;月&quot;d&quot;日&quot;;@"/>
    <numFmt numFmtId="188" formatCode="mmm\-yyyy"/>
    <numFmt numFmtId="189" formatCode="aaaa"/>
    <numFmt numFmtId="190" formatCode="aaa"/>
    <numFmt numFmtId="191" formatCode="0_);[Red]\(0\)"/>
    <numFmt numFmtId="192" formatCode="0.0_);[Red]\(0.0\)"/>
    <numFmt numFmtId="193" formatCode="0.00_);[Red]\(0.00\)"/>
    <numFmt numFmtId="194" formatCode="0.0_);[Red]\(0.0\)&quot;時間&quot;"/>
    <numFmt numFmtId="195" formatCode="#,##0.0;[Red]\-#,##0.0"/>
    <numFmt numFmtId="196" formatCode="\(aaa\)"/>
    <numFmt numFmtId="197" formatCode="#,##0.00_ "/>
    <numFmt numFmtId="198" formatCode="#,##0.000_ "/>
    <numFmt numFmtId="199" formatCode="#,##0.000_);\(#,##0.000\)"/>
    <numFmt numFmtId="200" formatCode="0.0"/>
    <numFmt numFmtId="201" formatCode="0&quot;月&quot;"/>
    <numFmt numFmtId="202" formatCode="0&quot;日&quot;"/>
    <numFmt numFmtId="203" formatCode="0&quot;時&quot;&quot;間&quot;"/>
    <numFmt numFmtId="204" formatCode="h:mm;@"/>
    <numFmt numFmtId="205" formatCode="0.0_ "/>
    <numFmt numFmtId="206" formatCode="0.00_ "/>
    <numFmt numFmtId="207" formatCode="#,##0&quot;円&quot;"/>
    <numFmt numFmtId="208" formatCode="#,##0&quot;人&quot;"/>
    <numFmt numFmtId="209" formatCode="[$]ggge&quot;年&quot;m&quot;月&quot;d&quot;日&quot;;@"/>
    <numFmt numFmtId="210" formatCode="[$-411]gge&quot;年&quot;m&quot;月&quot;d&quot;日&quot;;@"/>
    <numFmt numFmtId="211" formatCode="[$]gge&quot;年&quot;m&quot;月&quot;d&quot;日&quot;;@"/>
    <numFmt numFmtId="212" formatCode="#\ &quot;実&quot;&quot;施&quot;"/>
    <numFmt numFmtId="213" formatCode="#\:&quot;実&quot;&quot;施&quot;"/>
    <numFmt numFmtId="214" formatCode="#\:&quot;開&quot;&quot;設&quot;&quot;せ&quot;&quot;ず&quot;"/>
    <numFmt numFmtId="215" formatCode="0#\:&quot;開&quot;&quot;設&quot;&quot;せ&quot;&quot;ず&quot;"/>
    <numFmt numFmtId="216" formatCode="m/d;@"/>
    <numFmt numFmtId="217" formatCode="@\:&quot;実&quot;&quot;施&quot;"/>
    <numFmt numFmtId="218" formatCode="@\:&quot;実&quot;&quot;施&quot;&quot;し&quot;&quot;な&quot;&quot;い&quot;"/>
    <numFmt numFmtId="219" formatCode="0.000_ "/>
    <numFmt numFmtId="220" formatCode="0.0000_ "/>
    <numFmt numFmtId="221" formatCode="0.00000_ "/>
    <numFmt numFmtId="222" formatCode="[$-F800]dddd\,\ mmmm\ dd\,\ yyyy"/>
    <numFmt numFmtId="223" formatCode="#"/>
  </numFmts>
  <fonts count="127">
    <font>
      <sz val="11"/>
      <name val="ＭＳ 明朝"/>
      <family val="1"/>
    </font>
    <font>
      <sz val="6"/>
      <name val="ＭＳ 明朝"/>
      <family val="1"/>
    </font>
    <font>
      <u val="single"/>
      <sz val="11"/>
      <color indexed="12"/>
      <name val="ＭＳ 明朝"/>
      <family val="1"/>
    </font>
    <font>
      <u val="single"/>
      <sz val="11"/>
      <color indexed="36"/>
      <name val="ＭＳ 明朝"/>
      <family val="1"/>
    </font>
    <font>
      <sz val="9"/>
      <name val="ＭＳ 明朝"/>
      <family val="1"/>
    </font>
    <font>
      <sz val="11"/>
      <name val="ＭＳ Ｐゴシック"/>
      <family val="3"/>
    </font>
    <font>
      <sz val="6"/>
      <name val="ＭＳ Ｐゴシック"/>
      <family val="3"/>
    </font>
    <font>
      <sz val="9"/>
      <name val="MS UI Gothic"/>
      <family val="3"/>
    </font>
    <font>
      <b/>
      <sz val="10"/>
      <name val="ＭＳ Ｐゴシック"/>
      <family val="3"/>
    </font>
    <font>
      <sz val="10.5"/>
      <name val="ＭＳ Ｐゴシック"/>
      <family val="3"/>
    </font>
    <font>
      <sz val="9"/>
      <name val="MS P ゴシック"/>
      <family val="3"/>
    </font>
    <font>
      <sz val="10"/>
      <name val="ＭＳ Ｐゴシック"/>
      <family val="3"/>
    </font>
    <font>
      <sz val="11"/>
      <name val="Meiryo UI"/>
      <family val="3"/>
    </font>
    <font>
      <u val="single"/>
      <sz val="11"/>
      <name val="Meiryo UI"/>
      <family val="3"/>
    </font>
    <font>
      <b/>
      <sz val="11"/>
      <name val="Meiryo UI"/>
      <family val="3"/>
    </font>
    <font>
      <b/>
      <sz val="11"/>
      <color indexed="30"/>
      <name val="ＭＳ Ｐゴシック"/>
      <family val="3"/>
    </font>
    <font>
      <b/>
      <u val="single"/>
      <sz val="10.5"/>
      <color indexed="30"/>
      <name val="ＭＳ Ｐゴシック"/>
      <family val="3"/>
    </font>
    <font>
      <b/>
      <sz val="11"/>
      <name val="ＭＳ 明朝"/>
      <family val="1"/>
    </font>
    <font>
      <sz val="10"/>
      <name val="MS P ゴシック"/>
      <family val="3"/>
    </font>
    <font>
      <sz val="11"/>
      <name val="MS P ゴシック"/>
      <family val="3"/>
    </font>
    <font>
      <sz val="10"/>
      <name val="ＭＳ 明朝"/>
      <family val="1"/>
    </font>
    <font>
      <sz val="11"/>
      <color indexed="10"/>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8"/>
      <name val="ＭＳ Ｐゴシック"/>
      <family val="3"/>
    </font>
    <font>
      <b/>
      <sz val="11"/>
      <color indexed="10"/>
      <name val="ＭＳ Ｐゴシック"/>
      <family val="3"/>
    </font>
    <font>
      <sz val="26"/>
      <color indexed="10"/>
      <name val="ＭＳ Ｐゴシック"/>
      <family val="3"/>
    </font>
    <font>
      <b/>
      <sz val="11"/>
      <color indexed="12"/>
      <name val="ＭＳ Ｐゴシック"/>
      <family val="3"/>
    </font>
    <font>
      <b/>
      <sz val="10"/>
      <color indexed="10"/>
      <name val="ＭＳ Ｐゴシック"/>
      <family val="3"/>
    </font>
    <font>
      <b/>
      <sz val="9"/>
      <name val="ＭＳ Ｐゴシック"/>
      <family val="3"/>
    </font>
    <font>
      <sz val="9"/>
      <name val="ＭＳ Ｐゴシック"/>
      <family val="3"/>
    </font>
    <font>
      <b/>
      <sz val="9"/>
      <color indexed="10"/>
      <name val="ＭＳ Ｐゴシック"/>
      <family val="3"/>
    </font>
    <font>
      <b/>
      <sz val="14"/>
      <color indexed="30"/>
      <name val="BIZ UDPゴシック"/>
      <family val="3"/>
    </font>
    <font>
      <b/>
      <sz val="14"/>
      <name val="ＭＳ Ｐゴシック"/>
      <family val="3"/>
    </font>
    <font>
      <b/>
      <sz val="14"/>
      <color indexed="10"/>
      <name val="ＭＳ Ｐゴシック"/>
      <family val="3"/>
    </font>
    <font>
      <b/>
      <sz val="10.5"/>
      <color indexed="9"/>
      <name val="ＭＳ Ｐゴシック"/>
      <family val="3"/>
    </font>
    <font>
      <sz val="16"/>
      <name val="ＭＳ Ｐゴシック"/>
      <family val="3"/>
    </font>
    <font>
      <b/>
      <sz val="11"/>
      <color indexed="30"/>
      <name val="BIZ UDPゴシック"/>
      <family val="3"/>
    </font>
    <font>
      <b/>
      <sz val="10"/>
      <color indexed="30"/>
      <name val="BIZ UDPゴシック"/>
      <family val="3"/>
    </font>
    <font>
      <b/>
      <sz val="11"/>
      <color indexed="9"/>
      <name val="Meiryo UI"/>
      <family val="3"/>
    </font>
    <font>
      <b/>
      <sz val="12"/>
      <name val="ＭＳ Ｐゴシック"/>
      <family val="3"/>
    </font>
    <font>
      <b/>
      <sz val="10"/>
      <color indexed="9"/>
      <name val="ＭＳ Ｐゴシック"/>
      <family val="3"/>
    </font>
    <font>
      <sz val="11"/>
      <color indexed="30"/>
      <name val="BIZ UDPゴシック"/>
      <family val="3"/>
    </font>
    <font>
      <b/>
      <sz val="16"/>
      <name val="ＭＳ Ｐゴシック"/>
      <family val="3"/>
    </font>
    <font>
      <sz val="9"/>
      <name val="Meiryo UI"/>
      <family val="3"/>
    </font>
    <font>
      <sz val="16"/>
      <color indexed="8"/>
      <name val="ＭＳ Ｐゴシック"/>
      <family val="3"/>
    </font>
    <font>
      <sz val="16"/>
      <color indexed="13"/>
      <name val="ＭＳ Ｐゴシック"/>
      <family val="3"/>
    </font>
    <font>
      <b/>
      <sz val="24"/>
      <color indexed="9"/>
      <name val="ＭＳ Ｐゴシック"/>
      <family val="3"/>
    </font>
    <font>
      <sz val="16"/>
      <color indexed="9"/>
      <name val="ＭＳ Ｐゴシック"/>
      <family val="3"/>
    </font>
    <font>
      <sz val="16"/>
      <color indexed="8"/>
      <name val="Calibri"/>
      <family val="2"/>
    </font>
    <font>
      <b/>
      <sz val="10.5"/>
      <color indexed="9"/>
      <name val="BIZ UDPゴシック"/>
      <family val="3"/>
    </font>
    <font>
      <sz val="10.5"/>
      <color indexed="9"/>
      <name val="BIZ UDPゴシック"/>
      <family val="3"/>
    </font>
    <font>
      <b/>
      <sz val="20"/>
      <color indexed="9"/>
      <name val="ＭＳ Ｐゴシック"/>
      <family val="3"/>
    </font>
    <font>
      <b/>
      <sz val="20"/>
      <color indexed="9"/>
      <name val="Calibri"/>
      <family val="2"/>
    </font>
    <font>
      <b/>
      <sz val="12"/>
      <color indexed="9"/>
      <name val="BIZ UDPゴシック"/>
      <family val="3"/>
    </font>
    <font>
      <b/>
      <sz val="14"/>
      <color indexed="9"/>
      <name val="BIZ UDPゴシック"/>
      <family val="3"/>
    </font>
    <font>
      <b/>
      <sz val="14"/>
      <color indexed="8"/>
      <name val="ＭＳ Ｐゴシック"/>
      <family val="3"/>
    </font>
    <font>
      <b/>
      <sz val="14"/>
      <color indexed="8"/>
      <name val="Calibri"/>
      <family val="2"/>
    </font>
    <font>
      <b/>
      <sz val="10"/>
      <color indexed="8"/>
      <name val="Calibri"/>
      <family val="2"/>
    </font>
    <font>
      <b/>
      <sz val="10"/>
      <color indexed="8"/>
      <name val="ＭＳ Ｐゴシック"/>
      <family val="3"/>
    </font>
    <font>
      <b/>
      <sz val="18"/>
      <color indexed="9"/>
      <name val="BIZ UDPゴシック"/>
      <family val="3"/>
    </font>
    <font>
      <b/>
      <u val="single"/>
      <sz val="18"/>
      <color indexed="9"/>
      <name val="BIZ UDPゴシック"/>
      <family val="3"/>
    </font>
    <font>
      <b/>
      <sz val="20"/>
      <color indexed="8"/>
      <name val="BIZ UDPゴシック"/>
      <family val="3"/>
    </font>
    <font>
      <sz val="9"/>
      <color indexed="8"/>
      <name val="BIZ UDPゴシック"/>
      <family val="3"/>
    </font>
    <font>
      <b/>
      <sz val="16"/>
      <color indexed="8"/>
      <name val="BIZ UDPゴシック"/>
      <family val="3"/>
    </font>
    <font>
      <b/>
      <u val="single"/>
      <sz val="16"/>
      <color indexed="30"/>
      <name val="BIZ UDP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1"/>
      <name val="Calibri"/>
      <family val="3"/>
    </font>
    <font>
      <sz val="8"/>
      <name val="Calibri"/>
      <family val="3"/>
    </font>
    <font>
      <b/>
      <sz val="11"/>
      <color rgb="FFFF0000"/>
      <name val="Calibri"/>
      <family val="3"/>
    </font>
    <font>
      <b/>
      <sz val="10.5"/>
      <name val="Calibri"/>
      <family val="3"/>
    </font>
    <font>
      <sz val="26"/>
      <color rgb="FFFF0000"/>
      <name val="Calibri"/>
      <family val="3"/>
    </font>
    <font>
      <b/>
      <sz val="11"/>
      <color rgb="FF0000FF"/>
      <name val="Calibri"/>
      <family val="3"/>
    </font>
    <font>
      <b/>
      <sz val="10"/>
      <color rgb="FFFF0000"/>
      <name val="Calibri"/>
      <family val="3"/>
    </font>
    <font>
      <b/>
      <sz val="10"/>
      <name val="Calibri"/>
      <family val="3"/>
    </font>
    <font>
      <b/>
      <sz val="9"/>
      <name val="Calibri"/>
      <family val="3"/>
    </font>
    <font>
      <sz val="9"/>
      <name val="Calibri"/>
      <family val="3"/>
    </font>
    <font>
      <b/>
      <sz val="9"/>
      <color rgb="FFFF0000"/>
      <name val="Calibri"/>
      <family val="3"/>
    </font>
    <font>
      <b/>
      <sz val="14"/>
      <color rgb="FF0070C0"/>
      <name val="BIZ UDPゴシック"/>
      <family val="3"/>
    </font>
    <font>
      <b/>
      <sz val="14"/>
      <name val="Calibri"/>
      <family val="3"/>
    </font>
    <font>
      <sz val="10.5"/>
      <name val="Calibri"/>
      <family val="3"/>
    </font>
    <font>
      <b/>
      <sz val="14"/>
      <color rgb="FFFF0000"/>
      <name val="Calibri"/>
      <family val="3"/>
    </font>
    <font>
      <b/>
      <sz val="10.5"/>
      <color theme="0"/>
      <name val="Calibri"/>
      <family val="3"/>
    </font>
    <font>
      <sz val="16"/>
      <name val="Calibri"/>
      <family val="3"/>
    </font>
    <font>
      <b/>
      <sz val="11"/>
      <color rgb="FF0070C0"/>
      <name val="BIZ UDPゴシック"/>
      <family val="3"/>
    </font>
    <font>
      <b/>
      <sz val="10"/>
      <color rgb="FF0070C0"/>
      <name val="BIZ UDPゴシック"/>
      <family val="3"/>
    </font>
    <font>
      <b/>
      <sz val="11"/>
      <color theme="0"/>
      <name val="Meiryo UI"/>
      <family val="3"/>
    </font>
    <font>
      <b/>
      <sz val="10"/>
      <color theme="0"/>
      <name val="Calibri"/>
      <family val="3"/>
    </font>
    <font>
      <b/>
      <sz val="12"/>
      <name val="Calibri"/>
      <family val="3"/>
    </font>
    <font>
      <sz val="11"/>
      <color rgb="FF0070C0"/>
      <name val="BIZ UDPゴシック"/>
      <family val="3"/>
    </font>
    <font>
      <b/>
      <sz val="16"/>
      <name val="Calibri"/>
      <family val="3"/>
    </font>
    <font>
      <b/>
      <sz val="8"/>
      <name val="ＭＳ 明朝"/>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FF0000"/>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hair"/>
      <right style="hair"/>
      <top style="hair"/>
      <bottom style="hair"/>
    </border>
    <border>
      <left style="thin"/>
      <right style="medium"/>
      <top>
        <color indexed="63"/>
      </top>
      <bottom>
        <color indexed="63"/>
      </bottom>
    </border>
    <border>
      <left style="thin"/>
      <right style="medium"/>
      <top>
        <color indexed="63"/>
      </top>
      <bottom style="medium"/>
    </border>
    <border>
      <left style="thick"/>
      <right style="thin"/>
      <top style="thin"/>
      <bottom style="thin"/>
    </border>
    <border>
      <left style="medium"/>
      <right style="hair"/>
      <top style="hair"/>
      <bottom style="hair"/>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ck"/>
      <right style="thin"/>
      <top style="thin"/>
      <bottom>
        <color indexed="63"/>
      </bottom>
    </border>
    <border>
      <left style="thin"/>
      <right style="thin"/>
      <top style="thin"/>
      <bottom>
        <color indexed="63"/>
      </bottom>
    </border>
    <border>
      <left>
        <color indexed="63"/>
      </left>
      <right>
        <color indexed="63"/>
      </right>
      <top style="thick"/>
      <bottom>
        <color indexed="63"/>
      </bottom>
    </border>
    <border>
      <left style="thick"/>
      <right style="thin"/>
      <top style="hair"/>
      <bottom style="thick"/>
    </border>
    <border>
      <left style="thin"/>
      <right style="thick"/>
      <top style="thin"/>
      <bottom style="thin"/>
    </border>
    <border>
      <left style="thin"/>
      <right style="thick"/>
      <top style="thin"/>
      <bottom>
        <color indexed="63"/>
      </bottom>
    </border>
    <border>
      <left>
        <color indexed="63"/>
      </left>
      <right>
        <color indexed="63"/>
      </right>
      <top style="hair"/>
      <bottom style="thick"/>
    </border>
    <border>
      <left style="thin"/>
      <right style="thick"/>
      <top style="hair"/>
      <bottom style="thick"/>
    </border>
    <border>
      <left style="hair"/>
      <right style="hair"/>
      <top style="hair"/>
      <bottom style="thin"/>
    </border>
    <border>
      <left>
        <color indexed="63"/>
      </left>
      <right>
        <color indexed="63"/>
      </right>
      <top style="medium"/>
      <bottom>
        <color indexed="63"/>
      </bottom>
    </border>
    <border>
      <left style="medium"/>
      <right style="thin"/>
      <top style="thin"/>
      <bottom>
        <color indexed="63"/>
      </bottom>
    </border>
    <border>
      <left style="medium"/>
      <right style="thin"/>
      <top style="hair"/>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style="medium"/>
      <bottom style="dotted"/>
    </border>
    <border>
      <left style="thin"/>
      <right>
        <color indexed="63"/>
      </right>
      <top>
        <color indexed="63"/>
      </top>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dotted"/>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medium"/>
      <top style="hair"/>
      <bottom style="medium"/>
    </border>
    <border>
      <left style="thin"/>
      <right style="hair"/>
      <top style="thin"/>
      <bottom style="thin"/>
    </border>
    <border>
      <left style="thin"/>
      <right style="hair"/>
      <top style="thin"/>
      <bottom>
        <color indexed="63"/>
      </bottom>
    </border>
    <border>
      <left style="thin"/>
      <right style="hair"/>
      <top style="hair"/>
      <bottom style="medium"/>
    </border>
    <border>
      <left>
        <color indexed="63"/>
      </left>
      <right style="thin"/>
      <top>
        <color indexed="63"/>
      </top>
      <bottom>
        <color indexed="63"/>
      </bottom>
    </border>
    <border>
      <left style="medium"/>
      <right style="thin"/>
      <top style="thin"/>
      <bottom style="double"/>
    </border>
    <border>
      <left style="medium"/>
      <right style="thin"/>
      <top>
        <color indexed="63"/>
      </top>
      <bottom style="medium"/>
    </border>
    <border>
      <left style="thin"/>
      <right style="hair"/>
      <top>
        <color indexed="63"/>
      </top>
      <bottom style="medium"/>
    </border>
    <border>
      <left style="medium"/>
      <right style="hair"/>
      <top>
        <color indexed="63"/>
      </top>
      <bottom style="medium"/>
    </border>
    <border>
      <left>
        <color indexed="63"/>
      </left>
      <right style="medium"/>
      <top>
        <color indexed="63"/>
      </top>
      <bottom style="medium"/>
    </border>
    <border>
      <left style="medium"/>
      <right style="thin"/>
      <top style="double"/>
      <bottom style="double"/>
    </border>
    <border>
      <left style="thin"/>
      <right style="hair"/>
      <top style="double"/>
      <bottom style="double"/>
    </border>
    <border>
      <left>
        <color indexed="63"/>
      </left>
      <right>
        <color indexed="63"/>
      </right>
      <top style="double"/>
      <bottom style="double"/>
    </border>
    <border>
      <left style="medium"/>
      <right style="hair"/>
      <top style="double"/>
      <bottom style="double"/>
    </border>
    <border>
      <left>
        <color indexed="63"/>
      </left>
      <right style="medium"/>
      <top style="double"/>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medium"/>
      <top style="thin"/>
      <bottom style="double"/>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thin"/>
      <right style="medium"/>
      <top style="double"/>
      <bottom style="double"/>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hair"/>
      <top style="hair"/>
      <bottom style="double"/>
    </border>
    <border>
      <left style="hair"/>
      <right style="hair"/>
      <top style="hair"/>
      <bottom style="double"/>
    </border>
    <border>
      <left style="hair"/>
      <right style="hair"/>
      <top>
        <color indexed="63"/>
      </top>
      <bottom style="hair"/>
    </border>
    <border>
      <left style="hair"/>
      <right style="hair"/>
      <top>
        <color indexed="63"/>
      </top>
      <bottom>
        <color indexed="63"/>
      </bottom>
    </border>
    <border>
      <left style="hair"/>
      <right style="hair"/>
      <top style="hair"/>
      <bottom style="medium"/>
    </border>
    <border>
      <left style="hair"/>
      <right>
        <color indexed="63"/>
      </right>
      <top>
        <color indexed="63"/>
      </top>
      <bottom style="hair"/>
    </border>
    <border>
      <left style="hair"/>
      <right>
        <color indexed="63"/>
      </right>
      <top style="hair"/>
      <bottom style="thin"/>
    </border>
    <border>
      <left style="hair"/>
      <right>
        <color indexed="63"/>
      </right>
      <top>
        <color indexed="63"/>
      </top>
      <bottom>
        <color indexed="63"/>
      </bottom>
    </border>
    <border>
      <left style="hair"/>
      <right>
        <color indexed="63"/>
      </right>
      <top style="hair"/>
      <bottom style="medium"/>
    </border>
    <border>
      <left style="hair"/>
      <right style="hair"/>
      <top>
        <color indexed="63"/>
      </top>
      <bottom style="double"/>
    </border>
    <border>
      <left>
        <color indexed="63"/>
      </left>
      <right>
        <color indexed="63"/>
      </right>
      <top style="medium"/>
      <bottom style="hair"/>
    </border>
    <border>
      <left>
        <color indexed="63"/>
      </left>
      <right style="thin"/>
      <top style="medium"/>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medium"/>
      <top style="hair"/>
      <bottom>
        <color indexed="63"/>
      </bottom>
    </border>
    <border diagonalUp="1">
      <left style="hair"/>
      <right style="thin"/>
      <top style="hair"/>
      <bottom style="thin"/>
      <diagonal style="hair"/>
    </border>
    <border>
      <left>
        <color indexed="63"/>
      </left>
      <right style="hair"/>
      <top style="hair"/>
      <bottom style="thin"/>
    </border>
    <border>
      <left>
        <color indexed="63"/>
      </left>
      <right style="thin"/>
      <top style="hair"/>
      <bottom style="thin"/>
    </border>
    <border diagonalUp="1">
      <left style="hair"/>
      <right style="thin"/>
      <top style="hair"/>
      <bottom style="hair"/>
      <diagonal style="hair"/>
    </border>
    <border>
      <left>
        <color indexed="63"/>
      </left>
      <right style="hair"/>
      <top style="hair"/>
      <bottom style="hair"/>
    </border>
    <border>
      <left>
        <color indexed="63"/>
      </left>
      <right style="thin"/>
      <top style="hair"/>
      <bottom style="hair"/>
    </border>
    <border diagonalUp="1">
      <left style="hair"/>
      <right style="thin"/>
      <top>
        <color indexed="63"/>
      </top>
      <bottom style="hair"/>
      <diagonal style="hair"/>
    </border>
    <border>
      <left>
        <color indexed="63"/>
      </left>
      <right style="hair"/>
      <top>
        <color indexed="63"/>
      </top>
      <bottom style="hair"/>
    </border>
    <border>
      <left>
        <color indexed="63"/>
      </left>
      <right style="thin"/>
      <top>
        <color indexed="63"/>
      </top>
      <bottom style="hair"/>
    </border>
    <border>
      <left style="hair"/>
      <right style="hair"/>
      <top style="thin"/>
      <bottom style="hair"/>
    </border>
    <border>
      <left style="hair"/>
      <right style="thin"/>
      <top style="hair"/>
      <bottom style="thin"/>
    </border>
    <border diagonalUp="1">
      <left style="hair"/>
      <right style="hair"/>
      <top style="hair"/>
      <bottom style="thin"/>
      <diagonal style="thin"/>
    </border>
    <border diagonalUp="1">
      <left style="thin"/>
      <right style="hair"/>
      <top style="hair"/>
      <bottom style="thin"/>
      <diagonal style="thin"/>
    </border>
    <border>
      <left style="hair"/>
      <right style="thin"/>
      <top style="hair"/>
      <bottom style="hair"/>
    </border>
    <border>
      <left style="hair"/>
      <right style="thin"/>
      <top style="thin"/>
      <bottom style="thin"/>
    </border>
    <border>
      <left>
        <color indexed="63"/>
      </left>
      <right>
        <color indexed="63"/>
      </right>
      <top style="thin"/>
      <bottom style="thin"/>
    </border>
    <border>
      <left style="hair"/>
      <right style="thin"/>
      <top>
        <color indexed="63"/>
      </top>
      <bottom>
        <color indexed="63"/>
      </bottom>
    </border>
    <border>
      <left style="hair"/>
      <right style="thin"/>
      <top>
        <color indexed="63"/>
      </top>
      <bottom style="double"/>
    </border>
    <border>
      <left style="hair"/>
      <right style="hair"/>
      <top>
        <color indexed="63"/>
      </top>
      <bottom style="thin"/>
    </border>
    <border>
      <left style="thin"/>
      <right style="hair"/>
      <top>
        <color indexed="63"/>
      </top>
      <bottom style="thin"/>
    </border>
    <border>
      <left style="thin"/>
      <right>
        <color indexed="63"/>
      </right>
      <top>
        <color indexed="63"/>
      </top>
      <bottom style="double"/>
    </border>
    <border>
      <left style="hair"/>
      <right style="thin"/>
      <top style="thin"/>
      <bottom style="hair"/>
    </border>
    <border>
      <left style="thin"/>
      <right style="hair"/>
      <top style="thin"/>
      <bottom style="hair"/>
    </border>
    <border>
      <left style="thin"/>
      <right style="thin"/>
      <top style="thin"/>
      <bottom style="hair"/>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hair"/>
      <bottom style="thin"/>
    </border>
    <border>
      <left>
        <color indexed="63"/>
      </left>
      <right>
        <color indexed="63"/>
      </right>
      <top style="hair"/>
      <bottom style="thin"/>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medium"/>
    </border>
    <border>
      <left>
        <color indexed="63"/>
      </left>
      <right style="thin"/>
      <top style="hair"/>
      <bottom style="medium"/>
    </border>
    <border>
      <left style="medium"/>
      <right style="hair"/>
      <top style="thin"/>
      <bottom style="thin"/>
    </border>
    <border>
      <left>
        <color indexed="63"/>
      </left>
      <right style="medium"/>
      <top style="thin"/>
      <bottom style="thin"/>
    </border>
    <border>
      <left style="hair"/>
      <right style="hair"/>
      <top style="medium"/>
      <bottom style="hair"/>
    </border>
    <border>
      <left>
        <color indexed="63"/>
      </left>
      <right style="medium"/>
      <top style="medium"/>
      <bottom style="medium"/>
    </border>
    <border>
      <left>
        <color indexed="63"/>
      </left>
      <right style="medium"/>
      <top style="medium"/>
      <bottom style="hair"/>
    </border>
    <border>
      <left>
        <color indexed="63"/>
      </left>
      <right style="medium"/>
      <top style="hair"/>
      <bottom style="thin"/>
    </border>
    <border>
      <left>
        <color indexed="63"/>
      </left>
      <right style="medium"/>
      <top style="thin"/>
      <bottom style="hair"/>
    </border>
    <border>
      <left style="thin"/>
      <right style="hair"/>
      <top style="medium"/>
      <bottom style="hair"/>
    </border>
    <border>
      <left style="thin"/>
      <right style="thin"/>
      <top style="hair"/>
      <bottom style="thin"/>
    </border>
    <border>
      <left style="thin"/>
      <right style="thin"/>
      <top style="medium"/>
      <bottom style="hair"/>
    </border>
    <border>
      <left style="thin"/>
      <right style="thin"/>
      <top style="hair"/>
      <bottom style="hair"/>
    </border>
    <border>
      <left style="thin"/>
      <right style="medium"/>
      <top style="medium"/>
      <bottom style="thin"/>
    </border>
    <border>
      <left style="thin"/>
      <right style="medium"/>
      <top style="medium"/>
      <bottom style="hair"/>
    </border>
    <border>
      <left style="thin"/>
      <right style="thin"/>
      <top style="medium"/>
      <bottom style="thin"/>
    </border>
    <border>
      <left style="thin"/>
      <right>
        <color indexed="63"/>
      </right>
      <top style="medium"/>
      <bottom style="hair"/>
    </border>
    <border>
      <left style="thin"/>
      <right>
        <color indexed="63"/>
      </right>
      <top style="hair"/>
      <bottom style="medium"/>
    </border>
    <border>
      <left style="thin"/>
      <right style="hair"/>
      <top style="hair"/>
      <bottom style="hair"/>
    </border>
    <border>
      <left style="thin"/>
      <right style="medium"/>
      <top style="hair"/>
      <bottom style="hair"/>
    </border>
    <border>
      <left style="thin"/>
      <right style="medium"/>
      <top style="hair"/>
      <bottom style="medium"/>
    </border>
    <border>
      <left style="thin"/>
      <right style="hair"/>
      <top style="thin"/>
      <bottom style="double"/>
    </border>
    <border>
      <left>
        <color indexed="63"/>
      </left>
      <right>
        <color indexed="63"/>
      </right>
      <top style="thin"/>
      <bottom style="double"/>
    </border>
    <border>
      <left style="medium"/>
      <right style="hair"/>
      <top style="thin"/>
      <bottom style="double"/>
    </border>
    <border>
      <left>
        <color indexed="63"/>
      </left>
      <right style="medium"/>
      <top style="thin"/>
      <bottom style="double"/>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diagonalDown="1">
      <left style="thin"/>
      <right style="thin"/>
      <top style="thin"/>
      <bottom style="thin"/>
      <diagonal style="thin"/>
    </border>
    <border diagonalDown="1">
      <left style="thin"/>
      <right style="medium"/>
      <top style="thin"/>
      <bottom style="thin"/>
      <diagonal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hair"/>
      <top style="medium"/>
      <bottom style="medium"/>
    </border>
    <border>
      <left style="hair"/>
      <right style="thin"/>
      <top style="medium"/>
      <bottom style="medium"/>
    </border>
    <border>
      <left>
        <color indexed="63"/>
      </left>
      <right style="medium"/>
      <top style="hair"/>
      <bottom style="hair"/>
    </border>
    <border>
      <left style="hair"/>
      <right style="thin"/>
      <top style="medium"/>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hair"/>
      <right style="thin"/>
      <top style="hair"/>
      <bottom style="medium"/>
    </border>
    <border>
      <left style="medium"/>
      <right>
        <color indexed="63"/>
      </right>
      <top style="hair"/>
      <bottom style="medium"/>
    </border>
    <border diagonalDown="1">
      <left style="thin"/>
      <right style="thin"/>
      <top>
        <color indexed="63"/>
      </top>
      <bottom style="medium"/>
      <diagonal style="thin"/>
    </border>
    <border diagonalDown="1">
      <left style="thin"/>
      <right style="medium"/>
      <top>
        <color indexed="63"/>
      </top>
      <bottom style="medium"/>
      <diagonal style="thin"/>
    </border>
    <border>
      <left style="medium"/>
      <right style="hair"/>
      <top style="medium"/>
      <bottom style="hair"/>
    </border>
    <border>
      <left style="hair"/>
      <right>
        <color indexed="63"/>
      </right>
      <top style="medium"/>
      <bottom style="hair"/>
    </border>
    <border>
      <left style="medium"/>
      <right style="hair"/>
      <top style="hair"/>
      <bottom style="medium"/>
    </border>
    <border>
      <left style="thin"/>
      <right>
        <color indexed="63"/>
      </right>
      <top style="hair"/>
      <bottom style="hair"/>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style="thin"/>
      <top style="medium"/>
      <bottom>
        <color indexed="63"/>
      </bottom>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thin"/>
      <top style="thick"/>
      <bottom style="thin"/>
    </border>
    <border>
      <left style="thick"/>
      <right style="thin"/>
      <top style="thick"/>
      <bottom style="thin"/>
    </border>
    <border>
      <left style="hair"/>
      <right style="hair"/>
      <top style="thin"/>
      <bottom>
        <color indexed="63"/>
      </bottom>
    </border>
    <border>
      <left style="hair"/>
      <right style="hair"/>
      <top>
        <color indexed="63"/>
      </top>
      <bottom style="medium"/>
    </border>
    <border>
      <left style="hair"/>
      <right style="hair"/>
      <top style="double"/>
      <bottom>
        <color indexed="63"/>
      </bottom>
    </border>
    <border>
      <left style="hair"/>
      <right>
        <color indexed="63"/>
      </right>
      <top style="hair"/>
      <bottom style="double"/>
    </border>
    <border>
      <left>
        <color indexed="63"/>
      </left>
      <right style="medium"/>
      <top style="hair"/>
      <bottom style="double"/>
    </border>
    <border>
      <left style="hair"/>
      <right>
        <color indexed="63"/>
      </right>
      <top style="hair"/>
      <bottom style="hair"/>
    </border>
    <border>
      <left style="hair"/>
      <right>
        <color indexed="63"/>
      </right>
      <top style="thin"/>
      <bottom style="hair"/>
    </border>
    <border>
      <left style="hair"/>
      <right style="medium"/>
      <top>
        <color indexed="63"/>
      </top>
      <bottom>
        <color indexed="63"/>
      </bottom>
    </border>
    <border>
      <left style="hair"/>
      <right style="medium"/>
      <top>
        <color indexed="63"/>
      </top>
      <bottom style="thin"/>
    </border>
    <border>
      <left style="hair"/>
      <right style="medium"/>
      <top style="thin"/>
      <bottom>
        <color indexed="63"/>
      </bottom>
    </border>
    <border>
      <left style="hair"/>
      <right style="medium"/>
      <top>
        <color indexed="63"/>
      </top>
      <bottom style="medium"/>
    </border>
    <border>
      <left>
        <color indexed="63"/>
      </left>
      <right style="hair"/>
      <top>
        <color indexed="63"/>
      </top>
      <bottom style="medium"/>
    </border>
    <border>
      <left style="hair"/>
      <right>
        <color indexed="63"/>
      </right>
      <top>
        <color indexed="63"/>
      </top>
      <bottom style="double"/>
    </border>
    <border>
      <left>
        <color indexed="63"/>
      </left>
      <right style="medium"/>
      <top>
        <color indexed="63"/>
      </top>
      <bottom style="double"/>
    </border>
    <border>
      <left style="medium"/>
      <right style="hair"/>
      <top style="hair"/>
      <bottom style="thin"/>
    </border>
    <border>
      <left style="thin"/>
      <right style="thin"/>
      <top style="double"/>
      <bottom>
        <color indexed="63"/>
      </bottom>
    </border>
    <border>
      <left style="thin"/>
      <right style="hair"/>
      <top>
        <color indexed="63"/>
      </top>
      <bottom>
        <color indexed="63"/>
      </bottom>
    </border>
    <border>
      <left style="thin"/>
      <right style="hair"/>
      <top>
        <color indexed="63"/>
      </top>
      <bottom style="hair"/>
    </border>
    <border diagonalUp="1">
      <left style="thin"/>
      <right style="hair"/>
      <top style="double"/>
      <bottom>
        <color indexed="63"/>
      </bottom>
      <diagonal style="thin"/>
    </border>
    <border diagonalUp="1">
      <left style="thin"/>
      <right style="hair"/>
      <top>
        <color indexed="63"/>
      </top>
      <bottom style="thin"/>
      <diagonal style="thin"/>
    </border>
    <border diagonalUp="1">
      <left style="hair"/>
      <right style="hair"/>
      <top style="double"/>
      <bottom>
        <color indexed="63"/>
      </bottom>
      <diagonal style="thin"/>
    </border>
    <border diagonalUp="1">
      <left style="hair"/>
      <right style="hair"/>
      <top>
        <color indexed="63"/>
      </top>
      <bottom style="thin"/>
      <diagonal style="thin"/>
    </border>
    <border>
      <left style="hair"/>
      <right style="hair"/>
      <top style="thin"/>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4" fillId="0" borderId="0">
      <alignment/>
      <protection/>
    </xf>
    <xf numFmtId="0" fontId="5" fillId="0" borderId="0">
      <alignment vertical="center"/>
      <protection/>
    </xf>
    <xf numFmtId="0" fontId="3" fillId="0" borderId="0" applyNumberFormat="0" applyFill="0" applyBorder="0" applyAlignment="0" applyProtection="0"/>
    <xf numFmtId="0" fontId="99" fillId="32" borderId="0" applyNumberFormat="0" applyBorder="0" applyAlignment="0" applyProtection="0"/>
  </cellStyleXfs>
  <cellXfs count="719">
    <xf numFmtId="0" fontId="0" fillId="0" borderId="0" xfId="0" applyAlignment="1">
      <alignment vertical="center"/>
    </xf>
    <xf numFmtId="0" fontId="100" fillId="0" borderId="0" xfId="0" applyFont="1" applyAlignment="1" applyProtection="1">
      <alignment vertical="center"/>
      <protection/>
    </xf>
    <xf numFmtId="0" fontId="100" fillId="0" borderId="0" xfId="0" applyFont="1" applyAlignment="1" applyProtection="1">
      <alignment vertical="center"/>
      <protection/>
    </xf>
    <xf numFmtId="0" fontId="100" fillId="0" borderId="0" xfId="0" applyFont="1" applyAlignment="1" applyProtection="1">
      <alignment horizontal="center" vertical="center"/>
      <protection/>
    </xf>
    <xf numFmtId="205" fontId="100" fillId="0" borderId="0" xfId="0" applyNumberFormat="1" applyFont="1" applyAlignment="1" applyProtection="1">
      <alignment vertical="center"/>
      <protection/>
    </xf>
    <xf numFmtId="0" fontId="101" fillId="0" borderId="0" xfId="63" applyFont="1" applyProtection="1">
      <alignment vertical="center"/>
      <protection/>
    </xf>
    <xf numFmtId="0" fontId="101" fillId="0" borderId="0" xfId="63" applyFont="1" applyAlignment="1" applyProtection="1">
      <alignment horizontal="right" vertical="center"/>
      <protection/>
    </xf>
    <xf numFmtId="0" fontId="102" fillId="0" borderId="0" xfId="63" applyFont="1" applyFill="1" applyAlignment="1" applyProtection="1">
      <alignment horizontal="center" vertical="center"/>
      <protection/>
    </xf>
    <xf numFmtId="0" fontId="100" fillId="0" borderId="0" xfId="63" applyFont="1" applyProtection="1">
      <alignment vertical="center"/>
      <protection/>
    </xf>
    <xf numFmtId="0" fontId="100" fillId="0" borderId="10" xfId="63" applyFont="1" applyFill="1" applyBorder="1" applyAlignment="1" applyProtection="1">
      <alignment horizontal="center" vertical="center"/>
      <protection/>
    </xf>
    <xf numFmtId="0" fontId="100" fillId="0" borderId="10" xfId="63" applyFont="1" applyFill="1" applyBorder="1" applyAlignment="1" applyProtection="1">
      <alignment horizontal="center" vertical="center" shrinkToFit="1"/>
      <protection/>
    </xf>
    <xf numFmtId="0" fontId="100" fillId="0" borderId="0" xfId="63" applyFont="1" applyFill="1" applyProtection="1">
      <alignment vertical="center"/>
      <protection/>
    </xf>
    <xf numFmtId="0" fontId="103" fillId="0" borderId="11" xfId="63" applyFont="1" applyFill="1" applyBorder="1" applyProtection="1">
      <alignment vertical="center"/>
      <protection/>
    </xf>
    <xf numFmtId="0" fontId="103" fillId="0" borderId="12" xfId="63" applyFont="1" applyFill="1" applyBorder="1" applyProtection="1">
      <alignment vertical="center"/>
      <protection/>
    </xf>
    <xf numFmtId="0" fontId="103" fillId="0" borderId="13" xfId="63" applyFont="1" applyFill="1" applyBorder="1" applyAlignment="1" applyProtection="1">
      <alignment vertical="center"/>
      <protection/>
    </xf>
    <xf numFmtId="0" fontId="103" fillId="0" borderId="14" xfId="63" applyFont="1" applyFill="1" applyBorder="1" applyAlignment="1" applyProtection="1">
      <alignment horizontal="right" vertical="center" wrapText="1"/>
      <protection/>
    </xf>
    <xf numFmtId="0" fontId="103" fillId="0" borderId="15" xfId="63" applyFont="1" applyFill="1" applyBorder="1" applyAlignment="1" applyProtection="1">
      <alignment horizontal="right" vertical="center" wrapText="1"/>
      <protection/>
    </xf>
    <xf numFmtId="0" fontId="103" fillId="0" borderId="0" xfId="63" applyFont="1" applyProtection="1">
      <alignment vertical="center"/>
      <protection/>
    </xf>
    <xf numFmtId="180" fontId="100" fillId="0" borderId="16" xfId="63" applyNumberFormat="1" applyFont="1" applyFill="1" applyBorder="1" applyAlignment="1" applyProtection="1">
      <alignment horizontal="right" vertical="center"/>
      <protection/>
    </xf>
    <xf numFmtId="180" fontId="100" fillId="0" borderId="17" xfId="63" applyNumberFormat="1" applyFont="1" applyFill="1" applyBorder="1" applyAlignment="1" applyProtection="1">
      <alignment horizontal="right" vertical="center"/>
      <protection/>
    </xf>
    <xf numFmtId="180" fontId="100" fillId="0" borderId="10" xfId="63" applyNumberFormat="1" applyFont="1" applyFill="1" applyBorder="1" applyAlignment="1" applyProtection="1">
      <alignment horizontal="right" vertical="center"/>
      <protection/>
    </xf>
    <xf numFmtId="180" fontId="100" fillId="0" borderId="18" xfId="63" applyNumberFormat="1" applyFont="1" applyFill="1" applyBorder="1" applyAlignment="1" applyProtection="1">
      <alignment horizontal="right" vertical="center"/>
      <protection/>
    </xf>
    <xf numFmtId="180" fontId="100" fillId="0" borderId="19" xfId="63" applyNumberFormat="1" applyFont="1" applyFill="1" applyBorder="1" applyAlignment="1" applyProtection="1">
      <alignment horizontal="left" vertical="center"/>
      <protection/>
    </xf>
    <xf numFmtId="180" fontId="100" fillId="0" borderId="20" xfId="63" applyNumberFormat="1" applyFont="1" applyFill="1" applyBorder="1" applyAlignment="1" applyProtection="1">
      <alignment horizontal="left" vertical="center"/>
      <protection/>
    </xf>
    <xf numFmtId="197" fontId="100" fillId="0" borderId="21" xfId="63" applyNumberFormat="1" applyFont="1" applyFill="1" applyBorder="1" applyAlignment="1" applyProtection="1">
      <alignment horizontal="right" vertical="center"/>
      <protection/>
    </xf>
    <xf numFmtId="197" fontId="100" fillId="0" borderId="22" xfId="63" applyNumberFormat="1" applyFont="1" applyFill="1" applyBorder="1" applyAlignment="1" applyProtection="1">
      <alignment horizontal="right" vertical="center"/>
      <protection/>
    </xf>
    <xf numFmtId="0" fontId="101" fillId="0" borderId="10" xfId="63" applyFont="1" applyBorder="1" applyProtection="1">
      <alignment vertical="center"/>
      <protection/>
    </xf>
    <xf numFmtId="180" fontId="101" fillId="0" borderId="10" xfId="63" applyNumberFormat="1" applyFont="1" applyBorder="1" applyProtection="1">
      <alignment vertical="center"/>
      <protection/>
    </xf>
    <xf numFmtId="0" fontId="104" fillId="0" borderId="0" xfId="0" applyFont="1" applyAlignment="1" applyProtection="1">
      <alignment vertical="center"/>
      <protection/>
    </xf>
    <xf numFmtId="196" fontId="91" fillId="0" borderId="23" xfId="0" applyNumberFormat="1" applyFont="1" applyFill="1" applyBorder="1" applyAlignment="1" applyProtection="1">
      <alignment horizontal="center" vertical="center"/>
      <protection/>
    </xf>
    <xf numFmtId="0" fontId="105" fillId="33" borderId="10" xfId="0" applyFont="1" applyFill="1" applyBorder="1" applyAlignment="1" applyProtection="1">
      <alignment horizontal="center" vertical="center"/>
      <protection locked="0"/>
    </xf>
    <xf numFmtId="183" fontId="100" fillId="0" borderId="16" xfId="63" applyNumberFormat="1" applyFont="1" applyFill="1" applyBorder="1" applyAlignment="1" applyProtection="1">
      <alignment horizontal="right" vertical="center"/>
      <protection/>
    </xf>
    <xf numFmtId="183" fontId="100" fillId="0" borderId="10" xfId="63" applyNumberFormat="1" applyFont="1" applyFill="1" applyBorder="1" applyAlignment="1" applyProtection="1">
      <alignment horizontal="right" vertical="center"/>
      <protection/>
    </xf>
    <xf numFmtId="0" fontId="100" fillId="0" borderId="0" xfId="63" applyFont="1" applyAlignment="1" applyProtection="1">
      <alignment vertical="center" shrinkToFit="1"/>
      <protection/>
    </xf>
    <xf numFmtId="206" fontId="100" fillId="0" borderId="0" xfId="63" applyNumberFormat="1" applyFont="1" applyProtection="1">
      <alignment vertical="center"/>
      <protection/>
    </xf>
    <xf numFmtId="0" fontId="101" fillId="0" borderId="0" xfId="63" applyFont="1" applyAlignment="1" applyProtection="1">
      <alignment vertical="center"/>
      <protection/>
    </xf>
    <xf numFmtId="180" fontId="100" fillId="0" borderId="24" xfId="63" applyNumberFormat="1" applyFont="1" applyFill="1" applyBorder="1" applyAlignment="1" applyProtection="1">
      <alignment horizontal="left" vertical="center"/>
      <protection/>
    </xf>
    <xf numFmtId="197" fontId="100" fillId="0" borderId="25" xfId="63" applyNumberFormat="1" applyFont="1" applyFill="1" applyBorder="1" applyAlignment="1" applyProtection="1">
      <alignment horizontal="right" vertical="center"/>
      <protection/>
    </xf>
    <xf numFmtId="193" fontId="101" fillId="0" borderId="10" xfId="63" applyNumberFormat="1" applyFont="1" applyFill="1" applyBorder="1" applyProtection="1">
      <alignment vertical="center"/>
      <protection/>
    </xf>
    <xf numFmtId="0" fontId="101" fillId="0" borderId="0" xfId="63" applyFont="1" applyBorder="1" applyProtection="1">
      <alignment vertical="center"/>
      <protection/>
    </xf>
    <xf numFmtId="193" fontId="101" fillId="0" borderId="0" xfId="63" applyNumberFormat="1" applyFont="1" applyFill="1" applyBorder="1" applyProtection="1">
      <alignment vertical="center"/>
      <protection/>
    </xf>
    <xf numFmtId="180" fontId="101" fillId="0" borderId="0" xfId="63" applyNumberFormat="1" applyFont="1" applyFill="1" applyBorder="1" applyProtection="1">
      <alignment vertical="center"/>
      <protection/>
    </xf>
    <xf numFmtId="0" fontId="101" fillId="0" borderId="26" xfId="63" applyFont="1" applyBorder="1" applyProtection="1">
      <alignment vertical="center"/>
      <protection/>
    </xf>
    <xf numFmtId="0" fontId="91" fillId="0" borderId="0" xfId="0" applyFont="1" applyAlignment="1" applyProtection="1">
      <alignment vertical="center"/>
      <protection/>
    </xf>
    <xf numFmtId="0" fontId="106" fillId="0" borderId="0" xfId="0" applyFont="1" applyAlignment="1" applyProtection="1">
      <alignment vertical="center"/>
      <protection/>
    </xf>
    <xf numFmtId="187" fontId="100" fillId="0" borderId="27" xfId="0" applyNumberFormat="1" applyFont="1" applyFill="1" applyBorder="1" applyAlignment="1" applyProtection="1">
      <alignment vertical="center"/>
      <protection/>
    </xf>
    <xf numFmtId="196" fontId="100" fillId="0" borderId="23" xfId="0" applyNumberFormat="1" applyFont="1" applyFill="1" applyBorder="1" applyAlignment="1" applyProtection="1">
      <alignment horizontal="center" vertical="center"/>
      <protection/>
    </xf>
    <xf numFmtId="0" fontId="101" fillId="0" borderId="10" xfId="63" applyFont="1" applyBorder="1" applyAlignment="1" applyProtection="1">
      <alignment horizontal="center" vertical="center"/>
      <protection/>
    </xf>
    <xf numFmtId="0" fontId="100" fillId="0" borderId="28" xfId="63" applyFont="1" applyFill="1" applyBorder="1" applyAlignment="1" applyProtection="1">
      <alignment horizontal="right" vertical="center" indent="1"/>
      <protection/>
    </xf>
    <xf numFmtId="0" fontId="100" fillId="0" borderId="29" xfId="63" applyFont="1" applyFill="1" applyBorder="1" applyAlignment="1" applyProtection="1">
      <alignment horizontal="right" vertical="center" indent="1"/>
      <protection/>
    </xf>
    <xf numFmtId="0" fontId="100" fillId="0" borderId="30" xfId="63" applyFont="1" applyFill="1" applyBorder="1" applyAlignment="1" applyProtection="1">
      <alignment horizontal="right" vertical="center" indent="1"/>
      <protection/>
    </xf>
    <xf numFmtId="182" fontId="101" fillId="0" borderId="10" xfId="63" applyNumberFormat="1" applyFont="1" applyBorder="1" applyProtection="1">
      <alignment vertical="center"/>
      <protection/>
    </xf>
    <xf numFmtId="197" fontId="101" fillId="0" borderId="10" xfId="63" applyNumberFormat="1" applyFont="1" applyBorder="1" applyProtection="1">
      <alignment vertical="center"/>
      <protection/>
    </xf>
    <xf numFmtId="0" fontId="101" fillId="0" borderId="31" xfId="63" applyFont="1" applyBorder="1" applyProtection="1">
      <alignment vertical="center"/>
      <protection/>
    </xf>
    <xf numFmtId="197" fontId="101" fillId="0" borderId="32" xfId="63" applyNumberFormat="1" applyFont="1" applyBorder="1" applyProtection="1">
      <alignment vertical="center"/>
      <protection/>
    </xf>
    <xf numFmtId="0" fontId="101" fillId="0" borderId="33" xfId="63" applyFont="1" applyBorder="1" applyProtection="1">
      <alignment vertical="center"/>
      <protection/>
    </xf>
    <xf numFmtId="0" fontId="101" fillId="0" borderId="34" xfId="63" applyFont="1" applyBorder="1" applyAlignment="1" applyProtection="1">
      <alignment vertical="center"/>
      <protection/>
    </xf>
    <xf numFmtId="180" fontId="101" fillId="0" borderId="32" xfId="63" applyNumberFormat="1" applyFont="1" applyFill="1" applyBorder="1" applyProtection="1">
      <alignment vertical="center"/>
      <protection/>
    </xf>
    <xf numFmtId="182" fontId="101" fillId="0" borderId="32" xfId="63" applyNumberFormat="1" applyFont="1" applyFill="1" applyBorder="1" applyProtection="1">
      <alignment vertical="center"/>
      <protection/>
    </xf>
    <xf numFmtId="0" fontId="107" fillId="0" borderId="0" xfId="0" applyFont="1" applyAlignment="1" applyProtection="1">
      <alignment vertical="center"/>
      <protection/>
    </xf>
    <xf numFmtId="180" fontId="102" fillId="13" borderId="10" xfId="63" applyNumberFormat="1" applyFont="1" applyFill="1" applyBorder="1" applyProtection="1">
      <alignment vertical="center"/>
      <protection/>
    </xf>
    <xf numFmtId="193" fontId="102" fillId="13" borderId="10" xfId="63" applyNumberFormat="1" applyFont="1" applyFill="1" applyBorder="1" applyProtection="1">
      <alignment vertical="center"/>
      <protection/>
    </xf>
    <xf numFmtId="180" fontId="102" fillId="13" borderId="35" xfId="63" applyNumberFormat="1" applyFont="1" applyFill="1" applyBorder="1" applyProtection="1">
      <alignment vertical="center"/>
      <protection/>
    </xf>
    <xf numFmtId="180" fontId="102" fillId="13" borderId="36" xfId="63" applyNumberFormat="1" applyFont="1" applyFill="1" applyBorder="1" applyProtection="1">
      <alignment vertical="center"/>
      <protection/>
    </xf>
    <xf numFmtId="182" fontId="102" fillId="13" borderId="10" xfId="63" applyNumberFormat="1" applyFont="1" applyFill="1" applyBorder="1" applyProtection="1">
      <alignment vertical="center"/>
      <protection/>
    </xf>
    <xf numFmtId="191" fontId="102" fillId="13" borderId="37" xfId="63" applyNumberFormat="1" applyFont="1" applyFill="1" applyBorder="1" applyProtection="1">
      <alignment vertical="center"/>
      <protection/>
    </xf>
    <xf numFmtId="180" fontId="102" fillId="13" borderId="38" xfId="63" applyNumberFormat="1" applyFont="1" applyFill="1" applyBorder="1" applyProtection="1">
      <alignment vertical="center"/>
      <protection/>
    </xf>
    <xf numFmtId="197" fontId="102" fillId="13" borderId="10" xfId="63" applyNumberFormat="1" applyFont="1" applyFill="1" applyBorder="1" applyProtection="1">
      <alignment vertical="center"/>
      <protection/>
    </xf>
    <xf numFmtId="193" fontId="100" fillId="0" borderId="10" xfId="63" applyNumberFormat="1" applyFont="1" applyFill="1" applyBorder="1" applyProtection="1">
      <alignment vertical="center"/>
      <protection/>
    </xf>
    <xf numFmtId="197" fontId="100" fillId="0" borderId="10" xfId="63" applyNumberFormat="1" applyFont="1" applyFill="1" applyBorder="1" applyProtection="1">
      <alignment vertical="center"/>
      <protection/>
    </xf>
    <xf numFmtId="197" fontId="100" fillId="0" borderId="32" xfId="63" applyNumberFormat="1" applyFont="1" applyFill="1" applyBorder="1" applyProtection="1">
      <alignment vertical="center"/>
      <protection/>
    </xf>
    <xf numFmtId="0" fontId="101" fillId="0" borderId="0" xfId="63" applyFont="1" applyAlignment="1" applyProtection="1">
      <alignment horizontal="center" vertical="center"/>
      <protection/>
    </xf>
    <xf numFmtId="0" fontId="101" fillId="0" borderId="0" xfId="63" applyFont="1" applyBorder="1" applyAlignment="1" applyProtection="1">
      <alignment vertical="center"/>
      <protection/>
    </xf>
    <xf numFmtId="0" fontId="100" fillId="0" borderId="39" xfId="0" applyFont="1" applyBorder="1" applyAlignment="1" applyProtection="1">
      <alignment horizontal="center" vertical="top" wrapText="1"/>
      <protection/>
    </xf>
    <xf numFmtId="0" fontId="12" fillId="34" borderId="0" xfId="0" applyFont="1" applyFill="1" applyAlignment="1">
      <alignment vertical="center"/>
    </xf>
    <xf numFmtId="0" fontId="12" fillId="34" borderId="0" xfId="0" applyFont="1" applyFill="1" applyAlignment="1">
      <alignment vertical="center"/>
    </xf>
    <xf numFmtId="0" fontId="14" fillId="34" borderId="0" xfId="0" applyFont="1" applyFill="1" applyAlignment="1">
      <alignment vertical="center"/>
    </xf>
    <xf numFmtId="0" fontId="101" fillId="0" borderId="0" xfId="63" applyFont="1" applyBorder="1" applyAlignment="1" applyProtection="1">
      <alignment horizontal="right" vertical="center"/>
      <protection/>
    </xf>
    <xf numFmtId="180" fontId="101" fillId="0" borderId="40" xfId="63" applyNumberFormat="1" applyFont="1" applyFill="1" applyBorder="1" applyProtection="1">
      <alignment vertical="center"/>
      <protection/>
    </xf>
    <xf numFmtId="0" fontId="101" fillId="0" borderId="28" xfId="63" applyFont="1" applyBorder="1" applyAlignment="1" applyProtection="1">
      <alignment vertical="center"/>
      <protection/>
    </xf>
    <xf numFmtId="0" fontId="101" fillId="0" borderId="41" xfId="63" applyFont="1" applyBorder="1" applyAlignment="1" applyProtection="1">
      <alignment vertical="center"/>
      <protection/>
    </xf>
    <xf numFmtId="0" fontId="101" fillId="0" borderId="42" xfId="63" applyFont="1" applyBorder="1" applyAlignment="1" applyProtection="1">
      <alignment vertical="center"/>
      <protection/>
    </xf>
    <xf numFmtId="180" fontId="102" fillId="13" borderId="18" xfId="63" applyNumberFormat="1" applyFont="1" applyFill="1" applyBorder="1" applyProtection="1">
      <alignment vertical="center"/>
      <protection/>
    </xf>
    <xf numFmtId="193" fontId="100" fillId="0" borderId="43" xfId="63" applyNumberFormat="1" applyFont="1" applyFill="1" applyBorder="1" applyProtection="1">
      <alignment vertical="center"/>
      <protection/>
    </xf>
    <xf numFmtId="193" fontId="101" fillId="0" borderId="43" xfId="63" applyNumberFormat="1" applyFont="1" applyFill="1" applyBorder="1" applyProtection="1">
      <alignment vertical="center"/>
      <protection/>
    </xf>
    <xf numFmtId="180" fontId="102" fillId="13" borderId="44" xfId="63" applyNumberFormat="1" applyFont="1" applyFill="1" applyBorder="1" applyProtection="1">
      <alignment vertical="center"/>
      <protection/>
    </xf>
    <xf numFmtId="0" fontId="103" fillId="0" borderId="45" xfId="63" applyFont="1" applyFill="1" applyBorder="1" applyProtection="1">
      <alignment vertical="center"/>
      <protection/>
    </xf>
    <xf numFmtId="0" fontId="103" fillId="0" borderId="46" xfId="63" applyFont="1" applyFill="1" applyBorder="1" applyAlignment="1" applyProtection="1">
      <alignment horizontal="right" vertical="center" wrapText="1"/>
      <protection/>
    </xf>
    <xf numFmtId="180" fontId="100" fillId="0" borderId="47" xfId="63" applyNumberFormat="1" applyFont="1" applyFill="1" applyBorder="1" applyAlignment="1" applyProtection="1">
      <alignment horizontal="right" vertical="center"/>
      <protection/>
    </xf>
    <xf numFmtId="180" fontId="100" fillId="0" borderId="48" xfId="63" applyNumberFormat="1" applyFont="1" applyFill="1" applyBorder="1" applyAlignment="1" applyProtection="1">
      <alignment horizontal="right" vertical="center"/>
      <protection/>
    </xf>
    <xf numFmtId="0" fontId="103" fillId="0" borderId="49" xfId="63" applyFont="1" applyFill="1" applyBorder="1" applyProtection="1">
      <alignment vertical="center"/>
      <protection/>
    </xf>
    <xf numFmtId="0" fontId="103" fillId="0" borderId="50" xfId="63" applyFont="1" applyFill="1" applyBorder="1" applyAlignment="1" applyProtection="1">
      <alignment horizontal="right" vertical="center" wrapText="1"/>
      <protection/>
    </xf>
    <xf numFmtId="180" fontId="100" fillId="0" borderId="51" xfId="63" applyNumberFormat="1" applyFont="1" applyFill="1" applyBorder="1" applyAlignment="1" applyProtection="1">
      <alignment horizontal="right" vertical="center"/>
      <protection/>
    </xf>
    <xf numFmtId="180" fontId="100" fillId="0" borderId="52" xfId="63" applyNumberFormat="1" applyFont="1" applyFill="1" applyBorder="1" applyAlignment="1" applyProtection="1">
      <alignment horizontal="right" vertical="center"/>
      <protection/>
    </xf>
    <xf numFmtId="180" fontId="100" fillId="0" borderId="0" xfId="63" applyNumberFormat="1" applyFont="1" applyFill="1" applyBorder="1" applyAlignment="1" applyProtection="1">
      <alignment horizontal="left" vertical="center"/>
      <protection/>
    </xf>
    <xf numFmtId="197" fontId="100" fillId="0" borderId="53" xfId="63" applyNumberFormat="1" applyFont="1" applyFill="1" applyBorder="1" applyAlignment="1" applyProtection="1">
      <alignment horizontal="right" vertical="center"/>
      <protection/>
    </xf>
    <xf numFmtId="0" fontId="101" fillId="0" borderId="52" xfId="63" applyFont="1" applyBorder="1" applyAlignment="1" applyProtection="1">
      <alignment horizontal="center" vertical="center"/>
      <protection/>
    </xf>
    <xf numFmtId="180" fontId="101" fillId="0" borderId="52" xfId="63" applyNumberFormat="1" applyFont="1" applyFill="1" applyBorder="1" applyProtection="1">
      <alignment vertical="center"/>
      <protection/>
    </xf>
    <xf numFmtId="180" fontId="102" fillId="13" borderId="52" xfId="63" applyNumberFormat="1" applyFont="1" applyFill="1" applyBorder="1" applyProtection="1">
      <alignment vertical="center"/>
      <protection/>
    </xf>
    <xf numFmtId="180" fontId="101" fillId="0" borderId="54" xfId="63" applyNumberFormat="1" applyFont="1" applyFill="1" applyBorder="1" applyProtection="1">
      <alignment vertical="center"/>
      <protection/>
    </xf>
    <xf numFmtId="180" fontId="102" fillId="13" borderId="55" xfId="63" applyNumberFormat="1" applyFont="1" applyFill="1" applyBorder="1" applyAlignment="1" applyProtection="1">
      <alignment vertical="center"/>
      <protection/>
    </xf>
    <xf numFmtId="0" fontId="101" fillId="0" borderId="56" xfId="63" applyFont="1" applyBorder="1" applyAlignment="1" applyProtection="1">
      <alignment horizontal="center" vertical="center"/>
      <protection/>
    </xf>
    <xf numFmtId="180" fontId="101" fillId="0" borderId="56" xfId="63" applyNumberFormat="1" applyFont="1" applyFill="1" applyBorder="1" applyProtection="1">
      <alignment vertical="center"/>
      <protection/>
    </xf>
    <xf numFmtId="180" fontId="102" fillId="13" borderId="56" xfId="63" applyNumberFormat="1" applyFont="1" applyFill="1" applyBorder="1" applyProtection="1">
      <alignment vertical="center"/>
      <protection/>
    </xf>
    <xf numFmtId="180" fontId="101" fillId="0" borderId="57" xfId="63" applyNumberFormat="1" applyFont="1" applyFill="1" applyBorder="1" applyProtection="1">
      <alignment vertical="center"/>
      <protection/>
    </xf>
    <xf numFmtId="180" fontId="102" fillId="13" borderId="58" xfId="63" applyNumberFormat="1" applyFont="1" applyFill="1" applyBorder="1" applyAlignment="1" applyProtection="1">
      <alignment vertical="center"/>
      <protection/>
    </xf>
    <xf numFmtId="0" fontId="100" fillId="0" borderId="19" xfId="63" applyFont="1" applyFill="1" applyBorder="1" applyAlignment="1" applyProtection="1">
      <alignment horizontal="center" vertical="top" wrapText="1"/>
      <protection/>
    </xf>
    <xf numFmtId="0" fontId="100" fillId="0" borderId="20" xfId="63" applyFont="1" applyFill="1" applyBorder="1" applyAlignment="1" applyProtection="1">
      <alignment horizontal="center" vertical="top" wrapText="1"/>
      <protection/>
    </xf>
    <xf numFmtId="0" fontId="100" fillId="0" borderId="59" xfId="63" applyFont="1" applyFill="1" applyBorder="1" applyAlignment="1" applyProtection="1">
      <alignment horizontal="center" vertical="top" wrapText="1"/>
      <protection/>
    </xf>
    <xf numFmtId="0" fontId="100" fillId="0" borderId="60" xfId="63" applyFont="1" applyFill="1" applyBorder="1" applyAlignment="1" applyProtection="1">
      <alignment horizontal="right" vertical="center" indent="1"/>
      <protection/>
    </xf>
    <xf numFmtId="0" fontId="100" fillId="0" borderId="61" xfId="63" applyFont="1" applyFill="1" applyBorder="1" applyAlignment="1" applyProtection="1">
      <alignment horizontal="center" vertical="center"/>
      <protection/>
    </xf>
    <xf numFmtId="180" fontId="100" fillId="0" borderId="62" xfId="63" applyNumberFormat="1" applyFont="1" applyFill="1" applyBorder="1" applyAlignment="1" applyProtection="1">
      <alignment horizontal="right" vertical="center"/>
      <protection/>
    </xf>
    <xf numFmtId="180" fontId="100" fillId="0" borderId="53" xfId="63" applyNumberFormat="1" applyFont="1" applyFill="1" applyBorder="1" applyAlignment="1" applyProtection="1">
      <alignment horizontal="right" vertical="center"/>
      <protection/>
    </xf>
    <xf numFmtId="180" fontId="100" fillId="0" borderId="63" xfId="63" applyNumberFormat="1" applyFont="1" applyFill="1" applyBorder="1" applyAlignment="1" applyProtection="1">
      <alignment horizontal="right" vertical="center"/>
      <protection/>
    </xf>
    <xf numFmtId="180" fontId="100" fillId="0" borderId="64" xfId="63" applyNumberFormat="1" applyFont="1" applyFill="1" applyBorder="1" applyAlignment="1" applyProtection="1">
      <alignment horizontal="right" vertical="center"/>
      <protection/>
    </xf>
    <xf numFmtId="0" fontId="100" fillId="0" borderId="65" xfId="63" applyFont="1" applyFill="1" applyBorder="1" applyAlignment="1" applyProtection="1">
      <alignment horizontal="center" vertical="center"/>
      <protection/>
    </xf>
    <xf numFmtId="180" fontId="100" fillId="0" borderId="66" xfId="63" applyNumberFormat="1" applyFont="1" applyFill="1" applyBorder="1" applyAlignment="1" applyProtection="1">
      <alignment horizontal="right" vertical="center"/>
      <protection/>
    </xf>
    <xf numFmtId="180" fontId="100" fillId="0" borderId="67" xfId="63" applyNumberFormat="1" applyFont="1" applyFill="1" applyBorder="1" applyAlignment="1" applyProtection="1">
      <alignment horizontal="right" vertical="center"/>
      <protection/>
    </xf>
    <xf numFmtId="180" fontId="100" fillId="0" borderId="68" xfId="63" applyNumberFormat="1" applyFont="1" applyFill="1" applyBorder="1" applyAlignment="1" applyProtection="1">
      <alignment horizontal="right" vertical="center"/>
      <protection/>
    </xf>
    <xf numFmtId="180" fontId="100" fillId="0" borderId="69" xfId="63" applyNumberFormat="1" applyFont="1" applyFill="1" applyBorder="1" applyAlignment="1" applyProtection="1">
      <alignment horizontal="right" vertical="center"/>
      <protection/>
    </xf>
    <xf numFmtId="180" fontId="100" fillId="0" borderId="70" xfId="63" applyNumberFormat="1" applyFont="1" applyFill="1" applyBorder="1" applyAlignment="1" applyProtection="1">
      <alignment horizontal="right" vertical="center"/>
      <protection/>
    </xf>
    <xf numFmtId="180" fontId="100" fillId="0" borderId="71" xfId="63" applyNumberFormat="1" applyFont="1" applyFill="1" applyBorder="1" applyAlignment="1" applyProtection="1">
      <alignment horizontal="right" vertical="center"/>
      <protection/>
    </xf>
    <xf numFmtId="183" fontId="100" fillId="0" borderId="70" xfId="63" applyNumberFormat="1" applyFont="1" applyFill="1" applyBorder="1" applyAlignment="1" applyProtection="1">
      <alignment horizontal="right" vertical="center"/>
      <protection/>
    </xf>
    <xf numFmtId="180" fontId="100" fillId="0" borderId="72" xfId="63" applyNumberFormat="1" applyFont="1" applyFill="1" applyBorder="1" applyAlignment="1" applyProtection="1">
      <alignment horizontal="right" vertical="center"/>
      <protection/>
    </xf>
    <xf numFmtId="180" fontId="100" fillId="0" borderId="73" xfId="63" applyNumberFormat="1" applyFont="1" applyFill="1" applyBorder="1" applyAlignment="1" applyProtection="1">
      <alignment horizontal="right" vertical="center"/>
      <protection/>
    </xf>
    <xf numFmtId="180" fontId="100" fillId="0" borderId="74" xfId="63" applyNumberFormat="1" applyFont="1" applyFill="1" applyBorder="1" applyAlignment="1" applyProtection="1">
      <alignment horizontal="right" vertical="center"/>
      <protection/>
    </xf>
    <xf numFmtId="180" fontId="100" fillId="0" borderId="75" xfId="63" applyNumberFormat="1" applyFont="1" applyFill="1" applyBorder="1" applyAlignment="1" applyProtection="1">
      <alignment horizontal="right" vertical="center"/>
      <protection/>
    </xf>
    <xf numFmtId="183" fontId="100" fillId="0" borderId="74" xfId="63" applyNumberFormat="1" applyFont="1" applyFill="1" applyBorder="1" applyAlignment="1" applyProtection="1">
      <alignment horizontal="right" vertical="center"/>
      <protection/>
    </xf>
    <xf numFmtId="180" fontId="100" fillId="0" borderId="76" xfId="63" applyNumberFormat="1" applyFont="1" applyFill="1" applyBorder="1" applyAlignment="1" applyProtection="1">
      <alignment horizontal="right" vertical="center"/>
      <protection/>
    </xf>
    <xf numFmtId="180" fontId="100" fillId="0" borderId="77" xfId="63" applyNumberFormat="1" applyFont="1" applyFill="1" applyBorder="1" applyAlignment="1" applyProtection="1">
      <alignment horizontal="right" vertical="center"/>
      <protection/>
    </xf>
    <xf numFmtId="0" fontId="100" fillId="0" borderId="78" xfId="63" applyFont="1" applyFill="1" applyBorder="1" applyAlignment="1" applyProtection="1">
      <alignment horizontal="center" vertical="center"/>
      <protection/>
    </xf>
    <xf numFmtId="180" fontId="100" fillId="0" borderId="79" xfId="63" applyNumberFormat="1" applyFont="1" applyFill="1" applyBorder="1" applyAlignment="1" applyProtection="1">
      <alignment horizontal="right" vertical="center"/>
      <protection/>
    </xf>
    <xf numFmtId="183" fontId="100" fillId="0" borderId="79" xfId="63" applyNumberFormat="1" applyFont="1" applyFill="1" applyBorder="1" applyAlignment="1" applyProtection="1">
      <alignment horizontal="right" vertical="center"/>
      <protection/>
    </xf>
    <xf numFmtId="180" fontId="100" fillId="0" borderId="80" xfId="63" applyNumberFormat="1" applyFont="1" applyFill="1" applyBorder="1" applyAlignment="1" applyProtection="1">
      <alignment horizontal="right" vertical="center"/>
      <protection/>
    </xf>
    <xf numFmtId="187" fontId="100" fillId="0" borderId="81" xfId="0" applyNumberFormat="1" applyFont="1" applyFill="1" applyBorder="1" applyAlignment="1" applyProtection="1">
      <alignment vertical="center"/>
      <protection/>
    </xf>
    <xf numFmtId="196" fontId="100" fillId="0" borderId="82" xfId="0" applyNumberFormat="1" applyFont="1" applyFill="1" applyBorder="1" applyAlignment="1" applyProtection="1">
      <alignment horizontal="center" vertical="center"/>
      <protection/>
    </xf>
    <xf numFmtId="216" fontId="108" fillId="0" borderId="0" xfId="0" applyNumberFormat="1" applyFont="1" applyAlignment="1" applyProtection="1">
      <alignment horizontal="center" vertical="center"/>
      <protection/>
    </xf>
    <xf numFmtId="0" fontId="100" fillId="33" borderId="83" xfId="0" applyFont="1" applyFill="1" applyBorder="1" applyAlignment="1" applyProtection="1">
      <alignment horizontal="center" vertical="center"/>
      <protection locked="0"/>
    </xf>
    <xf numFmtId="0" fontId="100" fillId="0" borderId="83" xfId="0" applyFont="1" applyBorder="1" applyAlignment="1" applyProtection="1">
      <alignment horizontal="center" vertical="center"/>
      <protection locked="0"/>
    </xf>
    <xf numFmtId="0" fontId="100" fillId="33" borderId="82" xfId="0" applyFont="1" applyFill="1" applyBorder="1" applyAlignment="1" applyProtection="1">
      <alignment horizontal="center" vertical="center"/>
      <protection locked="0"/>
    </xf>
    <xf numFmtId="0" fontId="100" fillId="0" borderId="82" xfId="0" applyFont="1" applyBorder="1" applyAlignment="1" applyProtection="1">
      <alignment horizontal="center" vertical="center"/>
      <protection locked="0"/>
    </xf>
    <xf numFmtId="0" fontId="100" fillId="33" borderId="83" xfId="0" applyFont="1" applyFill="1" applyBorder="1" applyAlignment="1" applyProtection="1">
      <alignment horizontal="center" vertical="center"/>
      <protection/>
    </xf>
    <xf numFmtId="0" fontId="100" fillId="0" borderId="39" xfId="0" applyFont="1" applyFill="1" applyBorder="1" applyAlignment="1" applyProtection="1">
      <alignment horizontal="center" vertical="center"/>
      <protection/>
    </xf>
    <xf numFmtId="0" fontId="100" fillId="35" borderId="83" xfId="0" applyFont="1" applyFill="1" applyBorder="1" applyAlignment="1" applyProtection="1">
      <alignment horizontal="center" vertical="center"/>
      <protection/>
    </xf>
    <xf numFmtId="0" fontId="100" fillId="36" borderId="84" xfId="0" applyFont="1" applyFill="1" applyBorder="1" applyAlignment="1" applyProtection="1">
      <alignment horizontal="center" vertical="center"/>
      <protection/>
    </xf>
    <xf numFmtId="0" fontId="100" fillId="0" borderId="85" xfId="0" applyFont="1" applyFill="1" applyBorder="1" applyAlignment="1" applyProtection="1">
      <alignment horizontal="center" vertical="center"/>
      <protection/>
    </xf>
    <xf numFmtId="0" fontId="100" fillId="33" borderId="86" xfId="0" applyFont="1" applyFill="1" applyBorder="1" applyAlignment="1" applyProtection="1">
      <alignment horizontal="center" vertical="center"/>
      <protection/>
    </xf>
    <xf numFmtId="0" fontId="100" fillId="0" borderId="87" xfId="0" applyFont="1" applyFill="1" applyBorder="1" applyAlignment="1" applyProtection="1">
      <alignment horizontal="center" vertical="center"/>
      <protection/>
    </xf>
    <xf numFmtId="0" fontId="100" fillId="35" borderId="86" xfId="0" applyFont="1" applyFill="1" applyBorder="1" applyAlignment="1" applyProtection="1">
      <alignment horizontal="center" vertical="center"/>
      <protection/>
    </xf>
    <xf numFmtId="0" fontId="100" fillId="36" borderId="88" xfId="0" applyFont="1" applyFill="1" applyBorder="1" applyAlignment="1" applyProtection="1">
      <alignment horizontal="center" vertical="center"/>
      <protection/>
    </xf>
    <xf numFmtId="0" fontId="100" fillId="0" borderId="89" xfId="0" applyFont="1" applyFill="1" applyBorder="1" applyAlignment="1" applyProtection="1">
      <alignment horizontal="center" vertical="center"/>
      <protection/>
    </xf>
    <xf numFmtId="0" fontId="102" fillId="0" borderId="0" xfId="0" applyFont="1" applyAlignment="1" applyProtection="1">
      <alignment horizontal="right" vertical="center"/>
      <protection/>
    </xf>
    <xf numFmtId="0" fontId="109" fillId="0" borderId="0" xfId="63" applyFont="1" applyAlignment="1" applyProtection="1">
      <alignment horizontal="right" vertical="center"/>
      <protection/>
    </xf>
    <xf numFmtId="0" fontId="110" fillId="4" borderId="0" xfId="63" applyFont="1" applyFill="1" applyBorder="1" applyAlignment="1" applyProtection="1">
      <alignment horizontal="center" vertical="center"/>
      <protection/>
    </xf>
    <xf numFmtId="0" fontId="111" fillId="0" borderId="0" xfId="63" applyFont="1" applyAlignment="1" applyProtection="1">
      <alignment horizontal="center" vertical="center"/>
      <protection/>
    </xf>
    <xf numFmtId="0" fontId="111" fillId="0" borderId="0" xfId="63" applyFont="1" applyBorder="1" applyAlignment="1" applyProtection="1">
      <alignment horizontal="center" vertical="center"/>
      <protection/>
    </xf>
    <xf numFmtId="0" fontId="112" fillId="0" borderId="0" xfId="63" applyFont="1" applyFill="1" applyBorder="1" applyAlignment="1" applyProtection="1">
      <alignment horizontal="center" vertical="center"/>
      <protection/>
    </xf>
    <xf numFmtId="0" fontId="112" fillId="0" borderId="0" xfId="63" applyFont="1" applyAlignment="1" applyProtection="1">
      <alignment horizontal="center" vertical="center"/>
      <protection/>
    </xf>
    <xf numFmtId="0" fontId="111" fillId="0" borderId="0" xfId="63" applyFont="1" applyAlignment="1" applyProtection="1">
      <alignment horizontal="center" vertical="center" shrinkToFit="1"/>
      <protection/>
    </xf>
    <xf numFmtId="206" fontId="111" fillId="0" borderId="0" xfId="63" applyNumberFormat="1" applyFont="1" applyAlignment="1" applyProtection="1">
      <alignment horizontal="center" vertical="center"/>
      <protection/>
    </xf>
    <xf numFmtId="0" fontId="100" fillId="33" borderId="23" xfId="0" applyFont="1" applyFill="1" applyBorder="1" applyAlignment="1" applyProtection="1">
      <alignment horizontal="center" vertical="center"/>
      <protection locked="0"/>
    </xf>
    <xf numFmtId="0" fontId="100" fillId="0" borderId="23" xfId="0" applyFont="1" applyBorder="1" applyAlignment="1" applyProtection="1">
      <alignment horizontal="center" vertical="center"/>
      <protection locked="0"/>
    </xf>
    <xf numFmtId="0" fontId="100" fillId="33" borderId="90" xfId="0" applyFont="1" applyFill="1" applyBorder="1" applyAlignment="1" applyProtection="1">
      <alignment horizontal="center" vertical="center"/>
      <protection locked="0"/>
    </xf>
    <xf numFmtId="0" fontId="100" fillId="0" borderId="90" xfId="0" applyFont="1" applyBorder="1" applyAlignment="1" applyProtection="1">
      <alignment horizontal="center" vertical="center"/>
      <protection locked="0"/>
    </xf>
    <xf numFmtId="0" fontId="100" fillId="0" borderId="91" xfId="0" applyNumberFormat="1" applyFont="1" applyFill="1" applyBorder="1" applyAlignment="1" applyProtection="1">
      <alignment vertical="center" shrinkToFit="1"/>
      <protection/>
    </xf>
    <xf numFmtId="0" fontId="100" fillId="0" borderId="91" xfId="0" applyNumberFormat="1" applyFont="1" applyFill="1" applyBorder="1" applyAlignment="1" applyProtection="1">
      <alignment horizontal="center" vertical="center" shrinkToFit="1"/>
      <protection/>
    </xf>
    <xf numFmtId="0" fontId="100" fillId="0" borderId="92" xfId="0" applyNumberFormat="1" applyFont="1" applyFill="1" applyBorder="1" applyAlignment="1" applyProtection="1">
      <alignment vertical="center" shrinkToFit="1"/>
      <protection/>
    </xf>
    <xf numFmtId="0" fontId="101" fillId="0" borderId="23" xfId="0" applyFont="1" applyBorder="1" applyAlignment="1" applyProtection="1">
      <alignment vertical="center" wrapText="1"/>
      <protection/>
    </xf>
    <xf numFmtId="0" fontId="101" fillId="0" borderId="23" xfId="63" applyFont="1" applyBorder="1" applyAlignment="1" applyProtection="1">
      <alignment vertical="center" wrapText="1"/>
      <protection/>
    </xf>
    <xf numFmtId="0" fontId="101" fillId="0" borderId="23" xfId="0" applyFont="1" applyBorder="1" applyAlignment="1" applyProtection="1">
      <alignment vertical="center"/>
      <protection/>
    </xf>
    <xf numFmtId="0" fontId="101" fillId="0" borderId="23" xfId="63" applyFont="1" applyBorder="1" applyProtection="1">
      <alignment vertical="center"/>
      <protection/>
    </xf>
    <xf numFmtId="187" fontId="100" fillId="0" borderId="93" xfId="0" applyNumberFormat="1" applyFont="1" applyFill="1" applyBorder="1" applyAlignment="1" applyProtection="1">
      <alignment vertical="center"/>
      <protection/>
    </xf>
    <xf numFmtId="196" fontId="100" fillId="0" borderId="94" xfId="0" applyNumberFormat="1" applyFont="1" applyFill="1" applyBorder="1" applyAlignment="1" applyProtection="1">
      <alignment horizontal="center" vertical="center"/>
      <protection/>
    </xf>
    <xf numFmtId="0" fontId="100" fillId="33" borderId="95" xfId="0" applyFont="1" applyFill="1" applyBorder="1" applyAlignment="1" applyProtection="1">
      <alignment horizontal="left" vertical="center"/>
      <protection locked="0"/>
    </xf>
    <xf numFmtId="0" fontId="100" fillId="33" borderId="96" xfId="0" applyFont="1" applyFill="1" applyBorder="1" applyAlignment="1" applyProtection="1">
      <alignment horizontal="left" vertical="center"/>
      <protection locked="0"/>
    </xf>
    <xf numFmtId="0" fontId="0" fillId="0" borderId="0" xfId="0" applyFont="1" applyAlignment="1">
      <alignment vertical="center"/>
    </xf>
    <xf numFmtId="0" fontId="0" fillId="37" borderId="97" xfId="0" applyFont="1" applyFill="1" applyBorder="1" applyAlignment="1">
      <alignment vertical="center"/>
    </xf>
    <xf numFmtId="0" fontId="0" fillId="37" borderId="39" xfId="0" applyFont="1" applyFill="1" applyBorder="1" applyAlignment="1">
      <alignment vertical="center"/>
    </xf>
    <xf numFmtId="0" fontId="0" fillId="37" borderId="98" xfId="0" applyFont="1" applyFill="1" applyBorder="1" applyAlignment="1">
      <alignment vertical="center"/>
    </xf>
    <xf numFmtId="0" fontId="0" fillId="37" borderId="99" xfId="0" applyFont="1" applyFill="1" applyBorder="1" applyAlignment="1">
      <alignment vertical="center"/>
    </xf>
    <xf numFmtId="0" fontId="0" fillId="37" borderId="39" xfId="0" applyFont="1" applyFill="1" applyBorder="1" applyAlignment="1">
      <alignment horizontal="center" vertical="center"/>
    </xf>
    <xf numFmtId="0" fontId="0" fillId="37" borderId="100" xfId="0" applyFont="1" applyFill="1" applyBorder="1" applyAlignment="1">
      <alignment vertical="center"/>
    </xf>
    <xf numFmtId="0" fontId="0" fillId="37" borderId="23" xfId="0" applyFont="1" applyFill="1" applyBorder="1" applyAlignment="1">
      <alignment vertical="center"/>
    </xf>
    <xf numFmtId="0" fontId="0" fillId="37" borderId="101" xfId="0" applyFont="1" applyFill="1" applyBorder="1" applyAlignment="1">
      <alignment vertical="center"/>
    </xf>
    <xf numFmtId="0" fontId="0" fillId="37" borderId="102" xfId="0" applyFont="1" applyFill="1" applyBorder="1" applyAlignment="1">
      <alignment vertical="center"/>
    </xf>
    <xf numFmtId="0" fontId="0" fillId="37" borderId="23" xfId="0" applyFont="1" applyFill="1" applyBorder="1" applyAlignment="1">
      <alignment horizontal="center" vertical="center"/>
    </xf>
    <xf numFmtId="0" fontId="0" fillId="0" borderId="10" xfId="0" applyFont="1" applyBorder="1" applyAlignment="1">
      <alignment horizontal="center" vertical="center"/>
    </xf>
    <xf numFmtId="0" fontId="0" fillId="37" borderId="10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83" xfId="0" applyFont="1" applyFill="1" applyBorder="1" applyAlignment="1">
      <alignment vertical="center"/>
    </xf>
    <xf numFmtId="0" fontId="0" fillId="37" borderId="104" xfId="0" applyFont="1" applyFill="1" applyBorder="1" applyAlignment="1">
      <alignment vertical="center"/>
    </xf>
    <xf numFmtId="0" fontId="0" fillId="37" borderId="105" xfId="0" applyFont="1" applyFill="1" applyBorder="1" applyAlignment="1">
      <alignment vertical="center"/>
    </xf>
    <xf numFmtId="0" fontId="0" fillId="37" borderId="106" xfId="0" applyFont="1" applyFill="1" applyBorder="1" applyAlignment="1">
      <alignment horizontal="center" vertical="center"/>
    </xf>
    <xf numFmtId="0" fontId="17" fillId="0" borderId="0" xfId="0" applyFont="1" applyAlignment="1">
      <alignment vertical="center"/>
    </xf>
    <xf numFmtId="0" fontId="0" fillId="0" borderId="107" xfId="0" applyFont="1" applyFill="1" applyBorder="1" applyAlignment="1">
      <alignment horizontal="center"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10" xfId="0" applyFont="1" applyBorder="1" applyAlignment="1">
      <alignment vertical="center"/>
    </xf>
    <xf numFmtId="0" fontId="0" fillId="0" borderId="23"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23" xfId="0" applyFont="1" applyBorder="1" applyAlignment="1">
      <alignment horizontal="center" vertical="center"/>
    </xf>
    <xf numFmtId="0" fontId="0" fillId="0" borderId="0" xfId="0" applyFont="1" applyBorder="1" applyAlignment="1">
      <alignment vertical="top"/>
    </xf>
    <xf numFmtId="0" fontId="0" fillId="0" borderId="111" xfId="0" applyFont="1" applyFill="1" applyBorder="1" applyAlignment="1">
      <alignment horizontal="center" vertical="center"/>
    </xf>
    <xf numFmtId="0" fontId="0" fillId="0" borderId="19" xfId="0" applyFont="1" applyBorder="1" applyAlignment="1">
      <alignment vertical="center"/>
    </xf>
    <xf numFmtId="0" fontId="0" fillId="0" borderId="110" xfId="0" applyFont="1" applyBorder="1" applyAlignment="1">
      <alignment horizontal="center" vertical="center"/>
    </xf>
    <xf numFmtId="0" fontId="0" fillId="0" borderId="112" xfId="0" applyFont="1" applyBorder="1" applyAlignment="1">
      <alignment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20" fontId="0" fillId="0" borderId="115" xfId="0" applyNumberFormat="1" applyFont="1" applyBorder="1" applyAlignment="1">
      <alignment horizontal="center" vertical="center"/>
    </xf>
    <xf numFmtId="20" fontId="0" fillId="0" borderId="116" xfId="0" applyNumberFormat="1" applyFont="1" applyBorder="1" applyAlignment="1">
      <alignment horizontal="center" vertical="center"/>
    </xf>
    <xf numFmtId="0" fontId="0" fillId="0" borderId="79" xfId="0" applyFont="1" applyBorder="1" applyAlignment="1">
      <alignment horizontal="center" vertical="center"/>
    </xf>
    <xf numFmtId="0" fontId="0" fillId="0" borderId="117" xfId="0" applyFont="1" applyBorder="1" applyAlignment="1">
      <alignment horizontal="center" vertical="center"/>
    </xf>
    <xf numFmtId="0" fontId="0" fillId="0" borderId="104" xfId="0" applyFont="1" applyBorder="1" applyAlignment="1">
      <alignment vertical="center"/>
    </xf>
    <xf numFmtId="0" fontId="0" fillId="0" borderId="118" xfId="0" applyFont="1" applyBorder="1" applyAlignment="1">
      <alignment horizontal="center" vertical="center"/>
    </xf>
    <xf numFmtId="20" fontId="0" fillId="0" borderId="106" xfId="0" applyNumberFormat="1" applyFont="1" applyBorder="1" applyAlignment="1">
      <alignment horizontal="center" vertical="center"/>
    </xf>
    <xf numFmtId="20" fontId="0" fillId="0" borderId="119" xfId="0" applyNumberFormat="1"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06"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06" xfId="0" applyFont="1" applyBorder="1" applyAlignment="1">
      <alignment horizontal="center" vertical="center"/>
    </xf>
    <xf numFmtId="0" fontId="0" fillId="38" borderId="107" xfId="0" applyFont="1" applyFill="1" applyBorder="1" applyAlignment="1">
      <alignment horizontal="center" vertical="center"/>
    </xf>
    <xf numFmtId="0" fontId="0" fillId="38" borderId="39" xfId="0" applyFont="1" applyFill="1" applyBorder="1" applyAlignment="1">
      <alignment horizontal="center" vertical="center"/>
    </xf>
    <xf numFmtId="0" fontId="0" fillId="38" borderId="124" xfId="0" applyFont="1" applyFill="1" applyBorder="1" applyAlignment="1">
      <alignment horizontal="center" vertical="center"/>
    </xf>
    <xf numFmtId="0" fontId="0" fillId="38" borderId="98" xfId="0" applyFont="1" applyFill="1" applyBorder="1" applyAlignment="1">
      <alignment horizontal="center" vertical="center"/>
    </xf>
    <xf numFmtId="0" fontId="0" fillId="38" borderId="99" xfId="0" applyFont="1" applyFill="1" applyBorder="1" applyAlignment="1">
      <alignment horizontal="center" vertical="center"/>
    </xf>
    <xf numFmtId="0" fontId="0" fillId="38" borderId="125" xfId="0" applyFont="1" applyFill="1" applyBorder="1" applyAlignment="1">
      <alignment vertical="center"/>
    </xf>
    <xf numFmtId="0" fontId="0" fillId="38" borderId="126" xfId="0" applyFont="1" applyFill="1" applyBorder="1" applyAlignment="1">
      <alignment vertical="center"/>
    </xf>
    <xf numFmtId="0" fontId="0" fillId="0" borderId="56" xfId="0" applyFont="1" applyBorder="1" applyAlignment="1">
      <alignment horizontal="center" vertical="center"/>
    </xf>
    <xf numFmtId="222" fontId="0" fillId="0" borderId="56" xfId="0" applyNumberFormat="1" applyFont="1" applyBorder="1" applyAlignment="1">
      <alignment horizontal="center" vertical="center"/>
    </xf>
    <xf numFmtId="222" fontId="0" fillId="0" borderId="111" xfId="0" applyNumberFormat="1" applyFont="1" applyBorder="1" applyAlignment="1">
      <alignment horizontal="center" vertical="center"/>
    </xf>
    <xf numFmtId="0" fontId="113" fillId="37" borderId="97" xfId="0" applyFont="1" applyFill="1" applyBorder="1" applyAlignment="1">
      <alignment vertical="center"/>
    </xf>
    <xf numFmtId="0" fontId="113" fillId="37" borderId="39" xfId="0" applyFont="1" applyFill="1" applyBorder="1" applyAlignment="1">
      <alignment vertical="center"/>
    </xf>
    <xf numFmtId="0" fontId="113" fillId="37" borderId="98" xfId="0" applyFont="1" applyFill="1" applyBorder="1" applyAlignment="1">
      <alignment vertical="center"/>
    </xf>
    <xf numFmtId="0" fontId="113" fillId="37" borderId="99" xfId="0" applyFont="1" applyFill="1" applyBorder="1" applyAlignment="1">
      <alignment vertical="center"/>
    </xf>
    <xf numFmtId="0" fontId="0" fillId="37" borderId="39" xfId="0" applyFill="1" applyBorder="1" applyAlignment="1">
      <alignment horizontal="center" vertical="center"/>
    </xf>
    <xf numFmtId="0" fontId="113" fillId="37" borderId="100" xfId="0" applyFont="1" applyFill="1" applyBorder="1" applyAlignment="1">
      <alignment vertical="center"/>
    </xf>
    <xf numFmtId="0" fontId="113" fillId="37" borderId="23" xfId="0" applyFont="1" applyFill="1" applyBorder="1" applyAlignment="1">
      <alignment vertical="center"/>
    </xf>
    <xf numFmtId="0" fontId="113" fillId="37" borderId="101" xfId="0" applyFont="1" applyFill="1" applyBorder="1" applyAlignment="1">
      <alignment vertical="center"/>
    </xf>
    <xf numFmtId="0" fontId="113" fillId="37" borderId="102" xfId="0" applyFont="1" applyFill="1" applyBorder="1" applyAlignment="1">
      <alignment vertical="center"/>
    </xf>
    <xf numFmtId="0" fontId="0" fillId="37" borderId="23" xfId="0" applyFill="1" applyBorder="1" applyAlignment="1">
      <alignment horizontal="center" vertical="center"/>
    </xf>
    <xf numFmtId="0" fontId="0" fillId="0" borderId="10" xfId="0" applyBorder="1" applyAlignment="1">
      <alignment horizontal="center" vertical="center"/>
    </xf>
    <xf numFmtId="0" fontId="113" fillId="37" borderId="100" xfId="0" applyFont="1" applyFill="1" applyBorder="1" applyAlignment="1">
      <alignment horizontal="center" vertical="center"/>
    </xf>
    <xf numFmtId="0" fontId="113" fillId="37" borderId="103" xfId="0" applyFont="1" applyFill="1" applyBorder="1" applyAlignment="1">
      <alignment horizontal="center" vertical="center"/>
    </xf>
    <xf numFmtId="0" fontId="113" fillId="37" borderId="83" xfId="0" applyFont="1" applyFill="1" applyBorder="1" applyAlignment="1">
      <alignment vertical="center"/>
    </xf>
    <xf numFmtId="0" fontId="113" fillId="37" borderId="104" xfId="0" applyFont="1" applyFill="1" applyBorder="1" applyAlignment="1">
      <alignment vertical="center"/>
    </xf>
    <xf numFmtId="0" fontId="113" fillId="37" borderId="105" xfId="0" applyFont="1" applyFill="1" applyBorder="1" applyAlignment="1">
      <alignment vertical="center"/>
    </xf>
    <xf numFmtId="0" fontId="0" fillId="37" borderId="106" xfId="0" applyFill="1" applyBorder="1" applyAlignment="1">
      <alignment horizontal="center" vertical="center"/>
    </xf>
    <xf numFmtId="0" fontId="113" fillId="0" borderId="107" xfId="0" applyFont="1" applyFill="1" applyBorder="1" applyAlignment="1">
      <alignment horizontal="center" vertical="center"/>
    </xf>
    <xf numFmtId="0" fontId="0" fillId="0" borderId="108" xfId="0" applyFill="1" applyBorder="1" applyAlignment="1">
      <alignment vertical="center"/>
    </xf>
    <xf numFmtId="0" fontId="0" fillId="0" borderId="109" xfId="0" applyFill="1" applyBorder="1" applyAlignment="1">
      <alignment vertical="center"/>
    </xf>
    <xf numFmtId="0" fontId="113" fillId="0" borderId="110" xfId="0" applyFont="1" applyBorder="1" applyAlignment="1">
      <alignment vertical="center"/>
    </xf>
    <xf numFmtId="0" fontId="113" fillId="0" borderId="23" xfId="0" applyFont="1" applyBorder="1" applyAlignment="1">
      <alignment vertical="center"/>
    </xf>
    <xf numFmtId="0" fontId="113" fillId="0" borderId="101" xfId="0" applyFont="1" applyBorder="1" applyAlignment="1">
      <alignment vertical="center"/>
    </xf>
    <xf numFmtId="0" fontId="113" fillId="0" borderId="102" xfId="0" applyFont="1" applyBorder="1" applyAlignment="1">
      <alignment vertical="center"/>
    </xf>
    <xf numFmtId="0" fontId="0" fillId="0" borderId="23" xfId="0" applyBorder="1" applyAlignment="1">
      <alignment horizontal="center" vertical="center"/>
    </xf>
    <xf numFmtId="0" fontId="0" fillId="0" borderId="0" xfId="0" applyBorder="1" applyAlignment="1">
      <alignment vertical="top"/>
    </xf>
    <xf numFmtId="0" fontId="113" fillId="0" borderId="111" xfId="0" applyFont="1" applyFill="1" applyBorder="1" applyAlignment="1">
      <alignment horizontal="center" vertical="center"/>
    </xf>
    <xf numFmtId="0" fontId="0" fillId="0" borderId="19" xfId="0" applyBorder="1" applyAlignment="1">
      <alignment vertical="center"/>
    </xf>
    <xf numFmtId="0" fontId="113" fillId="0" borderId="110" xfId="0" applyFont="1" applyBorder="1" applyAlignment="1">
      <alignment horizontal="center" vertical="center"/>
    </xf>
    <xf numFmtId="0" fontId="0" fillId="0" borderId="112" xfId="0" applyFill="1" applyBorder="1" applyAlignment="1">
      <alignment vertical="center"/>
    </xf>
    <xf numFmtId="0" fontId="113" fillId="0" borderId="113" xfId="0" applyFont="1" applyFill="1" applyBorder="1" applyAlignment="1">
      <alignment horizontal="center" vertical="center"/>
    </xf>
    <xf numFmtId="0" fontId="113" fillId="0" borderId="114" xfId="0" applyFont="1" applyBorder="1" applyAlignment="1">
      <alignment horizontal="center" vertical="center"/>
    </xf>
    <xf numFmtId="20" fontId="113" fillId="0" borderId="115" xfId="0" applyNumberFormat="1" applyFont="1" applyBorder="1" applyAlignment="1">
      <alignment horizontal="center" vertical="center"/>
    </xf>
    <xf numFmtId="20" fontId="113" fillId="0" borderId="116" xfId="0" applyNumberFormat="1" applyFont="1" applyBorder="1" applyAlignment="1">
      <alignment horizontal="center" vertical="center"/>
    </xf>
    <xf numFmtId="0" fontId="113" fillId="0" borderId="79" xfId="0" applyFont="1" applyBorder="1" applyAlignment="1">
      <alignment horizontal="center" vertical="center"/>
    </xf>
    <xf numFmtId="0" fontId="0" fillId="0" borderId="117" xfId="0" applyBorder="1" applyAlignment="1">
      <alignment horizontal="center" vertical="center"/>
    </xf>
    <xf numFmtId="0" fontId="113" fillId="0" borderId="104" xfId="0" applyFont="1" applyBorder="1" applyAlignment="1">
      <alignment vertical="center"/>
    </xf>
    <xf numFmtId="0" fontId="113" fillId="0" borderId="118" xfId="0" applyFont="1" applyBorder="1" applyAlignment="1">
      <alignment horizontal="center" vertical="center"/>
    </xf>
    <xf numFmtId="20" fontId="113" fillId="0" borderId="106" xfId="0" applyNumberFormat="1" applyFont="1" applyBorder="1" applyAlignment="1">
      <alignment horizontal="center" vertical="center"/>
    </xf>
    <xf numFmtId="20" fontId="113" fillId="0" borderId="119" xfId="0" applyNumberFormat="1" applyFont="1" applyBorder="1" applyAlignment="1">
      <alignment horizontal="center" vertical="center"/>
    </xf>
    <xf numFmtId="0" fontId="113" fillId="0" borderId="120" xfId="0" applyFont="1" applyBorder="1" applyAlignment="1">
      <alignment horizontal="center" vertical="center"/>
    </xf>
    <xf numFmtId="0" fontId="0" fillId="0" borderId="121" xfId="0" applyBorder="1" applyAlignment="1">
      <alignment horizontal="center" vertical="center"/>
    </xf>
    <xf numFmtId="0" fontId="113" fillId="0" borderId="106" xfId="0" applyFont="1" applyBorder="1" applyAlignment="1">
      <alignment vertical="center"/>
    </xf>
    <xf numFmtId="0" fontId="113" fillId="0" borderId="122" xfId="0" applyFont="1" applyBorder="1" applyAlignment="1">
      <alignment vertical="center"/>
    </xf>
    <xf numFmtId="0" fontId="113" fillId="0" borderId="123" xfId="0" applyFont="1" applyBorder="1" applyAlignment="1">
      <alignment vertical="center"/>
    </xf>
    <xf numFmtId="0" fontId="0" fillId="0" borderId="106" xfId="0" applyBorder="1" applyAlignment="1">
      <alignment horizontal="center" vertical="center"/>
    </xf>
    <xf numFmtId="0" fontId="0" fillId="38" borderId="107" xfId="0" applyFill="1" applyBorder="1" applyAlignment="1">
      <alignment horizontal="center" vertical="center"/>
    </xf>
    <xf numFmtId="0" fontId="0" fillId="38" borderId="39" xfId="0" applyFill="1" applyBorder="1" applyAlignment="1">
      <alignment horizontal="center" vertical="center"/>
    </xf>
    <xf numFmtId="0" fontId="0" fillId="38" borderId="124" xfId="0" applyFill="1" applyBorder="1" applyAlignment="1">
      <alignment horizontal="center" vertical="center"/>
    </xf>
    <xf numFmtId="0" fontId="0" fillId="38" borderId="98" xfId="0" applyFill="1" applyBorder="1" applyAlignment="1">
      <alignment horizontal="center" vertical="center"/>
    </xf>
    <xf numFmtId="0" fontId="0" fillId="38" borderId="99" xfId="0" applyFill="1" applyBorder="1" applyAlignment="1">
      <alignment horizontal="center" vertical="center"/>
    </xf>
    <xf numFmtId="0" fontId="0" fillId="38" borderId="125" xfId="0" applyFill="1" applyBorder="1" applyAlignment="1">
      <alignment vertical="center"/>
    </xf>
    <xf numFmtId="0" fontId="0" fillId="38" borderId="126" xfId="0" applyFill="1" applyBorder="1" applyAlignment="1">
      <alignment vertical="center"/>
    </xf>
    <xf numFmtId="0" fontId="0" fillId="0" borderId="56" xfId="0" applyBorder="1" applyAlignment="1">
      <alignment horizontal="center" vertical="center"/>
    </xf>
    <xf numFmtId="222" fontId="0" fillId="0" borderId="56" xfId="0" applyNumberFormat="1" applyBorder="1" applyAlignment="1">
      <alignment horizontal="center" vertical="center"/>
    </xf>
    <xf numFmtId="222" fontId="113" fillId="0" borderId="111" xfId="0" applyNumberFormat="1" applyFont="1" applyBorder="1" applyAlignment="1">
      <alignment horizontal="center" vertical="center"/>
    </xf>
    <xf numFmtId="0" fontId="100" fillId="0" borderId="60" xfId="63" applyFont="1" applyFill="1" applyBorder="1" applyAlignment="1" applyProtection="1">
      <alignment horizontal="center" vertical="center"/>
      <protection/>
    </xf>
    <xf numFmtId="0" fontId="101" fillId="0" borderId="0" xfId="63" applyFont="1" applyBorder="1" applyAlignment="1" applyProtection="1">
      <alignment horizontal="center" vertical="center" wrapText="1"/>
      <protection/>
    </xf>
    <xf numFmtId="0" fontId="101" fillId="0" borderId="0" xfId="63" applyFont="1" applyBorder="1" applyAlignment="1" applyProtection="1">
      <alignment horizontal="center" vertical="center"/>
      <protection/>
    </xf>
    <xf numFmtId="180" fontId="100" fillId="0" borderId="0" xfId="63" applyNumberFormat="1" applyFont="1" applyFill="1" applyBorder="1" applyAlignment="1" applyProtection="1">
      <alignment horizontal="right" vertical="center"/>
      <protection/>
    </xf>
    <xf numFmtId="0" fontId="103" fillId="0" borderId="0" xfId="63" applyFont="1" applyFill="1" applyBorder="1" applyProtection="1">
      <alignment vertical="center"/>
      <protection/>
    </xf>
    <xf numFmtId="0" fontId="91" fillId="0" borderId="0" xfId="63" applyFont="1" applyFill="1" applyBorder="1" applyAlignment="1" applyProtection="1">
      <alignment horizontal="center" vertical="top" wrapText="1"/>
      <protection/>
    </xf>
    <xf numFmtId="0" fontId="103" fillId="0" borderId="0" xfId="63" applyFont="1" applyFill="1" applyBorder="1" applyAlignment="1" applyProtection="1">
      <alignment horizontal="right" vertical="center" wrapText="1"/>
      <protection/>
    </xf>
    <xf numFmtId="197" fontId="100" fillId="0" borderId="0" xfId="63" applyNumberFormat="1" applyFont="1" applyFill="1" applyBorder="1" applyAlignment="1" applyProtection="1">
      <alignment horizontal="right" vertical="center"/>
      <protection/>
    </xf>
    <xf numFmtId="0" fontId="100" fillId="0" borderId="127" xfId="0" applyNumberFormat="1" applyFont="1" applyFill="1" applyBorder="1" applyAlignment="1" applyProtection="1">
      <alignment vertical="center" shrinkToFit="1"/>
      <protection/>
    </xf>
    <xf numFmtId="0" fontId="100" fillId="0" borderId="125" xfId="0" applyNumberFormat="1" applyFont="1" applyFill="1" applyBorder="1" applyAlignment="1" applyProtection="1">
      <alignment vertical="center" shrinkToFit="1"/>
      <protection/>
    </xf>
    <xf numFmtId="0" fontId="100" fillId="0" borderId="127" xfId="0" applyNumberFormat="1" applyFont="1" applyFill="1" applyBorder="1" applyAlignment="1" applyProtection="1">
      <alignment horizontal="center" vertical="center" shrinkToFit="1"/>
      <protection/>
    </xf>
    <xf numFmtId="0" fontId="100" fillId="0" borderId="125" xfId="0" applyNumberFormat="1" applyFont="1" applyFill="1" applyBorder="1" applyAlignment="1" applyProtection="1">
      <alignment horizontal="center" vertical="center" shrinkToFit="1"/>
      <protection/>
    </xf>
    <xf numFmtId="0" fontId="100" fillId="0" borderId="123" xfId="0" applyNumberFormat="1" applyFont="1" applyFill="1" applyBorder="1" applyAlignment="1" applyProtection="1">
      <alignment vertical="center" shrinkToFit="1"/>
      <protection/>
    </xf>
    <xf numFmtId="0" fontId="100" fillId="0" borderId="99" xfId="0" applyNumberFormat="1" applyFont="1" applyFill="1" applyBorder="1" applyAlignment="1" applyProtection="1">
      <alignment vertical="center" shrinkToFit="1"/>
      <protection/>
    </xf>
    <xf numFmtId="0" fontId="100" fillId="0" borderId="128" xfId="0" applyNumberFormat="1" applyFont="1" applyFill="1" applyBorder="1" applyAlignment="1" applyProtection="1">
      <alignment vertical="center" shrinkToFit="1"/>
      <protection/>
    </xf>
    <xf numFmtId="0" fontId="100" fillId="0" borderId="128" xfId="0" applyNumberFormat="1" applyFont="1" applyFill="1" applyBorder="1" applyAlignment="1" applyProtection="1">
      <alignment horizontal="center" vertical="center" shrinkToFit="1"/>
      <protection/>
    </xf>
    <xf numFmtId="0" fontId="100" fillId="0" borderId="129" xfId="0" applyNumberFormat="1" applyFont="1" applyFill="1" applyBorder="1" applyAlignment="1" applyProtection="1">
      <alignment vertical="center" shrinkToFit="1"/>
      <protection/>
    </xf>
    <xf numFmtId="192" fontId="101" fillId="0" borderId="23" xfId="0" applyNumberFormat="1" applyFont="1" applyFill="1" applyBorder="1" applyAlignment="1" applyProtection="1">
      <alignment horizontal="center" vertical="center"/>
      <protection/>
    </xf>
    <xf numFmtId="223" fontId="110" fillId="4" borderId="0" xfId="63" applyNumberFormat="1" applyFont="1" applyFill="1" applyBorder="1" applyAlignment="1" applyProtection="1">
      <alignment horizontal="center" vertical="center"/>
      <protection/>
    </xf>
    <xf numFmtId="0" fontId="11" fillId="0" borderId="56" xfId="63" applyFont="1" applyBorder="1" applyAlignment="1" applyProtection="1">
      <alignment horizontal="center" vertical="center" wrapText="1"/>
      <protection/>
    </xf>
    <xf numFmtId="0" fontId="11" fillId="0" borderId="112" xfId="63" applyFont="1" applyBorder="1" applyAlignment="1" applyProtection="1">
      <alignment horizontal="center" vertical="center" wrapText="1"/>
      <protection/>
    </xf>
    <xf numFmtId="0" fontId="11" fillId="0" borderId="130" xfId="63" applyFont="1" applyBorder="1" applyAlignment="1" applyProtection="1">
      <alignment horizontal="center" vertical="center" wrapText="1"/>
      <protection/>
    </xf>
    <xf numFmtId="0" fontId="11" fillId="0" borderId="131" xfId="63" applyFont="1" applyBorder="1" applyAlignment="1" applyProtection="1">
      <alignment horizontal="center" vertical="center" wrapText="1"/>
      <protection/>
    </xf>
    <xf numFmtId="0" fontId="100" fillId="0" borderId="106" xfId="0" applyFont="1" applyBorder="1" applyAlignment="1" applyProtection="1">
      <alignment horizontal="center" vertical="center"/>
      <protection locked="0"/>
    </xf>
    <xf numFmtId="0" fontId="100" fillId="0" borderId="0" xfId="63" applyFont="1" applyFill="1" applyBorder="1" applyAlignment="1" applyProtection="1">
      <alignment horizontal="center" vertical="center"/>
      <protection/>
    </xf>
    <xf numFmtId="0" fontId="100" fillId="0" borderId="0" xfId="63" applyFont="1" applyFill="1" applyBorder="1" applyAlignment="1" applyProtection="1">
      <alignment horizontal="center" vertical="center" shrinkToFit="1"/>
      <protection/>
    </xf>
    <xf numFmtId="0" fontId="100" fillId="0" borderId="24" xfId="63" applyFont="1" applyFill="1" applyBorder="1" applyAlignment="1" applyProtection="1">
      <alignment horizontal="center" vertical="top" wrapText="1"/>
      <protection/>
    </xf>
    <xf numFmtId="221" fontId="101" fillId="0" borderId="10" xfId="63" applyNumberFormat="1" applyFont="1" applyBorder="1" applyAlignment="1" applyProtection="1">
      <alignment horizontal="center" vertical="center"/>
      <protection/>
    </xf>
    <xf numFmtId="193" fontId="101" fillId="0" borderId="10" xfId="63" applyNumberFormat="1" applyFont="1" applyBorder="1" applyAlignment="1" applyProtection="1">
      <alignment horizontal="center" vertical="center"/>
      <protection/>
    </xf>
    <xf numFmtId="206" fontId="101" fillId="0" borderId="10" xfId="63" applyNumberFormat="1" applyFont="1" applyBorder="1" applyAlignment="1" applyProtection="1">
      <alignment horizontal="center" vertical="center"/>
      <protection/>
    </xf>
    <xf numFmtId="0" fontId="100" fillId="0" borderId="10" xfId="63" applyFont="1" applyFill="1" applyBorder="1" applyAlignment="1" applyProtection="1">
      <alignment horizontal="center" vertical="center" shrinkToFit="1"/>
      <protection/>
    </xf>
    <xf numFmtId="0" fontId="114" fillId="0" borderId="0" xfId="63" applyFont="1" applyFill="1" applyAlignment="1" applyProtection="1">
      <alignment horizontal="center" vertical="center"/>
      <protection/>
    </xf>
    <xf numFmtId="0" fontId="100" fillId="0" borderId="132" xfId="0" applyFont="1" applyBorder="1" applyAlignment="1" applyProtection="1">
      <alignment horizontal="center" vertical="center"/>
      <protection/>
    </xf>
    <xf numFmtId="0" fontId="105" fillId="0" borderId="0" xfId="0" applyFont="1" applyFill="1" applyAlignment="1" applyProtection="1">
      <alignment horizontal="right" vertical="center"/>
      <protection/>
    </xf>
    <xf numFmtId="0" fontId="115" fillId="0" borderId="0" xfId="0" applyFont="1" applyFill="1" applyAlignment="1" applyProtection="1">
      <alignment horizontal="right" vertical="center"/>
      <protection/>
    </xf>
    <xf numFmtId="0" fontId="116" fillId="0" borderId="0" xfId="0" applyFont="1" applyFill="1" applyAlignment="1" applyProtection="1">
      <alignment vertical="center"/>
      <protection/>
    </xf>
    <xf numFmtId="0" fontId="100" fillId="0" borderId="0" xfId="0" applyFont="1" applyFill="1" applyAlignment="1" applyProtection="1">
      <alignment vertical="center"/>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1" fillId="0" borderId="0" xfId="0" applyFont="1" applyFill="1" applyAlignment="1" applyProtection="1">
      <alignment vertical="center"/>
      <protection/>
    </xf>
    <xf numFmtId="0" fontId="100" fillId="0" borderId="0" xfId="0" applyFont="1" applyFill="1" applyAlignment="1" applyProtection="1">
      <alignment horizontal="right" vertical="center"/>
      <protection/>
    </xf>
    <xf numFmtId="0" fontId="10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left" vertical="center" wrapText="1"/>
      <protection/>
    </xf>
    <xf numFmtId="0" fontId="115" fillId="0" borderId="0" xfId="0" applyFont="1" applyFill="1" applyAlignment="1" applyProtection="1">
      <alignment horizontal="left" vertical="center" wrapText="1"/>
      <protection/>
    </xf>
    <xf numFmtId="0" fontId="117"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top"/>
      <protection/>
    </xf>
    <xf numFmtId="0" fontId="115" fillId="0" borderId="0" xfId="0" applyFont="1" applyFill="1" applyBorder="1" applyAlignment="1" applyProtection="1">
      <alignment horizontal="center" vertical="center"/>
      <protection/>
    </xf>
    <xf numFmtId="49" fontId="118"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2" fillId="0" borderId="0" xfId="0" applyFont="1" applyFill="1" applyAlignment="1" applyProtection="1">
      <alignment vertical="center"/>
      <protection/>
    </xf>
    <xf numFmtId="0" fontId="102" fillId="0" borderId="0" xfId="0" applyFont="1" applyAlignment="1" applyProtection="1">
      <alignment vertical="center"/>
      <protection/>
    </xf>
    <xf numFmtId="0" fontId="102" fillId="0" borderId="0" xfId="0" applyFont="1" applyAlignment="1" applyProtection="1">
      <alignment horizontal="center" vertical="center"/>
      <protection/>
    </xf>
    <xf numFmtId="0" fontId="103" fillId="0" borderId="133" xfId="0" applyNumberFormat="1" applyFont="1" applyFill="1" applyBorder="1" applyAlignment="1" applyProtection="1">
      <alignment horizontal="center" vertical="center" wrapText="1"/>
      <protection/>
    </xf>
    <xf numFmtId="0" fontId="112" fillId="0" borderId="0" xfId="0" applyFont="1" applyFill="1" applyAlignment="1" applyProtection="1">
      <alignment vertical="center"/>
      <protection/>
    </xf>
    <xf numFmtId="0" fontId="104" fillId="0" borderId="0" xfId="0" applyFont="1" applyFill="1" applyAlignment="1" applyProtection="1">
      <alignment vertical="center"/>
      <protection/>
    </xf>
    <xf numFmtId="0" fontId="101" fillId="0" borderId="23" xfId="0" applyFont="1" applyBorder="1" applyAlignment="1" applyProtection="1">
      <alignment horizontal="center" vertical="center"/>
      <protection/>
    </xf>
    <xf numFmtId="0" fontId="100" fillId="33" borderId="134" xfId="0" applyNumberFormat="1" applyFont="1" applyFill="1" applyBorder="1" applyAlignment="1" applyProtection="1">
      <alignment horizontal="center" vertical="center"/>
      <protection/>
    </xf>
    <xf numFmtId="0" fontId="101" fillId="0" borderId="23" xfId="0" applyFont="1" applyBorder="1" applyAlignment="1" applyProtection="1">
      <alignment horizontal="right" vertical="center"/>
      <protection/>
    </xf>
    <xf numFmtId="0" fontId="100" fillId="33" borderId="135" xfId="0" applyNumberFormat="1" applyFont="1" applyFill="1" applyBorder="1" applyAlignment="1" applyProtection="1">
      <alignment horizontal="center" vertical="center"/>
      <protection/>
    </xf>
    <xf numFmtId="204" fontId="100" fillId="0" borderId="0" xfId="0" applyNumberFormat="1" applyFont="1" applyFill="1" applyAlignment="1" applyProtection="1">
      <alignment vertical="center"/>
      <protection/>
    </xf>
    <xf numFmtId="49" fontId="101" fillId="0" borderId="23" xfId="0" applyNumberFormat="1" applyFont="1" applyBorder="1" applyAlignment="1" applyProtection="1">
      <alignment horizontal="center" vertical="center" wrapText="1"/>
      <protection/>
    </xf>
    <xf numFmtId="0" fontId="100" fillId="0" borderId="118" xfId="0" applyNumberFormat="1" applyFont="1" applyFill="1" applyBorder="1" applyAlignment="1" applyProtection="1">
      <alignment horizontal="left" vertical="center" shrinkToFit="1"/>
      <protection/>
    </xf>
    <xf numFmtId="0" fontId="100" fillId="33" borderId="136" xfId="0" applyNumberFormat="1" applyFont="1" applyFill="1" applyBorder="1" applyAlignment="1" applyProtection="1">
      <alignment horizontal="center" vertical="center"/>
      <protection/>
    </xf>
    <xf numFmtId="0" fontId="112" fillId="0" borderId="0" xfId="0" applyFont="1" applyFill="1" applyAlignment="1" applyProtection="1">
      <alignment vertical="center" wrapText="1"/>
      <protection/>
    </xf>
    <xf numFmtId="0" fontId="101" fillId="0" borderId="23" xfId="0" applyFont="1" applyFill="1" applyBorder="1" applyAlignment="1" applyProtection="1">
      <alignment horizontal="center" vertical="center"/>
      <protection/>
    </xf>
    <xf numFmtId="0" fontId="100" fillId="0" borderId="107" xfId="0" applyNumberFormat="1" applyFont="1" applyFill="1" applyBorder="1" applyAlignment="1" applyProtection="1">
      <alignment horizontal="left" vertical="center" shrinkToFit="1"/>
      <protection/>
    </xf>
    <xf numFmtId="0" fontId="100" fillId="33" borderId="55" xfId="0" applyNumberFormat="1" applyFont="1" applyFill="1" applyBorder="1" applyAlignment="1" applyProtection="1">
      <alignment horizontal="center" vertical="center"/>
      <protection/>
    </xf>
    <xf numFmtId="0" fontId="101" fillId="0" borderId="137" xfId="0" applyNumberFormat="1" applyFont="1" applyFill="1" applyBorder="1" applyAlignment="1" applyProtection="1">
      <alignment horizontal="center" vertical="center" shrinkToFit="1"/>
      <protection/>
    </xf>
    <xf numFmtId="0" fontId="101" fillId="0" borderId="132" xfId="0" applyNumberFormat="1" applyFont="1" applyFill="1" applyBorder="1" applyAlignment="1" applyProtection="1">
      <alignment horizontal="center" vertical="center" shrinkToFit="1"/>
      <protection/>
    </xf>
    <xf numFmtId="0" fontId="101" fillId="0" borderId="124" xfId="0" applyNumberFormat="1" applyFont="1" applyFill="1" applyBorder="1" applyAlignment="1" applyProtection="1">
      <alignment horizontal="center" vertical="center" shrinkToFit="1"/>
      <protection/>
    </xf>
    <xf numFmtId="0" fontId="100" fillId="0" borderId="120" xfId="0" applyNumberFormat="1" applyFont="1" applyFill="1" applyBorder="1" applyAlignment="1" applyProtection="1">
      <alignment vertical="center" shrinkToFit="1"/>
      <protection/>
    </xf>
    <xf numFmtId="204" fontId="100" fillId="0" borderId="0" xfId="0" applyNumberFormat="1" applyFont="1" applyAlignment="1" applyProtection="1">
      <alignment horizontal="left" vertical="center"/>
      <protection/>
    </xf>
    <xf numFmtId="0" fontId="100" fillId="0" borderId="138" xfId="0" applyNumberFormat="1" applyFont="1" applyFill="1" applyBorder="1" applyAlignment="1" applyProtection="1">
      <alignment vertical="center" shrinkToFit="1"/>
      <protection/>
    </xf>
    <xf numFmtId="0" fontId="100" fillId="33" borderId="133" xfId="0" applyNumberFormat="1" applyFont="1" applyFill="1" applyBorder="1" applyAlignment="1" applyProtection="1">
      <alignment horizontal="center" vertical="center"/>
      <protection/>
    </xf>
    <xf numFmtId="0" fontId="100" fillId="0" borderId="0" xfId="0" applyFont="1" applyFill="1" applyBorder="1" applyAlignment="1" applyProtection="1">
      <alignment vertical="center"/>
      <protection/>
    </xf>
    <xf numFmtId="0" fontId="102" fillId="0" borderId="0" xfId="0" applyFont="1" applyFill="1" applyAlignment="1" applyProtection="1">
      <alignment horizontal="right" vertical="center"/>
      <protection/>
    </xf>
    <xf numFmtId="0" fontId="100" fillId="0" borderId="139" xfId="0" applyFont="1" applyFill="1" applyBorder="1" applyAlignment="1" applyProtection="1">
      <alignment horizontal="center" vertical="center"/>
      <protection/>
    </xf>
    <xf numFmtId="0" fontId="100" fillId="0" borderId="140" xfId="0" applyFont="1" applyFill="1" applyBorder="1" applyAlignment="1" applyProtection="1">
      <alignment horizontal="center" vertical="center"/>
      <protection/>
    </xf>
    <xf numFmtId="0" fontId="100" fillId="0" borderId="21" xfId="0" applyFont="1" applyFill="1" applyBorder="1" applyAlignment="1" applyProtection="1">
      <alignment horizontal="center" vertical="center"/>
      <protection/>
    </xf>
    <xf numFmtId="0" fontId="103" fillId="0" borderId="141" xfId="0" applyNumberFormat="1" applyFont="1" applyFill="1" applyBorder="1" applyAlignment="1" applyProtection="1">
      <alignment horizontal="center" vertical="center" wrapText="1"/>
      <protection/>
    </xf>
    <xf numFmtId="0" fontId="100" fillId="33" borderId="18" xfId="0" applyFont="1" applyFill="1" applyBorder="1" applyAlignment="1" applyProtection="1">
      <alignment horizontal="center" vertical="center"/>
      <protection/>
    </xf>
    <xf numFmtId="0" fontId="105" fillId="0" borderId="0" xfId="0" applyFont="1" applyFill="1" applyAlignment="1" applyProtection="1">
      <alignment vertical="center"/>
      <protection/>
    </xf>
    <xf numFmtId="0" fontId="100" fillId="0" borderId="142" xfId="0" applyFont="1" applyFill="1" applyBorder="1" applyAlignment="1" applyProtection="1">
      <alignment horizontal="center" vertical="center"/>
      <protection/>
    </xf>
    <xf numFmtId="0" fontId="100" fillId="33" borderId="25" xfId="0" applyFont="1" applyFill="1" applyBorder="1" applyAlignment="1" applyProtection="1">
      <alignment horizontal="center" vertical="center"/>
      <protection/>
    </xf>
    <xf numFmtId="0" fontId="91" fillId="0" borderId="0" xfId="0" applyFont="1" applyFill="1" applyAlignment="1" applyProtection="1">
      <alignment vertical="center"/>
      <protection/>
    </xf>
    <xf numFmtId="0" fontId="100" fillId="0" borderId="143" xfId="0" applyFont="1" applyFill="1" applyBorder="1" applyAlignment="1" applyProtection="1">
      <alignment vertical="center"/>
      <protection/>
    </xf>
    <xf numFmtId="0" fontId="100" fillId="0" borderId="141" xfId="0" applyFont="1" applyFill="1" applyBorder="1" applyAlignment="1" applyProtection="1">
      <alignment horizontal="center" vertical="center"/>
      <protection/>
    </xf>
    <xf numFmtId="0" fontId="101" fillId="33" borderId="10" xfId="0" applyFont="1" applyFill="1" applyBorder="1" applyAlignment="1" applyProtection="1">
      <alignment vertical="center"/>
      <protection/>
    </xf>
    <xf numFmtId="0" fontId="100" fillId="0" borderId="18" xfId="0" applyFont="1" applyFill="1" applyBorder="1" applyAlignment="1" applyProtection="1">
      <alignment horizontal="center" vertical="center"/>
      <protection/>
    </xf>
    <xf numFmtId="0" fontId="100" fillId="0" borderId="0" xfId="63" applyNumberFormat="1" applyFont="1" applyFill="1" applyBorder="1" applyAlignment="1" applyProtection="1">
      <alignment horizontal="center" vertical="center" shrinkToFit="1"/>
      <protection/>
    </xf>
    <xf numFmtId="0" fontId="100" fillId="0" borderId="0" xfId="63" applyFont="1" applyFill="1" applyBorder="1" applyAlignment="1" applyProtection="1">
      <alignment vertical="center" shrinkToFit="1"/>
      <protection/>
    </xf>
    <xf numFmtId="0" fontId="100" fillId="0" borderId="0" xfId="63" applyNumberFormat="1" applyFont="1" applyFill="1" applyBorder="1" applyAlignment="1" applyProtection="1">
      <alignment vertical="center" shrinkToFit="1"/>
      <protection/>
    </xf>
    <xf numFmtId="0" fontId="100" fillId="0" borderId="0" xfId="0" applyFont="1" applyFill="1" applyAlignment="1" applyProtection="1">
      <alignment vertical="center"/>
      <protection/>
    </xf>
    <xf numFmtId="0" fontId="119" fillId="33" borderId="10" xfId="0" applyFont="1" applyFill="1" applyBorder="1" applyAlignment="1" applyProtection="1">
      <alignment horizontal="center" vertical="center"/>
      <protection locked="0"/>
    </xf>
    <xf numFmtId="0" fontId="119" fillId="33" borderId="91" xfId="0" applyNumberFormat="1" applyFont="1" applyFill="1" applyBorder="1" applyAlignment="1" applyProtection="1">
      <alignment horizontal="right" vertical="center" shrinkToFit="1"/>
      <protection locked="0"/>
    </xf>
    <xf numFmtId="0" fontId="119" fillId="33" borderId="125" xfId="0" applyNumberFormat="1" applyFont="1" applyFill="1" applyBorder="1" applyAlignment="1" applyProtection="1">
      <alignment horizontal="right" vertical="center" shrinkToFit="1"/>
      <protection locked="0"/>
    </xf>
    <xf numFmtId="0" fontId="119" fillId="33" borderId="127" xfId="0" applyNumberFormat="1" applyFont="1" applyFill="1" applyBorder="1" applyAlignment="1" applyProtection="1">
      <alignment horizontal="right" vertical="center" shrinkToFit="1"/>
      <protection locked="0"/>
    </xf>
    <xf numFmtId="0" fontId="119" fillId="33" borderId="128" xfId="0" applyNumberFormat="1" applyFont="1" applyFill="1" applyBorder="1" applyAlignment="1" applyProtection="1">
      <alignment horizontal="right" vertical="center" shrinkToFit="1"/>
      <protection locked="0"/>
    </xf>
    <xf numFmtId="0" fontId="119" fillId="33" borderId="144" xfId="0" applyNumberFormat="1" applyFont="1" applyFill="1" applyBorder="1" applyAlignment="1" applyProtection="1">
      <alignment horizontal="right" vertical="center" shrinkToFit="1"/>
      <protection locked="0"/>
    </xf>
    <xf numFmtId="0" fontId="119" fillId="33" borderId="126" xfId="0" applyNumberFormat="1" applyFont="1" applyFill="1" applyBorder="1" applyAlignment="1" applyProtection="1">
      <alignment horizontal="right" vertical="center" shrinkToFit="1"/>
      <protection locked="0"/>
    </xf>
    <xf numFmtId="0" fontId="119" fillId="33" borderId="121" xfId="0" applyNumberFormat="1" applyFont="1" applyFill="1" applyBorder="1" applyAlignment="1" applyProtection="1">
      <alignment horizontal="right" vertical="center" shrinkToFit="1"/>
      <protection locked="0"/>
    </xf>
    <xf numFmtId="0" fontId="119" fillId="33" borderId="145" xfId="0" applyNumberFormat="1" applyFont="1" applyFill="1" applyBorder="1" applyAlignment="1" applyProtection="1">
      <alignment horizontal="right" vertical="center" shrinkToFit="1"/>
      <protection locked="0"/>
    </xf>
    <xf numFmtId="0" fontId="119" fillId="33" borderId="146" xfId="0" applyNumberFormat="1" applyFont="1" applyFill="1" applyBorder="1" applyAlignment="1" applyProtection="1">
      <alignment horizontal="center" vertical="center" shrinkToFit="1"/>
      <protection locked="0"/>
    </xf>
    <xf numFmtId="0" fontId="119" fillId="33" borderId="23" xfId="0" applyNumberFormat="1" applyFont="1" applyFill="1" applyBorder="1" applyAlignment="1" applyProtection="1">
      <alignment horizontal="center" vertical="center" shrinkToFit="1"/>
      <protection locked="0"/>
    </xf>
    <xf numFmtId="0" fontId="119" fillId="33" borderId="121" xfId="0" applyNumberFormat="1" applyFont="1" applyFill="1" applyBorder="1" applyAlignment="1" applyProtection="1">
      <alignment vertical="center" shrinkToFit="1"/>
      <protection locked="0"/>
    </xf>
    <xf numFmtId="0" fontId="119" fillId="33" borderId="126" xfId="0" applyNumberFormat="1" applyFont="1" applyFill="1" applyBorder="1" applyAlignment="1" applyProtection="1">
      <alignment vertical="center" shrinkToFit="1"/>
      <protection locked="0"/>
    </xf>
    <xf numFmtId="0" fontId="119" fillId="33" borderId="145" xfId="0" applyNumberFormat="1" applyFont="1" applyFill="1" applyBorder="1" applyAlignment="1" applyProtection="1">
      <alignment vertical="center" shrinkToFit="1"/>
      <protection locked="0"/>
    </xf>
    <xf numFmtId="0" fontId="119" fillId="33" borderId="127" xfId="0" applyNumberFormat="1" applyFont="1" applyFill="1" applyBorder="1" applyAlignment="1" applyProtection="1">
      <alignment vertical="center" shrinkToFit="1"/>
      <protection locked="0"/>
    </xf>
    <xf numFmtId="0" fontId="119" fillId="33" borderId="125" xfId="0" applyNumberFormat="1" applyFont="1" applyFill="1" applyBorder="1" applyAlignment="1" applyProtection="1">
      <alignment vertical="center" shrinkToFit="1"/>
      <protection locked="0"/>
    </xf>
    <xf numFmtId="0" fontId="119" fillId="33" borderId="128" xfId="0" applyNumberFormat="1" applyFont="1" applyFill="1" applyBorder="1" applyAlignment="1" applyProtection="1">
      <alignment vertical="center" shrinkToFit="1"/>
      <protection locked="0"/>
    </xf>
    <xf numFmtId="207" fontId="120" fillId="33" borderId="142" xfId="0" applyNumberFormat="1" applyFont="1" applyFill="1" applyBorder="1" applyAlignment="1" applyProtection="1">
      <alignment vertical="center" shrinkToFit="1"/>
      <protection locked="0"/>
    </xf>
    <xf numFmtId="207" fontId="120" fillId="33" borderId="147" xfId="0" applyNumberFormat="1" applyFont="1" applyFill="1" applyBorder="1" applyAlignment="1" applyProtection="1">
      <alignment vertical="center" shrinkToFit="1"/>
      <protection locked="0"/>
    </xf>
    <xf numFmtId="207" fontId="120" fillId="33" borderId="148" xfId="0" applyNumberFormat="1" applyFont="1" applyFill="1" applyBorder="1" applyAlignment="1" applyProtection="1">
      <alignment vertical="center" shrinkToFit="1"/>
      <protection locked="0"/>
    </xf>
    <xf numFmtId="180" fontId="119" fillId="33" borderId="56" xfId="63" applyNumberFormat="1" applyFont="1" applyFill="1" applyBorder="1" applyAlignment="1" applyProtection="1">
      <alignment horizontal="right" vertical="center"/>
      <protection locked="0"/>
    </xf>
    <xf numFmtId="180" fontId="119" fillId="33" borderId="112" xfId="63" applyNumberFormat="1" applyFont="1" applyFill="1" applyBorder="1" applyAlignment="1" applyProtection="1">
      <alignment horizontal="right" vertical="center"/>
      <protection locked="0"/>
    </xf>
    <xf numFmtId="180" fontId="119" fillId="33" borderId="130" xfId="63" applyNumberFormat="1" applyFont="1" applyFill="1" applyBorder="1" applyAlignment="1" applyProtection="1">
      <alignment horizontal="right" vertical="center"/>
      <protection locked="0"/>
    </xf>
    <xf numFmtId="180" fontId="119" fillId="33" borderId="131" xfId="63" applyNumberFormat="1" applyFont="1" applyFill="1" applyBorder="1" applyAlignment="1" applyProtection="1">
      <alignment horizontal="right" vertical="center"/>
      <protection locked="0"/>
    </xf>
    <xf numFmtId="180" fontId="119" fillId="33" borderId="149" xfId="63" applyNumberFormat="1" applyFont="1" applyFill="1" applyBorder="1" applyAlignment="1" applyProtection="1">
      <alignment horizontal="right" vertical="center"/>
      <protection locked="0"/>
    </xf>
    <xf numFmtId="180" fontId="119" fillId="33" borderId="150" xfId="63" applyNumberFormat="1" applyFont="1" applyFill="1" applyBorder="1" applyAlignment="1" applyProtection="1">
      <alignment horizontal="right" vertical="center"/>
      <protection locked="0"/>
    </xf>
    <xf numFmtId="180" fontId="119" fillId="33" borderId="151" xfId="63" applyNumberFormat="1" applyFont="1" applyFill="1" applyBorder="1" applyAlignment="1" applyProtection="1">
      <alignment horizontal="right" vertical="center"/>
      <protection locked="0"/>
    </xf>
    <xf numFmtId="180" fontId="119" fillId="33" borderId="152" xfId="63" applyNumberFormat="1" applyFont="1" applyFill="1" applyBorder="1" applyAlignment="1" applyProtection="1">
      <alignment horizontal="right" vertical="center"/>
      <protection locked="0"/>
    </xf>
    <xf numFmtId="0" fontId="119" fillId="33" borderId="83" xfId="0" applyFont="1" applyFill="1" applyBorder="1" applyAlignment="1" applyProtection="1">
      <alignment horizontal="center" vertical="center"/>
      <protection locked="0"/>
    </xf>
    <xf numFmtId="0" fontId="119" fillId="0" borderId="83" xfId="0" applyFont="1" applyBorder="1" applyAlignment="1" applyProtection="1">
      <alignment horizontal="center" vertical="center"/>
      <protection locked="0"/>
    </xf>
    <xf numFmtId="0" fontId="119" fillId="33" borderId="82" xfId="0" applyFont="1" applyFill="1" applyBorder="1" applyAlignment="1" applyProtection="1">
      <alignment horizontal="center" vertical="center"/>
      <protection locked="0"/>
    </xf>
    <xf numFmtId="0" fontId="119" fillId="0" borderId="82" xfId="0" applyFont="1" applyBorder="1" applyAlignment="1" applyProtection="1">
      <alignment horizontal="center" vertical="center"/>
      <protection locked="0"/>
    </xf>
    <xf numFmtId="0" fontId="121" fillId="39" borderId="0" xfId="0" applyFont="1" applyFill="1" applyAlignment="1">
      <alignment horizontal="left" vertical="center"/>
    </xf>
    <xf numFmtId="0" fontId="115" fillId="0" borderId="20" xfId="0" applyFont="1" applyFill="1" applyBorder="1" applyAlignment="1" applyProtection="1">
      <alignment vertical="center"/>
      <protection/>
    </xf>
    <xf numFmtId="0" fontId="115" fillId="0" borderId="0" xfId="0" applyFont="1" applyFill="1" applyAlignment="1" applyProtection="1">
      <alignment vertical="center"/>
      <protection/>
    </xf>
    <xf numFmtId="0" fontId="115" fillId="0" borderId="20" xfId="0" applyFont="1" applyFill="1" applyBorder="1" applyAlignment="1" applyProtection="1">
      <alignment vertical="center" wrapText="1"/>
      <protection/>
    </xf>
    <xf numFmtId="0" fontId="115" fillId="0" borderId="0" xfId="0" applyFont="1" applyFill="1" applyBorder="1" applyAlignment="1" applyProtection="1">
      <alignment vertical="center" wrapText="1"/>
      <protection/>
    </xf>
    <xf numFmtId="0" fontId="100" fillId="33" borderId="95" xfId="0" applyFont="1" applyFill="1" applyBorder="1" applyAlignment="1" applyProtection="1">
      <alignment horizontal="center" vertical="center"/>
      <protection locked="0"/>
    </xf>
    <xf numFmtId="0" fontId="100" fillId="33" borderId="153" xfId="0" applyFont="1" applyFill="1" applyBorder="1" applyAlignment="1" applyProtection="1">
      <alignment horizontal="center" vertical="center"/>
      <protection locked="0"/>
    </xf>
    <xf numFmtId="0" fontId="100" fillId="33" borderId="154" xfId="0" applyFont="1" applyFill="1" applyBorder="1" applyAlignment="1" applyProtection="1">
      <alignment horizontal="center" vertical="center"/>
      <protection locked="0"/>
    </xf>
    <xf numFmtId="0" fontId="100" fillId="33" borderId="88"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100" fillId="33" borderId="155" xfId="0" applyFont="1" applyFill="1" applyBorder="1" applyAlignment="1" applyProtection="1">
      <alignment horizontal="center" vertical="center"/>
      <protection locked="0"/>
    </xf>
    <xf numFmtId="0" fontId="100" fillId="33" borderId="86" xfId="0" applyFont="1" applyFill="1" applyBorder="1" applyAlignment="1" applyProtection="1">
      <alignment horizontal="center" vertical="center"/>
      <protection locked="0"/>
    </xf>
    <xf numFmtId="0" fontId="100" fillId="33" borderId="156" xfId="0" applyFont="1" applyFill="1" applyBorder="1" applyAlignment="1" applyProtection="1">
      <alignment horizontal="center" vertical="center"/>
      <protection locked="0"/>
    </xf>
    <xf numFmtId="0" fontId="100" fillId="33" borderId="104" xfId="0" applyFont="1" applyFill="1" applyBorder="1" applyAlignment="1" applyProtection="1">
      <alignment horizontal="center" vertical="center"/>
      <protection locked="0"/>
    </xf>
    <xf numFmtId="0" fontId="122" fillId="40" borderId="0" xfId="0" applyFont="1" applyFill="1" applyBorder="1" applyAlignment="1" applyProtection="1">
      <alignment vertical="center" wrapText="1"/>
      <protection/>
    </xf>
    <xf numFmtId="0" fontId="123" fillId="0" borderId="0" xfId="0" applyFont="1" applyFill="1" applyAlignment="1" applyProtection="1">
      <alignment horizontal="center"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20" xfId="0" applyFont="1" applyFill="1" applyBorder="1" applyAlignment="1" applyProtection="1">
      <alignment horizontal="left" vertical="center" wrapText="1"/>
      <protection/>
    </xf>
    <xf numFmtId="0" fontId="115" fillId="0" borderId="0" xfId="0" applyFont="1" applyFill="1" applyBorder="1" applyAlignment="1" applyProtection="1">
      <alignment horizontal="left" vertical="center" wrapText="1"/>
      <protection/>
    </xf>
    <xf numFmtId="0" fontId="119" fillId="33" borderId="112" xfId="0" applyFont="1" applyFill="1" applyBorder="1" applyAlignment="1" applyProtection="1">
      <alignment vertical="center"/>
      <protection locked="0"/>
    </xf>
    <xf numFmtId="0" fontId="119" fillId="33" borderId="0" xfId="0" applyFont="1" applyFill="1" applyAlignment="1" applyProtection="1" quotePrefix="1">
      <alignment horizontal="right" vertical="center" shrinkToFit="1"/>
      <protection locked="0"/>
    </xf>
    <xf numFmtId="0" fontId="115" fillId="0" borderId="48" xfId="0" applyFont="1" applyFill="1" applyBorder="1" applyAlignment="1" applyProtection="1">
      <alignment horizontal="center" vertical="center"/>
      <protection/>
    </xf>
    <xf numFmtId="0" fontId="115" fillId="0" borderId="112" xfId="0" applyFont="1" applyFill="1" applyBorder="1" applyAlignment="1" applyProtection="1">
      <alignment horizontal="center" vertical="center"/>
      <protection/>
    </xf>
    <xf numFmtId="0" fontId="115" fillId="0" borderId="52" xfId="0" applyFont="1" applyFill="1" applyBorder="1" applyAlignment="1" applyProtection="1">
      <alignment horizontal="center" vertical="center"/>
      <protection/>
    </xf>
    <xf numFmtId="0" fontId="119" fillId="33" borderId="48" xfId="0" applyNumberFormat="1" applyFont="1" applyFill="1" applyBorder="1" applyAlignment="1" applyProtection="1">
      <alignment horizontal="center" vertical="center"/>
      <protection locked="0"/>
    </xf>
    <xf numFmtId="49" fontId="119" fillId="33" borderId="112" xfId="0" applyNumberFormat="1" applyFont="1" applyFill="1" applyBorder="1" applyAlignment="1" applyProtection="1">
      <alignment horizontal="center" vertical="center"/>
      <protection locked="0"/>
    </xf>
    <xf numFmtId="49" fontId="119" fillId="33" borderId="52" xfId="0" applyNumberFormat="1" applyFont="1" applyFill="1" applyBorder="1" applyAlignment="1" applyProtection="1">
      <alignment horizontal="center" vertical="center"/>
      <protection locked="0"/>
    </xf>
    <xf numFmtId="0" fontId="119" fillId="33" borderId="157" xfId="0" applyFont="1" applyFill="1" applyBorder="1" applyAlignment="1" applyProtection="1">
      <alignment vertical="center"/>
      <protection locked="0"/>
    </xf>
    <xf numFmtId="0" fontId="100" fillId="0" borderId="0" xfId="0" applyFont="1" applyFill="1" applyAlignment="1" applyProtection="1">
      <alignment vertical="center"/>
      <protection/>
    </xf>
    <xf numFmtId="0" fontId="101" fillId="0" borderId="28" xfId="0" applyFont="1" applyFill="1" applyBorder="1" applyAlignment="1" applyProtection="1">
      <alignment vertical="center" wrapText="1"/>
      <protection/>
    </xf>
    <xf numFmtId="0" fontId="101" fillId="0" borderId="10" xfId="0" applyFont="1" applyFill="1" applyBorder="1" applyAlignment="1" applyProtection="1">
      <alignment vertical="center" wrapText="1"/>
      <protection/>
    </xf>
    <xf numFmtId="0" fontId="101" fillId="33" borderId="158" xfId="0" applyFont="1" applyFill="1" applyBorder="1" applyAlignment="1" applyProtection="1">
      <alignment horizontal="center" vertical="center"/>
      <protection/>
    </xf>
    <xf numFmtId="0" fontId="101" fillId="33" borderId="159" xfId="0" applyFont="1" applyFill="1" applyBorder="1" applyAlignment="1" applyProtection="1">
      <alignment horizontal="center" vertical="center"/>
      <protection/>
    </xf>
    <xf numFmtId="0" fontId="100" fillId="33" borderId="136" xfId="0" applyNumberFormat="1" applyFont="1" applyFill="1" applyBorder="1" applyAlignment="1" applyProtection="1">
      <alignment horizontal="center" vertical="center"/>
      <protection/>
    </xf>
    <xf numFmtId="0" fontId="100" fillId="33" borderId="55" xfId="0" applyNumberFormat="1" applyFont="1" applyFill="1" applyBorder="1" applyAlignment="1" applyProtection="1">
      <alignment horizontal="center" vertical="center"/>
      <protection/>
    </xf>
    <xf numFmtId="0" fontId="100" fillId="0" borderId="160" xfId="0" applyNumberFormat="1" applyFont="1" applyFill="1" applyBorder="1" applyAlignment="1" applyProtection="1">
      <alignment horizontal="center" vertical="center"/>
      <protection/>
    </xf>
    <xf numFmtId="0" fontId="100" fillId="0" borderId="161" xfId="0" applyNumberFormat="1" applyFont="1" applyFill="1" applyBorder="1" applyAlignment="1" applyProtection="1">
      <alignment horizontal="center" vertical="center"/>
      <protection/>
    </xf>
    <xf numFmtId="0" fontId="100" fillId="0" borderId="162" xfId="0" applyNumberFormat="1" applyFont="1" applyFill="1" applyBorder="1" applyAlignment="1" applyProtection="1">
      <alignment horizontal="center" vertical="center"/>
      <protection/>
    </xf>
    <xf numFmtId="0" fontId="100" fillId="0" borderId="163" xfId="0" applyNumberFormat="1" applyFont="1" applyFill="1" applyBorder="1" applyAlignment="1" applyProtection="1">
      <alignment horizontal="center" vertical="center"/>
      <protection/>
    </xf>
    <xf numFmtId="0" fontId="100" fillId="0" borderId="164" xfId="0" applyNumberFormat="1" applyFont="1" applyFill="1" applyBorder="1" applyAlignment="1" applyProtection="1">
      <alignment horizontal="center" vertical="center"/>
      <protection/>
    </xf>
    <xf numFmtId="0" fontId="100" fillId="33" borderId="134" xfId="0" applyNumberFormat="1" applyFont="1" applyFill="1" applyBorder="1" applyAlignment="1" applyProtection="1">
      <alignment horizontal="center" vertical="center"/>
      <protection/>
    </xf>
    <xf numFmtId="0" fontId="100" fillId="33" borderId="165" xfId="0" applyNumberFormat="1" applyFont="1" applyFill="1" applyBorder="1" applyAlignment="1" applyProtection="1">
      <alignment horizontal="center" vertical="center"/>
      <protection/>
    </xf>
    <xf numFmtId="0" fontId="100" fillId="33" borderId="135" xfId="0" applyNumberFormat="1" applyFont="1" applyFill="1" applyBorder="1" applyAlignment="1" applyProtection="1">
      <alignment horizontal="center" vertical="center"/>
      <protection/>
    </xf>
    <xf numFmtId="0" fontId="119" fillId="33" borderId="39" xfId="0" applyNumberFormat="1" applyFont="1" applyFill="1" applyBorder="1" applyAlignment="1" applyProtection="1">
      <alignment horizontal="center" vertical="center" shrinkToFit="1"/>
      <protection locked="0"/>
    </xf>
    <xf numFmtId="0" fontId="119" fillId="33" borderId="107" xfId="0" applyNumberFormat="1" applyFont="1" applyFill="1" applyBorder="1" applyAlignment="1" applyProtection="1">
      <alignment horizontal="center" vertical="center" shrinkToFit="1"/>
      <protection locked="0"/>
    </xf>
    <xf numFmtId="0" fontId="101" fillId="0" borderId="132" xfId="0" applyNumberFormat="1" applyFont="1" applyFill="1" applyBorder="1" applyAlignment="1" applyProtection="1">
      <alignment horizontal="center" vertical="center" shrinkToFit="1"/>
      <protection/>
    </xf>
    <xf numFmtId="0" fontId="101" fillId="0" borderId="166" xfId="0" applyNumberFormat="1" applyFont="1" applyFill="1" applyBorder="1" applyAlignment="1" applyProtection="1">
      <alignment horizontal="center" vertical="center" shrinkToFit="1"/>
      <protection/>
    </xf>
    <xf numFmtId="0" fontId="100" fillId="0" borderId="137" xfId="0" applyNumberFormat="1" applyFont="1" applyFill="1" applyBorder="1" applyAlignment="1" applyProtection="1">
      <alignment horizontal="left" vertical="center" shrinkToFit="1"/>
      <protection/>
    </xf>
    <xf numFmtId="0" fontId="100" fillId="0" borderId="166" xfId="0" applyNumberFormat="1" applyFont="1" applyFill="1" applyBorder="1" applyAlignment="1" applyProtection="1">
      <alignment horizontal="left" vertical="center" shrinkToFit="1"/>
      <protection/>
    </xf>
    <xf numFmtId="0" fontId="100" fillId="0" borderId="146" xfId="0" applyNumberFormat="1" applyFont="1" applyFill="1" applyBorder="1" applyAlignment="1" applyProtection="1">
      <alignment horizontal="left" vertical="center" shrinkToFit="1"/>
      <protection/>
    </xf>
    <xf numFmtId="0" fontId="100" fillId="0" borderId="110" xfId="0" applyNumberFormat="1" applyFont="1" applyFill="1" applyBorder="1" applyAlignment="1" applyProtection="1">
      <alignment horizontal="left" vertical="center" shrinkToFit="1"/>
      <protection/>
    </xf>
    <xf numFmtId="0" fontId="100" fillId="0" borderId="124" xfId="0" applyNumberFormat="1" applyFont="1" applyFill="1" applyBorder="1" applyAlignment="1" applyProtection="1">
      <alignment horizontal="left" vertical="center" shrinkToFit="1"/>
      <protection/>
    </xf>
    <xf numFmtId="0" fontId="100" fillId="0" borderId="107" xfId="0" applyNumberFormat="1" applyFont="1" applyFill="1" applyBorder="1" applyAlignment="1" applyProtection="1">
      <alignment horizontal="left" vertical="center" shrinkToFit="1"/>
      <protection/>
    </xf>
    <xf numFmtId="0" fontId="100" fillId="0" borderId="119" xfId="0" applyNumberFormat="1" applyFont="1" applyFill="1" applyBorder="1" applyAlignment="1" applyProtection="1">
      <alignment vertical="center" shrinkToFit="1"/>
      <protection/>
    </xf>
    <xf numFmtId="0" fontId="100" fillId="0" borderId="118" xfId="0" applyNumberFormat="1" applyFont="1" applyFill="1" applyBorder="1" applyAlignment="1" applyProtection="1">
      <alignment vertical="center" shrinkToFit="1"/>
      <protection/>
    </xf>
    <xf numFmtId="0" fontId="119" fillId="33" borderId="23" xfId="0" applyNumberFormat="1" applyFont="1" applyFill="1" applyBorder="1" applyAlignment="1" applyProtection="1">
      <alignment horizontal="center" vertical="center" shrinkToFit="1"/>
      <protection locked="0"/>
    </xf>
    <xf numFmtId="0" fontId="119" fillId="33" borderId="110" xfId="0" applyNumberFormat="1" applyFont="1" applyFill="1" applyBorder="1" applyAlignment="1" applyProtection="1">
      <alignment horizontal="center" vertical="center" shrinkToFit="1"/>
      <protection locked="0"/>
    </xf>
    <xf numFmtId="49" fontId="119" fillId="33" borderId="48" xfId="0" applyNumberFormat="1" applyFont="1" applyFill="1" applyBorder="1" applyAlignment="1" applyProtection="1">
      <alignment horizontal="left" vertical="center" indent="1"/>
      <protection locked="0"/>
    </xf>
    <xf numFmtId="49" fontId="119" fillId="33" borderId="112" xfId="0" applyNumberFormat="1" applyFont="1" applyFill="1" applyBorder="1" applyAlignment="1" applyProtection="1">
      <alignment horizontal="left" vertical="center" indent="1"/>
      <protection locked="0"/>
    </xf>
    <xf numFmtId="49" fontId="119" fillId="33" borderId="52" xfId="0" applyNumberFormat="1" applyFont="1" applyFill="1" applyBorder="1" applyAlignment="1" applyProtection="1">
      <alignment horizontal="left" vertical="center" indent="1"/>
      <protection locked="0"/>
    </xf>
    <xf numFmtId="0" fontId="101" fillId="0" borderId="167" xfId="0" applyFont="1" applyFill="1" applyBorder="1" applyAlignment="1" applyProtection="1">
      <alignment horizontal="center" vertical="center" wrapText="1"/>
      <protection/>
    </xf>
    <xf numFmtId="0" fontId="101" fillId="0" borderId="168" xfId="0" applyFont="1" applyFill="1" applyBorder="1" applyAlignment="1" applyProtection="1">
      <alignment horizontal="center" vertical="center" wrapText="1"/>
      <protection/>
    </xf>
    <xf numFmtId="56" fontId="119" fillId="33" borderId="169" xfId="0" applyNumberFormat="1" applyFont="1" applyFill="1" applyBorder="1" applyAlignment="1" applyProtection="1">
      <alignment horizontal="right" vertical="center" indent="1"/>
      <protection locked="0"/>
    </xf>
    <xf numFmtId="0" fontId="119" fillId="33" borderId="52" xfId="0" applyNumberFormat="1" applyFont="1" applyFill="1" applyBorder="1" applyAlignment="1" applyProtection="1">
      <alignment horizontal="right" vertical="center" indent="1"/>
      <protection locked="0"/>
    </xf>
    <xf numFmtId="0" fontId="119" fillId="33" borderId="169" xfId="0" applyNumberFormat="1" applyFont="1" applyFill="1" applyBorder="1" applyAlignment="1" applyProtection="1">
      <alignment horizontal="right" vertical="center" indent="1"/>
      <protection locked="0"/>
    </xf>
    <xf numFmtId="0" fontId="100" fillId="0" borderId="160" xfId="0" applyNumberFormat="1" applyFont="1" applyFill="1" applyBorder="1" applyAlignment="1" applyProtection="1">
      <alignment vertical="center" shrinkToFit="1"/>
      <protection/>
    </xf>
    <xf numFmtId="0" fontId="100" fillId="0" borderId="161" xfId="0" applyNumberFormat="1" applyFont="1" applyFill="1" applyBorder="1" applyAlignment="1" applyProtection="1">
      <alignment vertical="center" shrinkToFit="1"/>
      <protection/>
    </xf>
    <xf numFmtId="0" fontId="100" fillId="0" borderId="162" xfId="0" applyNumberFormat="1" applyFont="1" applyFill="1" applyBorder="1" applyAlignment="1" applyProtection="1">
      <alignment vertical="center" shrinkToFit="1"/>
      <protection/>
    </xf>
    <xf numFmtId="0" fontId="124" fillId="33" borderId="163" xfId="0" applyNumberFormat="1" applyFont="1" applyFill="1" applyBorder="1" applyAlignment="1" applyProtection="1">
      <alignment horizontal="center" vertical="center"/>
      <protection locked="0"/>
    </xf>
    <xf numFmtId="0" fontId="124" fillId="33" borderId="161" xfId="0" applyNumberFormat="1" applyFont="1" applyFill="1" applyBorder="1" applyAlignment="1" applyProtection="1">
      <alignment horizontal="center" vertical="center"/>
      <protection locked="0"/>
    </xf>
    <xf numFmtId="0" fontId="124" fillId="33" borderId="164" xfId="0" applyNumberFormat="1" applyFont="1" applyFill="1" applyBorder="1" applyAlignment="1" applyProtection="1">
      <alignment horizontal="center" vertical="center"/>
      <protection locked="0"/>
    </xf>
    <xf numFmtId="0" fontId="100" fillId="0" borderId="170" xfId="0" applyFont="1" applyFill="1" applyBorder="1" applyAlignment="1" applyProtection="1">
      <alignment horizontal="left" vertical="center" wrapText="1" indent="1"/>
      <protection/>
    </xf>
    <xf numFmtId="0" fontId="100" fillId="0" borderId="40" xfId="0" applyFont="1" applyFill="1" applyBorder="1" applyAlignment="1" applyProtection="1">
      <alignment horizontal="left" vertical="center" wrapText="1" indent="1"/>
      <protection/>
    </xf>
    <xf numFmtId="0" fontId="100" fillId="0" borderId="49" xfId="0" applyFont="1" applyFill="1" applyBorder="1" applyAlignment="1" applyProtection="1">
      <alignment horizontal="left" vertical="center" wrapText="1" indent="1"/>
      <protection/>
    </xf>
    <xf numFmtId="0" fontId="100" fillId="0" borderId="171" xfId="0" applyFont="1" applyFill="1" applyBorder="1" applyAlignment="1" applyProtection="1">
      <alignment horizontal="left" vertical="center" wrapText="1" indent="1"/>
      <protection/>
    </xf>
    <xf numFmtId="0" fontId="100" fillId="0" borderId="0" xfId="0" applyFont="1" applyFill="1" applyBorder="1" applyAlignment="1" applyProtection="1">
      <alignment horizontal="left" vertical="center" wrapText="1" indent="1"/>
      <protection/>
    </xf>
    <xf numFmtId="0" fontId="100" fillId="0" borderId="59" xfId="0" applyFont="1" applyFill="1" applyBorder="1" applyAlignment="1" applyProtection="1">
      <alignment horizontal="left" vertical="center" wrapText="1" indent="1"/>
      <protection/>
    </xf>
    <xf numFmtId="0" fontId="100" fillId="0" borderId="172" xfId="0" applyFont="1" applyFill="1" applyBorder="1" applyAlignment="1" applyProtection="1">
      <alignment horizontal="left" vertical="center" wrapText="1" indent="1"/>
      <protection/>
    </xf>
    <xf numFmtId="0" fontId="100" fillId="0" borderId="53" xfId="0" applyFont="1" applyFill="1" applyBorder="1" applyAlignment="1" applyProtection="1">
      <alignment horizontal="left" vertical="center" wrapText="1" indent="1"/>
      <protection/>
    </xf>
    <xf numFmtId="0" fontId="100" fillId="0" borderId="173" xfId="0" applyFont="1" applyFill="1" applyBorder="1" applyAlignment="1" applyProtection="1">
      <alignment horizontal="left" vertical="center" wrapText="1" indent="1"/>
      <protection/>
    </xf>
    <xf numFmtId="0" fontId="115" fillId="0" borderId="170" xfId="0" applyFont="1" applyFill="1" applyBorder="1" applyAlignment="1" applyProtection="1">
      <alignment horizontal="left" vertical="center" indent="1"/>
      <protection/>
    </xf>
    <xf numFmtId="0" fontId="115" fillId="0" borderId="40" xfId="0" applyFont="1" applyFill="1" applyBorder="1" applyAlignment="1" applyProtection="1">
      <alignment horizontal="left" vertical="center" indent="1"/>
      <protection/>
    </xf>
    <xf numFmtId="0" fontId="115" fillId="0" borderId="49" xfId="0" applyFont="1" applyFill="1" applyBorder="1" applyAlignment="1" applyProtection="1">
      <alignment horizontal="left" vertical="center" indent="1"/>
      <protection/>
    </xf>
    <xf numFmtId="0" fontId="115" fillId="0" borderId="172" xfId="0" applyFont="1" applyFill="1" applyBorder="1" applyAlignment="1" applyProtection="1">
      <alignment horizontal="left" vertical="center" indent="1"/>
      <protection/>
    </xf>
    <xf numFmtId="0" fontId="115" fillId="0" borderId="53" xfId="0" applyFont="1" applyFill="1" applyBorder="1" applyAlignment="1" applyProtection="1">
      <alignment horizontal="left" vertical="center" indent="1"/>
      <protection/>
    </xf>
    <xf numFmtId="0" fontId="115" fillId="0" borderId="173" xfId="0" applyFont="1" applyFill="1" applyBorder="1" applyAlignment="1" applyProtection="1">
      <alignment horizontal="left" vertical="center" indent="1"/>
      <protection/>
    </xf>
    <xf numFmtId="0" fontId="83" fillId="0" borderId="0" xfId="0" applyFont="1" applyFill="1" applyAlignment="1" applyProtection="1">
      <alignment vertical="center"/>
      <protection/>
    </xf>
    <xf numFmtId="0" fontId="100" fillId="0" borderId="174" xfId="0" applyFont="1" applyFill="1" applyBorder="1" applyAlignment="1" applyProtection="1">
      <alignment horizontal="center" vertical="center"/>
      <protection/>
    </xf>
    <xf numFmtId="0" fontId="100" fillId="0" borderId="175" xfId="0" applyFont="1" applyFill="1" applyBorder="1" applyAlignment="1" applyProtection="1">
      <alignment horizontal="center" vertical="center"/>
      <protection/>
    </xf>
    <xf numFmtId="0" fontId="100" fillId="0" borderId="168" xfId="0" applyFont="1" applyFill="1" applyBorder="1" applyAlignment="1" applyProtection="1">
      <alignment horizontal="center" vertical="center"/>
      <protection/>
    </xf>
    <xf numFmtId="0" fontId="101" fillId="0" borderId="28" xfId="0" applyFont="1" applyFill="1" applyBorder="1" applyAlignment="1" applyProtection="1">
      <alignment vertical="center"/>
      <protection/>
    </xf>
    <xf numFmtId="0" fontId="101" fillId="0" borderId="10" xfId="0" applyFont="1" applyFill="1" applyBorder="1" applyAlignment="1" applyProtection="1">
      <alignment vertical="center"/>
      <protection/>
    </xf>
    <xf numFmtId="0" fontId="100" fillId="0" borderId="176" xfId="0" applyFont="1" applyFill="1" applyBorder="1" applyAlignment="1" applyProtection="1">
      <alignment horizontal="center" vertical="center"/>
      <protection/>
    </xf>
    <xf numFmtId="0" fontId="100" fillId="0" borderId="143" xfId="0" applyFont="1" applyFill="1" applyBorder="1" applyAlignment="1" applyProtection="1">
      <alignment horizontal="center" vertical="center"/>
      <protection/>
    </xf>
    <xf numFmtId="0" fontId="100" fillId="0" borderId="124" xfId="0" applyNumberFormat="1" applyFont="1" applyFill="1" applyBorder="1" applyAlignment="1" applyProtection="1">
      <alignment vertical="center" shrinkToFit="1"/>
      <protection/>
    </xf>
    <xf numFmtId="0" fontId="100" fillId="0" borderId="107" xfId="0" applyNumberFormat="1" applyFont="1" applyFill="1" applyBorder="1" applyAlignment="1" applyProtection="1">
      <alignment vertical="center" shrinkToFit="1"/>
      <protection/>
    </xf>
    <xf numFmtId="0" fontId="100" fillId="0" borderId="119" xfId="0" applyNumberFormat="1" applyFont="1" applyFill="1" applyBorder="1" applyAlignment="1" applyProtection="1">
      <alignment vertical="center" wrapText="1" shrinkToFit="1"/>
      <protection/>
    </xf>
    <xf numFmtId="0" fontId="100" fillId="0" borderId="124" xfId="0" applyNumberFormat="1" applyFont="1" applyFill="1" applyBorder="1" applyAlignment="1" applyProtection="1">
      <alignment vertical="center" wrapText="1" shrinkToFit="1"/>
      <protection/>
    </xf>
    <xf numFmtId="0" fontId="119" fillId="33" borderId="85" xfId="0" applyNumberFormat="1" applyFont="1" applyFill="1" applyBorder="1" applyAlignment="1" applyProtection="1">
      <alignment horizontal="center" vertical="center" shrinkToFit="1"/>
      <protection locked="0"/>
    </xf>
    <xf numFmtId="0" fontId="100" fillId="0" borderId="137" xfId="0" applyNumberFormat="1" applyFont="1" applyFill="1" applyBorder="1" applyAlignment="1" applyProtection="1">
      <alignment vertical="center" shrinkToFit="1"/>
      <protection/>
    </xf>
    <xf numFmtId="0" fontId="100" fillId="0" borderId="166" xfId="0" applyNumberFormat="1" applyFont="1" applyFill="1" applyBorder="1" applyAlignment="1" applyProtection="1">
      <alignment vertical="center" shrinkToFit="1"/>
      <protection/>
    </xf>
    <xf numFmtId="0" fontId="101" fillId="0" borderId="137" xfId="0" applyNumberFormat="1" applyFont="1" applyFill="1" applyBorder="1" applyAlignment="1" applyProtection="1">
      <alignment horizontal="center" vertical="center" shrinkToFit="1"/>
      <protection/>
    </xf>
    <xf numFmtId="0" fontId="119" fillId="33" borderId="58" xfId="0" applyNumberFormat="1" applyFont="1" applyFill="1" applyBorder="1" applyAlignment="1" applyProtection="1">
      <alignment horizontal="center" vertical="center" shrinkToFit="1"/>
      <protection locked="0"/>
    </xf>
    <xf numFmtId="0" fontId="100" fillId="0" borderId="120" xfId="0" applyNumberFormat="1" applyFont="1" applyFill="1" applyBorder="1" applyAlignment="1" applyProtection="1">
      <alignment vertical="center" shrinkToFit="1"/>
      <protection/>
    </xf>
    <xf numFmtId="0" fontId="100" fillId="0" borderId="138" xfId="0" applyNumberFormat="1" applyFont="1" applyFill="1" applyBorder="1" applyAlignment="1" applyProtection="1">
      <alignment vertical="center" shrinkToFit="1"/>
      <protection/>
    </xf>
    <xf numFmtId="0" fontId="100" fillId="0" borderId="10" xfId="63" applyFont="1" applyFill="1" applyBorder="1" applyAlignment="1" applyProtection="1">
      <alignment horizontal="center" vertical="center" shrinkToFit="1"/>
      <protection/>
    </xf>
    <xf numFmtId="0" fontId="100" fillId="0" borderId="10" xfId="63" applyNumberFormat="1" applyFont="1" applyFill="1" applyBorder="1" applyAlignment="1" applyProtection="1">
      <alignment horizontal="center" vertical="center" shrinkToFit="1"/>
      <protection/>
    </xf>
    <xf numFmtId="0" fontId="100" fillId="0" borderId="177" xfId="0" applyNumberFormat="1" applyFont="1" applyFill="1" applyBorder="1" applyAlignment="1" applyProtection="1">
      <alignment horizontal="left" vertical="center" shrinkToFit="1"/>
      <protection/>
    </xf>
    <xf numFmtId="0" fontId="100" fillId="0" borderId="178" xfId="0" applyNumberFormat="1" applyFont="1" applyFill="1" applyBorder="1" applyAlignment="1" applyProtection="1">
      <alignment horizontal="left" vertical="center" shrinkToFit="1"/>
      <protection/>
    </xf>
    <xf numFmtId="0" fontId="100" fillId="0" borderId="179" xfId="0" applyNumberFormat="1" applyFont="1" applyFill="1" applyBorder="1" applyAlignment="1" applyProtection="1">
      <alignment horizontal="left" vertical="center" shrinkToFit="1"/>
      <protection/>
    </xf>
    <xf numFmtId="0" fontId="100" fillId="0" borderId="180" xfId="0" applyNumberFormat="1" applyFont="1" applyFill="1" applyBorder="1" applyAlignment="1" applyProtection="1">
      <alignment horizontal="left" vertical="center" shrinkToFit="1"/>
      <protection/>
    </xf>
    <xf numFmtId="0" fontId="100" fillId="0" borderId="58" xfId="0" applyNumberFormat="1" applyFont="1" applyFill="1" applyBorder="1" applyAlignment="1" applyProtection="1">
      <alignment vertical="center" shrinkToFit="1"/>
      <protection/>
    </xf>
    <xf numFmtId="0" fontId="100" fillId="0" borderId="181" xfId="0" applyNumberFormat="1" applyFont="1" applyFill="1" applyBorder="1" applyAlignment="1" applyProtection="1">
      <alignment vertical="center" shrinkToFit="1"/>
      <protection/>
    </xf>
    <xf numFmtId="0" fontId="100" fillId="0" borderId="182" xfId="0" applyNumberFormat="1" applyFont="1" applyFill="1" applyBorder="1" applyAlignment="1" applyProtection="1">
      <alignment horizontal="left" vertical="center" shrinkToFit="1"/>
      <protection/>
    </xf>
    <xf numFmtId="0" fontId="101" fillId="0" borderId="61" xfId="0" applyFont="1" applyFill="1" applyBorder="1" applyAlignment="1" applyProtection="1">
      <alignment vertical="center" wrapText="1"/>
      <protection/>
    </xf>
    <xf numFmtId="0" fontId="101" fillId="0" borderId="21" xfId="0" applyFont="1" applyFill="1" applyBorder="1" applyAlignment="1" applyProtection="1">
      <alignment vertical="center" wrapText="1"/>
      <protection/>
    </xf>
    <xf numFmtId="0" fontId="101" fillId="33" borderId="183" xfId="0" applyFont="1" applyFill="1" applyBorder="1" applyAlignment="1" applyProtection="1">
      <alignment horizontal="center" vertical="center"/>
      <protection/>
    </xf>
    <xf numFmtId="0" fontId="101" fillId="33" borderId="184" xfId="0" applyFont="1" applyFill="1" applyBorder="1" applyAlignment="1" applyProtection="1">
      <alignment horizontal="center" vertical="center"/>
      <protection/>
    </xf>
    <xf numFmtId="0" fontId="119" fillId="33" borderId="181" xfId="0" applyNumberFormat="1" applyFont="1" applyFill="1" applyBorder="1" applyAlignment="1" applyProtection="1">
      <alignment horizontal="center" vertical="center" shrinkToFit="1"/>
      <protection locked="0"/>
    </xf>
    <xf numFmtId="0" fontId="100" fillId="0" borderId="185" xfId="0" applyNumberFormat="1" applyFont="1" applyFill="1" applyBorder="1" applyAlignment="1" applyProtection="1">
      <alignment horizontal="left" vertical="center" shrinkToFit="1"/>
      <protection/>
    </xf>
    <xf numFmtId="0" fontId="100" fillId="0" borderId="132" xfId="0" applyNumberFormat="1" applyFont="1" applyFill="1" applyBorder="1" applyAlignment="1" applyProtection="1">
      <alignment horizontal="left" vertical="center" shrinkToFit="1"/>
      <protection/>
    </xf>
    <xf numFmtId="0" fontId="100" fillId="0" borderId="186" xfId="0" applyNumberFormat="1" applyFont="1" applyFill="1" applyBorder="1" applyAlignment="1" applyProtection="1">
      <alignment horizontal="left" vertical="center" shrinkToFit="1"/>
      <protection/>
    </xf>
    <xf numFmtId="0" fontId="100" fillId="0" borderId="187" xfId="0" applyNumberFormat="1" applyFont="1" applyFill="1" applyBorder="1" applyAlignment="1" applyProtection="1">
      <alignment horizontal="left" vertical="center" shrinkToFit="1"/>
      <protection/>
    </xf>
    <xf numFmtId="0" fontId="100" fillId="0" borderId="85" xfId="0" applyNumberFormat="1" applyFont="1" applyFill="1" applyBorder="1" applyAlignment="1" applyProtection="1">
      <alignment horizontal="left" vertical="center" shrinkToFit="1"/>
      <protection/>
    </xf>
    <xf numFmtId="0" fontId="100" fillId="0" borderId="89" xfId="0" applyNumberFormat="1" applyFont="1" applyFill="1" applyBorder="1" applyAlignment="1" applyProtection="1">
      <alignment horizontal="left" vertical="center" shrinkToFit="1"/>
      <protection/>
    </xf>
    <xf numFmtId="0" fontId="100" fillId="0" borderId="121" xfId="0" applyNumberFormat="1" applyFont="1" applyFill="1" applyBorder="1" applyAlignment="1" applyProtection="1">
      <alignment horizontal="left" vertical="center" shrinkToFit="1"/>
      <protection/>
    </xf>
    <xf numFmtId="0" fontId="100" fillId="0" borderId="188" xfId="0" applyNumberFormat="1" applyFont="1" applyFill="1" applyBorder="1" applyAlignment="1" applyProtection="1">
      <alignment horizontal="left" vertical="center" shrinkToFit="1"/>
      <protection/>
    </xf>
    <xf numFmtId="0" fontId="100" fillId="0" borderId="145" xfId="0" applyNumberFormat="1" applyFont="1" applyFill="1" applyBorder="1" applyAlignment="1" applyProtection="1">
      <alignment horizontal="left" vertical="center" shrinkToFit="1"/>
      <protection/>
    </xf>
    <xf numFmtId="0" fontId="100" fillId="0" borderId="177" xfId="0" applyNumberFormat="1" applyFont="1" applyFill="1" applyBorder="1" applyAlignment="1" applyProtection="1">
      <alignment horizontal="left" vertical="center" wrapText="1" shrinkToFit="1"/>
      <protection/>
    </xf>
    <xf numFmtId="0" fontId="100" fillId="0" borderId="178" xfId="0" applyNumberFormat="1" applyFont="1" applyFill="1" applyBorder="1" applyAlignment="1" applyProtection="1">
      <alignment horizontal="left" vertical="center" wrapText="1" shrinkToFit="1"/>
      <protection/>
    </xf>
    <xf numFmtId="0" fontId="100" fillId="0" borderId="182" xfId="0" applyNumberFormat="1" applyFont="1" applyFill="1" applyBorder="1" applyAlignment="1" applyProtection="1">
      <alignment horizontal="left" vertical="center" wrapText="1" shrinkToFit="1"/>
      <protection/>
    </xf>
    <xf numFmtId="0" fontId="100" fillId="0" borderId="48" xfId="63" applyNumberFormat="1" applyFont="1" applyFill="1" applyBorder="1" applyAlignment="1" applyProtection="1">
      <alignment horizontal="center" vertical="center" shrinkToFit="1"/>
      <protection/>
    </xf>
    <xf numFmtId="0" fontId="100" fillId="0" borderId="52" xfId="63" applyNumberFormat="1" applyFont="1" applyFill="1" applyBorder="1" applyAlignment="1" applyProtection="1">
      <alignment horizontal="center" vertical="center" shrinkToFit="1"/>
      <protection/>
    </xf>
    <xf numFmtId="180" fontId="100" fillId="0" borderId="189" xfId="63" applyNumberFormat="1" applyFont="1" applyFill="1" applyBorder="1" applyAlignment="1" applyProtection="1">
      <alignment horizontal="center" vertical="center"/>
      <protection/>
    </xf>
    <xf numFmtId="180" fontId="100" fillId="0" borderId="190" xfId="63" applyNumberFormat="1" applyFont="1" applyFill="1" applyBorder="1" applyAlignment="1" applyProtection="1">
      <alignment horizontal="center" vertical="center"/>
      <protection/>
    </xf>
    <xf numFmtId="0" fontId="102" fillId="0" borderId="191" xfId="63" applyFont="1" applyFill="1" applyBorder="1" applyAlignment="1" applyProtection="1">
      <alignment horizontal="center" vertical="center" shrinkToFit="1"/>
      <protection/>
    </xf>
    <xf numFmtId="0" fontId="102" fillId="0" borderId="61" xfId="63" applyFont="1" applyFill="1" applyBorder="1" applyAlignment="1" applyProtection="1">
      <alignment horizontal="center" vertical="center" shrinkToFit="1"/>
      <protection/>
    </xf>
    <xf numFmtId="0" fontId="100" fillId="0" borderId="48" xfId="63" applyFont="1" applyFill="1" applyBorder="1" applyAlignment="1" applyProtection="1">
      <alignment horizontal="center" vertical="center" shrinkToFit="1"/>
      <protection/>
    </xf>
    <xf numFmtId="0" fontId="100" fillId="0" borderId="112" xfId="63" applyFont="1" applyFill="1" applyBorder="1" applyAlignment="1" applyProtection="1">
      <alignment horizontal="center" vertical="center" shrinkToFit="1"/>
      <protection/>
    </xf>
    <xf numFmtId="0" fontId="100" fillId="0" borderId="52" xfId="63" applyFont="1" applyFill="1" applyBorder="1" applyAlignment="1" applyProtection="1">
      <alignment horizontal="center" vertical="center" shrinkToFit="1"/>
      <protection/>
    </xf>
    <xf numFmtId="0" fontId="101" fillId="0" borderId="11" xfId="63" applyFont="1" applyBorder="1" applyAlignment="1" applyProtection="1">
      <alignment horizontal="center" vertical="center" wrapText="1"/>
      <protection/>
    </xf>
    <xf numFmtId="0" fontId="101" fillId="0" borderId="16" xfId="63" applyFont="1" applyBorder="1" applyAlignment="1" applyProtection="1">
      <alignment horizontal="center" vertical="center"/>
      <protection/>
    </xf>
    <xf numFmtId="0" fontId="101" fillId="0" borderId="12" xfId="63" applyFont="1" applyBorder="1" applyAlignment="1" applyProtection="1">
      <alignment horizontal="center" vertical="center" wrapText="1"/>
      <protection/>
    </xf>
    <xf numFmtId="0" fontId="101" fillId="0" borderId="17" xfId="63" applyFont="1" applyBorder="1" applyAlignment="1" applyProtection="1">
      <alignment horizontal="center" vertical="center" wrapText="1"/>
      <protection/>
    </xf>
    <xf numFmtId="0" fontId="114" fillId="0" borderId="0" xfId="63" applyFont="1" applyFill="1" applyAlignment="1" applyProtection="1">
      <alignment horizontal="center" vertical="center"/>
      <protection/>
    </xf>
    <xf numFmtId="0" fontId="101" fillId="0" borderId="176" xfId="63" applyFont="1" applyBorder="1" applyAlignment="1" applyProtection="1">
      <alignment horizontal="center" vertical="center"/>
      <protection/>
    </xf>
    <xf numFmtId="0" fontId="101" fillId="0" borderId="141" xfId="63" applyFont="1" applyBorder="1" applyAlignment="1" applyProtection="1">
      <alignment horizontal="center" vertical="center"/>
      <protection/>
    </xf>
    <xf numFmtId="0" fontId="101" fillId="0" borderId="191" xfId="63" applyFont="1" applyBorder="1" applyAlignment="1" applyProtection="1">
      <alignment horizontal="center" vertical="center" wrapText="1"/>
      <protection/>
    </xf>
    <xf numFmtId="0" fontId="101" fillId="0" borderId="30" xfId="63" applyFont="1" applyBorder="1" applyAlignment="1" applyProtection="1">
      <alignment horizontal="center" vertical="center"/>
      <protection/>
    </xf>
    <xf numFmtId="0" fontId="101" fillId="0" borderId="28" xfId="63" applyFont="1" applyBorder="1" applyAlignment="1" applyProtection="1">
      <alignment horizontal="center" vertical="center"/>
      <protection/>
    </xf>
    <xf numFmtId="0" fontId="101" fillId="0" borderId="143" xfId="63" applyFont="1" applyBorder="1" applyAlignment="1" applyProtection="1">
      <alignment horizontal="center" vertical="center"/>
      <protection/>
    </xf>
    <xf numFmtId="0" fontId="100" fillId="0" borderId="29" xfId="63" applyFont="1" applyFill="1" applyBorder="1" applyAlignment="1" applyProtection="1">
      <alignment horizontal="center" vertical="center" wrapText="1"/>
      <protection/>
    </xf>
    <xf numFmtId="0" fontId="100" fillId="0" borderId="61" xfId="63" applyFont="1" applyFill="1" applyBorder="1" applyAlignment="1" applyProtection="1">
      <alignment horizontal="center" vertical="center" wrapText="1"/>
      <protection/>
    </xf>
    <xf numFmtId="0" fontId="101" fillId="0" borderId="174" xfId="63" applyFont="1" applyBorder="1" applyAlignment="1" applyProtection="1">
      <alignment horizontal="center" vertical="center"/>
      <protection/>
    </xf>
    <xf numFmtId="180" fontId="100" fillId="0" borderId="192" xfId="63" applyNumberFormat="1" applyFont="1" applyFill="1" applyBorder="1" applyAlignment="1" applyProtection="1">
      <alignment horizontal="center" vertical="center"/>
      <protection/>
    </xf>
    <xf numFmtId="180" fontId="100" fillId="0" borderId="193" xfId="63" applyNumberFormat="1" applyFont="1" applyFill="1" applyBorder="1" applyAlignment="1" applyProtection="1">
      <alignment horizontal="center" vertical="center"/>
      <protection/>
    </xf>
    <xf numFmtId="0" fontId="111" fillId="0" borderId="171" xfId="63" applyFont="1" applyBorder="1" applyAlignment="1" applyProtection="1">
      <alignment horizontal="center" vertical="center" wrapText="1"/>
      <protection/>
    </xf>
    <xf numFmtId="0" fontId="111" fillId="0" borderId="0" xfId="63" applyFont="1" applyBorder="1" applyAlignment="1" applyProtection="1">
      <alignment horizontal="center" vertical="center" wrapText="1"/>
      <protection/>
    </xf>
    <xf numFmtId="0" fontId="112" fillId="4" borderId="0" xfId="63" applyFont="1" applyFill="1" applyBorder="1" applyAlignment="1" applyProtection="1">
      <alignment horizontal="center" vertical="center"/>
      <protection/>
    </xf>
    <xf numFmtId="0" fontId="112" fillId="4" borderId="0" xfId="63" applyFont="1" applyFill="1" applyAlignment="1" applyProtection="1">
      <alignment horizontal="center" vertical="center"/>
      <protection/>
    </xf>
    <xf numFmtId="0" fontId="101" fillId="0" borderId="157" xfId="63" applyFont="1" applyBorder="1" applyAlignment="1" applyProtection="1">
      <alignment horizontal="center" vertical="center"/>
      <protection/>
    </xf>
    <xf numFmtId="0" fontId="100" fillId="0" borderId="48" xfId="63" applyFont="1" applyFill="1" applyBorder="1" applyAlignment="1" applyProtection="1">
      <alignment horizontal="center" vertical="center" shrinkToFit="1"/>
      <protection locked="0"/>
    </xf>
    <xf numFmtId="0" fontId="100" fillId="0" borderId="112" xfId="63" applyFont="1" applyFill="1" applyBorder="1" applyAlignment="1" applyProtection="1">
      <alignment horizontal="center" vertical="center" shrinkToFit="1"/>
      <protection locked="0"/>
    </xf>
    <xf numFmtId="0" fontId="100" fillId="0" borderId="52" xfId="63" applyFont="1" applyFill="1" applyBorder="1" applyAlignment="1" applyProtection="1">
      <alignment horizontal="center" vertical="center" shrinkToFit="1"/>
      <protection locked="0"/>
    </xf>
    <xf numFmtId="0" fontId="101" fillId="0" borderId="194" xfId="63" applyFont="1" applyBorder="1" applyAlignment="1" applyProtection="1">
      <alignment horizontal="center" vertical="center"/>
      <protection/>
    </xf>
    <xf numFmtId="0" fontId="100" fillId="0" borderId="48" xfId="63" applyNumberFormat="1" applyFont="1" applyFill="1" applyBorder="1" applyAlignment="1" applyProtection="1">
      <alignment horizontal="center" vertical="center" shrinkToFit="1"/>
      <protection locked="0"/>
    </xf>
    <xf numFmtId="0" fontId="100" fillId="0" borderId="52" xfId="63" applyNumberFormat="1" applyFont="1" applyFill="1" applyBorder="1" applyAlignment="1" applyProtection="1">
      <alignment horizontal="center" vertical="center" shrinkToFit="1"/>
      <protection locked="0"/>
    </xf>
    <xf numFmtId="0" fontId="101" fillId="0" borderId="195" xfId="63" applyFont="1" applyBorder="1" applyAlignment="1" applyProtection="1">
      <alignment horizontal="center" vertical="center"/>
      <protection/>
    </xf>
    <xf numFmtId="0" fontId="101" fillId="0" borderId="26" xfId="63" applyFont="1" applyBorder="1" applyAlignment="1" applyProtection="1">
      <alignment horizontal="center" vertical="center"/>
      <protection/>
    </xf>
    <xf numFmtId="0" fontId="100" fillId="36" borderId="196" xfId="0" applyFont="1" applyFill="1" applyBorder="1" applyAlignment="1" applyProtection="1">
      <alignment horizontal="center" vertical="center"/>
      <protection/>
    </xf>
    <xf numFmtId="0" fontId="100" fillId="36" borderId="197" xfId="0" applyFont="1" applyFill="1" applyBorder="1" applyAlignment="1" applyProtection="1">
      <alignment horizontal="center" vertical="center"/>
      <protection/>
    </xf>
    <xf numFmtId="0" fontId="100" fillId="35" borderId="196" xfId="0" applyFont="1" applyFill="1" applyBorder="1" applyAlignment="1" applyProtection="1">
      <alignment horizontal="center" vertical="center"/>
      <protection/>
    </xf>
    <xf numFmtId="0" fontId="100" fillId="35" borderId="115" xfId="0" applyFont="1" applyFill="1" applyBorder="1" applyAlignment="1" applyProtection="1">
      <alignment horizontal="center" vertical="center"/>
      <protection/>
    </xf>
    <xf numFmtId="0" fontId="100" fillId="33" borderId="198" xfId="0" applyFont="1" applyFill="1" applyBorder="1" applyAlignment="1" applyProtection="1">
      <alignment horizontal="center" vertical="center"/>
      <protection/>
    </xf>
    <xf numFmtId="0" fontId="100" fillId="33" borderId="115" xfId="0" applyFont="1" applyFill="1" applyBorder="1" applyAlignment="1" applyProtection="1">
      <alignment horizontal="center" vertical="center"/>
      <protection/>
    </xf>
    <xf numFmtId="0" fontId="100" fillId="33" borderId="199" xfId="0" applyFont="1" applyFill="1" applyBorder="1" applyAlignment="1" applyProtection="1">
      <alignment horizontal="left" vertical="center"/>
      <protection locked="0"/>
    </xf>
    <xf numFmtId="0" fontId="100" fillId="33" borderId="200" xfId="0" applyFont="1" applyFill="1" applyBorder="1" applyAlignment="1" applyProtection="1">
      <alignment horizontal="left" vertical="center"/>
      <protection locked="0"/>
    </xf>
    <xf numFmtId="0" fontId="100" fillId="33" borderId="201" xfId="0" applyFont="1" applyFill="1" applyBorder="1" applyAlignment="1" applyProtection="1">
      <alignment horizontal="left" vertical="center"/>
      <protection locked="0"/>
    </xf>
    <xf numFmtId="0" fontId="100" fillId="33" borderId="165" xfId="0" applyFont="1" applyFill="1" applyBorder="1" applyAlignment="1" applyProtection="1">
      <alignment horizontal="left" vertical="center"/>
      <protection locked="0"/>
    </xf>
    <xf numFmtId="0" fontId="100" fillId="33" borderId="202" xfId="0" applyFont="1" applyFill="1" applyBorder="1" applyAlignment="1" applyProtection="1">
      <alignment horizontal="left" vertical="center"/>
      <protection locked="0"/>
    </xf>
    <xf numFmtId="0" fontId="100" fillId="33" borderId="136" xfId="0" applyFont="1" applyFill="1" applyBorder="1" applyAlignment="1" applyProtection="1">
      <alignment horizontal="left" vertical="center"/>
      <protection locked="0"/>
    </xf>
    <xf numFmtId="0" fontId="100" fillId="33" borderId="203" xfId="0" applyFont="1" applyFill="1" applyBorder="1" applyAlignment="1" applyProtection="1">
      <alignment horizontal="center" vertical="center"/>
      <protection/>
    </xf>
    <xf numFmtId="0" fontId="100" fillId="33" borderId="204" xfId="0" applyFont="1" applyFill="1" applyBorder="1" applyAlignment="1" applyProtection="1">
      <alignment horizontal="center" vertical="center"/>
      <protection/>
    </xf>
    <xf numFmtId="0" fontId="100" fillId="35" borderId="203" xfId="0" applyFont="1" applyFill="1" applyBorder="1" applyAlignment="1" applyProtection="1">
      <alignment horizontal="center" vertical="center"/>
      <protection/>
    </xf>
    <xf numFmtId="0" fontId="100" fillId="35" borderId="204" xfId="0" applyFont="1" applyFill="1" applyBorder="1" applyAlignment="1" applyProtection="1">
      <alignment horizontal="center" vertical="center"/>
      <protection/>
    </xf>
    <xf numFmtId="0" fontId="100" fillId="36" borderId="205" xfId="0" applyFont="1" applyFill="1" applyBorder="1" applyAlignment="1" applyProtection="1">
      <alignment horizontal="center" vertical="center"/>
      <protection/>
    </xf>
    <xf numFmtId="0" fontId="100" fillId="36" borderId="206" xfId="0" applyFont="1" applyFill="1" applyBorder="1" applyAlignment="1" applyProtection="1">
      <alignment horizontal="center" vertical="center"/>
      <protection/>
    </xf>
    <xf numFmtId="0" fontId="100" fillId="0" borderId="171" xfId="0" applyFont="1" applyBorder="1" applyAlignment="1" applyProtection="1">
      <alignment horizontal="center" vertical="center"/>
      <protection/>
    </xf>
    <xf numFmtId="0" fontId="100" fillId="0" borderId="155" xfId="0" applyFont="1" applyBorder="1" applyAlignment="1" applyProtection="1">
      <alignment horizontal="center" vertical="center"/>
      <protection/>
    </xf>
    <xf numFmtId="0" fontId="100" fillId="0" borderId="172" xfId="0" applyFont="1" applyBorder="1" applyAlignment="1" applyProtection="1">
      <alignment horizontal="center" vertical="center"/>
      <protection/>
    </xf>
    <xf numFmtId="0" fontId="100" fillId="0" borderId="207" xfId="0" applyFont="1" applyBorder="1" applyAlignment="1" applyProtection="1">
      <alignment horizontal="center" vertical="center"/>
      <protection/>
    </xf>
    <xf numFmtId="0" fontId="100" fillId="0" borderId="186" xfId="0" applyFont="1" applyBorder="1" applyAlignment="1" applyProtection="1">
      <alignment horizontal="center" vertical="center"/>
      <protection/>
    </xf>
    <xf numFmtId="0" fontId="100" fillId="0" borderId="134" xfId="0" applyFont="1" applyBorder="1" applyAlignment="1" applyProtection="1">
      <alignment horizontal="center" vertical="center"/>
      <protection/>
    </xf>
    <xf numFmtId="0" fontId="100" fillId="0" borderId="87" xfId="0" applyFont="1" applyBorder="1" applyAlignment="1" applyProtection="1">
      <alignment horizontal="center" vertical="top" wrapText="1"/>
      <protection/>
    </xf>
    <xf numFmtId="0" fontId="100" fillId="0" borderId="135" xfId="0" applyFont="1" applyBorder="1" applyAlignment="1" applyProtection="1">
      <alignment horizontal="center" vertical="top" wrapText="1"/>
      <protection/>
    </xf>
    <xf numFmtId="0" fontId="119" fillId="33" borderId="201" xfId="0" applyFont="1" applyFill="1" applyBorder="1" applyAlignment="1" applyProtection="1">
      <alignment horizontal="left" vertical="center"/>
      <protection locked="0"/>
    </xf>
    <xf numFmtId="0" fontId="119" fillId="33" borderId="165" xfId="0" applyFont="1" applyFill="1" applyBorder="1" applyAlignment="1" applyProtection="1">
      <alignment horizontal="left" vertical="center"/>
      <protection locked="0"/>
    </xf>
    <xf numFmtId="0" fontId="119" fillId="33" borderId="208" xfId="0" applyFont="1" applyFill="1" applyBorder="1" applyAlignment="1" applyProtection="1">
      <alignment horizontal="left" vertical="center"/>
      <protection locked="0"/>
    </xf>
    <xf numFmtId="0" fontId="119" fillId="33" borderId="209" xfId="0" applyFont="1" applyFill="1" applyBorder="1" applyAlignment="1" applyProtection="1">
      <alignment horizontal="left" vertical="center"/>
      <protection locked="0"/>
    </xf>
    <xf numFmtId="0" fontId="125" fillId="0" borderId="185" xfId="0" applyFont="1" applyBorder="1" applyAlignment="1" applyProtection="1">
      <alignment horizontal="center" vertical="center"/>
      <protection/>
    </xf>
    <xf numFmtId="0" fontId="125" fillId="0" borderId="132" xfId="0" applyFont="1" applyBorder="1" applyAlignment="1" applyProtection="1">
      <alignment horizontal="center" vertical="center"/>
      <protection/>
    </xf>
    <xf numFmtId="0" fontId="125" fillId="0" borderId="210" xfId="0" applyFont="1" applyBorder="1" applyAlignment="1" applyProtection="1">
      <alignment horizontal="center" vertical="center"/>
      <protection/>
    </xf>
    <xf numFmtId="0" fontId="125" fillId="0" borderId="39" xfId="0" applyFont="1" applyBorder="1" applyAlignment="1" applyProtection="1">
      <alignment horizontal="center" vertical="center"/>
      <protection/>
    </xf>
    <xf numFmtId="0" fontId="119" fillId="33" borderId="202" xfId="0" applyFont="1" applyFill="1" applyBorder="1" applyAlignment="1" applyProtection="1">
      <alignment horizontal="left" vertical="center"/>
      <protection locked="0"/>
    </xf>
    <xf numFmtId="0" fontId="119" fillId="33" borderId="136" xfId="0" applyFont="1" applyFill="1" applyBorder="1" applyAlignment="1" applyProtection="1">
      <alignment horizontal="left" vertical="center"/>
      <protection locked="0"/>
    </xf>
    <xf numFmtId="0" fontId="114" fillId="0" borderId="0" xfId="0" applyFont="1" applyAlignment="1" applyProtection="1">
      <alignment horizontal="center" vertical="center"/>
      <protection/>
    </xf>
    <xf numFmtId="0" fontId="100" fillId="33" borderId="208" xfId="0" applyFont="1" applyFill="1" applyBorder="1" applyAlignment="1" applyProtection="1">
      <alignment horizontal="left" vertical="center"/>
      <protection locked="0"/>
    </xf>
    <xf numFmtId="0" fontId="100" fillId="33" borderId="209" xfId="0" applyFont="1" applyFill="1" applyBorder="1" applyAlignment="1" applyProtection="1">
      <alignment horizontal="left" vertical="center"/>
      <protection locked="0"/>
    </xf>
    <xf numFmtId="0" fontId="100" fillId="33" borderId="84" xfId="0"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16" xfId="0" applyFont="1" applyBorder="1" applyAlignment="1">
      <alignment horizontal="center" vertical="center"/>
    </xf>
    <xf numFmtId="0" fontId="0" fillId="0" borderId="119" xfId="0" applyFont="1" applyBorder="1" applyAlignment="1">
      <alignment horizontal="center" vertical="center"/>
    </xf>
    <xf numFmtId="0" fontId="0" fillId="0" borderId="106" xfId="0" applyFont="1" applyBorder="1" applyAlignment="1">
      <alignment horizontal="center" vertical="center"/>
    </xf>
    <xf numFmtId="0" fontId="0" fillId="0" borderId="124" xfId="0" applyFont="1" applyBorder="1" applyAlignment="1">
      <alignment horizontal="center" vertical="center"/>
    </xf>
    <xf numFmtId="0" fontId="0" fillId="0" borderId="39" xfId="0" applyFont="1" applyBorder="1" applyAlignment="1">
      <alignment horizontal="center" vertical="center"/>
    </xf>
    <xf numFmtId="0" fontId="0" fillId="0" borderId="211" xfId="0" applyFont="1" applyFill="1" applyBorder="1" applyAlignment="1">
      <alignment horizontal="center" vertical="center"/>
    </xf>
    <xf numFmtId="0" fontId="0" fillId="0" borderId="16" xfId="0" applyFont="1" applyFill="1" applyBorder="1" applyAlignment="1">
      <alignment horizontal="center" vertical="center"/>
    </xf>
    <xf numFmtId="0" fontId="0" fillId="38" borderId="121" xfId="0" applyFont="1" applyFill="1" applyBorder="1" applyAlignment="1">
      <alignment horizontal="center" vertical="center"/>
    </xf>
    <xf numFmtId="0" fontId="0" fillId="38" borderId="127" xfId="0" applyFont="1" applyFill="1" applyBorder="1" applyAlignment="1">
      <alignment horizontal="center" vertical="center"/>
    </xf>
    <xf numFmtId="0" fontId="0" fillId="38" borderId="123" xfId="0" applyFont="1" applyFill="1" applyBorder="1" applyAlignment="1">
      <alignment horizontal="center" vertical="center"/>
    </xf>
    <xf numFmtId="0" fontId="0" fillId="0" borderId="57" xfId="0" applyFont="1" applyBorder="1" applyAlignment="1">
      <alignment horizontal="center" vertical="center" textRotation="255"/>
    </xf>
    <xf numFmtId="0" fontId="0" fillId="0" borderId="212" xfId="0" applyFont="1" applyBorder="1" applyAlignment="1">
      <alignment horizontal="center" vertical="center" textRotation="255"/>
    </xf>
    <xf numFmtId="0" fontId="0" fillId="0" borderId="116" xfId="0" applyFont="1" applyBorder="1" applyAlignment="1">
      <alignment horizontal="center" vertical="center" textRotation="255"/>
    </xf>
    <xf numFmtId="0" fontId="0" fillId="0" borderId="10" xfId="0" applyFont="1" applyBorder="1" applyAlignment="1">
      <alignment horizontal="center" vertical="center"/>
    </xf>
    <xf numFmtId="0" fontId="0" fillId="0" borderId="10" xfId="0" applyFont="1" applyBorder="1" applyAlignment="1">
      <alignment horizontal="left" vertical="top"/>
    </xf>
    <xf numFmtId="0" fontId="0" fillId="0" borderId="87" xfId="0" applyFont="1" applyFill="1" applyBorder="1" applyAlignment="1">
      <alignment horizontal="center" vertical="center"/>
    </xf>
    <xf numFmtId="0" fontId="0" fillId="0" borderId="99" xfId="0" applyFont="1" applyFill="1" applyBorder="1" applyAlignment="1">
      <alignment horizontal="center" vertical="center"/>
    </xf>
    <xf numFmtId="0" fontId="0" fillId="37" borderId="213" xfId="0" applyFont="1" applyFill="1" applyBorder="1" applyAlignment="1">
      <alignment horizontal="center" vertical="center" textRotation="255"/>
    </xf>
    <xf numFmtId="0" fontId="0" fillId="37" borderId="146" xfId="0" applyFont="1" applyFill="1" applyBorder="1" applyAlignment="1">
      <alignment horizontal="center" vertical="center" textRotation="255"/>
    </xf>
    <xf numFmtId="0" fontId="0" fillId="37" borderId="124" xfId="0" applyFont="1" applyFill="1" applyBorder="1" applyAlignment="1">
      <alignment horizontal="center" vertical="center" textRotation="255"/>
    </xf>
    <xf numFmtId="0" fontId="0" fillId="0" borderId="214" xfId="0" applyFont="1" applyFill="1" applyBorder="1" applyAlignment="1">
      <alignment horizontal="center" vertical="center"/>
    </xf>
    <xf numFmtId="0" fontId="0" fillId="0" borderId="215" xfId="0" applyFont="1" applyFill="1" applyBorder="1" applyAlignment="1">
      <alignment horizontal="center" vertical="center"/>
    </xf>
    <xf numFmtId="0" fontId="0" fillId="0" borderId="216" xfId="0" applyFont="1" applyFill="1" applyBorder="1" applyAlignment="1">
      <alignment horizontal="center" vertical="center"/>
    </xf>
    <xf numFmtId="0" fontId="0" fillId="0" borderId="217" xfId="0" applyFont="1" applyFill="1" applyBorder="1" applyAlignment="1">
      <alignment horizontal="center" vertical="center"/>
    </xf>
    <xf numFmtId="0" fontId="0" fillId="0" borderId="56" xfId="0" applyFont="1" applyFill="1" applyBorder="1" applyAlignment="1">
      <alignment horizontal="center" vertical="top" wrapText="1"/>
    </xf>
    <xf numFmtId="0" fontId="0" fillId="0" borderId="218" xfId="0" applyFont="1" applyFill="1" applyBorder="1" applyAlignment="1">
      <alignment horizontal="center" vertical="top" wrapText="1"/>
    </xf>
    <xf numFmtId="0" fontId="0" fillId="0" borderId="219" xfId="0" applyFont="1" applyBorder="1" applyAlignment="1">
      <alignment horizontal="center" vertical="center"/>
    </xf>
    <xf numFmtId="0" fontId="0" fillId="0" borderId="220" xfId="0" applyFont="1" applyBorder="1" applyAlignment="1">
      <alignment horizontal="center" vertical="center"/>
    </xf>
    <xf numFmtId="0" fontId="0" fillId="0" borderId="54" xfId="0" applyFont="1" applyBorder="1" applyAlignment="1">
      <alignment horizontal="center" vertical="center"/>
    </xf>
    <xf numFmtId="0" fontId="0" fillId="0" borderId="221" xfId="0" applyFont="1" applyBorder="1" applyAlignment="1">
      <alignment horizontal="center" vertical="center"/>
    </xf>
    <xf numFmtId="0" fontId="0" fillId="0" borderId="157" xfId="0" applyFont="1" applyBorder="1" applyAlignment="1">
      <alignment horizontal="center" vertical="center"/>
    </xf>
    <xf numFmtId="0" fontId="0" fillId="0" borderId="51" xfId="0" applyFont="1" applyBorder="1" applyAlignment="1">
      <alignment horizontal="center" vertical="center"/>
    </xf>
    <xf numFmtId="0" fontId="0" fillId="0" borderId="222" xfId="0" applyFont="1" applyBorder="1" applyAlignment="1">
      <alignment horizontal="center" vertical="center"/>
    </xf>
    <xf numFmtId="0" fontId="0" fillId="0" borderId="112" xfId="0" applyFont="1" applyBorder="1" applyAlignment="1">
      <alignment horizontal="center" vertical="center"/>
    </xf>
    <xf numFmtId="0" fontId="0" fillId="0" borderId="52" xfId="0" applyFont="1" applyBorder="1" applyAlignment="1">
      <alignment horizontal="center" vertical="center"/>
    </xf>
    <xf numFmtId="187" fontId="0" fillId="0" borderId="222" xfId="0" applyNumberFormat="1" applyFont="1" applyBorder="1" applyAlignment="1">
      <alignment horizontal="center" vertical="center"/>
    </xf>
    <xf numFmtId="187" fontId="0" fillId="0" borderId="52" xfId="0" applyNumberFormat="1" applyFont="1" applyBorder="1" applyAlignment="1">
      <alignment horizontal="center" vertical="center"/>
    </xf>
    <xf numFmtId="0" fontId="0" fillId="38" borderId="120" xfId="0" applyFont="1" applyFill="1" applyBorder="1" applyAlignment="1">
      <alignment horizontal="center" vertical="center" wrapText="1"/>
    </xf>
    <xf numFmtId="0" fontId="0" fillId="38" borderId="138" xfId="0" applyFont="1" applyFill="1" applyBorder="1" applyAlignment="1">
      <alignment horizontal="center" vertical="center"/>
    </xf>
    <xf numFmtId="0" fontId="0" fillId="38" borderId="121" xfId="0" applyFont="1" applyFill="1" applyBorder="1" applyAlignment="1">
      <alignment horizontal="center" vertical="center" wrapText="1"/>
    </xf>
    <xf numFmtId="0" fontId="0" fillId="38" borderId="126" xfId="0" applyFont="1" applyFill="1" applyBorder="1" applyAlignment="1">
      <alignment horizontal="center" vertical="center"/>
    </xf>
    <xf numFmtId="0" fontId="0" fillId="38" borderId="119" xfId="0" applyFont="1" applyFill="1" applyBorder="1" applyAlignment="1">
      <alignment horizontal="center" vertical="center"/>
    </xf>
    <xf numFmtId="0" fontId="0" fillId="38" borderId="106" xfId="0" applyFont="1" applyFill="1" applyBorder="1" applyAlignment="1">
      <alignment horizontal="center" vertical="center"/>
    </xf>
    <xf numFmtId="0" fontId="0" fillId="38" borderId="118" xfId="0" applyFont="1" applyFill="1" applyBorder="1" applyAlignment="1">
      <alignment horizontal="center" vertical="center"/>
    </xf>
    <xf numFmtId="0" fontId="0" fillId="38" borderId="122"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xf>
    <xf numFmtId="0" fontId="113" fillId="0" borderId="211" xfId="0" applyFont="1" applyFill="1" applyBorder="1" applyAlignment="1">
      <alignment horizontal="center" vertical="center"/>
    </xf>
    <xf numFmtId="0" fontId="113" fillId="0" borderId="16" xfId="0" applyFont="1" applyFill="1" applyBorder="1" applyAlignment="1">
      <alignment horizontal="center" vertical="center"/>
    </xf>
    <xf numFmtId="0" fontId="0" fillId="38" borderId="121" xfId="0" applyFill="1" applyBorder="1" applyAlignment="1">
      <alignment horizontal="center" vertical="center"/>
    </xf>
    <xf numFmtId="0" fontId="0" fillId="38" borderId="127" xfId="0" applyFill="1" applyBorder="1" applyAlignment="1">
      <alignment horizontal="center" vertical="center"/>
    </xf>
    <xf numFmtId="0" fontId="0" fillId="38" borderId="123" xfId="0" applyFill="1" applyBorder="1" applyAlignment="1">
      <alignment horizontal="center" vertical="center"/>
    </xf>
    <xf numFmtId="0" fontId="0" fillId="0" borderId="214" xfId="0" applyFill="1" applyBorder="1" applyAlignment="1">
      <alignment horizontal="center" vertical="center"/>
    </xf>
    <xf numFmtId="0" fontId="0" fillId="0" borderId="215" xfId="0" applyFill="1" applyBorder="1" applyAlignment="1">
      <alignment horizontal="center" vertical="center"/>
    </xf>
    <xf numFmtId="0" fontId="0" fillId="0" borderId="216" xfId="0" applyFill="1" applyBorder="1" applyAlignment="1">
      <alignment horizontal="center" vertical="center"/>
    </xf>
    <xf numFmtId="0" fontId="0" fillId="0" borderId="217" xfId="0" applyFill="1" applyBorder="1" applyAlignment="1">
      <alignment horizontal="center" vertical="center"/>
    </xf>
    <xf numFmtId="0" fontId="0" fillId="0" borderId="211" xfId="0" applyFill="1" applyBorder="1" applyAlignment="1">
      <alignment horizontal="center" vertical="center"/>
    </xf>
    <xf numFmtId="0" fontId="0" fillId="0" borderId="16" xfId="0" applyFill="1" applyBorder="1" applyAlignment="1">
      <alignment horizontal="center" vertical="center"/>
    </xf>
    <xf numFmtId="0" fontId="0" fillId="0" borderId="57" xfId="0" applyBorder="1" applyAlignment="1">
      <alignment horizontal="center" vertical="center" textRotation="255"/>
    </xf>
    <xf numFmtId="0" fontId="0" fillId="0" borderId="212" xfId="0" applyBorder="1" applyAlignment="1">
      <alignment horizontal="center" vertical="center" textRotation="255"/>
    </xf>
    <xf numFmtId="0" fontId="0" fillId="0" borderId="116" xfId="0" applyBorder="1" applyAlignment="1">
      <alignment horizontal="center" vertical="center" textRotation="255"/>
    </xf>
    <xf numFmtId="0" fontId="0" fillId="37" borderId="213" xfId="0" applyFill="1" applyBorder="1" applyAlignment="1">
      <alignment horizontal="center" vertical="center" textRotation="255"/>
    </xf>
    <xf numFmtId="0" fontId="0" fillId="37" borderId="146" xfId="0" applyFill="1" applyBorder="1" applyAlignment="1">
      <alignment horizontal="center" vertical="center" textRotation="255"/>
    </xf>
    <xf numFmtId="0" fontId="0" fillId="37" borderId="124" xfId="0" applyFill="1" applyBorder="1" applyAlignment="1">
      <alignment horizontal="center" vertical="center" textRotation="255"/>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19" xfId="0" applyBorder="1" applyAlignment="1">
      <alignment horizontal="center" vertical="center"/>
    </xf>
    <xf numFmtId="0" fontId="0" fillId="0" borderId="106" xfId="0" applyBorder="1" applyAlignment="1">
      <alignment horizontal="center" vertical="center"/>
    </xf>
    <xf numFmtId="0" fontId="0" fillId="0" borderId="124" xfId="0" applyBorder="1" applyAlignment="1">
      <alignment horizontal="center" vertical="center"/>
    </xf>
    <xf numFmtId="0" fontId="0" fillId="0" borderId="39" xfId="0" applyBorder="1" applyAlignment="1">
      <alignment horizontal="center" vertical="center"/>
    </xf>
    <xf numFmtId="0" fontId="113" fillId="0" borderId="219" xfId="0" applyFont="1" applyBorder="1" applyAlignment="1">
      <alignment horizontal="center" vertical="center"/>
    </xf>
    <xf numFmtId="0" fontId="113" fillId="0" borderId="220" xfId="0" applyFont="1" applyBorder="1" applyAlignment="1">
      <alignment horizontal="center" vertical="center"/>
    </xf>
    <xf numFmtId="0" fontId="113" fillId="0" borderId="54" xfId="0" applyFont="1" applyBorder="1" applyAlignment="1">
      <alignment horizontal="center" vertical="center"/>
    </xf>
    <xf numFmtId="0" fontId="113" fillId="0" borderId="221" xfId="0" applyFont="1" applyBorder="1" applyAlignment="1">
      <alignment horizontal="center" vertical="center"/>
    </xf>
    <xf numFmtId="0" fontId="113" fillId="0" borderId="157" xfId="0" applyFont="1" applyBorder="1" applyAlignment="1">
      <alignment horizontal="center" vertical="center"/>
    </xf>
    <xf numFmtId="0" fontId="113" fillId="0" borderId="51" xfId="0" applyFont="1" applyBorder="1" applyAlignment="1">
      <alignment horizontal="center" vertical="center"/>
    </xf>
    <xf numFmtId="0" fontId="113" fillId="0" borderId="222" xfId="0" applyFont="1" applyBorder="1" applyAlignment="1">
      <alignment horizontal="center" vertical="center"/>
    </xf>
    <xf numFmtId="0" fontId="113" fillId="0" borderId="112" xfId="0" applyFont="1" applyBorder="1" applyAlignment="1">
      <alignment horizontal="center" vertical="center"/>
    </xf>
    <xf numFmtId="0" fontId="113" fillId="0" borderId="52" xfId="0" applyFont="1" applyBorder="1" applyAlignment="1">
      <alignment horizontal="center" vertical="center"/>
    </xf>
    <xf numFmtId="0" fontId="0" fillId="0" borderId="87" xfId="0" applyFill="1" applyBorder="1" applyAlignment="1">
      <alignment horizontal="center" vertical="center"/>
    </xf>
    <xf numFmtId="0" fontId="0" fillId="0" borderId="99" xfId="0" applyFill="1" applyBorder="1" applyAlignment="1">
      <alignment horizontal="center" vertical="center"/>
    </xf>
    <xf numFmtId="0" fontId="0" fillId="38" borderId="122" xfId="0" applyFill="1" applyBorder="1" applyAlignment="1">
      <alignment horizontal="center" vertical="center"/>
    </xf>
    <xf numFmtId="0" fontId="0" fillId="38" borderId="106" xfId="0" applyFill="1" applyBorder="1" applyAlignment="1">
      <alignment horizontal="center" vertical="center"/>
    </xf>
    <xf numFmtId="0" fontId="0" fillId="38" borderId="118" xfId="0" applyFill="1" applyBorder="1" applyAlignment="1">
      <alignment horizontal="center" vertical="center"/>
    </xf>
    <xf numFmtId="0" fontId="0" fillId="38" borderId="121" xfId="0" applyFill="1" applyBorder="1" applyAlignment="1">
      <alignment horizontal="center" vertical="center" wrapText="1"/>
    </xf>
    <xf numFmtId="0" fontId="0" fillId="38" borderId="126" xfId="0" applyFill="1" applyBorder="1" applyAlignment="1">
      <alignment horizontal="center" vertical="center"/>
    </xf>
    <xf numFmtId="0" fontId="0" fillId="38" borderId="120" xfId="0" applyFill="1" applyBorder="1" applyAlignment="1">
      <alignment horizontal="center" vertical="center" wrapText="1"/>
    </xf>
    <xf numFmtId="0" fontId="0" fillId="38" borderId="138" xfId="0" applyFill="1" applyBorder="1" applyAlignment="1">
      <alignment horizontal="center" vertical="center"/>
    </xf>
    <xf numFmtId="0" fontId="0" fillId="38" borderId="119" xfId="0" applyFill="1" applyBorder="1" applyAlignment="1">
      <alignment horizontal="center" vertical="center"/>
    </xf>
    <xf numFmtId="187" fontId="113" fillId="0" borderId="222" xfId="0" applyNumberFormat="1" applyFont="1" applyBorder="1" applyAlignment="1">
      <alignment horizontal="center" vertical="center"/>
    </xf>
    <xf numFmtId="187" fontId="113" fillId="0" borderId="52"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H16事業計画書様式-新" xfId="63"/>
    <cellStyle name="Followed Hyperlink" xfId="64"/>
    <cellStyle name="良い" xfId="65"/>
  </cellStyles>
  <dxfs count="112">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indexed="10"/>
      </font>
    </dxf>
    <dxf>
      <font>
        <color rgb="FFFF0000"/>
      </font>
    </dxf>
    <dxf>
      <font>
        <color rgb="FFFF0000"/>
      </font>
    </dxf>
    <dxf>
      <font>
        <color rgb="FFFF0000"/>
      </font>
    </dxf>
    <dxf>
      <font>
        <color rgb="FFFF0000"/>
      </font>
    </dxf>
    <dxf>
      <font>
        <color indexed="10"/>
      </font>
    </dxf>
    <dxf>
      <font>
        <color indexed="39"/>
      </font>
    </dxf>
    <dxf>
      <font>
        <color indexed="10"/>
      </font>
    </dxf>
    <dxf>
      <font>
        <color indexed="39"/>
      </font>
    </dxf>
    <dxf>
      <font>
        <color indexed="39"/>
      </font>
    </dxf>
    <dxf>
      <font>
        <color indexed="10"/>
      </font>
    </dxf>
    <dxf>
      <font>
        <color indexed="39"/>
      </font>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ont>
        <color rgb="FFFF0000"/>
      </font>
    </dxf>
    <dxf>
      <font>
        <color rgb="FFFF0000"/>
      </font>
    </dxf>
    <dxf>
      <font>
        <color rgb="FFFF0000"/>
      </font>
    </dxf>
    <dxf>
      <font>
        <color indexed="10"/>
      </font>
    </dxf>
    <dxf>
      <font>
        <color indexed="39"/>
      </font>
    </dxf>
    <dxf>
      <font>
        <color indexed="10"/>
      </font>
    </dxf>
    <dxf>
      <font>
        <color indexed="39"/>
      </font>
    </dxf>
    <dxf>
      <font>
        <color indexed="10"/>
      </font>
    </dxf>
    <dxf>
      <font>
        <color indexed="39"/>
      </font>
    </dxf>
    <dxf>
      <font>
        <color indexed="10"/>
      </font>
    </dxf>
    <dxf>
      <font>
        <color indexed="39"/>
      </font>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ill>
        <patternFill patternType="solid">
          <fgColor indexed="65"/>
          <bgColor rgb="FFFFCCFF"/>
        </patternFill>
      </fill>
    </dxf>
    <dxf>
      <fill>
        <patternFill>
          <bgColor rgb="FFCCECFF"/>
        </patternFill>
      </fill>
    </dxf>
    <dxf>
      <font>
        <color rgb="FFFF0000"/>
      </font>
    </dxf>
    <dxf>
      <font>
        <color rgb="FFFF0000"/>
      </font>
    </dxf>
    <dxf>
      <font>
        <color rgb="FFFF0000"/>
      </font>
    </dxf>
    <dxf>
      <font>
        <color rgb="FFFF0000"/>
      </font>
    </dxf>
    <dxf>
      <font>
        <color rgb="FFFF0000"/>
      </font>
    </dxf>
    <dxf>
      <font>
        <color rgb="FFFF0000"/>
      </font>
    </dxf>
    <dxf>
      <font>
        <color indexed="10"/>
      </font>
    </dxf>
    <dxf>
      <font>
        <color indexed="39"/>
      </font>
    </dxf>
    <dxf>
      <fill>
        <patternFill patternType="solid">
          <fgColor indexed="65"/>
          <bgColor rgb="FFFFCCFF"/>
        </patternFill>
      </fill>
    </dxf>
    <dxf>
      <fill>
        <patternFill>
          <bgColor rgb="FFCCECFF"/>
        </patternFill>
      </fill>
    </dxf>
    <dxf>
      <fill>
        <patternFill>
          <bgColor rgb="FFFFFF00"/>
        </patternFill>
      </fill>
    </dxf>
    <dxf>
      <fill>
        <patternFill>
          <bgColor theme="0" tint="-0.4999699890613556"/>
        </patternFill>
      </fill>
    </dxf>
    <dxf>
      <fill>
        <patternFill>
          <bgColor theme="0" tint="-0.4999699890613556"/>
        </patternFill>
      </fill>
    </dxf>
    <dxf>
      <font>
        <color indexed="10"/>
      </font>
    </dxf>
    <dxf>
      <font>
        <color indexed="39"/>
      </font>
    </dxf>
    <dxf>
      <font>
        <color indexed="10"/>
      </font>
    </dxf>
    <dxf>
      <font>
        <color indexed="39"/>
      </font>
    </dxf>
    <dxf>
      <font>
        <color indexed="10"/>
      </font>
    </dxf>
    <dxf>
      <font>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3499799966812134"/>
        </patternFill>
      </fill>
    </dxf>
    <dxf>
      <fill>
        <patternFill>
          <bgColor theme="0" tint="-0.3499799966812134"/>
        </patternFill>
      </fill>
    </dxf>
    <dxf>
      <font>
        <color rgb="FF9C0006"/>
      </font>
      <fill>
        <patternFill>
          <bgColor rgb="FFFFC7CE"/>
        </patternFill>
      </fill>
      <border/>
    </dxf>
    <dxf>
      <font>
        <color rgb="FF0000FF"/>
      </font>
      <border/>
    </dxf>
    <dxf>
      <font>
        <color rgb="FFFF0000"/>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31</xdr:row>
      <xdr:rowOff>9525</xdr:rowOff>
    </xdr:from>
    <xdr:to>
      <xdr:col>0</xdr:col>
      <xdr:colOff>819150</xdr:colOff>
      <xdr:row>38</xdr:row>
      <xdr:rowOff>19050</xdr:rowOff>
    </xdr:to>
    <xdr:sp>
      <xdr:nvSpPr>
        <xdr:cNvPr id="1" name="AutoShape 2"/>
        <xdr:cNvSpPr>
          <a:spLocks/>
        </xdr:cNvSpPr>
      </xdr:nvSpPr>
      <xdr:spPr>
        <a:xfrm>
          <a:off x="657225" y="8372475"/>
          <a:ext cx="161925" cy="2343150"/>
        </a:xfrm>
        <a:prstGeom prst="leftBrace">
          <a:avLst>
            <a:gd name="adj" fmla="val -406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228600</xdr:colOff>
      <xdr:row>5</xdr:row>
      <xdr:rowOff>38100</xdr:rowOff>
    </xdr:from>
    <xdr:to>
      <xdr:col>19</xdr:col>
      <xdr:colOff>9525</xdr:colOff>
      <xdr:row>6</xdr:row>
      <xdr:rowOff>304800</xdr:rowOff>
    </xdr:to>
    <xdr:sp>
      <xdr:nvSpPr>
        <xdr:cNvPr id="2" name="正方形/長方形 38"/>
        <xdr:cNvSpPr>
          <a:spLocks/>
        </xdr:cNvSpPr>
      </xdr:nvSpPr>
      <xdr:spPr>
        <a:xfrm>
          <a:off x="9839325" y="828675"/>
          <a:ext cx="4010025" cy="438150"/>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0</xdr:col>
      <xdr:colOff>561975</xdr:colOff>
      <xdr:row>1</xdr:row>
      <xdr:rowOff>76200</xdr:rowOff>
    </xdr:from>
    <xdr:to>
      <xdr:col>1</xdr:col>
      <xdr:colOff>1466850</xdr:colOff>
      <xdr:row>5</xdr:row>
      <xdr:rowOff>47625</xdr:rowOff>
    </xdr:to>
    <xdr:sp>
      <xdr:nvSpPr>
        <xdr:cNvPr id="3" name="正方形/長方形 4"/>
        <xdr:cNvSpPr>
          <a:spLocks/>
        </xdr:cNvSpPr>
      </xdr:nvSpPr>
      <xdr:spPr>
        <a:xfrm>
          <a:off x="561975" y="247650"/>
          <a:ext cx="1762125" cy="590550"/>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200025</xdr:colOff>
      <xdr:row>24</xdr:row>
      <xdr:rowOff>228600</xdr:rowOff>
    </xdr:from>
    <xdr:to>
      <xdr:col>20</xdr:col>
      <xdr:colOff>590550</xdr:colOff>
      <xdr:row>27</xdr:row>
      <xdr:rowOff>28575</xdr:rowOff>
    </xdr:to>
    <xdr:sp>
      <xdr:nvSpPr>
        <xdr:cNvPr id="1" name="正方形/長方形 37"/>
        <xdr:cNvSpPr>
          <a:spLocks/>
        </xdr:cNvSpPr>
      </xdr:nvSpPr>
      <xdr:spPr>
        <a:xfrm>
          <a:off x="11944350" y="5629275"/>
          <a:ext cx="4162425" cy="75247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チェックボックス（</a:t>
          </a:r>
          <a:r>
            <a:rPr lang="en-US" cap="none" sz="1600" b="0" i="0" u="none" baseline="0">
              <a:solidFill>
                <a:srgbClr val="FFFFFF"/>
              </a:solidFill>
            </a:rPr>
            <a:t>■</a:t>
          </a:r>
          <a:r>
            <a:rPr lang="en-US" cap="none" sz="1600" b="0" i="0" u="none" baseline="0">
              <a:solidFill>
                <a:srgbClr val="000000"/>
              </a:solidFill>
            </a:rPr>
            <a:t>）があるものは</a:t>
          </a:r>
          <a:r>
            <a:rPr lang="en-US" cap="none" sz="1600" b="0" i="0" u="none" baseline="0">
              <a:solidFill>
                <a:srgbClr val="000000"/>
              </a:solidFill>
            </a:rPr>
            <a:t>
</a:t>
          </a:r>
          <a:r>
            <a:rPr lang="en-US" cap="none" sz="1600" b="0" i="0" u="none" baseline="0">
              <a:solidFill>
                <a:srgbClr val="000000"/>
              </a:solidFill>
            </a:rPr>
            <a:t>クリックすると☑になります。</a:t>
          </a:r>
        </a:p>
      </xdr:txBody>
    </xdr:sp>
    <xdr:clientData/>
  </xdr:twoCellAnchor>
  <xdr:twoCellAnchor>
    <xdr:from>
      <xdr:col>15</xdr:col>
      <xdr:colOff>133350</xdr:colOff>
      <xdr:row>2</xdr:row>
      <xdr:rowOff>161925</xdr:rowOff>
    </xdr:from>
    <xdr:to>
      <xdr:col>20</xdr:col>
      <xdr:colOff>542925</xdr:colOff>
      <xdr:row>4</xdr:row>
      <xdr:rowOff>276225</xdr:rowOff>
    </xdr:to>
    <xdr:sp>
      <xdr:nvSpPr>
        <xdr:cNvPr id="2" name="正方形/長方形 38"/>
        <xdr:cNvSpPr>
          <a:spLocks/>
        </xdr:cNvSpPr>
      </xdr:nvSpPr>
      <xdr:spPr>
        <a:xfrm>
          <a:off x="11877675" y="552450"/>
          <a:ext cx="4181475" cy="46672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xdr:col>
      <xdr:colOff>390525</xdr:colOff>
      <xdr:row>0</xdr:row>
      <xdr:rowOff>76200</xdr:rowOff>
    </xdr:from>
    <xdr:to>
      <xdr:col>2</xdr:col>
      <xdr:colOff>981075</xdr:colOff>
      <xdr:row>3</xdr:row>
      <xdr:rowOff>95250</xdr:rowOff>
    </xdr:to>
    <xdr:sp>
      <xdr:nvSpPr>
        <xdr:cNvPr id="3" name="正方形/長方形 41"/>
        <xdr:cNvSpPr>
          <a:spLocks/>
        </xdr:cNvSpPr>
      </xdr:nvSpPr>
      <xdr:spPr>
        <a:xfrm>
          <a:off x="781050" y="76200"/>
          <a:ext cx="1771650" cy="5810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2</xdr:col>
      <xdr:colOff>1266825</xdr:colOff>
      <xdr:row>26</xdr:row>
      <xdr:rowOff>47625</xdr:rowOff>
    </xdr:from>
    <xdr:to>
      <xdr:col>12</xdr:col>
      <xdr:colOff>200025</xdr:colOff>
      <xdr:row>35</xdr:row>
      <xdr:rowOff>85725</xdr:rowOff>
    </xdr:to>
    <xdr:sp>
      <xdr:nvSpPr>
        <xdr:cNvPr id="4" name="四角形吹き出し 42"/>
        <xdr:cNvSpPr>
          <a:spLocks/>
        </xdr:cNvSpPr>
      </xdr:nvSpPr>
      <xdr:spPr>
        <a:xfrm>
          <a:off x="2838450" y="6229350"/>
          <a:ext cx="6762750" cy="1609725"/>
        </a:xfrm>
        <a:prstGeom prst="wedgeRectCallout">
          <a:avLst>
            <a:gd name="adj1" fmla="val -59467"/>
            <a:gd name="adj2" fmla="val 52407"/>
          </a:avLst>
        </a:prstGeom>
        <a:solidFill>
          <a:srgbClr val="376092"/>
        </a:solidFill>
        <a:ln w="25400" cmpd="sng">
          <a:solidFill>
            <a:srgbClr val="FFFFFF"/>
          </a:solidFill>
          <a:headEnd type="none"/>
          <a:tailEnd type="none"/>
        </a:ln>
      </xdr:spPr>
      <xdr:txBody>
        <a:bodyPr vertOverflow="clip" wrap="square" lIns="72000" tIns="72000" rIns="72000" bIns="72000" anchor="ctr"/>
        <a:p>
          <a:pPr algn="l">
            <a:defRPr/>
          </a:pPr>
          <a:r>
            <a:rPr lang="en-US" cap="none" sz="1050" b="1" i="0" u="none" baseline="0">
              <a:solidFill>
                <a:srgbClr val="FFFFFF"/>
              </a:solidFill>
            </a:rPr>
            <a:t> </a:t>
          </a:r>
          <a:r>
            <a:rPr lang="en-US" cap="none" sz="1050" b="1" i="0" u="none" baseline="0">
              <a:solidFill>
                <a:srgbClr val="FFFFFF"/>
              </a:solidFill>
            </a:rPr>
            <a:t>◆要記入</a:t>
          </a:r>
          <a:r>
            <a:rPr lang="en-US" cap="none" sz="1050" b="1" i="0" u="none" baseline="0">
              <a:solidFill>
                <a:srgbClr val="FFFFFF"/>
              </a:solidFill>
            </a:rPr>
            <a:t>
</a:t>
          </a:r>
          <a:r>
            <a:rPr lang="en-US" cap="none" sz="1050" b="0" i="0" u="none" baseline="0">
              <a:solidFill>
                <a:srgbClr val="FFFFFF"/>
              </a:solidFill>
            </a:rPr>
            <a:t>　　園児が主体とならない理由により、預かり保育を実施しない場合</a:t>
          </a:r>
          <a:r>
            <a:rPr lang="en-US" cap="none" sz="1050" b="0" i="0" u="none" baseline="0">
              <a:solidFill>
                <a:srgbClr val="FFFFFF"/>
              </a:solidFill>
            </a:rPr>
            <a:t>
</a:t>
          </a:r>
          <a:r>
            <a:rPr lang="en-US" cap="none" sz="1050" b="0" i="0" u="none" baseline="0">
              <a:solidFill>
                <a:srgbClr val="FFFFFF"/>
              </a:solidFill>
            </a:rPr>
            <a:t>　　（例）</a:t>
          </a:r>
          <a:r>
            <a:rPr lang="en-US" cap="none" sz="1050" b="0" i="0" u="none" baseline="0">
              <a:solidFill>
                <a:srgbClr val="FFFFFF"/>
              </a:solidFill>
            </a:rPr>
            <a:t> </a:t>
          </a:r>
          <a:r>
            <a:rPr lang="en-US" cap="none" sz="1050" b="0" i="0" u="none" baseline="0">
              <a:solidFill>
                <a:srgbClr val="FFFFFF"/>
              </a:solidFill>
            </a:rPr>
            <a:t>職員会議</a:t>
          </a:r>
          <a:r>
            <a:rPr lang="en-US" cap="none" sz="1050" b="0" i="0" u="none" baseline="0">
              <a:solidFill>
                <a:srgbClr val="FFFFFF"/>
              </a:solidFill>
            </a:rPr>
            <a:t>/</a:t>
          </a:r>
          <a:r>
            <a:rPr lang="en-US" cap="none" sz="1050" b="0" i="0" u="none" baseline="0">
              <a:solidFill>
                <a:srgbClr val="FFFFFF"/>
              </a:solidFill>
            </a:rPr>
            <a:t>教員研修</a:t>
          </a:r>
          <a:r>
            <a:rPr lang="en-US" cap="none" sz="1050" b="0" i="0" u="none" baseline="0">
              <a:solidFill>
                <a:srgbClr val="FFFFFF"/>
              </a:solidFill>
            </a:rPr>
            <a:t>/</a:t>
          </a:r>
          <a:r>
            <a:rPr lang="en-US" cap="none" sz="1050" b="0" i="0" u="none" baseline="0">
              <a:solidFill>
                <a:srgbClr val="FFFFFF"/>
              </a:solidFill>
            </a:rPr>
            <a:t>行事の準備　等</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a:t>
          </a:r>
          <a:r>
            <a:rPr lang="en-US" cap="none" sz="1050" b="1" i="0" u="none" baseline="0">
              <a:solidFill>
                <a:srgbClr val="FFFFFF"/>
              </a:solidFill>
            </a:rPr>
            <a:t>記入不要</a:t>
          </a:r>
          <a:r>
            <a:rPr lang="en-US" cap="none" sz="1050" b="1" i="0" u="none" baseline="0">
              <a:solidFill>
                <a:srgbClr val="FFFFFF"/>
              </a:solidFill>
            </a:rPr>
            <a:t>
</a:t>
          </a:r>
          <a:r>
            <a:rPr lang="en-US" cap="none" sz="1050" b="0" i="0" u="none" baseline="0">
              <a:solidFill>
                <a:srgbClr val="FFFFFF"/>
              </a:solidFill>
            </a:rPr>
            <a:t>　・園児が主体なる理由により、預かり保育を実施しない場合</a:t>
          </a:r>
          <a:r>
            <a:rPr lang="en-US" cap="none" sz="1050" b="0" i="0" u="none" baseline="0">
              <a:solidFill>
                <a:srgbClr val="FFFFFF"/>
              </a:solidFill>
            </a:rPr>
            <a:t>
</a:t>
          </a:r>
          <a:r>
            <a:rPr lang="en-US" cap="none" sz="1050" b="0" i="0" u="none" baseline="0">
              <a:solidFill>
                <a:srgbClr val="FFFFFF"/>
              </a:solidFill>
            </a:rPr>
            <a:t>　　</a:t>
          </a:r>
          <a:r>
            <a:rPr lang="en-US" cap="none" sz="1050" b="0" i="0" u="none" baseline="0">
              <a:solidFill>
                <a:srgbClr val="FFFFFF"/>
              </a:solidFill>
            </a:rPr>
            <a:t>(</a:t>
          </a:r>
          <a:r>
            <a:rPr lang="en-US" cap="none" sz="1050" b="0" i="0" u="none" baseline="0">
              <a:solidFill>
                <a:srgbClr val="FFFFFF"/>
              </a:solidFill>
            </a:rPr>
            <a:t>例</a:t>
          </a:r>
          <a:r>
            <a:rPr lang="en-US" cap="none" sz="1050" b="0" i="0" u="none" baseline="0">
              <a:solidFill>
                <a:srgbClr val="FFFFFF"/>
              </a:solidFill>
            </a:rPr>
            <a:t>)</a:t>
          </a:r>
          <a:r>
            <a:rPr lang="en-US" cap="none" sz="1050" b="0" i="0" u="none" baseline="0">
              <a:solidFill>
                <a:srgbClr val="FFFFFF"/>
              </a:solidFill>
            </a:rPr>
            <a:t> </a:t>
          </a:r>
          <a:r>
            <a:rPr lang="en-US" cap="none" sz="1050" b="0" i="0" u="none" baseline="0">
              <a:solidFill>
                <a:srgbClr val="FFFFFF"/>
              </a:solidFill>
            </a:rPr>
            <a:t>入園式</a:t>
          </a:r>
          <a:r>
            <a:rPr lang="en-US" cap="none" sz="1050" b="0" i="0" u="none" baseline="0">
              <a:solidFill>
                <a:srgbClr val="FFFFFF"/>
              </a:solidFill>
            </a:rPr>
            <a:t>/</a:t>
          </a:r>
          <a:r>
            <a:rPr lang="en-US" cap="none" sz="1050" b="0" i="0" u="none" baseline="0">
              <a:solidFill>
                <a:srgbClr val="FFFFFF"/>
              </a:solidFill>
            </a:rPr>
            <a:t>始業式</a:t>
          </a:r>
          <a:r>
            <a:rPr lang="en-US" cap="none" sz="1050" b="0" i="0" u="none" baseline="0">
              <a:solidFill>
                <a:srgbClr val="FFFFFF"/>
              </a:solidFill>
            </a:rPr>
            <a:t>/</a:t>
          </a:r>
          <a:r>
            <a:rPr lang="en-US" cap="none" sz="1050" b="0" i="0" u="none" baseline="0">
              <a:solidFill>
                <a:srgbClr val="FFFFFF"/>
              </a:solidFill>
            </a:rPr>
            <a:t>終業式</a:t>
          </a:r>
          <a:r>
            <a:rPr lang="en-US" cap="none" sz="1050" b="0" i="0" u="none" baseline="0">
              <a:solidFill>
                <a:srgbClr val="FFFFFF"/>
              </a:solidFill>
            </a:rPr>
            <a:t>/</a:t>
          </a:r>
          <a:r>
            <a:rPr lang="en-US" cap="none" sz="1050" b="0" i="0" u="none" baseline="0">
              <a:solidFill>
                <a:srgbClr val="FFFFFF"/>
              </a:solidFill>
            </a:rPr>
            <a:t>運動会</a:t>
          </a:r>
          <a:r>
            <a:rPr lang="en-US" cap="none" sz="1050" b="0" i="0" u="none" baseline="0">
              <a:solidFill>
                <a:srgbClr val="FFFFFF"/>
              </a:solidFill>
            </a:rPr>
            <a:t>/</a:t>
          </a:r>
          <a:r>
            <a:rPr lang="en-US" cap="none" sz="1050" b="0" i="0" u="none" baseline="0">
              <a:solidFill>
                <a:srgbClr val="FFFFFF"/>
              </a:solidFill>
            </a:rPr>
            <a:t>遠足</a:t>
          </a:r>
          <a:r>
            <a:rPr lang="en-US" cap="none" sz="1050" b="0" i="0" u="none" baseline="0">
              <a:solidFill>
                <a:srgbClr val="FFFFFF"/>
              </a:solidFill>
            </a:rPr>
            <a:t>/</a:t>
          </a:r>
          <a:r>
            <a:rPr lang="en-US" cap="none" sz="1050" b="0" i="0" u="none" baseline="0">
              <a:solidFill>
                <a:srgbClr val="FFFFFF"/>
              </a:solidFill>
            </a:rPr>
            <a:t>作品展</a:t>
          </a:r>
          <a:r>
            <a:rPr lang="en-US" cap="none" sz="1050" b="0" i="0" u="none" baseline="0">
              <a:solidFill>
                <a:srgbClr val="FFFFFF"/>
              </a:solidFill>
            </a:rPr>
            <a:t>/</a:t>
          </a:r>
          <a:r>
            <a:rPr lang="en-US" cap="none" sz="1050" b="0" i="0" u="none" baseline="0">
              <a:solidFill>
                <a:srgbClr val="FFFFFF"/>
              </a:solidFill>
            </a:rPr>
            <a:t>発表会</a:t>
          </a:r>
          <a:r>
            <a:rPr lang="en-US" cap="none" sz="1050" b="0" i="0" u="none" baseline="0">
              <a:solidFill>
                <a:srgbClr val="FFFFFF"/>
              </a:solidFill>
            </a:rPr>
            <a:t>/</a:t>
          </a:r>
          <a:r>
            <a:rPr lang="en-US" cap="none" sz="1050" b="0" i="0" u="none" baseline="0">
              <a:solidFill>
                <a:srgbClr val="FFFFFF"/>
              </a:solidFill>
            </a:rPr>
            <a:t>参観</a:t>
          </a:r>
          <a:r>
            <a:rPr lang="en-US" cap="none" sz="1050" b="0" i="0" u="none" baseline="0">
              <a:solidFill>
                <a:srgbClr val="FFFFFF"/>
              </a:solidFill>
            </a:rPr>
            <a:t>/</a:t>
          </a:r>
          <a:r>
            <a:rPr lang="en-US" cap="none" sz="1050" b="0" i="0" u="none" baseline="0">
              <a:solidFill>
                <a:srgbClr val="FFFFFF"/>
              </a:solidFill>
            </a:rPr>
            <a:t>懇談会</a:t>
          </a:r>
          <a:r>
            <a:rPr lang="en-US" cap="none" sz="1050" b="0" i="0" u="none" baseline="0">
              <a:solidFill>
                <a:srgbClr val="FFFFFF"/>
              </a:solidFill>
            </a:rPr>
            <a:t>    </a:t>
          </a:r>
          <a:r>
            <a:rPr lang="en-US" cap="none" sz="1050" b="0" i="0" u="none" baseline="0">
              <a:solidFill>
                <a:srgbClr val="FFFFFF"/>
              </a:solidFill>
            </a:rPr>
            <a:t>等</a:t>
          </a:r>
          <a:r>
            <a:rPr lang="en-US" cap="none" sz="1050" b="0" i="0" u="none" baseline="0">
              <a:solidFill>
                <a:srgbClr val="FFFFFF"/>
              </a:solidFill>
            </a:rPr>
            <a:t>
</a:t>
          </a:r>
          <a:r>
            <a:rPr lang="en-US" cap="none" sz="1050" b="0" i="0" u="none" baseline="0">
              <a:solidFill>
                <a:srgbClr val="FFFFFF"/>
              </a:solidFill>
            </a:rPr>
            <a:t>　・新型コロナウイルス感染症の陽性者・濃厚接触者が発生したことによる臨時休園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4</xdr:row>
      <xdr:rowOff>152400</xdr:rowOff>
    </xdr:from>
    <xdr:to>
      <xdr:col>14</xdr:col>
      <xdr:colOff>762000</xdr:colOff>
      <xdr:row>6</xdr:row>
      <xdr:rowOff>209550</xdr:rowOff>
    </xdr:to>
    <xdr:sp>
      <xdr:nvSpPr>
        <xdr:cNvPr id="1" name="正方形/長方形 1"/>
        <xdr:cNvSpPr>
          <a:spLocks/>
        </xdr:cNvSpPr>
      </xdr:nvSpPr>
      <xdr:spPr>
        <a:xfrm>
          <a:off x="10582275" y="885825"/>
          <a:ext cx="4010025" cy="390525"/>
        </a:xfrm>
        <a:prstGeom prst="rect">
          <a:avLst/>
        </a:prstGeom>
        <a:solidFill>
          <a:srgbClr val="BFBFBF"/>
        </a:solidFill>
        <a:ln w="9525" cmpd="sng">
          <a:solidFill>
            <a:srgbClr val="4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黄色セル（</a:t>
          </a:r>
          <a:r>
            <a:rPr lang="en-US" cap="none" sz="1600" b="0" i="0" u="none" baseline="0">
              <a:solidFill>
                <a:srgbClr val="FFFF00"/>
              </a:solidFill>
            </a:rPr>
            <a:t>■</a:t>
          </a:r>
          <a:r>
            <a:rPr lang="en-US" cap="none" sz="1600" b="0" i="0" u="none" baseline="0">
              <a:solidFill>
                <a:srgbClr val="000000"/>
              </a:solidFill>
            </a:rPr>
            <a:t>）に入力してください。</a:t>
          </a:r>
        </a:p>
      </xdr:txBody>
    </xdr:sp>
    <xdr:clientData/>
  </xdr:twoCellAnchor>
  <xdr:twoCellAnchor>
    <xdr:from>
      <xdr:col>10</xdr:col>
      <xdr:colOff>190500</xdr:colOff>
      <xdr:row>0</xdr:row>
      <xdr:rowOff>95250</xdr:rowOff>
    </xdr:from>
    <xdr:to>
      <xdr:col>12</xdr:col>
      <xdr:colOff>228600</xdr:colOff>
      <xdr:row>3</xdr:row>
      <xdr:rowOff>180975</xdr:rowOff>
    </xdr:to>
    <xdr:sp>
      <xdr:nvSpPr>
        <xdr:cNvPr id="2" name="正方形/長方形 3"/>
        <xdr:cNvSpPr>
          <a:spLocks/>
        </xdr:cNvSpPr>
      </xdr:nvSpPr>
      <xdr:spPr>
        <a:xfrm>
          <a:off x="10591800" y="95250"/>
          <a:ext cx="1752600" cy="581025"/>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twoCellAnchor>
    <xdr:from>
      <xdr:col>0</xdr:col>
      <xdr:colOff>533400</xdr:colOff>
      <xdr:row>0</xdr:row>
      <xdr:rowOff>142875</xdr:rowOff>
    </xdr:from>
    <xdr:to>
      <xdr:col>1</xdr:col>
      <xdr:colOff>619125</xdr:colOff>
      <xdr:row>3</xdr:row>
      <xdr:rowOff>228600</xdr:rowOff>
    </xdr:to>
    <xdr:sp>
      <xdr:nvSpPr>
        <xdr:cNvPr id="3" name="正方形/長方形 4"/>
        <xdr:cNvSpPr>
          <a:spLocks/>
        </xdr:cNvSpPr>
      </xdr:nvSpPr>
      <xdr:spPr>
        <a:xfrm>
          <a:off x="533400" y="142875"/>
          <a:ext cx="1762125" cy="5810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1</xdr:col>
      <xdr:colOff>619125</xdr:colOff>
      <xdr:row>7</xdr:row>
      <xdr:rowOff>104775</xdr:rowOff>
    </xdr:from>
    <xdr:to>
      <xdr:col>4</xdr:col>
      <xdr:colOff>885825</xdr:colOff>
      <xdr:row>13</xdr:row>
      <xdr:rowOff>47625</xdr:rowOff>
    </xdr:to>
    <xdr:sp>
      <xdr:nvSpPr>
        <xdr:cNvPr id="4" name="四角形吹き出し 5"/>
        <xdr:cNvSpPr>
          <a:spLocks/>
        </xdr:cNvSpPr>
      </xdr:nvSpPr>
      <xdr:spPr>
        <a:xfrm>
          <a:off x="2295525" y="1400175"/>
          <a:ext cx="3895725" cy="1009650"/>
        </a:xfrm>
        <a:prstGeom prst="wedgeRectCallout">
          <a:avLst>
            <a:gd name="adj1" fmla="val -43606"/>
            <a:gd name="adj2" fmla="val 87574"/>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200" b="1" i="0" u="none" baseline="0">
              <a:solidFill>
                <a:srgbClr val="FFFFFF"/>
              </a:solidFill>
            </a:rPr>
            <a:t>　こちらの表へは記入が必要です。</a:t>
          </a:r>
          <a:r>
            <a:rPr lang="en-US" cap="none" sz="1200" b="1" i="0" u="none" baseline="0">
              <a:solidFill>
                <a:srgbClr val="FFFFFF"/>
              </a:solidFill>
            </a:rPr>
            <a:t>
</a:t>
          </a:r>
          <a:r>
            <a:rPr lang="en-US" cap="none" sz="1200" b="1" i="0" u="none" baseline="0">
              <a:solidFill>
                <a:srgbClr val="FFFFFF"/>
              </a:solidFill>
            </a:rPr>
            <a:t>　（漏れが非常に多いです。）</a:t>
          </a:r>
        </a:p>
      </xdr:txBody>
    </xdr:sp>
    <xdr:clientData/>
  </xdr:twoCellAnchor>
  <xdr:twoCellAnchor>
    <xdr:from>
      <xdr:col>7</xdr:col>
      <xdr:colOff>66675</xdr:colOff>
      <xdr:row>15</xdr:row>
      <xdr:rowOff>514350</xdr:rowOff>
    </xdr:from>
    <xdr:to>
      <xdr:col>10</xdr:col>
      <xdr:colOff>0</xdr:colOff>
      <xdr:row>23</xdr:row>
      <xdr:rowOff>19050</xdr:rowOff>
    </xdr:to>
    <xdr:sp>
      <xdr:nvSpPr>
        <xdr:cNvPr id="5" name="角丸四角形 4"/>
        <xdr:cNvSpPr>
          <a:spLocks/>
        </xdr:cNvSpPr>
      </xdr:nvSpPr>
      <xdr:spPr>
        <a:xfrm>
          <a:off x="9001125" y="3190875"/>
          <a:ext cx="1400175" cy="1304925"/>
        </a:xfrm>
        <a:prstGeom prst="roundRect">
          <a:avLst/>
        </a:prstGeom>
        <a:blipFill>
          <a:blip r:embed="rId1"/>
          <a:srcRect/>
          <a:stretch>
            <a:fillRect/>
          </a:stretch>
        </a:blipFill>
        <a:ln w="254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981075</xdr:colOff>
      <xdr:row>7</xdr:row>
      <xdr:rowOff>85725</xdr:rowOff>
    </xdr:from>
    <xdr:to>
      <xdr:col>9</xdr:col>
      <xdr:colOff>600075</xdr:colOff>
      <xdr:row>13</xdr:row>
      <xdr:rowOff>85725</xdr:rowOff>
    </xdr:to>
    <xdr:sp>
      <xdr:nvSpPr>
        <xdr:cNvPr id="6" name="四角形吹き出し 7"/>
        <xdr:cNvSpPr>
          <a:spLocks/>
        </xdr:cNvSpPr>
      </xdr:nvSpPr>
      <xdr:spPr>
        <a:xfrm>
          <a:off x="6286500" y="1381125"/>
          <a:ext cx="3952875" cy="1066800"/>
        </a:xfrm>
        <a:prstGeom prst="wedgeRectCallout">
          <a:avLst>
            <a:gd name="adj1" fmla="val 31449"/>
            <a:gd name="adj2" fmla="val 134648"/>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200" b="1" i="0" u="none" baseline="0">
              <a:solidFill>
                <a:srgbClr val="FFFFFF"/>
              </a:solidFill>
            </a:rPr>
            <a:t>　「エラー」や「入力してください」</a:t>
          </a:r>
          <a:r>
            <a:rPr lang="en-US" cap="none" sz="1200" b="1" i="0" u="none" baseline="0">
              <a:solidFill>
                <a:srgbClr val="FFFFFF"/>
              </a:solidFill>
            </a:rPr>
            <a:t>
</a:t>
          </a:r>
          <a:r>
            <a:rPr lang="en-US" cap="none" sz="1200" b="1" i="0" u="none" baseline="0">
              <a:solidFill>
                <a:srgbClr val="FFFFFF"/>
              </a:solidFill>
            </a:rPr>
            <a:t>というメッセージが出ている場合、</a:t>
          </a:r>
          <a:r>
            <a:rPr lang="en-US" cap="none" sz="1200" b="1" i="0" u="none" baseline="0">
              <a:solidFill>
                <a:srgbClr val="FFFFFF"/>
              </a:solidFill>
            </a:rPr>
            <a:t>
</a:t>
          </a:r>
          <a:r>
            <a:rPr lang="en-US" cap="none" sz="1200" b="1" i="0" u="none" baseline="0">
              <a:solidFill>
                <a:srgbClr val="FFFFFF"/>
              </a:solidFill>
            </a:rPr>
            <a:t>記入に誤りや漏れがありますので、</a:t>
          </a:r>
          <a:r>
            <a:rPr lang="en-US" cap="none" sz="1200" b="1" i="0" u="none" baseline="0">
              <a:solidFill>
                <a:srgbClr val="FFFFFF"/>
              </a:solidFill>
            </a:rPr>
            <a:t>
</a:t>
          </a:r>
          <a:r>
            <a:rPr lang="en-US" cap="none" sz="1200" b="1" i="0" u="none" baseline="0">
              <a:solidFill>
                <a:srgbClr val="FFFFFF"/>
              </a:solidFill>
            </a:rPr>
            <a:t>解消されてから提出してください。</a:t>
          </a:r>
        </a:p>
      </xdr:txBody>
    </xdr:sp>
    <xdr:clientData/>
  </xdr:twoCellAnchor>
  <xdr:twoCellAnchor>
    <xdr:from>
      <xdr:col>1</xdr:col>
      <xdr:colOff>133350</xdr:colOff>
      <xdr:row>25</xdr:row>
      <xdr:rowOff>438150</xdr:rowOff>
    </xdr:from>
    <xdr:to>
      <xdr:col>6</xdr:col>
      <xdr:colOff>1152525</xdr:colOff>
      <xdr:row>36</xdr:row>
      <xdr:rowOff>114300</xdr:rowOff>
    </xdr:to>
    <xdr:sp>
      <xdr:nvSpPr>
        <xdr:cNvPr id="7" name="フローチャート: 処理 8"/>
        <xdr:cNvSpPr>
          <a:spLocks/>
        </xdr:cNvSpPr>
      </xdr:nvSpPr>
      <xdr:spPr>
        <a:xfrm>
          <a:off x="1809750" y="52482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twoCellAnchor>
    <xdr:from>
      <xdr:col>1</xdr:col>
      <xdr:colOff>152400</xdr:colOff>
      <xdr:row>40</xdr:row>
      <xdr:rowOff>0</xdr:rowOff>
    </xdr:from>
    <xdr:to>
      <xdr:col>6</xdr:col>
      <xdr:colOff>1171575</xdr:colOff>
      <xdr:row>50</xdr:row>
      <xdr:rowOff>152400</xdr:rowOff>
    </xdr:to>
    <xdr:sp>
      <xdr:nvSpPr>
        <xdr:cNvPr id="8" name="フローチャート: 処理 9"/>
        <xdr:cNvSpPr>
          <a:spLocks/>
        </xdr:cNvSpPr>
      </xdr:nvSpPr>
      <xdr:spPr>
        <a:xfrm>
          <a:off x="1828800" y="79914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twoCellAnchor>
    <xdr:from>
      <xdr:col>1</xdr:col>
      <xdr:colOff>104775</xdr:colOff>
      <xdr:row>54</xdr:row>
      <xdr:rowOff>0</xdr:rowOff>
    </xdr:from>
    <xdr:to>
      <xdr:col>6</xdr:col>
      <xdr:colOff>1123950</xdr:colOff>
      <xdr:row>64</xdr:row>
      <xdr:rowOff>152400</xdr:rowOff>
    </xdr:to>
    <xdr:sp>
      <xdr:nvSpPr>
        <xdr:cNvPr id="9" name="フローチャート: 処理 10"/>
        <xdr:cNvSpPr>
          <a:spLocks/>
        </xdr:cNvSpPr>
      </xdr:nvSpPr>
      <xdr:spPr>
        <a:xfrm>
          <a:off x="1781175" y="10696575"/>
          <a:ext cx="7067550" cy="1876425"/>
        </a:xfrm>
        <a:prstGeom prst="flowChartProcess">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400" b="1" i="0" u="none" baseline="0">
              <a:solidFill>
                <a:srgbClr val="FFFFFF"/>
              </a:solidFill>
            </a:rPr>
            <a:t>様式</a:t>
          </a:r>
          <a:r>
            <a:rPr lang="en-US" cap="none" sz="1400" b="1" i="0" u="none" baseline="0">
              <a:solidFill>
                <a:srgbClr val="FFFFFF"/>
              </a:solidFill>
            </a:rPr>
            <a:t>3</a:t>
          </a:r>
          <a:r>
            <a:rPr lang="en-US" cap="none" sz="1400" b="1" i="0" u="none" baseline="0">
              <a:solidFill>
                <a:srgbClr val="FFFFFF"/>
              </a:solidFill>
            </a:rPr>
            <a:t>（</a:t>
          </a:r>
          <a:r>
            <a:rPr lang="en-US" cap="none" sz="1400" b="1" i="0" u="none" baseline="0">
              <a:solidFill>
                <a:srgbClr val="FFFFFF"/>
              </a:solidFill>
            </a:rPr>
            <a:t>4</a:t>
          </a:r>
          <a:r>
            <a:rPr lang="en-US" cap="none" sz="1400" b="1" i="0" u="none" baseline="0">
              <a:solidFill>
                <a:srgbClr val="FFFFFF"/>
              </a:solidFill>
            </a:rPr>
            <a:t>～</a:t>
          </a:r>
          <a:r>
            <a:rPr lang="en-US" cap="none" sz="1400" b="1" i="0" u="none" baseline="0">
              <a:solidFill>
                <a:srgbClr val="FFFFFF"/>
              </a:solidFill>
            </a:rPr>
            <a:t>10</a:t>
          </a:r>
          <a:r>
            <a:rPr lang="en-US" cap="none" sz="1400" b="1" i="0" u="none" baseline="0">
              <a:solidFill>
                <a:srgbClr val="FFFFFF"/>
              </a:solidFill>
            </a:rPr>
            <a:t>月）に入力いただくと</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rPr>
            <a:t>こちらの表へ自動で集計されます。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142875</xdr:colOff>
      <xdr:row>0</xdr:row>
      <xdr:rowOff>104775</xdr:rowOff>
    </xdr:from>
    <xdr:ext cx="3819525" cy="1181100"/>
    <xdr:sp>
      <xdr:nvSpPr>
        <xdr:cNvPr id="1" name="正方形/長方形 3"/>
        <xdr:cNvSpPr>
          <a:spLocks/>
        </xdr:cNvSpPr>
      </xdr:nvSpPr>
      <xdr:spPr>
        <a:xfrm>
          <a:off x="10344150" y="104775"/>
          <a:ext cx="3819525" cy="1181100"/>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様式２</a:t>
          </a:r>
          <a:r>
            <a:rPr lang="en-US" cap="none" sz="1400" b="1" i="0" u="none" baseline="0">
              <a:solidFill>
                <a:srgbClr val="000000"/>
              </a:solidFill>
            </a:rPr>
            <a:t>-</a:t>
          </a:r>
          <a:r>
            <a:rPr lang="en-US" cap="none" sz="1400" b="1" i="0" u="none" baseline="0">
              <a:solidFill>
                <a:srgbClr val="000000"/>
              </a:solidFill>
            </a:rPr>
            <a:t>２</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３のすべてに入力いただくと、</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こちらへ自動で反映されます。</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提出不要ですが、園に備えておいてください。</a:t>
          </a:r>
        </a:p>
      </xdr:txBody>
    </xdr:sp>
    <xdr:clientData/>
  </xdr:oneCellAnchor>
  <xdr:twoCellAnchor>
    <xdr:from>
      <xdr:col>1</xdr:col>
      <xdr:colOff>200025</xdr:colOff>
      <xdr:row>7</xdr:row>
      <xdr:rowOff>66675</xdr:rowOff>
    </xdr:from>
    <xdr:to>
      <xdr:col>6</xdr:col>
      <xdr:colOff>1028700</xdr:colOff>
      <xdr:row>15</xdr:row>
      <xdr:rowOff>333375</xdr:rowOff>
    </xdr:to>
    <xdr:sp>
      <xdr:nvSpPr>
        <xdr:cNvPr id="2" name="正方形/長方形 2"/>
        <xdr:cNvSpPr>
          <a:spLocks/>
        </xdr:cNvSpPr>
      </xdr:nvSpPr>
      <xdr:spPr>
        <a:xfrm>
          <a:off x="1876425" y="1581150"/>
          <a:ext cx="6877050" cy="16764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none" baseline="0">
              <a:solidFill>
                <a:srgbClr val="FFFFFF"/>
              </a:solidFill>
            </a:rPr>
            <a:t>こちらのシートは</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すべて自動集計されます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209550</xdr:rowOff>
    </xdr:from>
    <xdr:to>
      <xdr:col>2</xdr:col>
      <xdr:colOff>819150</xdr:colOff>
      <xdr:row>2</xdr:row>
      <xdr:rowOff>142875</xdr:rowOff>
    </xdr:to>
    <xdr:sp>
      <xdr:nvSpPr>
        <xdr:cNvPr id="1" name="正方形/長方形 3"/>
        <xdr:cNvSpPr>
          <a:spLocks/>
        </xdr:cNvSpPr>
      </xdr:nvSpPr>
      <xdr:spPr>
        <a:xfrm>
          <a:off x="381000" y="209550"/>
          <a:ext cx="1752600" cy="466725"/>
        </a:xfrm>
        <a:prstGeom prst="rect">
          <a:avLst/>
        </a:prstGeom>
        <a:solidFill>
          <a:srgbClr val="00B0F0"/>
        </a:solidFill>
        <a:ln w="9525" cmpd="sng">
          <a:solidFill>
            <a:srgbClr val="400000"/>
          </a:solidFill>
          <a:headEnd type="none"/>
          <a:tailEnd type="none"/>
        </a:ln>
      </xdr:spPr>
      <xdr:txBody>
        <a:bodyPr vertOverflow="clip" wrap="square" lIns="18288" tIns="0" rIns="0" bIns="0" anchor="ctr"/>
        <a:p>
          <a:pPr algn="ctr">
            <a:defRPr/>
          </a:pPr>
          <a:r>
            <a:rPr lang="en-US" cap="none" sz="2400" b="1" i="0" u="none" baseline="0">
              <a:solidFill>
                <a:srgbClr val="FFFFFF"/>
              </a:solidFill>
            </a:rPr>
            <a:t>記入例</a:t>
          </a:r>
        </a:p>
      </xdr:txBody>
    </xdr:sp>
    <xdr:clientData/>
  </xdr:twoCellAnchor>
  <xdr:twoCellAnchor>
    <xdr:from>
      <xdr:col>2</xdr:col>
      <xdr:colOff>295275</xdr:colOff>
      <xdr:row>44</xdr:row>
      <xdr:rowOff>171450</xdr:rowOff>
    </xdr:from>
    <xdr:to>
      <xdr:col>9</xdr:col>
      <xdr:colOff>628650</xdr:colOff>
      <xdr:row>74</xdr:row>
      <xdr:rowOff>57150</xdr:rowOff>
    </xdr:to>
    <xdr:sp>
      <xdr:nvSpPr>
        <xdr:cNvPr id="2" name="正方形/長方形 4"/>
        <xdr:cNvSpPr>
          <a:spLocks/>
        </xdr:cNvSpPr>
      </xdr:nvSpPr>
      <xdr:spPr>
        <a:xfrm>
          <a:off x="1609725" y="90297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381000</xdr:colOff>
      <xdr:row>83</xdr:row>
      <xdr:rowOff>0</xdr:rowOff>
    </xdr:from>
    <xdr:to>
      <xdr:col>9</xdr:col>
      <xdr:colOff>714375</xdr:colOff>
      <xdr:row>112</xdr:row>
      <xdr:rowOff>57150</xdr:rowOff>
    </xdr:to>
    <xdr:sp>
      <xdr:nvSpPr>
        <xdr:cNvPr id="3" name="正方形/長方形 5"/>
        <xdr:cNvSpPr>
          <a:spLocks/>
        </xdr:cNvSpPr>
      </xdr:nvSpPr>
      <xdr:spPr>
        <a:xfrm>
          <a:off x="1695450" y="15916275"/>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323850</xdr:colOff>
      <xdr:row>121</xdr:row>
      <xdr:rowOff>104775</xdr:rowOff>
    </xdr:from>
    <xdr:to>
      <xdr:col>9</xdr:col>
      <xdr:colOff>657225</xdr:colOff>
      <xdr:row>150</xdr:row>
      <xdr:rowOff>152400</xdr:rowOff>
    </xdr:to>
    <xdr:sp>
      <xdr:nvSpPr>
        <xdr:cNvPr id="4" name="正方形/長方形 6"/>
        <xdr:cNvSpPr>
          <a:spLocks/>
        </xdr:cNvSpPr>
      </xdr:nvSpPr>
      <xdr:spPr>
        <a:xfrm>
          <a:off x="1638300" y="22907625"/>
          <a:ext cx="7915275" cy="5019675"/>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95250</xdr:rowOff>
    </xdr:from>
    <xdr:to>
      <xdr:col>12</xdr:col>
      <xdr:colOff>1247775</xdr:colOff>
      <xdr:row>2</xdr:row>
      <xdr:rowOff>209550</xdr:rowOff>
    </xdr:to>
    <xdr:sp>
      <xdr:nvSpPr>
        <xdr:cNvPr id="1" name="正方形/長方形 2"/>
        <xdr:cNvSpPr>
          <a:spLocks/>
        </xdr:cNvSpPr>
      </xdr:nvSpPr>
      <xdr:spPr>
        <a:xfrm>
          <a:off x="11363325" y="95250"/>
          <a:ext cx="1743075" cy="647700"/>
        </a:xfrm>
        <a:prstGeom prst="rect">
          <a:avLst/>
        </a:prstGeom>
        <a:solidFill>
          <a:srgbClr val="FF0000"/>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FFFFFF"/>
              </a:solidFill>
            </a:rPr>
            <a:t>要</a:t>
          </a:r>
          <a:r>
            <a:rPr lang="en-US" cap="none" sz="2000" b="1" i="0" u="none" baseline="0">
              <a:solidFill>
                <a:srgbClr val="FFFFFF"/>
              </a:solidFill>
            </a:rPr>
            <a:t> </a:t>
          </a:r>
          <a:r>
            <a:rPr lang="en-US" cap="none" sz="2000" b="1" i="0" u="none" baseline="0">
              <a:solidFill>
                <a:srgbClr val="FFFFFF"/>
              </a:solidFill>
            </a:rPr>
            <a:t>提出</a:t>
          </a:r>
        </a:p>
      </xdr:txBody>
    </xdr:sp>
    <xdr:clientData/>
  </xdr:twoCellAnchor>
  <xdr:twoCellAnchor>
    <xdr:from>
      <xdr:col>2</xdr:col>
      <xdr:colOff>523875</xdr:colOff>
      <xdr:row>6</xdr:row>
      <xdr:rowOff>114300</xdr:rowOff>
    </xdr:from>
    <xdr:to>
      <xdr:col>9</xdr:col>
      <xdr:colOff>857250</xdr:colOff>
      <xdr:row>36</xdr:row>
      <xdr:rowOff>0</xdr:rowOff>
    </xdr:to>
    <xdr:sp>
      <xdr:nvSpPr>
        <xdr:cNvPr id="2" name="正方形/長方形 3"/>
        <xdr:cNvSpPr>
          <a:spLocks/>
        </xdr:cNvSpPr>
      </xdr:nvSpPr>
      <xdr:spPr>
        <a:xfrm>
          <a:off x="1838325" y="180975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447675</xdr:colOff>
      <xdr:row>45</xdr:row>
      <xdr:rowOff>85725</xdr:rowOff>
    </xdr:from>
    <xdr:to>
      <xdr:col>9</xdr:col>
      <xdr:colOff>781050</xdr:colOff>
      <xdr:row>74</xdr:row>
      <xdr:rowOff>142875</xdr:rowOff>
    </xdr:to>
    <xdr:sp>
      <xdr:nvSpPr>
        <xdr:cNvPr id="3" name="正方形/長方形 4"/>
        <xdr:cNvSpPr>
          <a:spLocks/>
        </xdr:cNvSpPr>
      </xdr:nvSpPr>
      <xdr:spPr>
        <a:xfrm>
          <a:off x="1762125" y="88392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419100</xdr:colOff>
      <xdr:row>83</xdr:row>
      <xdr:rowOff>114300</xdr:rowOff>
    </xdr:from>
    <xdr:to>
      <xdr:col>9</xdr:col>
      <xdr:colOff>762000</xdr:colOff>
      <xdr:row>113</xdr:row>
      <xdr:rowOff>0</xdr:rowOff>
    </xdr:to>
    <xdr:sp>
      <xdr:nvSpPr>
        <xdr:cNvPr id="4" name="正方形/長方形 5"/>
        <xdr:cNvSpPr>
          <a:spLocks/>
        </xdr:cNvSpPr>
      </xdr:nvSpPr>
      <xdr:spPr>
        <a:xfrm>
          <a:off x="1733550" y="15754350"/>
          <a:ext cx="7924800"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428625</xdr:colOff>
      <xdr:row>122</xdr:row>
      <xdr:rowOff>66675</xdr:rowOff>
    </xdr:from>
    <xdr:to>
      <xdr:col>9</xdr:col>
      <xdr:colOff>771525</xdr:colOff>
      <xdr:row>151</xdr:row>
      <xdr:rowOff>123825</xdr:rowOff>
    </xdr:to>
    <xdr:sp>
      <xdr:nvSpPr>
        <xdr:cNvPr id="5" name="正方形/長方形 6"/>
        <xdr:cNvSpPr>
          <a:spLocks/>
        </xdr:cNvSpPr>
      </xdr:nvSpPr>
      <xdr:spPr>
        <a:xfrm>
          <a:off x="1743075" y="22764750"/>
          <a:ext cx="7924800"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161925</xdr:colOff>
      <xdr:row>0</xdr:row>
      <xdr:rowOff>28575</xdr:rowOff>
    </xdr:from>
    <xdr:ext cx="3562350" cy="1362075"/>
    <xdr:sp>
      <xdr:nvSpPr>
        <xdr:cNvPr id="1" name="正方形/長方形 2"/>
        <xdr:cNvSpPr>
          <a:spLocks/>
        </xdr:cNvSpPr>
      </xdr:nvSpPr>
      <xdr:spPr>
        <a:xfrm>
          <a:off x="11382375" y="28575"/>
          <a:ext cx="3562350" cy="1362075"/>
        </a:xfrm>
        <a:prstGeom prst="rect">
          <a:avLst/>
        </a:prstGeom>
        <a:solidFill>
          <a:srgbClr val="FFFF00"/>
        </a:solidFill>
        <a:ln w="3175" cmpd="sng">
          <a:solidFill>
            <a:srgbClr val="000000"/>
          </a:solidFill>
          <a:headEnd type="none"/>
          <a:tailEnd type="none"/>
        </a:ln>
      </xdr:spPr>
      <xdr:txBody>
        <a:bodyPr vertOverflow="clip" wrap="square" lIns="0" tIns="0" rIns="0" bIns="0" anchor="ctr"/>
        <a:p>
          <a:pPr algn="l">
            <a:defRPr/>
          </a:pPr>
          <a:r>
            <a:rPr lang="en-US" cap="none" sz="1400" b="1" i="0" u="none" baseline="0">
              <a:solidFill>
                <a:srgbClr val="000000"/>
              </a:solidFill>
            </a:rPr>
            <a:t>　　様式３</a:t>
          </a:r>
          <a:r>
            <a:rPr lang="en-US" cap="none" sz="1400" b="1" i="0" u="none" baseline="0">
              <a:solidFill>
                <a:srgbClr val="000000"/>
              </a:solidFill>
            </a:rPr>
            <a:t>-</a:t>
          </a:r>
          <a:r>
            <a:rPr lang="en-US" cap="none" sz="1400" b="1" i="0" u="none" baseline="0">
              <a:solidFill>
                <a:srgbClr val="000000"/>
              </a:solidFill>
            </a:rPr>
            <a:t>３</a:t>
          </a:r>
          <a:r>
            <a:rPr lang="en-US" cap="none" sz="1400" b="1" i="0" u="none" baseline="0">
              <a:solidFill>
                <a:srgbClr val="000000"/>
              </a:solidFill>
            </a:rPr>
            <a:t> </a:t>
          </a:r>
          <a:r>
            <a:rPr lang="en-US" cap="none" sz="1400" b="1" i="0" u="none" baseline="0">
              <a:solidFill>
                <a:srgbClr val="000000"/>
              </a:solidFill>
            </a:rPr>
            <a:t>は提出不要</a:t>
          </a:r>
          <a:r>
            <a:rPr lang="en-US" cap="none" sz="14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事業計画としての様式３のご提出は、</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様式３</a:t>
          </a:r>
          <a:r>
            <a:rPr lang="en-US" cap="none" sz="1000" b="1" i="0" u="none" baseline="0">
              <a:solidFill>
                <a:srgbClr val="000000"/>
              </a:solidFill>
            </a:rPr>
            <a:t>-</a:t>
          </a:r>
          <a:r>
            <a:rPr lang="en-US" cap="none" sz="1000" b="1" i="0" u="none" baseline="0">
              <a:solidFill>
                <a:srgbClr val="000000"/>
              </a:solidFill>
            </a:rPr>
            <a:t>１、３</a:t>
          </a:r>
          <a:r>
            <a:rPr lang="en-US" cap="none" sz="1000" b="1" i="0" u="none" baseline="0">
              <a:solidFill>
                <a:srgbClr val="000000"/>
              </a:solidFill>
            </a:rPr>
            <a:t>-</a:t>
          </a:r>
          <a:r>
            <a:rPr lang="en-US" cap="none" sz="1000" b="1" i="0" u="none" baseline="0">
              <a:solidFill>
                <a:srgbClr val="000000"/>
              </a:solidFill>
            </a:rPr>
            <a:t>２（</a:t>
          </a:r>
          <a:r>
            <a:rPr lang="en-US" cap="none" sz="1000" b="1" i="0" u="none" baseline="0">
              <a:solidFill>
                <a:srgbClr val="000000"/>
              </a:solidFill>
            </a:rPr>
            <a:t>10</a:t>
          </a:r>
          <a:r>
            <a:rPr lang="en-US" cap="none" sz="1000" b="1" i="0" u="none" baseline="0">
              <a:solidFill>
                <a:srgbClr val="000000"/>
              </a:solidFill>
            </a:rPr>
            <a:t>月まで）のみですが、</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11</a:t>
          </a:r>
          <a:r>
            <a:rPr lang="en-US" cap="none" sz="1000" b="1" i="0" u="none" baseline="0">
              <a:solidFill>
                <a:srgbClr val="000000"/>
              </a:solidFill>
            </a:rPr>
            <a:t>月以降も様式へ記入をいただき、</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  </a:t>
          </a:r>
          <a:r>
            <a:rPr lang="en-US" cap="none" sz="1000" b="1" i="0" u="none" baseline="0">
              <a:solidFill>
                <a:srgbClr val="000000"/>
              </a:solidFill>
            </a:rPr>
            <a:t>園で本様式を備えておいてください。</a:t>
          </a:r>
          <a:r>
            <a:rPr lang="en-US" cap="none" sz="1000" b="1" i="0" u="none" baseline="0">
              <a:solidFill>
                <a:srgbClr val="000000"/>
              </a:solidFill>
            </a:rPr>
            <a:t>
</a:t>
          </a:r>
          <a:r>
            <a:rPr lang="en-US" cap="none" sz="1000" b="1" i="0" u="none" baseline="0">
              <a:solidFill>
                <a:srgbClr val="000000"/>
              </a:solidFill>
            </a:rPr>
            <a:t>　　　　　（提出を求める場合があります。）</a:t>
          </a:r>
        </a:p>
      </xdr:txBody>
    </xdr:sp>
    <xdr:clientData/>
  </xdr:oneCellAnchor>
  <xdr:twoCellAnchor>
    <xdr:from>
      <xdr:col>2</xdr:col>
      <xdr:colOff>390525</xdr:colOff>
      <xdr:row>6</xdr:row>
      <xdr:rowOff>133350</xdr:rowOff>
    </xdr:from>
    <xdr:to>
      <xdr:col>9</xdr:col>
      <xdr:colOff>723900</xdr:colOff>
      <xdr:row>36</xdr:row>
      <xdr:rowOff>19050</xdr:rowOff>
    </xdr:to>
    <xdr:sp>
      <xdr:nvSpPr>
        <xdr:cNvPr id="2" name="正方形/長方形 3"/>
        <xdr:cNvSpPr>
          <a:spLocks/>
        </xdr:cNvSpPr>
      </xdr:nvSpPr>
      <xdr:spPr>
        <a:xfrm>
          <a:off x="1704975" y="1828800"/>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400050</xdr:colOff>
      <xdr:row>45</xdr:row>
      <xdr:rowOff>142875</xdr:rowOff>
    </xdr:from>
    <xdr:to>
      <xdr:col>9</xdr:col>
      <xdr:colOff>742950</xdr:colOff>
      <xdr:row>75</xdr:row>
      <xdr:rowOff>38100</xdr:rowOff>
    </xdr:to>
    <xdr:sp>
      <xdr:nvSpPr>
        <xdr:cNvPr id="3" name="正方形/長方形 4"/>
        <xdr:cNvSpPr>
          <a:spLocks/>
        </xdr:cNvSpPr>
      </xdr:nvSpPr>
      <xdr:spPr>
        <a:xfrm>
          <a:off x="1714500" y="8896350"/>
          <a:ext cx="7924800" cy="5038725"/>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466725</xdr:colOff>
      <xdr:row>84</xdr:row>
      <xdr:rowOff>66675</xdr:rowOff>
    </xdr:from>
    <xdr:to>
      <xdr:col>9</xdr:col>
      <xdr:colOff>800100</xdr:colOff>
      <xdr:row>113</xdr:row>
      <xdr:rowOff>104775</xdr:rowOff>
    </xdr:to>
    <xdr:sp>
      <xdr:nvSpPr>
        <xdr:cNvPr id="4" name="正方形/長方形 5"/>
        <xdr:cNvSpPr>
          <a:spLocks/>
        </xdr:cNvSpPr>
      </xdr:nvSpPr>
      <xdr:spPr>
        <a:xfrm>
          <a:off x="1781175" y="15878175"/>
          <a:ext cx="7915275"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twoCellAnchor>
    <xdr:from>
      <xdr:col>2</xdr:col>
      <xdr:colOff>419100</xdr:colOff>
      <xdr:row>120</xdr:row>
      <xdr:rowOff>57150</xdr:rowOff>
    </xdr:from>
    <xdr:to>
      <xdr:col>9</xdr:col>
      <xdr:colOff>762000</xdr:colOff>
      <xdr:row>149</xdr:row>
      <xdr:rowOff>114300</xdr:rowOff>
    </xdr:to>
    <xdr:sp>
      <xdr:nvSpPr>
        <xdr:cNvPr id="5" name="正方形/長方形 6"/>
        <xdr:cNvSpPr>
          <a:spLocks/>
        </xdr:cNvSpPr>
      </xdr:nvSpPr>
      <xdr:spPr>
        <a:xfrm>
          <a:off x="1733550" y="22412325"/>
          <a:ext cx="7924800" cy="5029200"/>
        </a:xfrm>
        <a:prstGeom prst="rect">
          <a:avLst/>
        </a:prstGeom>
        <a:solidFill>
          <a:srgbClr val="376092"/>
        </a:solidFill>
        <a:ln w="25400" cmpd="sng">
          <a:solidFill>
            <a:srgbClr val="FFFFFF"/>
          </a:solidFill>
          <a:headEnd type="none"/>
          <a:tailEnd type="none"/>
        </a:ln>
      </xdr:spPr>
      <xdr:txBody>
        <a:bodyPr vertOverflow="clip" wrap="square" lIns="72000" tIns="72000" rIns="72000" bIns="72000" anchor="ctr"/>
        <a:p>
          <a:pPr algn="ctr">
            <a:defRPr/>
          </a:pPr>
          <a:r>
            <a:rPr lang="en-US" cap="none" sz="1800" b="1" i="0" u="sng" baseline="0">
              <a:solidFill>
                <a:srgbClr val="FFFFFF"/>
              </a:solidFill>
            </a:rPr>
            <a:t>日々の実績を記入してください。</a:t>
          </a:r>
          <a:r>
            <a:rPr lang="en-US" cap="none" sz="1800" b="1" i="0" u="sng"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不明点等がございましたら、</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補助対象基準、</a:t>
          </a:r>
          <a:r>
            <a:rPr lang="en-US" cap="none" sz="1800" b="1" i="0" u="none" baseline="0">
              <a:solidFill>
                <a:srgbClr val="FFFFFF"/>
              </a:solidFill>
            </a:rPr>
            <a:t>FAQ</a:t>
          </a:r>
          <a:r>
            <a:rPr lang="en-US" cap="none" sz="1800" b="1" i="0" u="none" baseline="0">
              <a:solidFill>
                <a:srgbClr val="FFFFFF"/>
              </a:solidFill>
            </a:rPr>
            <a:t>、★注意事項</a:t>
          </a:r>
          <a:r>
            <a:rPr lang="en-US" cap="none" sz="1200" b="1" i="0" u="none" baseline="0">
              <a:solidFill>
                <a:srgbClr val="FFFFFF"/>
              </a:solidFill>
            </a:rPr>
            <a:t>(</a:t>
          </a:r>
          <a:r>
            <a:rPr lang="en-US" cap="none" sz="1200" b="1" i="0" u="none" baseline="0">
              <a:solidFill>
                <a:srgbClr val="FFFFFF"/>
              </a:solidFill>
            </a:rPr>
            <a:t>本</a:t>
          </a:r>
          <a:r>
            <a:rPr lang="en-US" cap="none" sz="1200" b="1" i="0" u="none" baseline="0">
              <a:solidFill>
                <a:srgbClr val="FFFFFF"/>
              </a:solidFill>
            </a:rPr>
            <a:t>Excel)
</a:t>
          </a:r>
          <a:r>
            <a:rPr lang="en-US" cap="none" sz="1200" b="1" i="0" u="none" baseline="0">
              <a:solidFill>
                <a:srgbClr val="FFFFFF"/>
              </a:solidFill>
            </a:rPr>
            <a:t>
</a:t>
          </a:r>
          <a:r>
            <a:rPr lang="en-US" cap="none" sz="1800" b="1" i="0" u="none" baseline="0">
              <a:solidFill>
                <a:srgbClr val="FFFFFF"/>
              </a:solidFill>
            </a:rPr>
            <a:t>を参照いただきますようお願いします。</a:t>
          </a:r>
          <a:r>
            <a:rPr lang="en-US" cap="none" sz="1800" b="1" i="0" u="none" baseline="0">
              <a:solidFill>
                <a:srgbClr val="FFFFFF"/>
              </a:solidFill>
            </a:rPr>
            <a:t>
</a:t>
          </a:r>
          <a:r>
            <a:rPr lang="en-US" cap="none" sz="1800" b="1" i="0" u="none" baseline="0">
              <a:solidFill>
                <a:srgbClr val="FFFFFF"/>
              </a:solidFill>
            </a:rPr>
            <a:t>
</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1295400</xdr:colOff>
      <xdr:row>7</xdr:row>
      <xdr:rowOff>0</xdr:rowOff>
    </xdr:from>
    <xdr:to>
      <xdr:col>7</xdr:col>
      <xdr:colOff>66675</xdr:colOff>
      <xdr:row>13</xdr:row>
      <xdr:rowOff>333375</xdr:rowOff>
    </xdr:to>
    <xdr:sp>
      <xdr:nvSpPr>
        <xdr:cNvPr id="1" name="正方形/長方形 1"/>
        <xdr:cNvSpPr>
          <a:spLocks/>
        </xdr:cNvSpPr>
      </xdr:nvSpPr>
      <xdr:spPr>
        <a:xfrm>
          <a:off x="4448175" y="1790700"/>
          <a:ext cx="4457700" cy="2390775"/>
        </a:xfrm>
        <a:prstGeom prst="rect">
          <a:avLst/>
        </a:prstGeom>
        <a:solidFill>
          <a:srgbClr val="FCD5B5"/>
        </a:solidFill>
        <a:ln w="9525" cmpd="sng">
          <a:solidFill>
            <a:srgbClr val="400000"/>
          </a:solidFill>
          <a:headEnd type="none"/>
          <a:tailEnd type="none"/>
        </a:ln>
      </xdr:spPr>
      <xdr:txBody>
        <a:bodyPr vertOverflow="clip" wrap="square" lIns="18288" tIns="0" rIns="0" bIns="0" anchor="ctr"/>
        <a:p>
          <a:pPr algn="l">
            <a:defRPr/>
          </a:pP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提出不要</a:t>
          </a:r>
          <a:r>
            <a:rPr lang="en-US" cap="none" sz="2000" b="1" i="0" u="none" baseline="0">
              <a:solidFill>
                <a:srgbClr val="000000"/>
              </a:solidFill>
            </a:rPr>
            <a:t>】</a:t>
          </a:r>
          <a:r>
            <a:rPr lang="en-US" cap="none" sz="2000" b="1" i="0" u="none" baseline="0">
              <a:solidFill>
                <a:srgbClr val="000000"/>
              </a:solidFill>
            </a:rPr>
            <a:t>
</a:t>
          </a:r>
          <a:r>
            <a:rPr lang="en-US" cap="none" sz="900" b="0" i="0" u="none" baseline="0">
              <a:solidFill>
                <a:srgbClr val="000000"/>
              </a:solidFill>
            </a:rPr>
            <a:t>
</a:t>
          </a:r>
          <a:r>
            <a:rPr lang="en-US" cap="none" sz="1600" b="1" i="0" u="none" baseline="0">
              <a:solidFill>
                <a:srgbClr val="000000"/>
              </a:solidFill>
            </a:rPr>
            <a:t>　　補助簿の</a:t>
          </a:r>
          <a:r>
            <a:rPr lang="en-US" cap="none" sz="1600" b="1" i="0" u="sng" baseline="0">
              <a:solidFill>
                <a:srgbClr val="0066CC"/>
              </a:solidFill>
            </a:rPr>
            <a:t>参考様式</a:t>
          </a:r>
          <a:r>
            <a:rPr lang="en-US" cap="none" sz="1600" b="1" i="0" u="none" baseline="0">
              <a:solidFill>
                <a:srgbClr val="000000"/>
              </a:solidFill>
            </a:rPr>
            <a:t>です。</a:t>
          </a:r>
          <a:r>
            <a:rPr lang="en-US" cap="none" sz="1600" b="1" i="0" u="none" baseline="0">
              <a:solidFill>
                <a:srgbClr val="000000"/>
              </a:solidFill>
            </a:rPr>
            <a:t>
</a:t>
          </a:r>
          <a:r>
            <a:rPr lang="en-US" cap="none" sz="1600" b="1" i="0" u="none" baseline="0">
              <a:solidFill>
                <a:srgbClr val="000000"/>
              </a:solidFill>
            </a:rPr>
            <a:t>　　提出は不要ですが、必ず作成し、</a:t>
          </a:r>
          <a:r>
            <a:rPr lang="en-US" cap="none" sz="1600" b="1" i="0" u="none" baseline="0">
              <a:solidFill>
                <a:srgbClr val="000000"/>
              </a:solidFill>
            </a:rPr>
            <a:t>
</a:t>
          </a:r>
          <a:r>
            <a:rPr lang="en-US" cap="none" sz="1600" b="1" i="0" u="none" baseline="0">
              <a:solidFill>
                <a:srgbClr val="000000"/>
              </a:solidFill>
            </a:rPr>
            <a:t>　　園に備えておいてください。</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a:t>
          </a:r>
          <a:r>
            <a:rPr lang="en-US" cap="none" sz="1600" b="1" i="0" u="none" baseline="0">
              <a:solidFill>
                <a:srgbClr val="000000"/>
              </a:solidFill>
            </a:rPr>
            <a:t>用語の説明や活用方法は、</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「補助簿の作成例」シートを</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 </a:t>
          </a:r>
          <a:r>
            <a:rPr lang="en-US" cap="none" sz="1600" b="1" i="0" u="none" baseline="0">
              <a:solidFill>
                <a:srgbClr val="000000"/>
              </a:solidFill>
            </a:rPr>
            <a:t>ご参照ください。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25</xdr:row>
      <xdr:rowOff>66675</xdr:rowOff>
    </xdr:from>
    <xdr:to>
      <xdr:col>9</xdr:col>
      <xdr:colOff>809625</xdr:colOff>
      <xdr:row>26</xdr:row>
      <xdr:rowOff>266700</xdr:rowOff>
    </xdr:to>
    <xdr:sp>
      <xdr:nvSpPr>
        <xdr:cNvPr id="1" name="楕円 1"/>
        <xdr:cNvSpPr>
          <a:spLocks/>
        </xdr:cNvSpPr>
      </xdr:nvSpPr>
      <xdr:spPr>
        <a:xfrm>
          <a:off x="10553700" y="8029575"/>
          <a:ext cx="676275" cy="542925"/>
        </a:xfrm>
        <a:prstGeom prst="ellipse">
          <a:avLst/>
        </a:prstGeom>
        <a:noFill/>
        <a:ln w="38100" cmpd="sng">
          <a:solidFill>
            <a:srgbClr val="FF0000"/>
          </a:solidFill>
          <a:headEnd type="none"/>
          <a:tailEnd type="none"/>
        </a:ln>
      </xdr:spPr>
      <xdr:txBody>
        <a:bodyPr vertOverflow="clip" wrap="square" lIns="18288" tIns="0" rIns="0" bIns="0" anchor="ctr"/>
        <a:p>
          <a:pPr algn="ctr">
            <a:defRPr/>
          </a:pPr>
          <a:r>
            <a:rPr lang="en-US" cap="none" sz="2000" b="1" i="0" u="none" baseline="0">
              <a:solidFill>
                <a:srgbClr val="FF0000"/>
              </a:solidFill>
            </a:rPr>
            <a:t>印</a:t>
          </a:r>
        </a:p>
      </xdr:txBody>
    </xdr:sp>
    <xdr:clientData/>
  </xdr:twoCellAnchor>
  <xdr:twoCellAnchor>
    <xdr:from>
      <xdr:col>15</xdr:col>
      <xdr:colOff>161925</xdr:colOff>
      <xdr:row>1</xdr:row>
      <xdr:rowOff>57150</xdr:rowOff>
    </xdr:from>
    <xdr:to>
      <xdr:col>17</xdr:col>
      <xdr:colOff>771525</xdr:colOff>
      <xdr:row>3</xdr:row>
      <xdr:rowOff>9525</xdr:rowOff>
    </xdr:to>
    <xdr:sp>
      <xdr:nvSpPr>
        <xdr:cNvPr id="2" name="正方形/長方形 2"/>
        <xdr:cNvSpPr>
          <a:spLocks/>
        </xdr:cNvSpPr>
      </xdr:nvSpPr>
      <xdr:spPr>
        <a:xfrm>
          <a:off x="16830675" y="171450"/>
          <a:ext cx="2286000" cy="638175"/>
        </a:xfrm>
        <a:prstGeom prst="rect">
          <a:avLst/>
        </a:prstGeom>
        <a:solidFill>
          <a:srgbClr val="D9D9D9"/>
        </a:solidFill>
        <a:ln w="9525" cmpd="sng">
          <a:solidFill>
            <a:srgbClr val="400000"/>
          </a:solidFill>
          <a:headEnd type="none"/>
          <a:tailEnd type="none"/>
        </a:ln>
      </xdr:spPr>
      <xdr:txBody>
        <a:bodyPr vertOverflow="clip" wrap="square" lIns="18288" tIns="0" rIns="0" bIns="0" anchor="ctr"/>
        <a:p>
          <a:pPr algn="ctr">
            <a:defRPr/>
          </a:pPr>
          <a:r>
            <a:rPr lang="en-US" cap="none" sz="2000" b="1" i="0" u="none" baseline="0">
              <a:solidFill>
                <a:srgbClr val="000000"/>
              </a:solidFill>
            </a:rPr>
            <a:t>【</a:t>
          </a:r>
          <a:r>
            <a:rPr lang="en-US" cap="none" sz="2000" b="1" i="0" u="none" baseline="0">
              <a:solidFill>
                <a:srgbClr val="000000"/>
              </a:solidFill>
            </a:rPr>
            <a:t>活用例</a:t>
          </a:r>
          <a:r>
            <a:rPr lang="en-US" cap="none" sz="2000" b="1"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8;R4-2_azukari_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意事項"/>
      <sheetName val="（様式１-１）"/>
      <sheetName val="（様式１-２）"/>
      <sheetName val="（様式２-１）"/>
      <sheetName val="（様式２-２）"/>
      <sheetName val="（様式３）４-7月"/>
      <sheetName val="（様式３）8-11月"/>
      <sheetName val="（様式３）12-３月"/>
      <sheetName val="（参考）補助簿"/>
      <sheetName val="（参考）補助簿の作成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2:K51"/>
  <sheetViews>
    <sheetView view="pageBreakPreview" zoomScaleSheetLayoutView="100" zoomScalePageLayoutView="0" workbookViewId="0" topLeftCell="A1">
      <selection activeCell="L2" sqref="L2"/>
    </sheetView>
  </sheetViews>
  <sheetFormatPr defaultColWidth="8.796875" defaultRowHeight="14.25"/>
  <cols>
    <col min="1" max="2" width="2.69921875" style="74" customWidth="1"/>
    <col min="3" max="3" width="15.59765625" style="74" customWidth="1"/>
    <col min="4" max="5" width="9" style="74" customWidth="1"/>
    <col min="6" max="6" width="6.59765625" style="74" customWidth="1"/>
    <col min="7" max="16384" width="9" style="74" customWidth="1"/>
  </cols>
  <sheetData>
    <row r="1" ht="6.75" customHeight="1"/>
    <row r="2" spans="1:11" ht="15.75">
      <c r="A2" s="417" t="s">
        <v>199</v>
      </c>
      <c r="B2" s="417"/>
      <c r="C2" s="417"/>
      <c r="D2" s="417"/>
      <c r="E2" s="417"/>
      <c r="F2" s="417"/>
      <c r="G2" s="417"/>
      <c r="H2" s="417"/>
      <c r="I2" s="417"/>
      <c r="J2" s="417"/>
      <c r="K2" s="417"/>
    </row>
    <row r="3" ht="6.75" customHeight="1"/>
    <row r="4" s="76" customFormat="1" ht="15.75">
      <c r="A4" s="76" t="s">
        <v>198</v>
      </c>
    </row>
    <row r="5" spans="2:3" ht="15.75">
      <c r="B5" s="74" t="s">
        <v>146</v>
      </c>
      <c r="C5" s="74" t="s">
        <v>145</v>
      </c>
    </row>
    <row r="6" spans="2:3" ht="15.75">
      <c r="B6" s="74" t="s">
        <v>146</v>
      </c>
      <c r="C6" s="74" t="s">
        <v>179</v>
      </c>
    </row>
    <row r="8" s="76" customFormat="1" ht="15.75">
      <c r="A8" s="76" t="s">
        <v>137</v>
      </c>
    </row>
    <row r="9" spans="2:4" ht="15.75">
      <c r="B9" s="74" t="s">
        <v>146</v>
      </c>
      <c r="C9" s="74" t="s">
        <v>121</v>
      </c>
      <c r="D9" s="74" t="s">
        <v>151</v>
      </c>
    </row>
    <row r="10" spans="2:4" ht="15.75">
      <c r="B10" s="74" t="s">
        <v>146</v>
      </c>
      <c r="C10" s="74" t="s">
        <v>11</v>
      </c>
      <c r="D10" s="74" t="s">
        <v>152</v>
      </c>
    </row>
    <row r="11" spans="2:4" ht="15.75">
      <c r="B11" s="74" t="s">
        <v>146</v>
      </c>
      <c r="C11" s="74" t="s">
        <v>13</v>
      </c>
      <c r="D11" s="74" t="s">
        <v>153</v>
      </c>
    </row>
    <row r="13" ht="15.75">
      <c r="B13" s="74" t="s">
        <v>159</v>
      </c>
    </row>
    <row r="14" spans="2:7" ht="15.75">
      <c r="B14" s="74" t="s">
        <v>146</v>
      </c>
      <c r="C14" s="74" t="s">
        <v>149</v>
      </c>
      <c r="G14" s="74" t="s">
        <v>150</v>
      </c>
    </row>
    <row r="15" spans="2:7" ht="15.75">
      <c r="B15" s="74" t="s">
        <v>146</v>
      </c>
      <c r="C15" s="74" t="s">
        <v>154</v>
      </c>
      <c r="G15" s="74" t="s">
        <v>155</v>
      </c>
    </row>
    <row r="16" spans="2:7" ht="15.75">
      <c r="B16" s="74" t="s">
        <v>146</v>
      </c>
      <c r="C16" s="74" t="s">
        <v>156</v>
      </c>
      <c r="G16" s="74" t="s">
        <v>157</v>
      </c>
    </row>
    <row r="17" spans="2:7" ht="15.75">
      <c r="B17" s="74" t="s">
        <v>146</v>
      </c>
      <c r="C17" s="74" t="s">
        <v>147</v>
      </c>
      <c r="G17" s="74" t="s">
        <v>158</v>
      </c>
    </row>
    <row r="18" spans="3:7" ht="15.75">
      <c r="C18" s="74" t="s">
        <v>148</v>
      </c>
      <c r="G18" s="74" t="s">
        <v>185</v>
      </c>
    </row>
    <row r="20" s="76" customFormat="1" ht="15.75">
      <c r="A20" s="76" t="s">
        <v>138</v>
      </c>
    </row>
    <row r="21" spans="2:4" ht="15.75">
      <c r="B21" s="74" t="s">
        <v>146</v>
      </c>
      <c r="C21" s="74" t="s">
        <v>142</v>
      </c>
      <c r="D21" s="74" t="s">
        <v>180</v>
      </c>
    </row>
    <row r="22" spans="2:4" ht="15.75">
      <c r="B22" s="74" t="s">
        <v>146</v>
      </c>
      <c r="C22" s="74" t="s">
        <v>141</v>
      </c>
      <c r="D22" s="74" t="s">
        <v>181</v>
      </c>
    </row>
    <row r="23" spans="2:4" ht="15.75">
      <c r="B23" s="74" t="s">
        <v>146</v>
      </c>
      <c r="C23" s="74" t="s">
        <v>143</v>
      </c>
      <c r="D23" s="74" t="s">
        <v>182</v>
      </c>
    </row>
    <row r="24" spans="2:4" ht="15.75">
      <c r="B24" s="74" t="s">
        <v>146</v>
      </c>
      <c r="C24" s="74" t="s">
        <v>144</v>
      </c>
      <c r="D24" s="74" t="s">
        <v>183</v>
      </c>
    </row>
    <row r="26" s="76" customFormat="1" ht="15.75">
      <c r="A26" s="76" t="s">
        <v>163</v>
      </c>
    </row>
    <row r="27" spans="1:3" ht="15.75">
      <c r="A27" s="74" t="s">
        <v>139</v>
      </c>
      <c r="B27" s="74" t="s">
        <v>146</v>
      </c>
      <c r="C27" s="74" t="s">
        <v>165</v>
      </c>
    </row>
    <row r="28" ht="15.75">
      <c r="C28" s="74" t="s">
        <v>170</v>
      </c>
    </row>
    <row r="29" ht="15.75">
      <c r="C29" s="74" t="s">
        <v>186</v>
      </c>
    </row>
    <row r="30" spans="2:3" ht="15.75">
      <c r="B30" s="74" t="s">
        <v>146</v>
      </c>
      <c r="C30" s="74" t="s">
        <v>167</v>
      </c>
    </row>
    <row r="31" ht="15.75">
      <c r="C31" s="74" t="s">
        <v>168</v>
      </c>
    </row>
    <row r="33" s="76" customFormat="1" ht="15.75">
      <c r="A33" s="76" t="s">
        <v>160</v>
      </c>
    </row>
    <row r="34" spans="2:3" ht="15.75">
      <c r="B34" s="74" t="s">
        <v>146</v>
      </c>
      <c r="C34" s="74" t="s">
        <v>166</v>
      </c>
    </row>
    <row r="35" ht="15.75">
      <c r="C35" s="74" t="s">
        <v>172</v>
      </c>
    </row>
    <row r="36" ht="15.75">
      <c r="C36" s="74" t="s">
        <v>169</v>
      </c>
    </row>
    <row r="37" ht="15.75">
      <c r="C37" s="74" t="s">
        <v>171</v>
      </c>
    </row>
    <row r="38" spans="2:3" ht="15.75">
      <c r="B38" s="74" t="s">
        <v>146</v>
      </c>
      <c r="C38" s="74" t="s">
        <v>167</v>
      </c>
    </row>
    <row r="39" ht="15.75">
      <c r="C39" s="74" t="s">
        <v>168</v>
      </c>
    </row>
    <row r="41" s="76" customFormat="1" ht="15.75">
      <c r="A41" s="76" t="s">
        <v>161</v>
      </c>
    </row>
    <row r="42" spans="2:3" ht="15.75">
      <c r="B42" s="74" t="s">
        <v>146</v>
      </c>
      <c r="C42" s="74" t="s">
        <v>164</v>
      </c>
    </row>
    <row r="44" s="76" customFormat="1" ht="15.75">
      <c r="A44" s="76" t="s">
        <v>162</v>
      </c>
    </row>
    <row r="45" spans="2:3" ht="15.75">
      <c r="B45" s="74" t="s">
        <v>146</v>
      </c>
      <c r="C45" s="74" t="s">
        <v>175</v>
      </c>
    </row>
    <row r="46" ht="15.75">
      <c r="C46" s="74" t="s">
        <v>176</v>
      </c>
    </row>
    <row r="47" ht="15.75">
      <c r="C47" s="74" t="s">
        <v>177</v>
      </c>
    </row>
    <row r="48" spans="2:3" ht="15.75">
      <c r="B48" s="74" t="s">
        <v>146</v>
      </c>
      <c r="C48" s="74" t="s">
        <v>339</v>
      </c>
    </row>
    <row r="49" spans="2:3" ht="15.75">
      <c r="B49" s="74" t="s">
        <v>146</v>
      </c>
      <c r="C49" s="74" t="s">
        <v>173</v>
      </c>
    </row>
    <row r="50" ht="15.75">
      <c r="C50" s="75" t="s">
        <v>178</v>
      </c>
    </row>
    <row r="51" ht="15.75">
      <c r="C51" s="74" t="s">
        <v>174</v>
      </c>
    </row>
  </sheetData>
  <sheetProtection/>
  <mergeCells count="1">
    <mergeCell ref="A2:K2"/>
  </mergeCells>
  <printOptions horizontalCentered="1"/>
  <pageMargins left="0.5118110236220472" right="0.31496062992125984" top="0.7480314960629921" bottom="0.7480314960629921"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G21" sqref="G21"/>
    </sheetView>
  </sheetViews>
  <sheetFormatPr defaultColWidth="8.796875" defaultRowHeight="35.25" customHeight="1"/>
  <cols>
    <col min="1" max="1" width="1.8984375" style="0" customWidth="1"/>
    <col min="2" max="3" width="5.3984375" style="0" customWidth="1"/>
    <col min="4" max="4" width="20.3984375" style="0" customWidth="1"/>
    <col min="5" max="7" width="19.8984375" style="0" customWidth="1"/>
    <col min="8" max="8" width="12.09765625" style="0" customWidth="1"/>
    <col min="9" max="9" width="4.5" style="0" customWidth="1"/>
    <col min="10" max="10" width="9.3984375" style="0" customWidth="1"/>
    <col min="11" max="11" width="11.3984375" style="0" customWidth="1"/>
    <col min="12" max="13" width="14.09765625" style="0" customWidth="1"/>
    <col min="14" max="14" width="12.09765625" style="0" customWidth="1"/>
    <col min="15" max="15" width="4.5" style="0" customWidth="1"/>
  </cols>
  <sheetData>
    <row r="1" ht="9" customHeight="1"/>
    <row r="2" spans="2:14" ht="27" customHeight="1">
      <c r="B2" s="694" t="s">
        <v>243</v>
      </c>
      <c r="C2" s="695"/>
      <c r="D2" s="698" t="s">
        <v>260</v>
      </c>
      <c r="E2" s="699"/>
      <c r="F2" s="699"/>
      <c r="G2" s="699"/>
      <c r="H2" s="700"/>
      <c r="J2" s="286" t="s">
        <v>242</v>
      </c>
      <c r="K2" s="288" t="s">
        <v>259</v>
      </c>
      <c r="L2" s="287" t="s">
        <v>241</v>
      </c>
      <c r="M2" s="717" t="s">
        <v>258</v>
      </c>
      <c r="N2" s="718"/>
    </row>
    <row r="3" spans="2:14" ht="27" customHeight="1">
      <c r="B3" s="696"/>
      <c r="C3" s="697"/>
      <c r="D3" s="701"/>
      <c r="E3" s="702"/>
      <c r="F3" s="702"/>
      <c r="G3" s="702"/>
      <c r="H3" s="703"/>
      <c r="J3" s="286" t="s">
        <v>240</v>
      </c>
      <c r="K3" s="704" t="s">
        <v>257</v>
      </c>
      <c r="L3" s="705"/>
      <c r="M3" s="705"/>
      <c r="N3" s="706"/>
    </row>
    <row r="4" ht="9" customHeight="1"/>
    <row r="5" spans="2:14" ht="21" customHeight="1">
      <c r="B5" s="677" t="s">
        <v>239</v>
      </c>
      <c r="C5" s="678"/>
      <c r="D5" s="679"/>
      <c r="E5" s="709" t="s">
        <v>238</v>
      </c>
      <c r="F5" s="710"/>
      <c r="G5" s="710"/>
      <c r="H5" s="711"/>
      <c r="J5" s="712"/>
      <c r="K5" s="714" t="s">
        <v>237</v>
      </c>
      <c r="L5" s="716" t="s">
        <v>236</v>
      </c>
      <c r="M5" s="710"/>
      <c r="N5" s="711"/>
    </row>
    <row r="6" spans="2:14" ht="21" customHeight="1">
      <c r="B6" s="285"/>
      <c r="C6" s="284"/>
      <c r="D6" s="283" t="s">
        <v>235</v>
      </c>
      <c r="E6" s="282" t="s">
        <v>234</v>
      </c>
      <c r="F6" s="280" t="s">
        <v>233</v>
      </c>
      <c r="G6" s="280" t="s">
        <v>232</v>
      </c>
      <c r="H6" s="279" t="s">
        <v>229</v>
      </c>
      <c r="J6" s="713"/>
      <c r="K6" s="715"/>
      <c r="L6" s="281" t="s">
        <v>231</v>
      </c>
      <c r="M6" s="280" t="s">
        <v>230</v>
      </c>
      <c r="N6" s="279" t="s">
        <v>229</v>
      </c>
    </row>
    <row r="7" spans="2:14" ht="27" customHeight="1">
      <c r="B7" s="686" t="s">
        <v>228</v>
      </c>
      <c r="C7" s="278">
        <v>1</v>
      </c>
      <c r="D7" s="277" t="s">
        <v>256</v>
      </c>
      <c r="E7" s="276" t="s">
        <v>247</v>
      </c>
      <c r="F7" s="275" t="s">
        <v>246</v>
      </c>
      <c r="G7" s="275"/>
      <c r="H7" s="270">
        <v>4</v>
      </c>
      <c r="J7" s="274" t="s">
        <v>227</v>
      </c>
      <c r="K7" s="273">
        <v>40</v>
      </c>
      <c r="L7" s="272">
        <v>0.29305555555555557</v>
      </c>
      <c r="M7" s="271">
        <v>0.3541666666666667</v>
      </c>
      <c r="N7" s="270">
        <v>1.46</v>
      </c>
    </row>
    <row r="8" spans="2:14" ht="27" customHeight="1" thickBot="1">
      <c r="B8" s="687"/>
      <c r="C8" s="257">
        <v>2</v>
      </c>
      <c r="D8" s="256" t="s">
        <v>255</v>
      </c>
      <c r="E8" s="269" t="s">
        <v>247</v>
      </c>
      <c r="F8" s="254" t="s">
        <v>246</v>
      </c>
      <c r="G8" s="254"/>
      <c r="H8" s="261">
        <v>4</v>
      </c>
      <c r="J8" s="268" t="s">
        <v>226</v>
      </c>
      <c r="K8" s="267">
        <v>65</v>
      </c>
      <c r="L8" s="266">
        <v>0.6041666666666666</v>
      </c>
      <c r="M8" s="265">
        <v>0.7909722222222223</v>
      </c>
      <c r="N8" s="264">
        <v>4.51</v>
      </c>
    </row>
    <row r="9" spans="2:14" ht="27" customHeight="1" thickTop="1">
      <c r="B9" s="687"/>
      <c r="C9" s="257">
        <v>3</v>
      </c>
      <c r="D9" s="256" t="s">
        <v>254</v>
      </c>
      <c r="E9" s="255" t="s">
        <v>253</v>
      </c>
      <c r="F9" s="254" t="s">
        <v>252</v>
      </c>
      <c r="G9" s="254"/>
      <c r="H9" s="261">
        <v>3</v>
      </c>
      <c r="J9" s="684" t="s">
        <v>2</v>
      </c>
      <c r="K9" s="675">
        <v>105</v>
      </c>
      <c r="L9" s="680"/>
      <c r="M9" s="682"/>
      <c r="N9" s="263">
        <v>5.97</v>
      </c>
    </row>
    <row r="10" spans="2:15" ht="27" customHeight="1">
      <c r="B10" s="687"/>
      <c r="C10" s="257">
        <v>4</v>
      </c>
      <c r="D10" s="256" t="s">
        <v>251</v>
      </c>
      <c r="E10" s="255"/>
      <c r="F10" s="254" t="s">
        <v>246</v>
      </c>
      <c r="G10" s="254" t="s">
        <v>250</v>
      </c>
      <c r="H10" s="261">
        <v>3.5</v>
      </c>
      <c r="J10" s="685"/>
      <c r="K10" s="676"/>
      <c r="L10" s="681"/>
      <c r="M10" s="683"/>
      <c r="N10" s="250">
        <v>5.5</v>
      </c>
      <c r="O10" s="193" t="s">
        <v>262</v>
      </c>
    </row>
    <row r="11" spans="2:14" ht="27" customHeight="1">
      <c r="B11" s="687"/>
      <c r="C11" s="257">
        <v>5</v>
      </c>
      <c r="D11" s="256" t="s">
        <v>249</v>
      </c>
      <c r="E11" s="255"/>
      <c r="F11" s="254" t="s">
        <v>244</v>
      </c>
      <c r="G11" s="254"/>
      <c r="H11" s="261">
        <v>4.5</v>
      </c>
      <c r="J11" s="262"/>
      <c r="K11" s="262"/>
      <c r="L11" s="262"/>
      <c r="M11" s="262"/>
      <c r="N11" s="262"/>
    </row>
    <row r="12" spans="2:14" ht="27" customHeight="1">
      <c r="B12" s="687"/>
      <c r="C12" s="257">
        <v>6</v>
      </c>
      <c r="D12" s="256"/>
      <c r="E12" s="255"/>
      <c r="F12" s="254"/>
      <c r="G12" s="254"/>
      <c r="H12" s="261"/>
      <c r="I12" s="260"/>
      <c r="J12" s="652" t="s">
        <v>263</v>
      </c>
      <c r="K12" s="653"/>
      <c r="L12" s="653"/>
      <c r="M12" s="653"/>
      <c r="N12" s="259">
        <v>3</v>
      </c>
    </row>
    <row r="13" spans="2:14" ht="27" customHeight="1">
      <c r="B13" s="687"/>
      <c r="C13" s="257">
        <v>7</v>
      </c>
      <c r="D13" s="256"/>
      <c r="E13" s="255"/>
      <c r="F13" s="254"/>
      <c r="G13" s="254"/>
      <c r="H13" s="253"/>
      <c r="J13" s="258"/>
      <c r="K13" s="258"/>
      <c r="L13" s="258"/>
      <c r="M13" s="258"/>
      <c r="N13" s="258"/>
    </row>
    <row r="14" spans="2:14" ht="27" customHeight="1">
      <c r="B14" s="687"/>
      <c r="C14" s="257">
        <v>8</v>
      </c>
      <c r="D14" s="253"/>
      <c r="E14" s="255"/>
      <c r="F14" s="254"/>
      <c r="G14" s="254"/>
      <c r="H14" s="253"/>
      <c r="J14" s="673" t="s">
        <v>225</v>
      </c>
      <c r="K14" s="673"/>
      <c r="L14" s="673"/>
      <c r="M14" s="673"/>
      <c r="N14" s="673"/>
    </row>
    <row r="15" spans="2:14" ht="27" customHeight="1">
      <c r="B15" s="687"/>
      <c r="C15" s="257">
        <v>9</v>
      </c>
      <c r="D15" s="256"/>
      <c r="E15" s="255"/>
      <c r="F15" s="254"/>
      <c r="G15" s="254"/>
      <c r="H15" s="253"/>
      <c r="J15" s="674"/>
      <c r="K15" s="674"/>
      <c r="L15" s="674"/>
      <c r="M15" s="674"/>
      <c r="N15" s="674"/>
    </row>
    <row r="16" spans="2:14" ht="27" customHeight="1">
      <c r="B16" s="687"/>
      <c r="C16" s="257">
        <v>10</v>
      </c>
      <c r="D16" s="256"/>
      <c r="E16" s="255"/>
      <c r="F16" s="254"/>
      <c r="G16" s="254"/>
      <c r="H16" s="253"/>
      <c r="J16" s="674"/>
      <c r="K16" s="674"/>
      <c r="L16" s="674"/>
      <c r="M16" s="674"/>
      <c r="N16" s="674"/>
    </row>
    <row r="17" spans="2:14" ht="27" customHeight="1">
      <c r="B17" s="688"/>
      <c r="C17" s="707" t="s">
        <v>2</v>
      </c>
      <c r="D17" s="708"/>
      <c r="E17" s="252"/>
      <c r="F17" s="251"/>
      <c r="G17" s="251"/>
      <c r="H17" s="250">
        <v>19</v>
      </c>
      <c r="I17" s="193" t="s">
        <v>261</v>
      </c>
      <c r="J17" s="674"/>
      <c r="K17" s="674"/>
      <c r="L17" s="674"/>
      <c r="M17" s="674"/>
      <c r="N17" s="674"/>
    </row>
    <row r="18" spans="2:14" ht="27" customHeight="1">
      <c r="B18" s="689" t="s">
        <v>224</v>
      </c>
      <c r="C18" s="249">
        <v>1</v>
      </c>
      <c r="D18" s="248" t="s">
        <v>248</v>
      </c>
      <c r="E18" s="247" t="s">
        <v>247</v>
      </c>
      <c r="F18" s="246" t="s">
        <v>246</v>
      </c>
      <c r="G18" s="246"/>
      <c r="H18" s="245"/>
      <c r="J18" s="674"/>
      <c r="K18" s="674"/>
      <c r="L18" s="674"/>
      <c r="M18" s="674"/>
      <c r="N18" s="674"/>
    </row>
    <row r="19" spans="2:14" ht="27" customHeight="1">
      <c r="B19" s="690"/>
      <c r="C19" s="242">
        <v>2</v>
      </c>
      <c r="D19" s="241" t="s">
        <v>245</v>
      </c>
      <c r="E19" s="240"/>
      <c r="F19" s="239" t="s">
        <v>244</v>
      </c>
      <c r="G19" s="239"/>
      <c r="H19" s="244"/>
      <c r="J19" s="674"/>
      <c r="K19" s="674"/>
      <c r="L19" s="674"/>
      <c r="M19" s="674"/>
      <c r="N19" s="674"/>
    </row>
    <row r="20" spans="2:14" ht="27" customHeight="1">
      <c r="B20" s="690"/>
      <c r="C20" s="242">
        <v>3</v>
      </c>
      <c r="D20" s="241"/>
      <c r="E20" s="240"/>
      <c r="F20" s="239"/>
      <c r="G20" s="239"/>
      <c r="H20" s="238"/>
      <c r="J20" s="674"/>
      <c r="K20" s="674"/>
      <c r="L20" s="674"/>
      <c r="M20" s="674"/>
      <c r="N20" s="674"/>
    </row>
    <row r="21" spans="2:14" ht="27" customHeight="1">
      <c r="B21" s="690"/>
      <c r="C21" s="242">
        <v>4</v>
      </c>
      <c r="D21" s="241"/>
      <c r="E21" s="240"/>
      <c r="F21" s="239"/>
      <c r="G21" s="239"/>
      <c r="H21" s="238"/>
      <c r="J21" s="674"/>
      <c r="K21" s="674"/>
      <c r="L21" s="674"/>
      <c r="M21" s="674"/>
      <c r="N21" s="674"/>
    </row>
    <row r="22" spans="2:14" ht="27" customHeight="1">
      <c r="B22" s="690"/>
      <c r="C22" s="242">
        <v>5</v>
      </c>
      <c r="D22" s="241"/>
      <c r="E22" s="240"/>
      <c r="F22" s="239"/>
      <c r="G22" s="239"/>
      <c r="H22" s="238"/>
      <c r="J22" s="674"/>
      <c r="K22" s="674"/>
      <c r="L22" s="674"/>
      <c r="M22" s="674"/>
      <c r="N22" s="674"/>
    </row>
    <row r="23" spans="2:14" ht="27" customHeight="1">
      <c r="B23" s="690"/>
      <c r="C23" s="242">
        <v>6</v>
      </c>
      <c r="D23" s="241"/>
      <c r="E23" s="240"/>
      <c r="F23" s="239"/>
      <c r="G23" s="239"/>
      <c r="H23" s="238"/>
      <c r="J23" s="674"/>
      <c r="K23" s="674"/>
      <c r="L23" s="674"/>
      <c r="M23" s="674"/>
      <c r="N23" s="674"/>
    </row>
    <row r="24" spans="2:8" ht="27" customHeight="1">
      <c r="B24" s="690"/>
      <c r="C24" s="242">
        <v>7</v>
      </c>
      <c r="D24" s="241"/>
      <c r="E24" s="240"/>
      <c r="F24" s="239"/>
      <c r="G24" s="239"/>
      <c r="H24" s="238"/>
    </row>
    <row r="25" spans="2:10" ht="27" customHeight="1">
      <c r="B25" s="690"/>
      <c r="C25" s="242">
        <v>8</v>
      </c>
      <c r="D25" s="241"/>
      <c r="E25" s="240"/>
      <c r="F25" s="239"/>
      <c r="G25" s="239"/>
      <c r="H25" s="238"/>
      <c r="J25" s="243" t="s">
        <v>223</v>
      </c>
    </row>
    <row r="26" spans="2:10" ht="27" customHeight="1">
      <c r="B26" s="690"/>
      <c r="C26" s="242">
        <v>9</v>
      </c>
      <c r="D26" s="241"/>
      <c r="E26" s="240"/>
      <c r="F26" s="239"/>
      <c r="G26" s="239"/>
      <c r="H26" s="238"/>
      <c r="J26" s="692"/>
    </row>
    <row r="27" spans="2:10" ht="27" customHeight="1">
      <c r="B27" s="691"/>
      <c r="C27" s="237">
        <v>10</v>
      </c>
      <c r="D27" s="236"/>
      <c r="E27" s="235"/>
      <c r="F27" s="234"/>
      <c r="G27" s="234"/>
      <c r="H27" s="233"/>
      <c r="J27" s="693"/>
    </row>
    <row r="28" ht="8.25" customHeight="1"/>
  </sheetData>
  <sheetProtection/>
  <mergeCells count="20">
    <mergeCell ref="B2:C3"/>
    <mergeCell ref="D2:H3"/>
    <mergeCell ref="K3:N3"/>
    <mergeCell ref="C17:D17"/>
    <mergeCell ref="J12:M12"/>
    <mergeCell ref="E5:H5"/>
    <mergeCell ref="J5:J6"/>
    <mergeCell ref="K5:K6"/>
    <mergeCell ref="L5:N5"/>
    <mergeCell ref="M2:N2"/>
    <mergeCell ref="J14:N14"/>
    <mergeCell ref="J15:N23"/>
    <mergeCell ref="K9:K10"/>
    <mergeCell ref="B5:D5"/>
    <mergeCell ref="L9:L10"/>
    <mergeCell ref="M9:M10"/>
    <mergeCell ref="J9:J10"/>
    <mergeCell ref="B7:B17"/>
    <mergeCell ref="B18:B27"/>
    <mergeCell ref="J26:J27"/>
  </mergeCells>
  <printOptions/>
  <pageMargins left="0.7" right="0.7" top="0.75" bottom="0.75" header="0.3" footer="0.3"/>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P42"/>
  <sheetViews>
    <sheetView showGridLines="0" tabSelected="1" view="pageBreakPreview" zoomScaleSheetLayoutView="100" zoomScalePageLayoutView="0" workbookViewId="0" topLeftCell="A1">
      <selection activeCell="G10" sqref="G10:M10"/>
    </sheetView>
  </sheetViews>
  <sheetFormatPr defaultColWidth="8.796875" defaultRowHeight="14.25"/>
  <cols>
    <col min="1" max="1" width="9" style="1" customWidth="1"/>
    <col min="2" max="2" width="19.3984375" style="1" customWidth="1"/>
    <col min="3" max="3" width="13" style="1" customWidth="1"/>
    <col min="4" max="4" width="7.19921875" style="1" customWidth="1"/>
    <col min="5" max="5" width="3.19921875" style="1" customWidth="1"/>
    <col min="6" max="6" width="7.19921875" style="1" customWidth="1"/>
    <col min="7" max="8" width="3.19921875" style="1" customWidth="1"/>
    <col min="9" max="9" width="7.19921875" style="1" customWidth="1"/>
    <col min="10" max="10" width="3.19921875" style="1" customWidth="1"/>
    <col min="11" max="11" width="7.19921875" style="1" customWidth="1"/>
    <col min="12" max="12" width="3.19921875" style="1" customWidth="1"/>
    <col min="13" max="13" width="9" style="1" customWidth="1"/>
    <col min="14" max="14" width="5.69921875" style="1" customWidth="1"/>
    <col min="15" max="15" width="9.8984375" style="1" customWidth="1"/>
    <col min="16" max="16" width="7.5" style="1" customWidth="1"/>
    <col min="17" max="18" width="9" style="1" customWidth="1"/>
    <col min="19" max="16384" width="9" style="1" customWidth="1"/>
  </cols>
  <sheetData>
    <row r="1" spans="14:16" ht="13.5">
      <c r="N1" s="322" t="s">
        <v>205</v>
      </c>
      <c r="P1" s="3"/>
    </row>
    <row r="2" spans="14:16" ht="7.5" customHeight="1">
      <c r="N2" s="323"/>
      <c r="P2" s="3"/>
    </row>
    <row r="3" spans="2:16" ht="13.5" customHeight="1">
      <c r="B3" s="324"/>
      <c r="C3" s="324"/>
      <c r="D3" s="324"/>
      <c r="E3" s="324"/>
      <c r="F3" s="324"/>
      <c r="G3" s="324"/>
      <c r="H3" s="325"/>
      <c r="I3" s="326"/>
      <c r="L3" s="438" t="s">
        <v>313</v>
      </c>
      <c r="M3" s="438"/>
      <c r="N3" s="438"/>
      <c r="P3" s="3"/>
    </row>
    <row r="4" spans="1:14" ht="13.5">
      <c r="A4" s="325"/>
      <c r="B4" s="325"/>
      <c r="C4" s="325"/>
      <c r="D4" s="325"/>
      <c r="E4" s="325"/>
      <c r="F4" s="325"/>
      <c r="G4" s="325"/>
      <c r="H4" s="325"/>
      <c r="I4" s="327"/>
      <c r="J4" s="327"/>
      <c r="K4" s="327"/>
      <c r="L4" s="327"/>
      <c r="M4" s="327"/>
      <c r="N4" s="327"/>
    </row>
    <row r="5" spans="1:14" ht="14.25">
      <c r="A5" s="326"/>
      <c r="B5" s="326"/>
      <c r="C5" s="326"/>
      <c r="D5" s="326"/>
      <c r="E5" s="326"/>
      <c r="F5" s="326"/>
      <c r="G5" s="326"/>
      <c r="H5" s="326"/>
      <c r="I5" s="439" t="s">
        <v>3</v>
      </c>
      <c r="J5" s="440"/>
      <c r="K5" s="441"/>
      <c r="L5" s="442">
        <v>123456</v>
      </c>
      <c r="M5" s="443"/>
      <c r="N5" s="444"/>
    </row>
    <row r="6" spans="1:14" ht="13.5">
      <c r="A6" s="326"/>
      <c r="B6" s="326"/>
      <c r="C6" s="326"/>
      <c r="D6" s="326"/>
      <c r="E6" s="326"/>
      <c r="F6" s="326"/>
      <c r="G6" s="326"/>
      <c r="H6" s="326"/>
      <c r="I6" s="326"/>
      <c r="J6" s="326"/>
      <c r="K6" s="326"/>
      <c r="L6" s="326"/>
      <c r="M6" s="326"/>
      <c r="N6" s="326"/>
    </row>
    <row r="7" spans="1:16" ht="35.25" customHeight="1">
      <c r="A7" s="326"/>
      <c r="B7" s="326"/>
      <c r="C7" s="326"/>
      <c r="D7" s="326"/>
      <c r="E7" s="326"/>
      <c r="F7" s="326"/>
      <c r="G7" s="326"/>
      <c r="H7" s="326"/>
      <c r="I7" s="326"/>
      <c r="J7" s="326"/>
      <c r="K7" s="326"/>
      <c r="L7" s="326"/>
      <c r="M7" s="326"/>
      <c r="N7" s="326"/>
      <c r="P7" s="44"/>
    </row>
    <row r="8" spans="1:14" ht="13.5" customHeight="1">
      <c r="A8" s="326" t="s">
        <v>98</v>
      </c>
      <c r="B8" s="326"/>
      <c r="C8" s="326"/>
      <c r="D8" s="326"/>
      <c r="E8" s="326"/>
      <c r="F8" s="326"/>
      <c r="G8" s="326"/>
      <c r="H8" s="326"/>
      <c r="I8" s="327"/>
      <c r="J8" s="327"/>
      <c r="K8" s="327"/>
      <c r="L8" s="327"/>
      <c r="M8" s="327"/>
      <c r="N8" s="327"/>
    </row>
    <row r="9" spans="1:16" ht="36" customHeight="1">
      <c r="A9" s="326"/>
      <c r="B9" s="326"/>
      <c r="C9" s="326"/>
      <c r="D9" s="326"/>
      <c r="E9" s="326"/>
      <c r="F9" s="326"/>
      <c r="G9" s="326"/>
      <c r="H9" s="326"/>
      <c r="I9" s="326"/>
      <c r="J9" s="326"/>
      <c r="K9" s="326"/>
      <c r="L9" s="326"/>
      <c r="M9" s="326"/>
      <c r="N9" s="326"/>
      <c r="P9" s="44"/>
    </row>
    <row r="10" spans="1:14" ht="18" customHeight="1">
      <c r="A10" s="326"/>
      <c r="B10" s="326"/>
      <c r="C10" s="326"/>
      <c r="E10" s="419" t="s">
        <v>1</v>
      </c>
      <c r="F10" s="419"/>
      <c r="G10" s="445" t="s">
        <v>314</v>
      </c>
      <c r="H10" s="445"/>
      <c r="I10" s="445"/>
      <c r="J10" s="445"/>
      <c r="K10" s="445"/>
      <c r="L10" s="445"/>
      <c r="M10" s="445"/>
      <c r="N10" s="326"/>
    </row>
    <row r="11" spans="1:13" ht="18" customHeight="1">
      <c r="A11" s="326"/>
      <c r="B11" s="326"/>
      <c r="C11" s="326"/>
      <c r="E11" s="446" t="s">
        <v>119</v>
      </c>
      <c r="F11" s="446"/>
      <c r="G11" s="437" t="s">
        <v>315</v>
      </c>
      <c r="H11" s="437"/>
      <c r="I11" s="437"/>
      <c r="J11" s="437"/>
      <c r="K11" s="437"/>
      <c r="L11" s="437"/>
      <c r="M11" s="437"/>
    </row>
    <row r="12" spans="1:14" ht="18" customHeight="1">
      <c r="A12" s="326"/>
      <c r="B12" s="326"/>
      <c r="C12" s="326"/>
      <c r="E12" s="419" t="s">
        <v>100</v>
      </c>
      <c r="F12" s="419"/>
      <c r="G12" s="437" t="s">
        <v>317</v>
      </c>
      <c r="H12" s="437"/>
      <c r="I12" s="437"/>
      <c r="J12" s="437"/>
      <c r="K12" s="437"/>
      <c r="L12" s="437"/>
      <c r="M12" s="437"/>
      <c r="N12" s="328"/>
    </row>
    <row r="13" spans="1:14" ht="18" customHeight="1">
      <c r="A13" s="326"/>
      <c r="B13" s="326"/>
      <c r="C13" s="326"/>
      <c r="E13" s="419" t="s">
        <v>99</v>
      </c>
      <c r="F13" s="419"/>
      <c r="G13" s="437" t="s">
        <v>318</v>
      </c>
      <c r="H13" s="437"/>
      <c r="I13" s="437"/>
      <c r="J13" s="437"/>
      <c r="K13" s="437"/>
      <c r="L13" s="437"/>
      <c r="M13" s="437"/>
      <c r="N13" s="326"/>
    </row>
    <row r="14" spans="1:14" ht="18" customHeight="1">
      <c r="A14" s="326"/>
      <c r="B14" s="326"/>
      <c r="C14" s="326"/>
      <c r="E14" s="419" t="s">
        <v>15</v>
      </c>
      <c r="F14" s="419"/>
      <c r="G14" s="437" t="s">
        <v>316</v>
      </c>
      <c r="H14" s="437"/>
      <c r="I14" s="437"/>
      <c r="J14" s="437"/>
      <c r="K14" s="437"/>
      <c r="L14" s="437"/>
      <c r="M14" s="437"/>
      <c r="N14" s="326"/>
    </row>
    <row r="15" spans="1:14" ht="36" customHeight="1">
      <c r="A15" s="326"/>
      <c r="B15" s="326"/>
      <c r="C15" s="326"/>
      <c r="D15" s="326"/>
      <c r="E15" s="326"/>
      <c r="F15" s="326"/>
      <c r="G15" s="326"/>
      <c r="H15" s="329"/>
      <c r="I15" s="328"/>
      <c r="J15" s="328"/>
      <c r="K15" s="328"/>
      <c r="L15" s="328"/>
      <c r="M15" s="328"/>
      <c r="N15" s="328"/>
    </row>
    <row r="16" spans="1:14" ht="14.25">
      <c r="A16" s="432" t="s">
        <v>118</v>
      </c>
      <c r="B16" s="432"/>
      <c r="C16" s="432"/>
      <c r="D16" s="432"/>
      <c r="E16" s="432"/>
      <c r="F16" s="432"/>
      <c r="G16" s="432"/>
      <c r="H16" s="432"/>
      <c r="I16" s="432"/>
      <c r="J16" s="432"/>
      <c r="K16" s="432"/>
      <c r="L16" s="432"/>
      <c r="M16" s="432"/>
      <c r="N16" s="432"/>
    </row>
    <row r="17" spans="1:14" ht="36" customHeight="1">
      <c r="A17" s="433"/>
      <c r="B17" s="433"/>
      <c r="C17" s="433"/>
      <c r="D17" s="433"/>
      <c r="E17" s="433"/>
      <c r="F17" s="433"/>
      <c r="G17" s="433"/>
      <c r="H17" s="433"/>
      <c r="I17" s="433"/>
      <c r="J17" s="433"/>
      <c r="K17" s="433"/>
      <c r="L17" s="433"/>
      <c r="M17" s="433"/>
      <c r="N17" s="433"/>
    </row>
    <row r="18" spans="1:14" ht="13.5">
      <c r="A18" s="433" t="s">
        <v>117</v>
      </c>
      <c r="B18" s="433"/>
      <c r="C18" s="433"/>
      <c r="D18" s="433"/>
      <c r="E18" s="433"/>
      <c r="F18" s="433"/>
      <c r="G18" s="433"/>
      <c r="H18" s="433"/>
      <c r="I18" s="433"/>
      <c r="J18" s="433"/>
      <c r="K18" s="433"/>
      <c r="L18" s="433"/>
      <c r="M18" s="433"/>
      <c r="N18" s="433"/>
    </row>
    <row r="19" spans="1:14" ht="36" customHeight="1">
      <c r="A19" s="327"/>
      <c r="B19" s="327"/>
      <c r="C19" s="327"/>
      <c r="D19" s="327"/>
      <c r="E19" s="327"/>
      <c r="F19" s="327"/>
      <c r="G19" s="327"/>
      <c r="H19" s="327"/>
      <c r="I19" s="327"/>
      <c r="J19" s="327"/>
      <c r="K19" s="327"/>
      <c r="L19" s="327"/>
      <c r="M19" s="327"/>
      <c r="N19" s="327"/>
    </row>
    <row r="20" spans="1:14" ht="13.5">
      <c r="A20" s="434" t="s">
        <v>16</v>
      </c>
      <c r="B20" s="434"/>
      <c r="C20" s="434"/>
      <c r="D20" s="434"/>
      <c r="E20" s="434"/>
      <c r="F20" s="434"/>
      <c r="G20" s="434"/>
      <c r="H20" s="434"/>
      <c r="I20" s="434"/>
      <c r="J20" s="434"/>
      <c r="K20" s="434"/>
      <c r="L20" s="434"/>
      <c r="M20" s="434"/>
      <c r="N20" s="434"/>
    </row>
    <row r="21" spans="1:14" ht="36" customHeight="1">
      <c r="A21" s="327"/>
      <c r="B21" s="327"/>
      <c r="C21" s="327"/>
      <c r="D21" s="327"/>
      <c r="E21" s="327"/>
      <c r="F21" s="327"/>
      <c r="G21" s="327"/>
      <c r="H21" s="327"/>
      <c r="I21" s="327"/>
      <c r="J21" s="327"/>
      <c r="K21" s="327"/>
      <c r="L21" s="327"/>
      <c r="M21" s="327"/>
      <c r="N21" s="327"/>
    </row>
    <row r="22" spans="1:14" ht="13.5">
      <c r="A22" s="326" t="s">
        <v>295</v>
      </c>
      <c r="B22" s="326"/>
      <c r="C22" s="326"/>
      <c r="D22" s="326"/>
      <c r="E22" s="326"/>
      <c r="F22" s="326"/>
      <c r="G22" s="326"/>
      <c r="H22" s="326"/>
      <c r="I22" s="326"/>
      <c r="J22" s="326"/>
      <c r="K22" s="326"/>
      <c r="L22" s="326"/>
      <c r="M22" s="326"/>
      <c r="N22" s="326"/>
    </row>
    <row r="23" spans="1:14" ht="13.5">
      <c r="A23" s="326"/>
      <c r="B23" s="326"/>
      <c r="C23" s="326"/>
      <c r="D23" s="326"/>
      <c r="E23" s="326"/>
      <c r="F23" s="326"/>
      <c r="G23" s="326"/>
      <c r="H23" s="326"/>
      <c r="I23" s="326"/>
      <c r="J23" s="326"/>
      <c r="K23" s="326"/>
      <c r="L23" s="326"/>
      <c r="M23" s="326"/>
      <c r="N23" s="326"/>
    </row>
    <row r="24" spans="1:14" ht="13.5">
      <c r="A24" s="433"/>
      <c r="B24" s="433"/>
      <c r="C24" s="433"/>
      <c r="D24" s="433"/>
      <c r="E24" s="433"/>
      <c r="F24" s="433"/>
      <c r="G24" s="433"/>
      <c r="H24" s="433"/>
      <c r="I24" s="433"/>
      <c r="J24" s="433"/>
      <c r="K24" s="433"/>
      <c r="L24" s="433"/>
      <c r="M24" s="433"/>
      <c r="N24" s="433"/>
    </row>
    <row r="25" spans="1:14" ht="23.25" customHeight="1">
      <c r="A25" s="330" t="s">
        <v>6</v>
      </c>
      <c r="B25" s="385" t="s">
        <v>312</v>
      </c>
      <c r="C25" s="435" t="s">
        <v>189</v>
      </c>
      <c r="D25" s="436"/>
      <c r="E25" s="436"/>
      <c r="F25" s="436"/>
      <c r="G25" s="436"/>
      <c r="H25" s="436"/>
      <c r="I25" s="436"/>
      <c r="J25" s="436"/>
      <c r="K25" s="436"/>
      <c r="L25" s="436"/>
      <c r="M25" s="436"/>
      <c r="N25" s="436"/>
    </row>
    <row r="26" spans="1:14" ht="7.5" customHeight="1">
      <c r="A26" s="330"/>
      <c r="B26" s="331"/>
      <c r="C26" s="331"/>
      <c r="D26" s="332"/>
      <c r="E26" s="332"/>
      <c r="F26" s="332"/>
      <c r="G26" s="332"/>
      <c r="H26" s="333"/>
      <c r="I26" s="333"/>
      <c r="J26" s="333"/>
      <c r="K26" s="333"/>
      <c r="L26" s="333"/>
      <c r="M26" s="333"/>
      <c r="N26" s="333"/>
    </row>
    <row r="27" spans="1:15" ht="44.25" customHeight="1">
      <c r="A27" s="330"/>
      <c r="B27" s="331"/>
      <c r="C27" s="431" t="s">
        <v>188</v>
      </c>
      <c r="D27" s="431"/>
      <c r="E27" s="431"/>
      <c r="F27" s="431"/>
      <c r="G27" s="431"/>
      <c r="H27" s="431"/>
      <c r="I27" s="431"/>
      <c r="J27" s="431"/>
      <c r="K27" s="431"/>
      <c r="L27" s="431"/>
      <c r="M27" s="431"/>
      <c r="N27" s="334"/>
      <c r="O27" s="59" t="s">
        <v>195</v>
      </c>
    </row>
    <row r="28" spans="1:14" ht="41.25" customHeight="1">
      <c r="A28" s="330"/>
      <c r="B28" s="331"/>
      <c r="C28" s="331"/>
      <c r="D28" s="326"/>
      <c r="E28" s="326"/>
      <c r="F28" s="326"/>
      <c r="G28" s="326"/>
      <c r="H28" s="326"/>
      <c r="I28" s="326"/>
      <c r="J28" s="326"/>
      <c r="N28" s="326"/>
    </row>
    <row r="29" spans="1:14" ht="24" customHeight="1">
      <c r="A29" s="330" t="s">
        <v>10</v>
      </c>
      <c r="B29" s="30"/>
      <c r="C29" s="418" t="s">
        <v>190</v>
      </c>
      <c r="D29" s="419"/>
      <c r="E29" s="419"/>
      <c r="F29" s="419"/>
      <c r="G29" s="419"/>
      <c r="H29" s="419"/>
      <c r="I29" s="419"/>
      <c r="J29" s="419"/>
      <c r="K29" s="419"/>
      <c r="L29" s="419"/>
      <c r="M29" s="419"/>
      <c r="N29" s="419"/>
    </row>
    <row r="30" spans="1:14" ht="21" customHeight="1">
      <c r="A30" s="330"/>
      <c r="B30" s="331"/>
      <c r="C30" s="331"/>
      <c r="D30" s="326"/>
      <c r="E30" s="326"/>
      <c r="F30" s="326"/>
      <c r="G30" s="326"/>
      <c r="H30" s="326"/>
      <c r="I30" s="326"/>
      <c r="J30" s="326"/>
      <c r="K30" s="326"/>
      <c r="L30" s="326"/>
      <c r="M30" s="326"/>
      <c r="N30" s="326"/>
    </row>
    <row r="31" spans="1:14" ht="21" customHeight="1">
      <c r="A31" s="325"/>
      <c r="B31" s="326" t="s">
        <v>17</v>
      </c>
      <c r="C31" s="326"/>
      <c r="D31" s="326"/>
      <c r="E31" s="326"/>
      <c r="F31" s="326"/>
      <c r="G31" s="326"/>
      <c r="H31" s="326"/>
      <c r="I31" s="326"/>
      <c r="J31" s="326"/>
      <c r="K31" s="326"/>
      <c r="L31" s="326"/>
      <c r="M31" s="326"/>
      <c r="N31" s="326"/>
    </row>
    <row r="32" spans="1:14" ht="26.25" customHeight="1">
      <c r="A32" s="325"/>
      <c r="B32" s="30"/>
      <c r="C32" s="418" t="s">
        <v>298</v>
      </c>
      <c r="D32" s="419"/>
      <c r="E32" s="419"/>
      <c r="F32" s="419"/>
      <c r="G32" s="419"/>
      <c r="H32" s="419"/>
      <c r="I32" s="419"/>
      <c r="J32" s="419"/>
      <c r="K32" s="419"/>
      <c r="L32" s="419"/>
      <c r="M32" s="419"/>
      <c r="N32" s="419"/>
    </row>
    <row r="33" spans="1:14" ht="26.25" customHeight="1">
      <c r="A33" s="325"/>
      <c r="B33" s="30"/>
      <c r="C33" s="418" t="s">
        <v>191</v>
      </c>
      <c r="D33" s="419"/>
      <c r="E33" s="419"/>
      <c r="F33" s="419"/>
      <c r="G33" s="419"/>
      <c r="H33" s="419"/>
      <c r="I33" s="419"/>
      <c r="J33" s="419"/>
      <c r="K33" s="419"/>
      <c r="L33" s="419"/>
      <c r="M33" s="419"/>
      <c r="N33" s="419"/>
    </row>
    <row r="34" spans="1:14" ht="26.25" customHeight="1">
      <c r="A34" s="325"/>
      <c r="B34" s="30"/>
      <c r="C34" s="418" t="s">
        <v>192</v>
      </c>
      <c r="D34" s="419"/>
      <c r="E34" s="419"/>
      <c r="F34" s="419"/>
      <c r="G34" s="419"/>
      <c r="H34" s="419"/>
      <c r="I34" s="419"/>
      <c r="J34" s="419"/>
      <c r="K34" s="419"/>
      <c r="L34" s="419"/>
      <c r="M34" s="419"/>
      <c r="N34" s="419"/>
    </row>
    <row r="35" spans="1:15" ht="26.25" customHeight="1">
      <c r="A35" s="325"/>
      <c r="B35" s="30"/>
      <c r="C35" s="418" t="s">
        <v>196</v>
      </c>
      <c r="D35" s="419"/>
      <c r="E35" s="419"/>
      <c r="F35" s="419"/>
      <c r="G35" s="419"/>
      <c r="H35" s="419"/>
      <c r="I35" s="419"/>
      <c r="J35" s="419"/>
      <c r="K35" s="419"/>
      <c r="L35" s="419"/>
      <c r="M35" s="419"/>
      <c r="N35" s="419"/>
      <c r="O35" s="59" t="s">
        <v>197</v>
      </c>
    </row>
    <row r="36" spans="1:14" ht="26.25" customHeight="1">
      <c r="A36" s="325"/>
      <c r="B36" s="30"/>
      <c r="C36" s="418" t="s">
        <v>193</v>
      </c>
      <c r="D36" s="419"/>
      <c r="E36" s="419"/>
      <c r="F36" s="419"/>
      <c r="G36" s="419"/>
      <c r="H36" s="419"/>
      <c r="I36" s="419"/>
      <c r="J36" s="419"/>
      <c r="K36" s="419"/>
      <c r="L36" s="419"/>
      <c r="M36" s="419"/>
      <c r="N36" s="419"/>
    </row>
    <row r="37" spans="1:15" ht="26.25" customHeight="1">
      <c r="A37" s="325"/>
      <c r="B37" s="30"/>
      <c r="C37" s="420" t="s">
        <v>194</v>
      </c>
      <c r="D37" s="421"/>
      <c r="E37" s="421"/>
      <c r="F37" s="421"/>
      <c r="G37" s="421"/>
      <c r="H37" s="421"/>
      <c r="I37" s="421"/>
      <c r="J37" s="421"/>
      <c r="K37" s="421"/>
      <c r="L37" s="421"/>
      <c r="M37" s="421"/>
      <c r="N37" s="421"/>
      <c r="O37" s="59" t="s">
        <v>195</v>
      </c>
    </row>
    <row r="38" spans="1:14" ht="26.25" customHeight="1">
      <c r="A38" s="325"/>
      <c r="B38" s="30"/>
      <c r="C38" s="326" t="s">
        <v>265</v>
      </c>
      <c r="D38" s="422"/>
      <c r="E38" s="423"/>
      <c r="F38" s="423"/>
      <c r="G38" s="423"/>
      <c r="H38" s="423"/>
      <c r="I38" s="423"/>
      <c r="J38" s="423"/>
      <c r="K38" s="423"/>
      <c r="L38" s="423"/>
      <c r="M38" s="424"/>
      <c r="N38" s="335"/>
    </row>
    <row r="39" spans="1:14" ht="24" customHeight="1">
      <c r="A39" s="325"/>
      <c r="B39" s="331"/>
      <c r="C39" s="336" t="s">
        <v>120</v>
      </c>
      <c r="D39" s="425"/>
      <c r="E39" s="426"/>
      <c r="F39" s="426"/>
      <c r="G39" s="426"/>
      <c r="H39" s="426"/>
      <c r="I39" s="426"/>
      <c r="J39" s="426"/>
      <c r="K39" s="426"/>
      <c r="L39" s="426"/>
      <c r="M39" s="427"/>
      <c r="N39" s="335"/>
    </row>
    <row r="40" spans="1:14" ht="24" customHeight="1">
      <c r="A40" s="325"/>
      <c r="B40" s="331"/>
      <c r="C40" s="331"/>
      <c r="D40" s="428"/>
      <c r="E40" s="429"/>
      <c r="F40" s="429"/>
      <c r="G40" s="429"/>
      <c r="H40" s="429"/>
      <c r="I40" s="429"/>
      <c r="J40" s="429"/>
      <c r="K40" s="429"/>
      <c r="L40" s="429"/>
      <c r="M40" s="430"/>
      <c r="N40" s="335"/>
    </row>
    <row r="41" spans="1:14" ht="13.5">
      <c r="A41" s="325"/>
      <c r="B41" s="325"/>
      <c r="C41" s="325"/>
      <c r="D41" s="325"/>
      <c r="E41" s="325"/>
      <c r="F41" s="325"/>
      <c r="G41" s="325"/>
      <c r="H41" s="325"/>
      <c r="I41" s="325"/>
      <c r="J41" s="325"/>
      <c r="K41" s="325"/>
      <c r="L41" s="325"/>
      <c r="M41" s="325"/>
      <c r="N41" s="325"/>
    </row>
    <row r="42" spans="1:14" ht="18.75">
      <c r="A42" s="325"/>
      <c r="B42" s="325"/>
      <c r="C42" s="325"/>
      <c r="D42" s="325"/>
      <c r="E42" s="325"/>
      <c r="F42" s="325"/>
      <c r="G42" s="325"/>
      <c r="H42" s="325"/>
      <c r="I42" s="337"/>
      <c r="J42" s="337"/>
      <c r="K42" s="337"/>
      <c r="L42" s="338"/>
      <c r="M42" s="338"/>
      <c r="N42" s="338"/>
    </row>
  </sheetData>
  <sheetProtection password="CC7D" sheet="1" formatCells="0" formatColumns="0" formatRows="0"/>
  <mergeCells count="28">
    <mergeCell ref="L3:N3"/>
    <mergeCell ref="I5:K5"/>
    <mergeCell ref="L5:N5"/>
    <mergeCell ref="E10:F10"/>
    <mergeCell ref="G10:M10"/>
    <mergeCell ref="E11:F11"/>
    <mergeCell ref="G11:M11"/>
    <mergeCell ref="E12:F12"/>
    <mergeCell ref="G12:M12"/>
    <mergeCell ref="E13:F13"/>
    <mergeCell ref="G13:M13"/>
    <mergeCell ref="E14:F14"/>
    <mergeCell ref="G14:M14"/>
    <mergeCell ref="A16:N16"/>
    <mergeCell ref="A17:N17"/>
    <mergeCell ref="A18:N18"/>
    <mergeCell ref="A20:N20"/>
    <mergeCell ref="A24:N24"/>
    <mergeCell ref="C25:N25"/>
    <mergeCell ref="C35:N35"/>
    <mergeCell ref="C37:N37"/>
    <mergeCell ref="D38:M40"/>
    <mergeCell ref="C27:M27"/>
    <mergeCell ref="C29:N29"/>
    <mergeCell ref="C32:N32"/>
    <mergeCell ref="C33:N33"/>
    <mergeCell ref="C34:N34"/>
    <mergeCell ref="C36:N36"/>
  </mergeCells>
  <dataValidations count="1">
    <dataValidation type="list" allowBlank="1" showInputMessage="1" showErrorMessage="1" sqref="B29 B32:B38 B25">
      <formula1>"○"</formula1>
    </dataValidation>
  </dataValidations>
  <printOptions horizontalCentered="1"/>
  <pageMargins left="0.35433070866141736" right="0.35433070866141736" top="0.7874015748031497" bottom="0.5905511811023623" header="0.5118110236220472" footer="0.2362204724409449"/>
  <pageSetup blackAndWhite="1" fitToHeight="2" horizontalDpi="600" verticalDpi="6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63"/>
  <sheetViews>
    <sheetView view="pageBreakPreview" zoomScaleSheetLayoutView="100" zoomScalePageLayoutView="0" workbookViewId="0" topLeftCell="A1">
      <selection activeCell="E7" sqref="E7:F7"/>
    </sheetView>
  </sheetViews>
  <sheetFormatPr defaultColWidth="8.796875" defaultRowHeight="14.25"/>
  <cols>
    <col min="1" max="1" width="4.09765625" style="339" customWidth="1"/>
    <col min="2" max="2" width="12.3984375" style="339" customWidth="1"/>
    <col min="3" max="3" width="14.3984375" style="339" customWidth="1"/>
    <col min="4" max="4" width="14.19921875" style="339" customWidth="1"/>
    <col min="5" max="13" width="6.69921875" style="339" customWidth="1"/>
    <col min="14" max="14" width="7.69921875" style="339" customWidth="1"/>
    <col min="15" max="15" width="10.19921875" style="339" customWidth="1"/>
    <col min="16" max="16" width="3.8984375" style="339" customWidth="1"/>
    <col min="17" max="17" width="9.3984375" style="339" customWidth="1"/>
    <col min="18" max="18" width="8.8984375" style="339" customWidth="1"/>
    <col min="19" max="19" width="9" style="339" customWidth="1"/>
    <col min="20" max="20" width="8.3984375" style="340" bestFit="1" customWidth="1"/>
    <col min="21" max="22" width="9" style="339" customWidth="1"/>
    <col min="23" max="23" width="16.59765625" style="339" bestFit="1" customWidth="1"/>
    <col min="24" max="16384" width="9" style="339" customWidth="1"/>
  </cols>
  <sheetData>
    <row r="1" spans="2:15" ht="20.25" customHeight="1">
      <c r="B1" s="9" t="s">
        <v>18</v>
      </c>
      <c r="C1" s="523" t="str">
        <f>'記入例（様式１-１）'!G10</f>
        <v>●●●幼稚園</v>
      </c>
      <c r="D1" s="523"/>
      <c r="E1" s="523"/>
      <c r="F1" s="523"/>
      <c r="G1" s="523"/>
      <c r="H1" s="523" t="s">
        <v>3</v>
      </c>
      <c r="I1" s="523"/>
      <c r="J1" s="524">
        <f>'記入例（様式１-１）'!L5</f>
        <v>123456</v>
      </c>
      <c r="K1" s="524"/>
      <c r="L1" s="524"/>
      <c r="M1" s="524"/>
      <c r="O1" s="322" t="s">
        <v>206</v>
      </c>
    </row>
    <row r="2" ht="10.5" customHeight="1">
      <c r="O2" s="322"/>
    </row>
    <row r="3" spans="1:20" s="342" customFormat="1" ht="13.5">
      <c r="A3" s="341" t="s">
        <v>64</v>
      </c>
      <c r="B3" s="341"/>
      <c r="C3" s="341"/>
      <c r="D3" s="341"/>
      <c r="E3" s="341"/>
      <c r="F3" s="341"/>
      <c r="G3" s="341"/>
      <c r="H3" s="341"/>
      <c r="I3" s="341"/>
      <c r="J3" s="341"/>
      <c r="K3" s="341"/>
      <c r="L3" s="341"/>
      <c r="M3" s="341"/>
      <c r="N3" s="341"/>
      <c r="O3" s="341"/>
      <c r="P3" s="341"/>
      <c r="T3" s="343"/>
    </row>
    <row r="4" spans="1:20" s="1" customFormat="1" ht="14.25" thickBot="1">
      <c r="A4" s="446" t="s">
        <v>294</v>
      </c>
      <c r="B4" s="446"/>
      <c r="C4" s="446"/>
      <c r="D4" s="446"/>
      <c r="E4" s="446"/>
      <c r="F4" s="446"/>
      <c r="G4" s="446"/>
      <c r="H4" s="446"/>
      <c r="I4" s="446"/>
      <c r="J4" s="446"/>
      <c r="K4" s="446"/>
      <c r="L4" s="446"/>
      <c r="M4" s="446"/>
      <c r="N4" s="446"/>
      <c r="O4" s="446"/>
      <c r="P4" s="325"/>
      <c r="T4" s="3"/>
    </row>
    <row r="5" spans="1:20" s="1" customFormat="1" ht="28.5" customHeight="1" thickBot="1">
      <c r="A5" s="325"/>
      <c r="B5" s="453" t="s">
        <v>66</v>
      </c>
      <c r="C5" s="454"/>
      <c r="D5" s="455"/>
      <c r="E5" s="456" t="s">
        <v>65</v>
      </c>
      <c r="F5" s="454"/>
      <c r="G5" s="454"/>
      <c r="H5" s="454"/>
      <c r="I5" s="454"/>
      <c r="J5" s="454"/>
      <c r="K5" s="454"/>
      <c r="L5" s="454"/>
      <c r="M5" s="457"/>
      <c r="N5" s="344" t="s">
        <v>200</v>
      </c>
      <c r="O5" s="325"/>
      <c r="P5" s="325"/>
      <c r="T5" s="3"/>
    </row>
    <row r="6" spans="1:20" s="1" customFormat="1" ht="17.25" customHeight="1">
      <c r="A6" s="325"/>
      <c r="B6" s="537" t="s">
        <v>278</v>
      </c>
      <c r="C6" s="538"/>
      <c r="D6" s="539"/>
      <c r="E6" s="519" t="s">
        <v>121</v>
      </c>
      <c r="F6" s="463"/>
      <c r="G6" s="463" t="s">
        <v>11</v>
      </c>
      <c r="H6" s="463"/>
      <c r="I6" s="463" t="s">
        <v>127</v>
      </c>
      <c r="J6" s="463"/>
      <c r="K6" s="463" t="s">
        <v>126</v>
      </c>
      <c r="L6" s="463"/>
      <c r="M6" s="464"/>
      <c r="N6" s="458"/>
      <c r="O6" s="325"/>
      <c r="P6" s="325"/>
      <c r="T6" s="3"/>
    </row>
    <row r="7" spans="1:23" s="1" customFormat="1" ht="17.25" customHeight="1" thickBot="1">
      <c r="A7" s="325"/>
      <c r="B7" s="540"/>
      <c r="C7" s="541"/>
      <c r="D7" s="542"/>
      <c r="E7" s="520" t="s">
        <v>319</v>
      </c>
      <c r="F7" s="516"/>
      <c r="G7" s="516" t="s">
        <v>319</v>
      </c>
      <c r="H7" s="516"/>
      <c r="I7" s="516" t="s">
        <v>319</v>
      </c>
      <c r="J7" s="516"/>
      <c r="K7" s="516"/>
      <c r="L7" s="516"/>
      <c r="M7" s="536"/>
      <c r="N7" s="452"/>
      <c r="O7" s="345">
        <f>IF((COUNTIF(E7:J7,"実施")+COUNTIF(E7:J7,"実施しない"))&lt;3,"未入力あり","")</f>
      </c>
      <c r="P7" s="346">
        <f>IF(E7="実施しない","補助対象外です","")</f>
      </c>
      <c r="Q7" s="169"/>
      <c r="R7" s="347" t="s">
        <v>266</v>
      </c>
      <c r="S7" s="347" t="s">
        <v>286</v>
      </c>
      <c r="T7" s="347" t="s">
        <v>287</v>
      </c>
      <c r="U7" s="347" t="s">
        <v>288</v>
      </c>
      <c r="V7" s="347" t="s">
        <v>289</v>
      </c>
      <c r="W7" s="347" t="s">
        <v>290</v>
      </c>
    </row>
    <row r="8" spans="1:23" s="1" customFormat="1" ht="17.25" customHeight="1">
      <c r="A8" s="325"/>
      <c r="B8" s="525" t="s">
        <v>273</v>
      </c>
      <c r="C8" s="517" t="s">
        <v>267</v>
      </c>
      <c r="D8" s="518"/>
      <c r="E8" s="390">
        <v>8</v>
      </c>
      <c r="F8" s="164" t="s">
        <v>111</v>
      </c>
      <c r="G8" s="386">
        <v>0</v>
      </c>
      <c r="H8" s="164" t="s">
        <v>112</v>
      </c>
      <c r="I8" s="165" t="s">
        <v>14</v>
      </c>
      <c r="J8" s="386">
        <v>19</v>
      </c>
      <c r="K8" s="164" t="s">
        <v>113</v>
      </c>
      <c r="L8" s="386">
        <v>0</v>
      </c>
      <c r="M8" s="166" t="s">
        <v>112</v>
      </c>
      <c r="N8" s="348"/>
      <c r="O8" s="345">
        <f>IF(COUNTBLANK(E8:M8)&gt;0,"未入力あり","")</f>
      </c>
      <c r="P8" s="325"/>
      <c r="Q8" s="349" t="s">
        <v>121</v>
      </c>
      <c r="R8" s="306">
        <f>IF(COUNTIF(E8:M8,"")&gt;0,"未入力",(J8*60+L8)/60-(E8*60+G8)/60)</f>
        <v>11</v>
      </c>
      <c r="S8" s="306">
        <f>IF(COUNTIF(E9:M9,"")&gt;0,"未入力",(J9*60+L9)/60-(E9*60+G9)/60)</f>
        <v>4</v>
      </c>
      <c r="T8" s="306">
        <f>IF(COUNTIF(E10:M10,"")&gt;0,"0",(J10*60+L10)/60-(E10*60+G10)/60)</f>
        <v>1.5</v>
      </c>
      <c r="U8" s="306">
        <f>IF(COUNTIF(E11:M11,"")&gt;0,"未入力",(J11*60+L11)/60-(E11*60+G11)/60)</f>
        <v>4.5</v>
      </c>
      <c r="V8" s="306">
        <f>T8+U8</f>
        <v>6</v>
      </c>
      <c r="W8" s="306">
        <f>S8+V8</f>
        <v>10</v>
      </c>
    </row>
    <row r="9" spans="1:23" s="1" customFormat="1" ht="17.25" customHeight="1">
      <c r="A9" s="325"/>
      <c r="B9" s="526"/>
      <c r="C9" s="512" t="s">
        <v>268</v>
      </c>
      <c r="D9" s="513"/>
      <c r="E9" s="391">
        <v>10</v>
      </c>
      <c r="F9" s="298" t="s">
        <v>111</v>
      </c>
      <c r="G9" s="387">
        <v>0</v>
      </c>
      <c r="H9" s="298" t="s">
        <v>112</v>
      </c>
      <c r="I9" s="300" t="s">
        <v>14</v>
      </c>
      <c r="J9" s="387">
        <v>14</v>
      </c>
      <c r="K9" s="298" t="s">
        <v>113</v>
      </c>
      <c r="L9" s="387">
        <v>0</v>
      </c>
      <c r="M9" s="302" t="s">
        <v>112</v>
      </c>
      <c r="N9" s="350"/>
      <c r="O9" s="345">
        <f>IF(COUNTBLANK(E9:M9)&gt;0,"未入力あり","")</f>
      </c>
      <c r="P9" s="351"/>
      <c r="Q9" s="349" t="s">
        <v>11</v>
      </c>
      <c r="R9" s="306">
        <f>IF(COUNTIF(E12:M12,"")&gt;0,"未入力",(J12*60+L12)/60-(E12*60+G12)/60)</f>
        <v>8</v>
      </c>
      <c r="S9" s="347"/>
      <c r="T9" s="352"/>
      <c r="U9" s="347"/>
      <c r="V9" s="306">
        <f>IF(COUNTIF(E13:M13,"")&gt;0,"未入力",(J13*60+L13)/60-(E13*60+G13)/60)</f>
        <v>8</v>
      </c>
      <c r="W9" s="347"/>
    </row>
    <row r="10" spans="1:23" s="1" customFormat="1" ht="17.25" customHeight="1">
      <c r="A10" s="325"/>
      <c r="B10" s="526"/>
      <c r="C10" s="514" t="s">
        <v>269</v>
      </c>
      <c r="D10" s="353" t="s">
        <v>276</v>
      </c>
      <c r="E10" s="392">
        <v>8</v>
      </c>
      <c r="F10" s="297" t="s">
        <v>111</v>
      </c>
      <c r="G10" s="388">
        <v>0</v>
      </c>
      <c r="H10" s="297" t="s">
        <v>112</v>
      </c>
      <c r="I10" s="299" t="s">
        <v>14</v>
      </c>
      <c r="J10" s="388">
        <v>9</v>
      </c>
      <c r="K10" s="297" t="s">
        <v>113</v>
      </c>
      <c r="L10" s="388">
        <v>30</v>
      </c>
      <c r="M10" s="301" t="s">
        <v>112</v>
      </c>
      <c r="N10" s="354"/>
      <c r="O10" s="355">
        <f>IF(COUNTBLANK(E10:M10)&gt;0,"未入力あり","")</f>
      </c>
      <c r="P10" s="325"/>
      <c r="Q10" s="349" t="s">
        <v>140</v>
      </c>
      <c r="R10" s="306">
        <f>IF(COUNTIF(E14:M14,"")&gt;0,"未入力",(J14*60+L14)/60-(E14*60+G14)/60)</f>
        <v>9.5</v>
      </c>
      <c r="S10" s="356"/>
      <c r="T10" s="352"/>
      <c r="U10" s="347"/>
      <c r="V10" s="306">
        <f>IF(COUNTIF(E15:M15,"")&gt;0,"未入力",(J15*60+L15)/60-(E15*60+G15)/60)</f>
        <v>9.5</v>
      </c>
      <c r="W10" s="347"/>
    </row>
    <row r="11" spans="1:16" s="1" customFormat="1" ht="17.25" customHeight="1">
      <c r="A11" s="325"/>
      <c r="B11" s="527"/>
      <c r="C11" s="515"/>
      <c r="D11" s="357" t="s">
        <v>277</v>
      </c>
      <c r="E11" s="391">
        <v>14</v>
      </c>
      <c r="F11" s="298" t="s">
        <v>111</v>
      </c>
      <c r="G11" s="387">
        <v>30</v>
      </c>
      <c r="H11" s="298" t="s">
        <v>112</v>
      </c>
      <c r="I11" s="300" t="s">
        <v>14</v>
      </c>
      <c r="J11" s="387">
        <v>19</v>
      </c>
      <c r="K11" s="298" t="s">
        <v>113</v>
      </c>
      <c r="L11" s="387">
        <v>0</v>
      </c>
      <c r="M11" s="302" t="s">
        <v>112</v>
      </c>
      <c r="N11" s="350"/>
      <c r="O11" s="345">
        <f>IF(COUNTBLANK(E11:M11)&gt;0,"未入力あり","")</f>
      </c>
      <c r="P11" s="325"/>
    </row>
    <row r="12" spans="1:16" s="1" customFormat="1" ht="17.25" customHeight="1">
      <c r="A12" s="325"/>
      <c r="B12" s="528" t="s">
        <v>274</v>
      </c>
      <c r="C12" s="471" t="s">
        <v>270</v>
      </c>
      <c r="D12" s="472"/>
      <c r="E12" s="392">
        <v>9</v>
      </c>
      <c r="F12" s="297" t="s">
        <v>111</v>
      </c>
      <c r="G12" s="388">
        <v>0</v>
      </c>
      <c r="H12" s="297" t="s">
        <v>112</v>
      </c>
      <c r="I12" s="299" t="s">
        <v>14</v>
      </c>
      <c r="J12" s="388">
        <v>17</v>
      </c>
      <c r="K12" s="297" t="s">
        <v>113</v>
      </c>
      <c r="L12" s="388">
        <v>0</v>
      </c>
      <c r="M12" s="301" t="s">
        <v>112</v>
      </c>
      <c r="N12" s="354"/>
      <c r="O12" s="345">
        <f>IF(AND(G$7="実施",COUNTBLANK(E12:M12)&gt;0),"未入力あり","")</f>
      </c>
      <c r="P12" s="325"/>
    </row>
    <row r="13" spans="1:16" s="1" customFormat="1" ht="17.25" customHeight="1">
      <c r="A13" s="325"/>
      <c r="B13" s="527"/>
      <c r="C13" s="512" t="s">
        <v>271</v>
      </c>
      <c r="D13" s="513"/>
      <c r="E13" s="391">
        <v>9</v>
      </c>
      <c r="F13" s="298" t="s">
        <v>111</v>
      </c>
      <c r="G13" s="387">
        <v>0</v>
      </c>
      <c r="H13" s="298" t="s">
        <v>112</v>
      </c>
      <c r="I13" s="300" t="s">
        <v>14</v>
      </c>
      <c r="J13" s="387">
        <v>17</v>
      </c>
      <c r="K13" s="298" t="s">
        <v>113</v>
      </c>
      <c r="L13" s="387">
        <v>0</v>
      </c>
      <c r="M13" s="302" t="s">
        <v>112</v>
      </c>
      <c r="N13" s="350"/>
      <c r="O13" s="345">
        <f>IF(AND(G$7="実施",COUNTBLANK(E13:M13)&gt;0),"未入力あり","")</f>
      </c>
      <c r="P13" s="325"/>
    </row>
    <row r="14" spans="1:16" s="1" customFormat="1" ht="17.25" customHeight="1">
      <c r="A14" s="325"/>
      <c r="B14" s="528" t="s">
        <v>275</v>
      </c>
      <c r="C14" s="471" t="s">
        <v>272</v>
      </c>
      <c r="D14" s="472"/>
      <c r="E14" s="392">
        <v>9</v>
      </c>
      <c r="F14" s="297" t="s">
        <v>111</v>
      </c>
      <c r="G14" s="388">
        <v>0</v>
      </c>
      <c r="H14" s="297" t="s">
        <v>112</v>
      </c>
      <c r="I14" s="299" t="s">
        <v>14</v>
      </c>
      <c r="J14" s="388">
        <v>18</v>
      </c>
      <c r="K14" s="297" t="s">
        <v>113</v>
      </c>
      <c r="L14" s="388">
        <v>30</v>
      </c>
      <c r="M14" s="301" t="s">
        <v>112</v>
      </c>
      <c r="N14" s="354"/>
      <c r="O14" s="345">
        <f>IF(AND(I$7="実施",COUNTBLANK(E14:M14)&gt;0),"未入力あり","")</f>
      </c>
      <c r="P14" s="325"/>
    </row>
    <row r="15" spans="1:16" s="1" customFormat="1" ht="17.25" customHeight="1" thickBot="1">
      <c r="A15" s="325"/>
      <c r="B15" s="531"/>
      <c r="C15" s="529" t="s">
        <v>271</v>
      </c>
      <c r="D15" s="530"/>
      <c r="E15" s="393">
        <v>9</v>
      </c>
      <c r="F15" s="303" t="s">
        <v>111</v>
      </c>
      <c r="G15" s="389">
        <v>0</v>
      </c>
      <c r="H15" s="303" t="s">
        <v>112</v>
      </c>
      <c r="I15" s="304" t="s">
        <v>14</v>
      </c>
      <c r="J15" s="389">
        <v>18</v>
      </c>
      <c r="K15" s="303" t="s">
        <v>113</v>
      </c>
      <c r="L15" s="389">
        <v>30</v>
      </c>
      <c r="M15" s="305" t="s">
        <v>112</v>
      </c>
      <c r="N15" s="358"/>
      <c r="O15" s="345">
        <f>IF(AND(I$7="実施",COUNTBLANK(E15:M15)&gt;0),"未入力あり","")</f>
      </c>
      <c r="P15" s="325"/>
    </row>
    <row r="16" spans="1:20" s="1" customFormat="1" ht="17.25" customHeight="1">
      <c r="A16" s="325"/>
      <c r="B16" s="546" t="s">
        <v>284</v>
      </c>
      <c r="C16" s="465" t="s">
        <v>279</v>
      </c>
      <c r="D16" s="466"/>
      <c r="E16" s="359" t="s">
        <v>123</v>
      </c>
      <c r="F16" s="360" t="s">
        <v>124</v>
      </c>
      <c r="G16" s="360" t="s">
        <v>122</v>
      </c>
      <c r="H16" s="463" t="s">
        <v>125</v>
      </c>
      <c r="I16" s="463"/>
      <c r="J16" s="463" t="s">
        <v>126</v>
      </c>
      <c r="K16" s="463"/>
      <c r="L16" s="463"/>
      <c r="M16" s="464"/>
      <c r="N16" s="458"/>
      <c r="O16" s="345"/>
      <c r="P16" s="325"/>
      <c r="T16" s="3"/>
    </row>
    <row r="17" spans="1:20" s="1" customFormat="1" ht="17.25" customHeight="1">
      <c r="A17" s="325"/>
      <c r="B17" s="547"/>
      <c r="C17" s="467"/>
      <c r="D17" s="468"/>
      <c r="E17" s="394" t="s">
        <v>320</v>
      </c>
      <c r="F17" s="395" t="s">
        <v>320</v>
      </c>
      <c r="G17" s="395" t="s">
        <v>320</v>
      </c>
      <c r="H17" s="473" t="s">
        <v>321</v>
      </c>
      <c r="I17" s="473"/>
      <c r="J17" s="473"/>
      <c r="K17" s="473"/>
      <c r="L17" s="473"/>
      <c r="M17" s="474"/>
      <c r="N17" s="459"/>
      <c r="O17" s="345">
        <f>IF((COUNTIF(E17:I17,"休業")+COUNTIF(E17:I17,"休業しない"))&lt;4,"未入力あり","")</f>
      </c>
      <c r="P17" s="325"/>
      <c r="T17" s="3"/>
    </row>
    <row r="18" spans="1:20" s="1" customFormat="1" ht="27.75" customHeight="1">
      <c r="A18" s="325"/>
      <c r="B18" s="547"/>
      <c r="C18" s="469"/>
      <c r="D18" s="470"/>
      <c r="E18" s="361" t="s">
        <v>187</v>
      </c>
      <c r="F18" s="461" t="s">
        <v>322</v>
      </c>
      <c r="G18" s="461"/>
      <c r="H18" s="461"/>
      <c r="I18" s="461"/>
      <c r="J18" s="461"/>
      <c r="K18" s="461"/>
      <c r="L18" s="461"/>
      <c r="M18" s="462"/>
      <c r="N18" s="460"/>
      <c r="O18" s="345"/>
      <c r="P18" s="325"/>
      <c r="T18" s="3"/>
    </row>
    <row r="19" spans="1:20" s="1" customFormat="1" ht="17.25" customHeight="1">
      <c r="A19" s="325"/>
      <c r="B19" s="547"/>
      <c r="C19" s="543" t="s">
        <v>283</v>
      </c>
      <c r="D19" s="362" t="s">
        <v>280</v>
      </c>
      <c r="E19" s="396">
        <v>4</v>
      </c>
      <c r="F19" s="297" t="s">
        <v>114</v>
      </c>
      <c r="G19" s="399">
        <v>1</v>
      </c>
      <c r="H19" s="297" t="s">
        <v>115</v>
      </c>
      <c r="I19" s="299" t="s">
        <v>14</v>
      </c>
      <c r="J19" s="399">
        <v>4</v>
      </c>
      <c r="K19" s="297" t="s">
        <v>114</v>
      </c>
      <c r="L19" s="399">
        <v>10</v>
      </c>
      <c r="M19" s="301" t="s">
        <v>115</v>
      </c>
      <c r="N19" s="451"/>
      <c r="O19" s="345">
        <f>IF(COUNTBLANK(E19:M19)&gt;0,"未入力あり","")</f>
      </c>
      <c r="P19" s="325"/>
      <c r="Q19" s="363"/>
      <c r="T19" s="3"/>
    </row>
    <row r="20" spans="1:20" s="1" customFormat="1" ht="17.25" customHeight="1">
      <c r="A20" s="325"/>
      <c r="B20" s="547"/>
      <c r="C20" s="544"/>
      <c r="D20" s="364" t="s">
        <v>281</v>
      </c>
      <c r="E20" s="397">
        <v>3</v>
      </c>
      <c r="F20" s="298" t="s">
        <v>114</v>
      </c>
      <c r="G20" s="400">
        <v>17</v>
      </c>
      <c r="H20" s="298" t="s">
        <v>115</v>
      </c>
      <c r="I20" s="300" t="s">
        <v>14</v>
      </c>
      <c r="J20" s="400">
        <v>3</v>
      </c>
      <c r="K20" s="298" t="s">
        <v>114</v>
      </c>
      <c r="L20" s="400">
        <v>31</v>
      </c>
      <c r="M20" s="302" t="s">
        <v>115</v>
      </c>
      <c r="N20" s="460"/>
      <c r="O20" s="345">
        <f>IF(COUNTBLANK(E20:M20)&gt;0,"未入力あり","")</f>
      </c>
      <c r="P20" s="325"/>
      <c r="Q20" s="363"/>
      <c r="T20" s="3"/>
    </row>
    <row r="21" spans="1:20" s="1" customFormat="1" ht="17.25" customHeight="1">
      <c r="A21" s="325"/>
      <c r="B21" s="547"/>
      <c r="C21" s="544"/>
      <c r="D21" s="521" t="s">
        <v>282</v>
      </c>
      <c r="E21" s="396">
        <v>7</v>
      </c>
      <c r="F21" s="297" t="s">
        <v>114</v>
      </c>
      <c r="G21" s="399">
        <v>23</v>
      </c>
      <c r="H21" s="297" t="s">
        <v>115</v>
      </c>
      <c r="I21" s="299" t="s">
        <v>14</v>
      </c>
      <c r="J21" s="399">
        <v>8</v>
      </c>
      <c r="K21" s="297" t="s">
        <v>114</v>
      </c>
      <c r="L21" s="399">
        <v>31</v>
      </c>
      <c r="M21" s="301" t="s">
        <v>115</v>
      </c>
      <c r="N21" s="451"/>
      <c r="O21" s="345">
        <f>IF(COUNTBLANK(E21:M21)&gt;0,"未入力あり","")</f>
      </c>
      <c r="P21" s="325"/>
      <c r="Q21" s="363"/>
      <c r="T21" s="3"/>
    </row>
    <row r="22" spans="1:20" s="1" customFormat="1" ht="17.25" customHeight="1">
      <c r="A22" s="325"/>
      <c r="B22" s="547"/>
      <c r="C22" s="544"/>
      <c r="D22" s="522"/>
      <c r="E22" s="397"/>
      <c r="F22" s="298" t="s">
        <v>114</v>
      </c>
      <c r="G22" s="400"/>
      <c r="H22" s="298" t="s">
        <v>115</v>
      </c>
      <c r="I22" s="300" t="s">
        <v>14</v>
      </c>
      <c r="J22" s="400"/>
      <c r="K22" s="298" t="s">
        <v>114</v>
      </c>
      <c r="L22" s="400"/>
      <c r="M22" s="302" t="s">
        <v>115</v>
      </c>
      <c r="N22" s="460"/>
      <c r="O22" s="345"/>
      <c r="P22" s="325"/>
      <c r="Q22" s="363"/>
      <c r="T22" s="3"/>
    </row>
    <row r="23" spans="1:20" s="1" customFormat="1" ht="17.25" customHeight="1">
      <c r="A23" s="325"/>
      <c r="B23" s="547"/>
      <c r="C23" s="544"/>
      <c r="D23" s="521" t="s">
        <v>291</v>
      </c>
      <c r="E23" s="396">
        <v>12</v>
      </c>
      <c r="F23" s="297" t="s">
        <v>114</v>
      </c>
      <c r="G23" s="399">
        <v>24</v>
      </c>
      <c r="H23" s="297" t="s">
        <v>115</v>
      </c>
      <c r="I23" s="299" t="s">
        <v>14</v>
      </c>
      <c r="J23" s="399">
        <v>1</v>
      </c>
      <c r="K23" s="297" t="s">
        <v>114</v>
      </c>
      <c r="L23" s="399">
        <v>8</v>
      </c>
      <c r="M23" s="301" t="s">
        <v>115</v>
      </c>
      <c r="N23" s="451"/>
      <c r="O23" s="345">
        <f>IF(COUNTBLANK(E23:M23)&gt;0,"未入力あり","")</f>
      </c>
      <c r="P23" s="325"/>
      <c r="Q23" s="363"/>
      <c r="T23" s="3"/>
    </row>
    <row r="24" spans="1:20" s="1" customFormat="1" ht="17.25" customHeight="1" thickBot="1">
      <c r="A24" s="325"/>
      <c r="B24" s="548"/>
      <c r="C24" s="545"/>
      <c r="D24" s="522"/>
      <c r="E24" s="398"/>
      <c r="F24" s="303" t="s">
        <v>114</v>
      </c>
      <c r="G24" s="401"/>
      <c r="H24" s="303" t="s">
        <v>115</v>
      </c>
      <c r="I24" s="304" t="s">
        <v>14</v>
      </c>
      <c r="J24" s="401"/>
      <c r="K24" s="303" t="s">
        <v>114</v>
      </c>
      <c r="L24" s="401"/>
      <c r="M24" s="305" t="s">
        <v>115</v>
      </c>
      <c r="N24" s="452"/>
      <c r="O24" s="345"/>
      <c r="P24" s="325"/>
      <c r="Q24" s="363"/>
      <c r="T24" s="3"/>
    </row>
    <row r="25" spans="1:20" s="1" customFormat="1" ht="48" customHeight="1" thickBot="1">
      <c r="A25" s="325"/>
      <c r="B25" s="483" t="s">
        <v>285</v>
      </c>
      <c r="C25" s="484"/>
      <c r="D25" s="485"/>
      <c r="E25" s="486"/>
      <c r="F25" s="487"/>
      <c r="G25" s="487"/>
      <c r="H25" s="487"/>
      <c r="I25" s="487"/>
      <c r="J25" s="487"/>
      <c r="K25" s="487"/>
      <c r="L25" s="487"/>
      <c r="M25" s="488"/>
      <c r="N25" s="365"/>
      <c r="O25" s="345"/>
      <c r="P25" s="366"/>
      <c r="T25" s="3"/>
    </row>
    <row r="26" spans="1:20" s="1" customFormat="1" ht="13.5">
      <c r="A26" s="325"/>
      <c r="B26" s="325"/>
      <c r="C26" s="325"/>
      <c r="D26" s="325"/>
      <c r="E26" s="325"/>
      <c r="F26" s="325"/>
      <c r="G26" s="325"/>
      <c r="H26" s="325"/>
      <c r="I26" s="325"/>
      <c r="J26" s="325"/>
      <c r="K26" s="325"/>
      <c r="L26" s="325"/>
      <c r="M26" s="325"/>
      <c r="N26" s="325"/>
      <c r="O26" s="325"/>
      <c r="P26" s="325"/>
      <c r="T26" s="3"/>
    </row>
    <row r="27" spans="1:20" s="342" customFormat="1" ht="13.5">
      <c r="A27" s="341" t="s">
        <v>101</v>
      </c>
      <c r="B27" s="341"/>
      <c r="C27" s="341"/>
      <c r="D27" s="341"/>
      <c r="E27" s="341"/>
      <c r="F27" s="341"/>
      <c r="G27" s="341"/>
      <c r="H27" s="341"/>
      <c r="I27" s="341"/>
      <c r="J27" s="341"/>
      <c r="K27" s="341"/>
      <c r="L27" s="341"/>
      <c r="M27" s="341"/>
      <c r="N27" s="367"/>
      <c r="O27" s="341"/>
      <c r="P27" s="341"/>
      <c r="T27" s="343"/>
    </row>
    <row r="28" spans="1:20" s="1" customFormat="1" ht="14.25" thickBot="1">
      <c r="A28" s="446" t="s">
        <v>338</v>
      </c>
      <c r="B28" s="446"/>
      <c r="C28" s="446"/>
      <c r="D28" s="446"/>
      <c r="E28" s="446"/>
      <c r="F28" s="446"/>
      <c r="G28" s="446"/>
      <c r="H28" s="446"/>
      <c r="I28" s="446"/>
      <c r="J28" s="446"/>
      <c r="K28" s="446"/>
      <c r="L28" s="446"/>
      <c r="M28" s="446"/>
      <c r="N28" s="446"/>
      <c r="O28" s="446"/>
      <c r="P28" s="325"/>
      <c r="T28" s="3"/>
    </row>
    <row r="29" spans="1:20" s="1" customFormat="1" ht="13.5">
      <c r="A29" s="325"/>
      <c r="B29" s="489" t="s">
        <v>105</v>
      </c>
      <c r="C29" s="490"/>
      <c r="D29" s="490"/>
      <c r="E29" s="490"/>
      <c r="F29" s="490"/>
      <c r="G29" s="490"/>
      <c r="H29" s="490"/>
      <c r="I29" s="490"/>
      <c r="J29" s="490"/>
      <c r="K29" s="490"/>
      <c r="L29" s="491"/>
      <c r="M29" s="368" t="s">
        <v>83</v>
      </c>
      <c r="N29" s="402">
        <v>500</v>
      </c>
      <c r="O29" s="325"/>
      <c r="P29" s="325"/>
      <c r="T29" s="3"/>
    </row>
    <row r="30" spans="1:20" s="1" customFormat="1" ht="13.5">
      <c r="A30" s="325"/>
      <c r="B30" s="492"/>
      <c r="C30" s="493"/>
      <c r="D30" s="493"/>
      <c r="E30" s="493"/>
      <c r="F30" s="493"/>
      <c r="G30" s="493"/>
      <c r="H30" s="493"/>
      <c r="I30" s="493"/>
      <c r="J30" s="493"/>
      <c r="K30" s="493"/>
      <c r="L30" s="494"/>
      <c r="M30" s="369" t="s">
        <v>74</v>
      </c>
      <c r="N30" s="403">
        <v>2500</v>
      </c>
      <c r="O30" s="325"/>
      <c r="P30" s="325"/>
      <c r="T30" s="3"/>
    </row>
    <row r="31" spans="1:20" s="1" customFormat="1" ht="14.25" thickBot="1">
      <c r="A31" s="325"/>
      <c r="B31" s="495"/>
      <c r="C31" s="496"/>
      <c r="D31" s="496"/>
      <c r="E31" s="496"/>
      <c r="F31" s="496"/>
      <c r="G31" s="496"/>
      <c r="H31" s="496"/>
      <c r="I31" s="496"/>
      <c r="J31" s="496"/>
      <c r="K31" s="496"/>
      <c r="L31" s="497"/>
      <c r="M31" s="370" t="s">
        <v>75</v>
      </c>
      <c r="N31" s="404">
        <v>10000</v>
      </c>
      <c r="O31" s="325"/>
      <c r="P31" s="325"/>
      <c r="T31" s="3"/>
    </row>
    <row r="32" spans="1:20" s="1" customFormat="1" ht="13.5">
      <c r="A32" s="325"/>
      <c r="B32" s="325"/>
      <c r="C32" s="325"/>
      <c r="D32" s="325"/>
      <c r="E32" s="325"/>
      <c r="F32" s="325"/>
      <c r="G32" s="325"/>
      <c r="H32" s="325"/>
      <c r="I32" s="325"/>
      <c r="J32" s="325"/>
      <c r="K32" s="325"/>
      <c r="L32" s="325"/>
      <c r="M32" s="325"/>
      <c r="N32" s="325"/>
      <c r="O32" s="325"/>
      <c r="P32" s="325"/>
      <c r="T32" s="3"/>
    </row>
    <row r="33" spans="1:20" s="342" customFormat="1" ht="13.5">
      <c r="A33" s="341" t="s">
        <v>76</v>
      </c>
      <c r="B33" s="341"/>
      <c r="C33" s="341"/>
      <c r="D33" s="341"/>
      <c r="E33" s="341"/>
      <c r="F33" s="341"/>
      <c r="G33" s="341"/>
      <c r="H33" s="341"/>
      <c r="I33" s="341"/>
      <c r="J33" s="341"/>
      <c r="K33" s="341"/>
      <c r="L33" s="341"/>
      <c r="M33" s="341"/>
      <c r="N33" s="341"/>
      <c r="O33" s="341"/>
      <c r="P33" s="341"/>
      <c r="T33" s="343"/>
    </row>
    <row r="34" spans="1:20" s="1" customFormat="1" ht="13.5">
      <c r="A34" s="446" t="s">
        <v>293</v>
      </c>
      <c r="B34" s="446"/>
      <c r="C34" s="446"/>
      <c r="D34" s="446"/>
      <c r="E34" s="446"/>
      <c r="F34" s="446"/>
      <c r="G34" s="446"/>
      <c r="H34" s="446"/>
      <c r="I34" s="446"/>
      <c r="J34" s="446"/>
      <c r="K34" s="446"/>
      <c r="L34" s="446"/>
      <c r="M34" s="446"/>
      <c r="N34" s="446"/>
      <c r="O34" s="446"/>
      <c r="P34" s="325"/>
      <c r="T34" s="3"/>
    </row>
    <row r="35" spans="1:20" s="1" customFormat="1" ht="14.25" thickBot="1">
      <c r="A35" s="446" t="s">
        <v>299</v>
      </c>
      <c r="B35" s="446"/>
      <c r="C35" s="446"/>
      <c r="D35" s="446"/>
      <c r="E35" s="446"/>
      <c r="F35" s="446"/>
      <c r="G35" s="446"/>
      <c r="H35" s="446"/>
      <c r="I35" s="446"/>
      <c r="J35" s="446"/>
      <c r="K35" s="446"/>
      <c r="L35" s="446"/>
      <c r="M35" s="446"/>
      <c r="N35" s="446"/>
      <c r="O35" s="446"/>
      <c r="P35" s="325"/>
      <c r="T35" s="3"/>
    </row>
    <row r="36" spans="1:20" s="1" customFormat="1" ht="28.5" customHeight="1">
      <c r="A36" s="325"/>
      <c r="B36" s="478" t="s">
        <v>201</v>
      </c>
      <c r="C36" s="479"/>
      <c r="D36" s="505" t="s">
        <v>77</v>
      </c>
      <c r="E36" s="506"/>
      <c r="F36" s="506"/>
      <c r="G36" s="506"/>
      <c r="H36" s="506"/>
      <c r="I36" s="506"/>
      <c r="J36" s="506"/>
      <c r="K36" s="506"/>
      <c r="L36" s="506"/>
      <c r="M36" s="507"/>
      <c r="N36" s="371" t="s">
        <v>200</v>
      </c>
      <c r="O36" s="325"/>
      <c r="P36" s="325"/>
      <c r="T36" s="3"/>
    </row>
    <row r="37" spans="1:20" s="1" customFormat="1" ht="15" customHeight="1">
      <c r="A37" s="325"/>
      <c r="B37" s="480">
        <v>44713</v>
      </c>
      <c r="C37" s="481"/>
      <c r="D37" s="475" t="s">
        <v>323</v>
      </c>
      <c r="E37" s="476"/>
      <c r="F37" s="476"/>
      <c r="G37" s="476"/>
      <c r="H37" s="476"/>
      <c r="I37" s="476"/>
      <c r="J37" s="476"/>
      <c r="K37" s="476"/>
      <c r="L37" s="476"/>
      <c r="M37" s="477"/>
      <c r="N37" s="372"/>
      <c r="O37" s="325"/>
      <c r="P37" s="325"/>
      <c r="T37" s="3"/>
    </row>
    <row r="38" spans="1:20" s="1" customFormat="1" ht="15" customHeight="1">
      <c r="A38" s="325"/>
      <c r="B38" s="482" t="s">
        <v>328</v>
      </c>
      <c r="C38" s="481"/>
      <c r="D38" s="475" t="s">
        <v>329</v>
      </c>
      <c r="E38" s="476"/>
      <c r="F38" s="476"/>
      <c r="G38" s="476"/>
      <c r="H38" s="476"/>
      <c r="I38" s="476"/>
      <c r="J38" s="476"/>
      <c r="K38" s="476"/>
      <c r="L38" s="476"/>
      <c r="M38" s="477"/>
      <c r="N38" s="372"/>
      <c r="O38" s="325"/>
      <c r="P38" s="325"/>
      <c r="T38" s="3"/>
    </row>
    <row r="39" spans="1:20" s="1" customFormat="1" ht="15" customHeight="1">
      <c r="A39" s="325"/>
      <c r="B39" s="480">
        <v>44761</v>
      </c>
      <c r="C39" s="481"/>
      <c r="D39" s="475" t="s">
        <v>324</v>
      </c>
      <c r="E39" s="476"/>
      <c r="F39" s="476"/>
      <c r="G39" s="476"/>
      <c r="H39" s="476"/>
      <c r="I39" s="476"/>
      <c r="J39" s="476"/>
      <c r="K39" s="476"/>
      <c r="L39" s="476"/>
      <c r="M39" s="477"/>
      <c r="N39" s="372"/>
      <c r="O39" s="325"/>
      <c r="P39" s="325"/>
      <c r="T39" s="3"/>
    </row>
    <row r="40" spans="1:20" s="1" customFormat="1" ht="13.5">
      <c r="A40" s="325"/>
      <c r="B40" s="326" t="s">
        <v>217</v>
      </c>
      <c r="C40" s="326"/>
      <c r="D40" s="326"/>
      <c r="E40" s="325"/>
      <c r="F40" s="325"/>
      <c r="G40" s="325"/>
      <c r="H40" s="325"/>
      <c r="I40" s="325"/>
      <c r="J40" s="325"/>
      <c r="K40" s="325"/>
      <c r="L40" s="325"/>
      <c r="M40" s="325"/>
      <c r="N40" s="325"/>
      <c r="O40" s="325"/>
      <c r="P40" s="325"/>
      <c r="T40" s="3"/>
    </row>
    <row r="41" spans="1:20" s="1" customFormat="1" ht="13.5">
      <c r="A41" s="325"/>
      <c r="B41" s="326"/>
      <c r="C41" s="326"/>
      <c r="D41" s="326"/>
      <c r="E41" s="325"/>
      <c r="F41" s="325"/>
      <c r="G41" s="325"/>
      <c r="H41" s="325"/>
      <c r="I41" s="325"/>
      <c r="J41" s="325"/>
      <c r="K41" s="325"/>
      <c r="L41" s="325"/>
      <c r="M41" s="325"/>
      <c r="N41" s="325"/>
      <c r="O41" s="325"/>
      <c r="P41" s="325"/>
      <c r="T41" s="3"/>
    </row>
    <row r="42" spans="1:20" s="342" customFormat="1" ht="13.5">
      <c r="A42" s="341" t="s">
        <v>103</v>
      </c>
      <c r="B42" s="373"/>
      <c r="C42" s="373"/>
      <c r="D42" s="373"/>
      <c r="E42" s="341"/>
      <c r="F42" s="341"/>
      <c r="G42" s="341"/>
      <c r="H42" s="341"/>
      <c r="I42" s="341"/>
      <c r="J42" s="341"/>
      <c r="K42" s="341"/>
      <c r="L42" s="341"/>
      <c r="M42" s="341"/>
      <c r="N42" s="341"/>
      <c r="O42" s="341"/>
      <c r="P42" s="341"/>
      <c r="T42" s="343"/>
    </row>
    <row r="43" spans="1:20" s="1" customFormat="1" ht="14.25" thickBot="1">
      <c r="A43" s="446" t="s">
        <v>300</v>
      </c>
      <c r="B43" s="446"/>
      <c r="C43" s="446"/>
      <c r="D43" s="446"/>
      <c r="E43" s="446"/>
      <c r="F43" s="446"/>
      <c r="G43" s="446"/>
      <c r="H43" s="446"/>
      <c r="I43" s="446"/>
      <c r="J43" s="446"/>
      <c r="K43" s="446"/>
      <c r="L43" s="446"/>
      <c r="M43" s="446"/>
      <c r="N43" s="446"/>
      <c r="O43" s="446"/>
      <c r="P43" s="325"/>
      <c r="T43" s="3"/>
    </row>
    <row r="44" spans="1:20" s="1" customFormat="1" ht="15" customHeight="1">
      <c r="A44" s="325"/>
      <c r="B44" s="498" t="s">
        <v>104</v>
      </c>
      <c r="C44" s="499"/>
      <c r="D44" s="499"/>
      <c r="E44" s="499"/>
      <c r="F44" s="499"/>
      <c r="G44" s="499"/>
      <c r="H44" s="499"/>
      <c r="I44" s="499"/>
      <c r="J44" s="499"/>
      <c r="K44" s="499"/>
      <c r="L44" s="499"/>
      <c r="M44" s="500"/>
      <c r="N44" s="374" t="s">
        <v>78</v>
      </c>
      <c r="O44" s="325"/>
      <c r="P44" s="325"/>
      <c r="Q44" s="59" t="s">
        <v>109</v>
      </c>
      <c r="T44" s="3"/>
    </row>
    <row r="45" spans="1:20" s="1" customFormat="1" ht="15" customHeight="1" thickBot="1">
      <c r="A45" s="325"/>
      <c r="B45" s="501"/>
      <c r="C45" s="502"/>
      <c r="D45" s="502"/>
      <c r="E45" s="502"/>
      <c r="F45" s="502"/>
      <c r="G45" s="502"/>
      <c r="H45" s="502"/>
      <c r="I45" s="502"/>
      <c r="J45" s="502"/>
      <c r="K45" s="502"/>
      <c r="L45" s="502"/>
      <c r="M45" s="503"/>
      <c r="N45" s="375"/>
      <c r="O45" s="325"/>
      <c r="P45" s="325"/>
      <c r="T45" s="3"/>
    </row>
    <row r="46" spans="2:20" s="1" customFormat="1" ht="13.5">
      <c r="B46" s="504" t="s">
        <v>296</v>
      </c>
      <c r="C46" s="504"/>
      <c r="D46" s="504"/>
      <c r="E46" s="504"/>
      <c r="F46" s="504"/>
      <c r="G46" s="504"/>
      <c r="H46" s="504"/>
      <c r="I46" s="504"/>
      <c r="J46" s="504"/>
      <c r="K46" s="504"/>
      <c r="L46" s="504"/>
      <c r="M46" s="504"/>
      <c r="N46" s="504"/>
      <c r="O46" s="504"/>
      <c r="P46" s="376"/>
      <c r="Q46" s="59" t="s">
        <v>110</v>
      </c>
      <c r="T46" s="3"/>
    </row>
    <row r="47" spans="2:20" s="1" customFormat="1" ht="13.5">
      <c r="B47" s="504" t="s">
        <v>297</v>
      </c>
      <c r="C47" s="504"/>
      <c r="D47" s="504"/>
      <c r="E47" s="504"/>
      <c r="F47" s="504"/>
      <c r="G47" s="504"/>
      <c r="H47" s="504"/>
      <c r="I47" s="504"/>
      <c r="J47" s="504"/>
      <c r="K47" s="504"/>
      <c r="L47" s="504"/>
      <c r="M47" s="504"/>
      <c r="N47" s="504"/>
      <c r="O47" s="504"/>
      <c r="P47" s="376"/>
      <c r="T47" s="3"/>
    </row>
    <row r="48" spans="2:20" s="1" customFormat="1" ht="13.5">
      <c r="B48" s="446" t="s">
        <v>292</v>
      </c>
      <c r="C48" s="446"/>
      <c r="D48" s="446"/>
      <c r="E48" s="446"/>
      <c r="F48" s="446"/>
      <c r="G48" s="446"/>
      <c r="H48" s="446"/>
      <c r="I48" s="446"/>
      <c r="J48" s="446"/>
      <c r="K48" s="446"/>
      <c r="L48" s="446"/>
      <c r="M48" s="446"/>
      <c r="N48" s="446"/>
      <c r="O48" s="446"/>
      <c r="P48" s="325"/>
      <c r="T48" s="3"/>
    </row>
    <row r="49" spans="2:20" s="1" customFormat="1" ht="13.5">
      <c r="B49" s="446" t="s">
        <v>116</v>
      </c>
      <c r="C49" s="446"/>
      <c r="D49" s="446"/>
      <c r="E49" s="446"/>
      <c r="F49" s="446"/>
      <c r="G49" s="446"/>
      <c r="H49" s="446"/>
      <c r="I49" s="446"/>
      <c r="J49" s="446"/>
      <c r="K49" s="446"/>
      <c r="L49" s="446"/>
      <c r="M49" s="446"/>
      <c r="N49" s="446"/>
      <c r="O49" s="446"/>
      <c r="P49" s="325"/>
      <c r="T49" s="3"/>
    </row>
    <row r="50" spans="1:20" s="1" customFormat="1" ht="13.5">
      <c r="A50" s="325"/>
      <c r="B50" s="326"/>
      <c r="C50" s="326"/>
      <c r="D50" s="326"/>
      <c r="E50" s="325"/>
      <c r="F50" s="325"/>
      <c r="G50" s="325"/>
      <c r="H50" s="325"/>
      <c r="I50" s="325"/>
      <c r="J50" s="325"/>
      <c r="K50" s="325"/>
      <c r="L50" s="325"/>
      <c r="M50" s="325"/>
      <c r="N50" s="325"/>
      <c r="O50" s="325"/>
      <c r="P50" s="325"/>
      <c r="T50" s="3"/>
    </row>
    <row r="51" spans="1:20" s="342" customFormat="1" ht="14.25" thickBot="1">
      <c r="A51" s="341" t="s">
        <v>102</v>
      </c>
      <c r="B51" s="341"/>
      <c r="C51" s="341"/>
      <c r="D51" s="341"/>
      <c r="E51" s="341"/>
      <c r="F51" s="341"/>
      <c r="G51" s="341"/>
      <c r="H51" s="341"/>
      <c r="I51" s="341"/>
      <c r="J51" s="341"/>
      <c r="K51" s="341"/>
      <c r="L51" s="341"/>
      <c r="M51" s="341"/>
      <c r="N51" s="341"/>
      <c r="O51" s="341"/>
      <c r="P51" s="341"/>
      <c r="T51" s="343"/>
    </row>
    <row r="52" spans="1:20" s="1" customFormat="1" ht="15" customHeight="1">
      <c r="A52" s="325"/>
      <c r="B52" s="510" t="s">
        <v>66</v>
      </c>
      <c r="C52" s="511"/>
      <c r="D52" s="511"/>
      <c r="E52" s="511"/>
      <c r="F52" s="511"/>
      <c r="G52" s="511"/>
      <c r="H52" s="511"/>
      <c r="I52" s="511"/>
      <c r="J52" s="511"/>
      <c r="K52" s="511"/>
      <c r="L52" s="511"/>
      <c r="M52" s="377" t="s">
        <v>78</v>
      </c>
      <c r="N52" s="378" t="s">
        <v>79</v>
      </c>
      <c r="O52" s="325"/>
      <c r="P52" s="325"/>
      <c r="T52" s="3"/>
    </row>
    <row r="53" spans="1:20" s="1" customFormat="1" ht="20.25" customHeight="1">
      <c r="A53" s="325"/>
      <c r="B53" s="508" t="s">
        <v>207</v>
      </c>
      <c r="C53" s="509"/>
      <c r="D53" s="509"/>
      <c r="E53" s="509"/>
      <c r="F53" s="509"/>
      <c r="G53" s="509"/>
      <c r="H53" s="509"/>
      <c r="I53" s="509"/>
      <c r="J53" s="509"/>
      <c r="K53" s="509"/>
      <c r="L53" s="509"/>
      <c r="M53" s="379"/>
      <c r="N53" s="380"/>
      <c r="O53" s="325"/>
      <c r="P53" s="325"/>
      <c r="T53" s="3"/>
    </row>
    <row r="54" spans="1:20" s="1" customFormat="1" ht="20.25" customHeight="1">
      <c r="A54" s="325"/>
      <c r="B54" s="508" t="s">
        <v>208</v>
      </c>
      <c r="C54" s="509"/>
      <c r="D54" s="509"/>
      <c r="E54" s="509"/>
      <c r="F54" s="509"/>
      <c r="G54" s="509"/>
      <c r="H54" s="509"/>
      <c r="I54" s="509"/>
      <c r="J54" s="509"/>
      <c r="K54" s="509"/>
      <c r="L54" s="509"/>
      <c r="M54" s="379"/>
      <c r="N54" s="380"/>
      <c r="O54" s="325"/>
      <c r="P54" s="325"/>
      <c r="T54" s="3"/>
    </row>
    <row r="55" spans="1:20" s="1" customFormat="1" ht="20.25" customHeight="1">
      <c r="A55" s="325"/>
      <c r="B55" s="508" t="s">
        <v>209</v>
      </c>
      <c r="C55" s="509"/>
      <c r="D55" s="509"/>
      <c r="E55" s="509"/>
      <c r="F55" s="509"/>
      <c r="G55" s="509"/>
      <c r="H55" s="509"/>
      <c r="I55" s="509"/>
      <c r="J55" s="509"/>
      <c r="K55" s="509"/>
      <c r="L55" s="509"/>
      <c r="M55" s="379"/>
      <c r="N55" s="380"/>
      <c r="O55" s="325"/>
      <c r="P55" s="325"/>
      <c r="T55" s="3"/>
    </row>
    <row r="56" spans="1:20" s="1" customFormat="1" ht="20.25" customHeight="1">
      <c r="A56" s="325"/>
      <c r="B56" s="508" t="s">
        <v>335</v>
      </c>
      <c r="C56" s="509"/>
      <c r="D56" s="509"/>
      <c r="E56" s="509"/>
      <c r="F56" s="509"/>
      <c r="G56" s="509"/>
      <c r="H56" s="509"/>
      <c r="I56" s="509"/>
      <c r="J56" s="509"/>
      <c r="K56" s="509"/>
      <c r="L56" s="509"/>
      <c r="M56" s="379"/>
      <c r="N56" s="380"/>
      <c r="O56" s="325"/>
      <c r="P56" s="325"/>
      <c r="T56" s="3"/>
    </row>
    <row r="57" spans="1:20" s="1" customFormat="1" ht="20.25" customHeight="1">
      <c r="A57" s="325"/>
      <c r="B57" s="447" t="s">
        <v>336</v>
      </c>
      <c r="C57" s="448"/>
      <c r="D57" s="448"/>
      <c r="E57" s="448"/>
      <c r="F57" s="448"/>
      <c r="G57" s="448"/>
      <c r="H57" s="448"/>
      <c r="I57" s="448"/>
      <c r="J57" s="448"/>
      <c r="K57" s="448"/>
      <c r="L57" s="448"/>
      <c r="M57" s="379"/>
      <c r="N57" s="380"/>
      <c r="O57" s="325"/>
      <c r="P57" s="325"/>
      <c r="T57" s="3"/>
    </row>
    <row r="58" spans="1:20" s="1" customFormat="1" ht="20.25" customHeight="1">
      <c r="A58" s="325"/>
      <c r="B58" s="508" t="s">
        <v>210</v>
      </c>
      <c r="C58" s="509"/>
      <c r="D58" s="509"/>
      <c r="E58" s="509"/>
      <c r="F58" s="509"/>
      <c r="G58" s="509"/>
      <c r="H58" s="509"/>
      <c r="I58" s="509"/>
      <c r="J58" s="509"/>
      <c r="K58" s="509"/>
      <c r="L58" s="509"/>
      <c r="M58" s="379"/>
      <c r="N58" s="380"/>
      <c r="O58" s="325"/>
      <c r="P58" s="325"/>
      <c r="T58" s="3"/>
    </row>
    <row r="59" spans="1:20" s="1" customFormat="1" ht="81.75" customHeight="1">
      <c r="A59" s="325"/>
      <c r="B59" s="447" t="s">
        <v>301</v>
      </c>
      <c r="C59" s="448"/>
      <c r="D59" s="448"/>
      <c r="E59" s="448"/>
      <c r="F59" s="448"/>
      <c r="G59" s="448"/>
      <c r="H59" s="448"/>
      <c r="I59" s="448"/>
      <c r="J59" s="448"/>
      <c r="K59" s="448"/>
      <c r="L59" s="448"/>
      <c r="M59" s="379"/>
      <c r="N59" s="380"/>
      <c r="O59" s="325"/>
      <c r="P59" s="325"/>
      <c r="T59" s="3"/>
    </row>
    <row r="60" spans="1:20" s="1" customFormat="1" ht="67.5" customHeight="1">
      <c r="A60" s="325"/>
      <c r="B60" s="447" t="s">
        <v>302</v>
      </c>
      <c r="C60" s="448"/>
      <c r="D60" s="448"/>
      <c r="E60" s="448"/>
      <c r="F60" s="448"/>
      <c r="G60" s="448"/>
      <c r="H60" s="448"/>
      <c r="I60" s="448"/>
      <c r="J60" s="448"/>
      <c r="K60" s="448"/>
      <c r="L60" s="448"/>
      <c r="M60" s="379"/>
      <c r="N60" s="380"/>
      <c r="O60" s="325"/>
      <c r="P60" s="325"/>
      <c r="T60" s="3"/>
    </row>
    <row r="61" spans="1:20" s="1" customFormat="1" ht="43.5" customHeight="1">
      <c r="A61" s="325"/>
      <c r="B61" s="447" t="s">
        <v>211</v>
      </c>
      <c r="C61" s="448"/>
      <c r="D61" s="448"/>
      <c r="E61" s="448"/>
      <c r="F61" s="448"/>
      <c r="G61" s="448"/>
      <c r="H61" s="448"/>
      <c r="I61" s="448"/>
      <c r="J61" s="448"/>
      <c r="K61" s="448"/>
      <c r="L61" s="448"/>
      <c r="M61" s="379"/>
      <c r="N61" s="380"/>
      <c r="O61" s="325"/>
      <c r="P61" s="325"/>
      <c r="T61" s="3"/>
    </row>
    <row r="62" spans="1:20" s="1" customFormat="1" ht="30.75" customHeight="1">
      <c r="A62" s="384"/>
      <c r="B62" s="447" t="s">
        <v>264</v>
      </c>
      <c r="C62" s="448"/>
      <c r="D62" s="448"/>
      <c r="E62" s="448"/>
      <c r="F62" s="448"/>
      <c r="G62" s="448"/>
      <c r="H62" s="448"/>
      <c r="I62" s="448"/>
      <c r="J62" s="448"/>
      <c r="K62" s="448"/>
      <c r="L62" s="448"/>
      <c r="M62" s="449"/>
      <c r="N62" s="450"/>
      <c r="O62" s="384"/>
      <c r="P62" s="384"/>
      <c r="T62" s="3"/>
    </row>
    <row r="63" spans="1:20" s="1" customFormat="1" ht="30.75" customHeight="1" thickBot="1">
      <c r="A63" s="325"/>
      <c r="B63" s="532" t="s">
        <v>337</v>
      </c>
      <c r="C63" s="533"/>
      <c r="D63" s="533"/>
      <c r="E63" s="533"/>
      <c r="F63" s="533"/>
      <c r="G63" s="533"/>
      <c r="H63" s="533"/>
      <c r="I63" s="533"/>
      <c r="J63" s="533"/>
      <c r="K63" s="533"/>
      <c r="L63" s="533"/>
      <c r="M63" s="534"/>
      <c r="N63" s="535"/>
      <c r="O63" s="325"/>
      <c r="P63" s="325"/>
      <c r="T63" s="3"/>
    </row>
  </sheetData>
  <sheetProtection password="CC7D" sheet="1" formatCells="0" formatColumns="0" formatRows="0"/>
  <mergeCells count="74">
    <mergeCell ref="B60:L60"/>
    <mergeCell ref="B61:L61"/>
    <mergeCell ref="B63:L63"/>
    <mergeCell ref="M63:N63"/>
    <mergeCell ref="K7:M7"/>
    <mergeCell ref="C13:D13"/>
    <mergeCell ref="B6:D7"/>
    <mergeCell ref="C19:C24"/>
    <mergeCell ref="B16:B24"/>
    <mergeCell ref="D21:D22"/>
    <mergeCell ref="D23:D24"/>
    <mergeCell ref="A43:O43"/>
    <mergeCell ref="C1:G1"/>
    <mergeCell ref="H1:I1"/>
    <mergeCell ref="J1:M1"/>
    <mergeCell ref="B8:B11"/>
    <mergeCell ref="B12:B13"/>
    <mergeCell ref="C14:D14"/>
    <mergeCell ref="C15:D15"/>
    <mergeCell ref="B14:B15"/>
    <mergeCell ref="C9:D9"/>
    <mergeCell ref="C10:C11"/>
    <mergeCell ref="G7:H7"/>
    <mergeCell ref="K6:M6"/>
    <mergeCell ref="C8:D8"/>
    <mergeCell ref="E6:F6"/>
    <mergeCell ref="G6:H6"/>
    <mergeCell ref="I6:J6"/>
    <mergeCell ref="E7:F7"/>
    <mergeCell ref="I7:J7"/>
    <mergeCell ref="B58:L58"/>
    <mergeCell ref="B59:L59"/>
    <mergeCell ref="B55:L55"/>
    <mergeCell ref="B56:L56"/>
    <mergeCell ref="B57:L57"/>
    <mergeCell ref="B48:O48"/>
    <mergeCell ref="B49:O49"/>
    <mergeCell ref="B52:L52"/>
    <mergeCell ref="B53:L53"/>
    <mergeCell ref="B54:L54"/>
    <mergeCell ref="B44:M45"/>
    <mergeCell ref="B46:O46"/>
    <mergeCell ref="B47:O47"/>
    <mergeCell ref="A34:O34"/>
    <mergeCell ref="A35:O35"/>
    <mergeCell ref="D36:M36"/>
    <mergeCell ref="D37:M37"/>
    <mergeCell ref="D38:M38"/>
    <mergeCell ref="N21:N22"/>
    <mergeCell ref="D39:M39"/>
    <mergeCell ref="B36:C36"/>
    <mergeCell ref="B37:C37"/>
    <mergeCell ref="B38:C38"/>
    <mergeCell ref="B39:C39"/>
    <mergeCell ref="B25:D25"/>
    <mergeCell ref="E25:M25"/>
    <mergeCell ref="A28:O28"/>
    <mergeCell ref="B29:L31"/>
    <mergeCell ref="J16:M16"/>
    <mergeCell ref="C16:D18"/>
    <mergeCell ref="C12:D12"/>
    <mergeCell ref="H16:I16"/>
    <mergeCell ref="H17:I17"/>
    <mergeCell ref="J17:M17"/>
    <mergeCell ref="B62:L62"/>
    <mergeCell ref="M62:N62"/>
    <mergeCell ref="N23:N24"/>
    <mergeCell ref="A4:O4"/>
    <mergeCell ref="B5:D5"/>
    <mergeCell ref="E5:M5"/>
    <mergeCell ref="N6:N7"/>
    <mergeCell ref="N16:N18"/>
    <mergeCell ref="N19:N20"/>
    <mergeCell ref="F18:M18"/>
  </mergeCells>
  <conditionalFormatting sqref="E12:N13">
    <cfRule type="expression" priority="2" dxfId="106" stopIfTrue="1">
      <formula>$G$7="実施しない"</formula>
    </cfRule>
  </conditionalFormatting>
  <conditionalFormatting sqref="E14:N15">
    <cfRule type="expression" priority="1" dxfId="106" stopIfTrue="1">
      <formula>$I$7="実施しない"</formula>
    </cfRule>
  </conditionalFormatting>
  <dataValidations count="6">
    <dataValidation type="whole" allowBlank="1" showInputMessage="1" showErrorMessage="1" sqref="E19:E24 J19:J24">
      <formula1>1</formula1>
      <formula2>12</formula2>
    </dataValidation>
    <dataValidation type="whole" allowBlank="1" showInputMessage="1" showErrorMessage="1" sqref="G19:G24 L19:L24">
      <formula1>1</formula1>
      <formula2>31</formula2>
    </dataValidation>
    <dataValidation type="whole" allowBlank="1" showInputMessage="1" showErrorMessage="1" sqref="J8:J15 E8:E15">
      <formula1>0</formula1>
      <formula2>24</formula2>
    </dataValidation>
    <dataValidation type="whole" allowBlank="1" showInputMessage="1" showErrorMessage="1" sqref="L8:L15 G8:G15">
      <formula1>0</formula1>
      <formula2>59</formula2>
    </dataValidation>
    <dataValidation type="list" allowBlank="1" showInputMessage="1" showErrorMessage="1" sqref="E7:J7">
      <formula1>"実施,実施しない"</formula1>
    </dataValidation>
    <dataValidation type="list" allowBlank="1" showInputMessage="1" showErrorMessage="1" sqref="E17:I17">
      <formula1>"休業,休業しない"</formula1>
    </dataValidation>
  </dataValidations>
  <printOptions horizontalCentered="1" verticalCentered="1"/>
  <pageMargins left="0.5118110236220472" right="0.31496062992125984" top="0.4724409448818898" bottom="0.4724409448818898" header="0.31496062992125984" footer="0.31496062992125984"/>
  <pageSetup fitToHeight="1" fitToWidth="1" horizontalDpi="600" verticalDpi="600" orientation="portrait" paperSize="9" scale="68" r:id="rId4"/>
  <drawing r:id="rId3"/>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J72"/>
  <sheetViews>
    <sheetView showGridLines="0" view="pageBreakPreview" zoomScaleSheetLayoutView="100" workbookViewId="0" topLeftCell="A1">
      <selection activeCell="B17" sqref="B17"/>
    </sheetView>
  </sheetViews>
  <sheetFormatPr defaultColWidth="8.796875" defaultRowHeight="14.25"/>
  <cols>
    <col min="1" max="1" width="17.59765625" style="5" customWidth="1"/>
    <col min="2" max="7" width="12.69921875" style="5" customWidth="1"/>
    <col min="8" max="9" width="3.69921875" style="5" customWidth="1"/>
    <col min="10" max="10" width="8" style="154" customWidth="1"/>
    <col min="11" max="18" width="9" style="5" customWidth="1"/>
    <col min="19" max="16384" width="9" style="5" customWidth="1"/>
  </cols>
  <sheetData>
    <row r="1" ht="12">
      <c r="J1" s="152" t="s">
        <v>218</v>
      </c>
    </row>
    <row r="2" spans="1:9" ht="17.25">
      <c r="A2" s="562" t="s">
        <v>96</v>
      </c>
      <c r="B2" s="562"/>
      <c r="C2" s="562"/>
      <c r="D2" s="562"/>
      <c r="E2" s="562"/>
      <c r="F2" s="562"/>
      <c r="G2" s="562"/>
      <c r="H2" s="320"/>
      <c r="I2" s="320"/>
    </row>
    <row r="3" spans="1:10" s="8" customFormat="1" ht="9.75" customHeight="1">
      <c r="A3" s="7"/>
      <c r="B3" s="7"/>
      <c r="C3" s="7"/>
      <c r="D3" s="7"/>
      <c r="E3" s="7"/>
      <c r="F3" s="7"/>
      <c r="G3" s="7"/>
      <c r="H3" s="7"/>
      <c r="I3" s="7"/>
      <c r="J3" s="154"/>
    </row>
    <row r="4" spans="1:10" s="8" customFormat="1" ht="18.75" customHeight="1">
      <c r="A4" s="9" t="s">
        <v>18</v>
      </c>
      <c r="B4" s="555" t="str">
        <f>'記入例（様式１-１）'!G10</f>
        <v>●●●幼稚園</v>
      </c>
      <c r="C4" s="556"/>
      <c r="D4" s="557"/>
      <c r="E4" s="319" t="s">
        <v>3</v>
      </c>
      <c r="F4" s="549">
        <f>'記入例（様式１-１）'!L5</f>
        <v>123456</v>
      </c>
      <c r="G4" s="550"/>
      <c r="H4" s="381"/>
      <c r="I4" s="381"/>
      <c r="J4" s="154"/>
    </row>
    <row r="5" spans="1:10" s="8" customFormat="1" ht="13.5">
      <c r="A5" s="11"/>
      <c r="B5" s="11"/>
      <c r="C5" s="11"/>
      <c r="D5" s="11"/>
      <c r="E5" s="11"/>
      <c r="F5" s="11"/>
      <c r="G5" s="11"/>
      <c r="H5" s="11"/>
      <c r="I5" s="11"/>
      <c r="J5" s="154"/>
    </row>
    <row r="6" spans="1:9" ht="12.75" thickBot="1">
      <c r="A6" s="5" t="s">
        <v>80</v>
      </c>
      <c r="G6" s="6"/>
      <c r="H6" s="6"/>
      <c r="I6" s="6"/>
    </row>
    <row r="7" spans="1:10" ht="18" customHeight="1">
      <c r="A7" s="563"/>
      <c r="B7" s="568" t="s">
        <v>61</v>
      </c>
      <c r="C7" s="568"/>
      <c r="D7" s="558" t="s">
        <v>130</v>
      </c>
      <c r="E7" s="558" t="s">
        <v>129</v>
      </c>
      <c r="F7" s="558" t="s">
        <v>128</v>
      </c>
      <c r="G7" s="560" t="s">
        <v>303</v>
      </c>
      <c r="H7" s="574" t="s">
        <v>89</v>
      </c>
      <c r="I7" s="575"/>
      <c r="J7" s="575"/>
    </row>
    <row r="8" spans="1:10" ht="18" customHeight="1">
      <c r="A8" s="567"/>
      <c r="B8" s="101" t="s">
        <v>72</v>
      </c>
      <c r="C8" s="96" t="s">
        <v>73</v>
      </c>
      <c r="D8" s="559"/>
      <c r="E8" s="559"/>
      <c r="F8" s="559"/>
      <c r="G8" s="561"/>
      <c r="H8" s="574"/>
      <c r="I8" s="575"/>
      <c r="J8" s="575"/>
    </row>
    <row r="9" spans="1:10" ht="13.5">
      <c r="A9" s="79" t="s">
        <v>27</v>
      </c>
      <c r="B9" s="102">
        <f>C35</f>
        <v>11</v>
      </c>
      <c r="C9" s="97">
        <f>C23</f>
        <v>91</v>
      </c>
      <c r="D9" s="68">
        <f>D37</f>
        <v>10.77</v>
      </c>
      <c r="E9" s="61">
        <f>E37</f>
        <v>4.31</v>
      </c>
      <c r="F9" s="38">
        <f>F37</f>
        <v>49.36</v>
      </c>
      <c r="G9" s="82">
        <f>IF(G37&gt;3,3,ROUNDDOWN(G37,0))</f>
        <v>3</v>
      </c>
      <c r="H9" s="153" t="str">
        <f>IF(E9&gt;=2,"○","×")</f>
        <v>○</v>
      </c>
      <c r="I9" s="307" t="str">
        <f>IF('記入例（様式１-２）'!V8&lt;2,"対象外",IF(AND('記入例（様式１-２）'!R8&gt;=11,'記入例（様式１-２）'!V8&gt;=4),"A",IF(AND('記入例（様式１-２）'!R8&lt;11,'記入例（様式１-２）'!V8&gt;=4),"B",IF('記入例（様式１-２）'!W8&gt;=8,"C","D"))))</f>
        <v>A</v>
      </c>
      <c r="J9" s="307"/>
    </row>
    <row r="10" spans="1:10" ht="13.5">
      <c r="A10" s="79" t="s">
        <v>11</v>
      </c>
      <c r="B10" s="103">
        <f>C49</f>
        <v>1</v>
      </c>
      <c r="C10" s="98">
        <f>E23</f>
        <v>11</v>
      </c>
      <c r="D10" s="68">
        <f>D51</f>
        <v>7.5</v>
      </c>
      <c r="E10" s="38">
        <f>E51</f>
        <v>7.5</v>
      </c>
      <c r="F10" s="38">
        <f>F51</f>
        <v>15</v>
      </c>
      <c r="G10" s="82">
        <f>IF(G51&gt;3,3,ROUNDDOWN(G51,0))</f>
        <v>3</v>
      </c>
      <c r="H10" s="153" t="str">
        <f>IF(AND('記入例（様式１-２）'!R9&gt;=8,'記入例（様式１-２）'!R9&lt;&gt;"未入力"),"○","×")</f>
        <v>○</v>
      </c>
      <c r="I10" s="153" t="str">
        <f>IF(D10&gt;=8,"○","×")</f>
        <v>×</v>
      </c>
      <c r="J10" s="153" t="str">
        <f>IF(AND(B10&gt;=10,C10&gt;=20),"10日","×")</f>
        <v>×</v>
      </c>
    </row>
    <row r="11" spans="1:10" ht="13.5" customHeight="1" thickBot="1">
      <c r="A11" s="80" t="s">
        <v>85</v>
      </c>
      <c r="B11" s="104">
        <f>C63</f>
        <v>7</v>
      </c>
      <c r="C11" s="99">
        <f>G23</f>
        <v>27</v>
      </c>
      <c r="D11" s="83">
        <f>D65</f>
        <v>9.14</v>
      </c>
      <c r="E11" s="84">
        <f>E65</f>
        <v>9</v>
      </c>
      <c r="F11" s="84">
        <f>F65</f>
        <v>38.42</v>
      </c>
      <c r="G11" s="85">
        <f>IF(G65&gt;3,3,ROUNDDOWN(G65,0))</f>
        <v>2</v>
      </c>
      <c r="H11" s="153" t="str">
        <f>IF(AND('記入例（様式１-２）'!R10&gt;=8,'記入例（様式１-２）'!R10&lt;&gt;"未入力"),"○","×")</f>
        <v>○</v>
      </c>
      <c r="I11" s="153" t="str">
        <f>IF(D11&gt;=8,"○","×")</f>
        <v>○</v>
      </c>
      <c r="J11" s="153" t="str">
        <f>IF(AND(B12&gt;=30,C12&gt;=40),"30日",IF(AND(B12&gt;=15,C12&gt;=20),"15日","×"))</f>
        <v>×</v>
      </c>
    </row>
    <row r="12" spans="1:10" ht="13.5" customHeight="1" thickBot="1">
      <c r="A12" s="81" t="s">
        <v>106</v>
      </c>
      <c r="B12" s="105">
        <f>C32+C46+C63</f>
        <v>7</v>
      </c>
      <c r="C12" s="100">
        <f>C32+C46+C63+G22</f>
        <v>27</v>
      </c>
      <c r="D12" s="72"/>
      <c r="E12" s="72"/>
      <c r="F12" s="72"/>
      <c r="G12" s="77" t="s">
        <v>92</v>
      </c>
      <c r="H12" s="77"/>
      <c r="I12" s="77"/>
      <c r="J12" s="155"/>
    </row>
    <row r="13" spans="1:10" ht="12">
      <c r="A13" s="39"/>
      <c r="B13" s="41"/>
      <c r="C13" s="78"/>
      <c r="D13" s="40"/>
      <c r="E13" s="40"/>
      <c r="F13" s="40"/>
      <c r="G13" s="41"/>
      <c r="H13" s="41"/>
      <c r="I13" s="41"/>
      <c r="J13" s="156"/>
    </row>
    <row r="14" spans="1:10" ht="12.75" thickBot="1">
      <c r="A14" s="39"/>
      <c r="B14" s="41"/>
      <c r="C14" s="41"/>
      <c r="D14" s="40"/>
      <c r="E14" s="40"/>
      <c r="F14" s="40"/>
      <c r="G14" s="41"/>
      <c r="H14" s="41"/>
      <c r="I14" s="41"/>
      <c r="J14" s="156"/>
    </row>
    <row r="15" spans="1:9" ht="12">
      <c r="A15" s="565" t="s">
        <v>132</v>
      </c>
      <c r="B15" s="568" t="s">
        <v>27</v>
      </c>
      <c r="C15" s="571"/>
      <c r="D15" s="563" t="s">
        <v>11</v>
      </c>
      <c r="E15" s="564"/>
      <c r="F15" s="563" t="s">
        <v>13</v>
      </c>
      <c r="G15" s="564"/>
      <c r="H15" s="291"/>
      <c r="I15" s="291"/>
    </row>
    <row r="16" spans="1:9" ht="43.5" customHeight="1">
      <c r="A16" s="566"/>
      <c r="B16" s="308" t="s">
        <v>307</v>
      </c>
      <c r="C16" s="309" t="s">
        <v>305</v>
      </c>
      <c r="D16" s="310" t="s">
        <v>304</v>
      </c>
      <c r="E16" s="309" t="s">
        <v>305</v>
      </c>
      <c r="F16" s="310" t="s">
        <v>306</v>
      </c>
      <c r="G16" s="311" t="s">
        <v>305</v>
      </c>
      <c r="H16" s="290"/>
      <c r="I16" s="290"/>
    </row>
    <row r="17" spans="1:11" s="8" customFormat="1" ht="13.5">
      <c r="A17" s="48" t="s">
        <v>131</v>
      </c>
      <c r="B17" s="405">
        <v>19</v>
      </c>
      <c r="C17" s="406">
        <v>19</v>
      </c>
      <c r="D17" s="407">
        <v>11</v>
      </c>
      <c r="E17" s="408">
        <v>3</v>
      </c>
      <c r="F17" s="407">
        <v>0</v>
      </c>
      <c r="G17" s="408">
        <v>0</v>
      </c>
      <c r="H17" s="576">
        <f>IF(B17+D17+F17=0,"入力してください",IF(B17+D17+F17=30,"","エラー"))</f>
      </c>
      <c r="I17" s="576"/>
      <c r="J17" s="577"/>
      <c r="K17" s="5" t="s">
        <v>94</v>
      </c>
    </row>
    <row r="18" spans="1:11" s="8" customFormat="1" ht="13.5">
      <c r="A18" s="48" t="s">
        <v>133</v>
      </c>
      <c r="B18" s="405">
        <v>14</v>
      </c>
      <c r="C18" s="406">
        <v>14</v>
      </c>
      <c r="D18" s="407">
        <v>4</v>
      </c>
      <c r="E18" s="408">
        <v>1</v>
      </c>
      <c r="F18" s="407">
        <v>13</v>
      </c>
      <c r="G18" s="408">
        <v>8</v>
      </c>
      <c r="H18" s="576">
        <f>IF(B18+D18+F18=0,"入力してください",IF(B18+D18+F18=31,"","エラー"))</f>
      </c>
      <c r="I18" s="576"/>
      <c r="J18" s="577"/>
      <c r="K18" s="5" t="s">
        <v>95</v>
      </c>
    </row>
    <row r="19" spans="1:11" s="8" customFormat="1" ht="13.5">
      <c r="A19" s="48" t="s">
        <v>134</v>
      </c>
      <c r="B19" s="405">
        <v>16</v>
      </c>
      <c r="C19" s="406">
        <v>16</v>
      </c>
      <c r="D19" s="407">
        <v>9</v>
      </c>
      <c r="E19" s="408">
        <v>2</v>
      </c>
      <c r="F19" s="407">
        <v>6</v>
      </c>
      <c r="G19" s="408">
        <v>1</v>
      </c>
      <c r="H19" s="576">
        <f>IF(B19+D19+F19=0,"入力してください",IF(B19+D19+F19=31,"","エラー"))</f>
      </c>
      <c r="I19" s="576"/>
      <c r="J19" s="577"/>
      <c r="K19" s="5" t="s">
        <v>95</v>
      </c>
    </row>
    <row r="20" spans="1:11" s="8" customFormat="1" ht="13.5">
      <c r="A20" s="48" t="s">
        <v>135</v>
      </c>
      <c r="B20" s="405">
        <v>18</v>
      </c>
      <c r="C20" s="406">
        <v>18</v>
      </c>
      <c r="D20" s="407">
        <v>10</v>
      </c>
      <c r="E20" s="408">
        <v>3</v>
      </c>
      <c r="F20" s="407">
        <v>0</v>
      </c>
      <c r="G20" s="408">
        <v>0</v>
      </c>
      <c r="H20" s="576">
        <f>IF(B20+D20+F20=0,"入力してください",IF(B20+D20+F20=28,"","エラー"))</f>
      </c>
      <c r="I20" s="576"/>
      <c r="J20" s="577"/>
      <c r="K20" s="5" t="s">
        <v>107</v>
      </c>
    </row>
    <row r="21" spans="1:11" s="8" customFormat="1" ht="14.25" thickBot="1">
      <c r="A21" s="109" t="s">
        <v>136</v>
      </c>
      <c r="B21" s="409">
        <v>13</v>
      </c>
      <c r="C21" s="410">
        <v>13</v>
      </c>
      <c r="D21" s="411">
        <v>4</v>
      </c>
      <c r="E21" s="412">
        <v>1</v>
      </c>
      <c r="F21" s="411">
        <v>14</v>
      </c>
      <c r="G21" s="412">
        <v>11</v>
      </c>
      <c r="H21" s="576">
        <f>IF(B21+D21+F21=0,"入力してください",IF(B21+D21+F21=31,"","エラー"))</f>
      </c>
      <c r="I21" s="576"/>
      <c r="J21" s="577"/>
      <c r="K21" s="5" t="s">
        <v>95</v>
      </c>
    </row>
    <row r="22" spans="1:11" s="8" customFormat="1" ht="15" thickBot="1" thickTop="1">
      <c r="A22" s="115" t="s">
        <v>50</v>
      </c>
      <c r="B22" s="116">
        <f aca="true" t="shared" si="0" ref="B22:G22">SUM(B17:B21)</f>
        <v>80</v>
      </c>
      <c r="C22" s="117">
        <f t="shared" si="0"/>
        <v>80</v>
      </c>
      <c r="D22" s="118">
        <f t="shared" si="0"/>
        <v>38</v>
      </c>
      <c r="E22" s="119">
        <f t="shared" si="0"/>
        <v>10</v>
      </c>
      <c r="F22" s="118">
        <f t="shared" si="0"/>
        <v>33</v>
      </c>
      <c r="G22" s="119">
        <f t="shared" si="0"/>
        <v>20</v>
      </c>
      <c r="H22" s="157"/>
      <c r="I22" s="157"/>
      <c r="K22" s="5"/>
    </row>
    <row r="23" spans="1:11" s="8" customFormat="1" ht="15" thickBot="1" thickTop="1">
      <c r="A23" s="110" t="s">
        <v>51</v>
      </c>
      <c r="B23" s="111">
        <f>B35+B22</f>
        <v>95</v>
      </c>
      <c r="C23" s="112">
        <f>C35+C22</f>
        <v>91</v>
      </c>
      <c r="D23" s="113">
        <f>B49+D22</f>
        <v>43</v>
      </c>
      <c r="E23" s="114">
        <f>C49+E22</f>
        <v>11</v>
      </c>
      <c r="F23" s="113">
        <f>B63+F22</f>
        <v>43</v>
      </c>
      <c r="G23" s="114">
        <f>C63+G22</f>
        <v>27</v>
      </c>
      <c r="H23" s="576" t="str">
        <f>IF(B23+D23+F23=365,"","エラー")</f>
        <v>エラー</v>
      </c>
      <c r="I23" s="576"/>
      <c r="J23" s="577"/>
      <c r="K23" s="5" t="s">
        <v>108</v>
      </c>
    </row>
    <row r="24" ht="12.75" thickBot="1"/>
    <row r="25" spans="1:36" s="8" customFormat="1" ht="13.5">
      <c r="A25" s="553" t="s">
        <v>35</v>
      </c>
      <c r="B25" s="12" t="s">
        <v>52</v>
      </c>
      <c r="C25" s="86" t="s">
        <v>53</v>
      </c>
      <c r="D25" s="12" t="s">
        <v>54</v>
      </c>
      <c r="E25" s="12" t="s">
        <v>55</v>
      </c>
      <c r="F25" s="90" t="s">
        <v>56</v>
      </c>
      <c r="G25" s="13" t="s">
        <v>57</v>
      </c>
      <c r="H25" s="293"/>
      <c r="I25" s="293"/>
      <c r="J25" s="154"/>
      <c r="L25" s="5" t="s">
        <v>203</v>
      </c>
      <c r="M25" s="5"/>
      <c r="N25" s="5"/>
      <c r="O25" s="5"/>
      <c r="P25" s="5"/>
      <c r="Q25" s="5"/>
      <c r="R25" s="5"/>
      <c r="S25" s="5"/>
      <c r="T25" s="5"/>
      <c r="U25" s="5"/>
      <c r="V25" s="5"/>
      <c r="W25" s="5"/>
      <c r="X25" s="5"/>
      <c r="Y25" s="5"/>
      <c r="Z25" s="5"/>
      <c r="AA25" s="5"/>
      <c r="AB25" s="5"/>
      <c r="AC25" s="5"/>
      <c r="AD25" s="5"/>
      <c r="AE25" s="5"/>
      <c r="AF25" s="5"/>
      <c r="AG25" s="5"/>
      <c r="AH25" s="5"/>
      <c r="AI25" s="5"/>
      <c r="AJ25" s="5"/>
    </row>
    <row r="26" spans="1:36" s="8" customFormat="1" ht="36.75" customHeight="1" thickBot="1">
      <c r="A26" s="554"/>
      <c r="B26" s="106" t="s">
        <v>34</v>
      </c>
      <c r="C26" s="107" t="s">
        <v>37</v>
      </c>
      <c r="D26" s="106" t="s">
        <v>60</v>
      </c>
      <c r="E26" s="106" t="s">
        <v>40</v>
      </c>
      <c r="F26" s="108" t="s">
        <v>41</v>
      </c>
      <c r="G26" s="315" t="s">
        <v>202</v>
      </c>
      <c r="H26" s="294"/>
      <c r="I26" s="294"/>
      <c r="J26" s="154"/>
      <c r="L26" s="167" t="s">
        <v>121</v>
      </c>
      <c r="M26" s="168" t="s">
        <v>61</v>
      </c>
      <c r="N26" s="168" t="s">
        <v>212</v>
      </c>
      <c r="O26" s="168" t="s">
        <v>0</v>
      </c>
      <c r="P26" s="5"/>
      <c r="Q26" s="5"/>
      <c r="R26" s="5"/>
      <c r="S26" s="5"/>
      <c r="T26" s="5"/>
      <c r="U26" s="5"/>
      <c r="V26" s="5"/>
      <c r="W26" s="5"/>
      <c r="X26" s="5"/>
      <c r="Y26" s="5"/>
      <c r="Z26" s="5"/>
      <c r="AA26" s="5"/>
      <c r="AB26" s="5"/>
      <c r="AC26" s="5"/>
      <c r="AD26" s="5"/>
      <c r="AE26" s="5"/>
      <c r="AF26" s="5"/>
      <c r="AG26" s="5"/>
      <c r="AH26" s="5"/>
      <c r="AI26" s="5"/>
      <c r="AJ26" s="5"/>
    </row>
    <row r="27" spans="1:36" s="17" customFormat="1" ht="12">
      <c r="A27" s="14"/>
      <c r="B27" s="15" t="s">
        <v>19</v>
      </c>
      <c r="C27" s="87" t="s">
        <v>38</v>
      </c>
      <c r="D27" s="15" t="s">
        <v>21</v>
      </c>
      <c r="E27" s="15" t="s">
        <v>39</v>
      </c>
      <c r="F27" s="91" t="s">
        <v>20</v>
      </c>
      <c r="G27" s="16" t="s">
        <v>20</v>
      </c>
      <c r="H27" s="295"/>
      <c r="I27" s="295"/>
      <c r="J27" s="154"/>
      <c r="L27" s="169" t="s">
        <v>26</v>
      </c>
      <c r="M27" s="170">
        <f>'記入例（様式３）４-7月'!D115</f>
        <v>0</v>
      </c>
      <c r="N27" s="170">
        <f>'記入例（様式３）４-7月'!F115</f>
        <v>0</v>
      </c>
      <c r="O27" s="170">
        <f>'記入例（様式３）４-7月'!H115</f>
        <v>0</v>
      </c>
      <c r="P27" s="5"/>
      <c r="Q27" s="5"/>
      <c r="R27" s="5"/>
      <c r="S27" s="5"/>
      <c r="T27" s="5"/>
      <c r="U27" s="5"/>
      <c r="V27" s="5"/>
      <c r="W27" s="5"/>
      <c r="X27" s="5"/>
      <c r="Y27" s="5"/>
      <c r="Z27" s="5"/>
      <c r="AA27" s="5"/>
      <c r="AB27" s="5"/>
      <c r="AC27" s="5"/>
      <c r="AD27" s="5"/>
      <c r="AE27" s="5"/>
      <c r="AF27" s="5"/>
      <c r="AG27" s="5"/>
      <c r="AH27" s="5"/>
      <c r="AI27" s="5"/>
      <c r="AJ27" s="5"/>
    </row>
    <row r="28" spans="1:36" s="8" customFormat="1" ht="13.5" customHeight="1">
      <c r="A28" s="49" t="s">
        <v>43</v>
      </c>
      <c r="B28" s="18">
        <f>'記入例（様式３）４-7月'!C37</f>
        <v>15</v>
      </c>
      <c r="C28" s="88">
        <f>'記入例（様式３）４-7月'!D37</f>
        <v>11</v>
      </c>
      <c r="D28" s="31">
        <f>'記入例（様式３）４-7月'!E37</f>
        <v>118.5</v>
      </c>
      <c r="E28" s="31">
        <f>'記入例（様式３）４-7月'!F37</f>
        <v>47.5</v>
      </c>
      <c r="F28" s="92">
        <f>'記入例（様式３）４-7月'!G37</f>
        <v>543</v>
      </c>
      <c r="G28" s="19">
        <f>'記入例（様式３）４-7月'!H37</f>
        <v>45</v>
      </c>
      <c r="H28" s="292"/>
      <c r="I28" s="292"/>
      <c r="J28" s="154"/>
      <c r="L28" s="169" t="s">
        <v>31</v>
      </c>
      <c r="M28" s="170">
        <f>'記入例（様式３）8-11月'!D116</f>
        <v>0</v>
      </c>
      <c r="N28" s="170">
        <f>'記入例（様式３）8-11月'!F116</f>
        <v>0</v>
      </c>
      <c r="O28" s="170">
        <f>'記入例（様式３）8-11月'!H116</f>
        <v>0</v>
      </c>
      <c r="P28" s="5"/>
      <c r="Q28" s="5"/>
      <c r="R28" s="5"/>
      <c r="S28" s="5"/>
      <c r="T28" s="5"/>
      <c r="U28" s="5"/>
      <c r="V28" s="5"/>
      <c r="W28" s="5"/>
      <c r="X28" s="5"/>
      <c r="Y28" s="5"/>
      <c r="Z28" s="5"/>
      <c r="AA28" s="5"/>
      <c r="AB28" s="5"/>
      <c r="AC28" s="5"/>
      <c r="AD28" s="5"/>
      <c r="AE28" s="5"/>
      <c r="AF28" s="5"/>
      <c r="AG28" s="5"/>
      <c r="AH28" s="5"/>
      <c r="AI28" s="5"/>
      <c r="AJ28" s="5"/>
    </row>
    <row r="29" spans="1:36" s="8" customFormat="1" ht="13.5">
      <c r="A29" s="48" t="s">
        <v>44</v>
      </c>
      <c r="B29" s="20">
        <f>'記入例（様式３）４-7月'!C76</f>
        <v>0</v>
      </c>
      <c r="C29" s="89">
        <f>'記入例（様式３）４-7月'!D76</f>
        <v>0</v>
      </c>
      <c r="D29" s="32">
        <f>'記入例（様式３）４-7月'!E76</f>
        <v>0</v>
      </c>
      <c r="E29" s="32">
        <f>'記入例（様式３）４-7月'!F76</f>
        <v>0</v>
      </c>
      <c r="F29" s="93">
        <f>'記入例（様式３）４-7月'!G76</f>
        <v>0</v>
      </c>
      <c r="G29" s="19">
        <f>'記入例（様式３）４-7月'!H76</f>
        <v>0</v>
      </c>
      <c r="H29" s="292"/>
      <c r="I29" s="292"/>
      <c r="J29" s="154"/>
      <c r="L29" s="5"/>
      <c r="M29" s="5"/>
      <c r="N29" s="5"/>
      <c r="O29" s="5"/>
      <c r="P29" s="5"/>
      <c r="Q29" s="5"/>
      <c r="R29" s="5"/>
      <c r="S29" s="5"/>
      <c r="T29" s="5"/>
      <c r="U29" s="5"/>
      <c r="V29" s="5"/>
      <c r="W29" s="5"/>
      <c r="X29" s="5"/>
      <c r="Y29" s="5"/>
      <c r="Z29" s="5"/>
      <c r="AA29" s="5"/>
      <c r="AB29" s="5"/>
      <c r="AC29" s="5"/>
      <c r="AD29" s="5"/>
      <c r="AE29" s="5"/>
      <c r="AF29" s="5"/>
      <c r="AG29" s="5"/>
      <c r="AH29" s="5"/>
      <c r="AI29" s="5"/>
      <c r="AJ29" s="5"/>
    </row>
    <row r="30" spans="1:36" s="8" customFormat="1" ht="13.5">
      <c r="A30" s="48" t="s">
        <v>45</v>
      </c>
      <c r="B30" s="20">
        <f>'記入例（様式３）４-7月'!C114</f>
        <v>0</v>
      </c>
      <c r="C30" s="89">
        <f>'記入例（様式３）４-7月'!D114</f>
        <v>0</v>
      </c>
      <c r="D30" s="32">
        <f>'記入例（様式３）４-7月'!E114</f>
        <v>0</v>
      </c>
      <c r="E30" s="32">
        <f>'記入例（様式３）４-7月'!F114</f>
        <v>0</v>
      </c>
      <c r="F30" s="93">
        <f>'記入例（様式３）４-7月'!G114</f>
        <v>0</v>
      </c>
      <c r="G30" s="19">
        <f>'記入例（様式３）４-7月'!H114</f>
        <v>0</v>
      </c>
      <c r="H30" s="292"/>
      <c r="I30" s="292"/>
      <c r="J30" s="154"/>
      <c r="L30" s="5"/>
      <c r="M30" s="5"/>
      <c r="N30" s="5"/>
      <c r="O30" s="5"/>
      <c r="P30" s="5"/>
      <c r="Q30" s="5"/>
      <c r="R30" s="5"/>
      <c r="S30" s="5"/>
      <c r="T30" s="5"/>
      <c r="U30" s="5"/>
      <c r="V30" s="5"/>
      <c r="W30" s="5"/>
      <c r="X30" s="5"/>
      <c r="Y30" s="5"/>
      <c r="Z30" s="5"/>
      <c r="AA30" s="5"/>
      <c r="AB30" s="5"/>
      <c r="AC30" s="5"/>
      <c r="AD30" s="5"/>
      <c r="AE30" s="5"/>
      <c r="AF30" s="5"/>
      <c r="AG30" s="5"/>
      <c r="AH30" s="5"/>
      <c r="AI30" s="5"/>
      <c r="AJ30" s="5"/>
    </row>
    <row r="31" spans="1:36" s="8" customFormat="1" ht="13.5">
      <c r="A31" s="48" t="s">
        <v>46</v>
      </c>
      <c r="B31" s="20">
        <f>'記入例（様式３）４-7月'!C153</f>
        <v>0</v>
      </c>
      <c r="C31" s="89">
        <f>'記入例（様式３）４-7月'!D153</f>
        <v>0</v>
      </c>
      <c r="D31" s="32">
        <f>'記入例（様式３）４-7月'!E153</f>
        <v>0</v>
      </c>
      <c r="E31" s="32">
        <f>'記入例（様式３）４-7月'!F153</f>
        <v>0</v>
      </c>
      <c r="F31" s="93">
        <f>'記入例（様式３）４-7月'!G153</f>
        <v>0</v>
      </c>
      <c r="G31" s="19">
        <f>'記入例（様式３）４-7月'!H153</f>
        <v>0</v>
      </c>
      <c r="H31" s="292"/>
      <c r="I31" s="292"/>
      <c r="J31" s="154"/>
      <c r="L31" s="5"/>
      <c r="M31" s="5"/>
      <c r="N31" s="5"/>
      <c r="O31" s="5"/>
      <c r="P31" s="5"/>
      <c r="Q31" s="5"/>
      <c r="R31" s="5"/>
      <c r="S31" s="5"/>
      <c r="T31" s="5"/>
      <c r="U31" s="5"/>
      <c r="V31" s="5"/>
      <c r="W31" s="5"/>
      <c r="X31" s="5"/>
      <c r="Y31" s="5"/>
      <c r="Z31" s="5"/>
      <c r="AA31" s="5"/>
      <c r="AB31" s="5"/>
      <c r="AC31" s="5"/>
      <c r="AD31" s="5"/>
      <c r="AE31" s="5"/>
      <c r="AF31" s="5"/>
      <c r="AG31" s="5"/>
      <c r="AH31" s="5"/>
      <c r="AI31" s="5"/>
      <c r="AJ31" s="5"/>
    </row>
    <row r="32" spans="1:36" s="8" customFormat="1" ht="13.5">
      <c r="A32" s="48" t="s">
        <v>47</v>
      </c>
      <c r="B32" s="20">
        <f>'記入例（様式３）8-11月'!D38</f>
        <v>0</v>
      </c>
      <c r="C32" s="89">
        <f>'記入例（様式３）8-11月'!D38</f>
        <v>0</v>
      </c>
      <c r="D32" s="32">
        <f>'記入例（様式３）8-11月'!E38</f>
        <v>0</v>
      </c>
      <c r="E32" s="32">
        <f>'記入例（様式３）8-11月'!F38</f>
        <v>0</v>
      </c>
      <c r="F32" s="93">
        <f>'記入例（様式３）8-11月'!G38</f>
        <v>0</v>
      </c>
      <c r="G32" s="19">
        <f>'記入例（様式３）8-11月'!H38</f>
        <v>0</v>
      </c>
      <c r="H32" s="292"/>
      <c r="I32" s="292"/>
      <c r="J32" s="154"/>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6" s="8" customFormat="1" ht="13.5">
      <c r="A33" s="48" t="s">
        <v>48</v>
      </c>
      <c r="B33" s="20">
        <f>'記入例（様式３）8-11月'!C76</f>
        <v>0</v>
      </c>
      <c r="C33" s="89">
        <f>'記入例（様式３）8-11月'!D76</f>
        <v>0</v>
      </c>
      <c r="D33" s="32">
        <f>'記入例（様式３）8-11月'!E76</f>
        <v>0</v>
      </c>
      <c r="E33" s="32">
        <f>'記入例（様式３）8-11月'!F76</f>
        <v>0</v>
      </c>
      <c r="F33" s="93">
        <f>'記入例（様式３）8-11月'!G76</f>
        <v>0</v>
      </c>
      <c r="G33" s="19">
        <f>'記入例（様式３）8-11月'!H76</f>
        <v>0</v>
      </c>
      <c r="H33" s="292"/>
      <c r="I33" s="292"/>
      <c r="J33" s="154"/>
      <c r="L33" s="5"/>
      <c r="M33" s="5"/>
      <c r="N33" s="5"/>
      <c r="O33" s="5"/>
      <c r="P33" s="5"/>
      <c r="Q33" s="5"/>
      <c r="R33" s="5"/>
      <c r="S33" s="5"/>
      <c r="T33" s="5"/>
      <c r="U33" s="5"/>
      <c r="V33" s="5"/>
      <c r="W33" s="5"/>
      <c r="X33" s="5"/>
      <c r="Y33" s="5"/>
      <c r="Z33" s="5"/>
      <c r="AA33" s="5"/>
      <c r="AB33" s="5"/>
      <c r="AC33" s="5"/>
      <c r="AD33" s="5"/>
      <c r="AE33" s="5"/>
      <c r="AF33" s="5"/>
      <c r="AG33" s="5"/>
      <c r="AH33" s="5"/>
      <c r="AI33" s="5"/>
      <c r="AJ33" s="5"/>
    </row>
    <row r="34" spans="1:36" s="8" customFormat="1" ht="14.25" thickBot="1">
      <c r="A34" s="109" t="s">
        <v>49</v>
      </c>
      <c r="B34" s="120">
        <f>'記入例（様式３）8-11月'!C115</f>
        <v>0</v>
      </c>
      <c r="C34" s="121">
        <f>'記入例（様式３）8-11月'!D115</f>
        <v>0</v>
      </c>
      <c r="D34" s="122">
        <f>'記入例（様式３）8-11月'!E115</f>
        <v>0</v>
      </c>
      <c r="E34" s="122">
        <f>'記入例（様式３）8-11月'!F115</f>
        <v>0</v>
      </c>
      <c r="F34" s="123">
        <f>'記入例（様式３）8-11月'!G115</f>
        <v>0</v>
      </c>
      <c r="G34" s="124">
        <f>'記入例（様式３）8-11月'!H115</f>
        <v>0</v>
      </c>
      <c r="H34" s="292"/>
      <c r="I34" s="292"/>
      <c r="J34" s="154"/>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s="8" customFormat="1" ht="15" thickBot="1" thickTop="1">
      <c r="A35" s="115" t="s">
        <v>42</v>
      </c>
      <c r="B35" s="125">
        <f aca="true" t="shared" si="1" ref="B35:G35">SUM(B28:B34)</f>
        <v>15</v>
      </c>
      <c r="C35" s="126">
        <f t="shared" si="1"/>
        <v>11</v>
      </c>
      <c r="D35" s="127">
        <f t="shared" si="1"/>
        <v>118.5</v>
      </c>
      <c r="E35" s="127">
        <f t="shared" si="1"/>
        <v>47.5</v>
      </c>
      <c r="F35" s="128">
        <f t="shared" si="1"/>
        <v>543</v>
      </c>
      <c r="G35" s="129">
        <f t="shared" si="1"/>
        <v>45</v>
      </c>
      <c r="H35" s="292"/>
      <c r="I35" s="292"/>
      <c r="J35" s="154"/>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s="8" customFormat="1" ht="14.25" thickTop="1">
      <c r="A36" s="569" t="s">
        <v>62</v>
      </c>
      <c r="B36" s="551"/>
      <c r="C36" s="572"/>
      <c r="D36" s="22" t="s">
        <v>84</v>
      </c>
      <c r="E36" s="22" t="s">
        <v>58</v>
      </c>
      <c r="F36" s="94" t="s">
        <v>59</v>
      </c>
      <c r="G36" s="36" t="s">
        <v>88</v>
      </c>
      <c r="H36" s="94"/>
      <c r="I36" s="94"/>
      <c r="J36" s="158"/>
      <c r="L36" s="5"/>
      <c r="M36" s="5"/>
      <c r="N36" s="5"/>
      <c r="O36" s="5"/>
      <c r="P36" s="5"/>
      <c r="Q36" s="5"/>
      <c r="R36" s="5"/>
      <c r="S36" s="5"/>
      <c r="T36" s="5"/>
      <c r="U36" s="5"/>
      <c r="V36" s="5"/>
      <c r="W36" s="5"/>
      <c r="X36" s="5"/>
      <c r="Y36" s="5"/>
      <c r="Z36" s="5"/>
      <c r="AA36" s="5"/>
      <c r="AB36" s="5"/>
      <c r="AC36" s="5"/>
      <c r="AD36" s="5"/>
      <c r="AE36" s="5"/>
      <c r="AF36" s="5"/>
      <c r="AG36" s="5"/>
      <c r="AH36" s="5"/>
      <c r="AI36" s="5"/>
      <c r="AJ36" s="5"/>
    </row>
    <row r="37" spans="1:36" s="8" customFormat="1" ht="14.25" thickBot="1">
      <c r="A37" s="570"/>
      <c r="B37" s="552"/>
      <c r="C37" s="573"/>
      <c r="D37" s="24">
        <f>IF(C35=0,0,(ROUNDDOWN(D35/C35,2)))</f>
        <v>10.77</v>
      </c>
      <c r="E37" s="24">
        <f>IF(C35=0,0,(ROUNDDOWN(E35/C35,2)))</f>
        <v>4.31</v>
      </c>
      <c r="F37" s="95">
        <f>IF(C35=0,0,(ROUNDDOWN(F35/C35,2)))</f>
        <v>49.36</v>
      </c>
      <c r="G37" s="37">
        <f>IF(C35=0,0,(ROUNDDOWN(G35/C35,2)))</f>
        <v>4.09</v>
      </c>
      <c r="H37" s="296"/>
      <c r="I37" s="296"/>
      <c r="J37" s="159"/>
      <c r="L37" s="5"/>
      <c r="M37" s="5"/>
      <c r="N37" s="5"/>
      <c r="O37" s="5"/>
      <c r="P37" s="5"/>
      <c r="Q37" s="5"/>
      <c r="R37" s="5"/>
      <c r="S37" s="5"/>
      <c r="T37" s="5"/>
      <c r="U37" s="5"/>
      <c r="V37" s="5"/>
      <c r="W37" s="5"/>
      <c r="X37" s="5"/>
      <c r="Y37" s="5"/>
      <c r="Z37" s="5"/>
      <c r="AA37" s="5"/>
      <c r="AB37" s="5"/>
      <c r="AC37" s="5"/>
      <c r="AD37" s="5"/>
      <c r="AE37" s="5"/>
      <c r="AF37" s="5"/>
      <c r="AG37" s="5"/>
      <c r="AH37" s="5"/>
      <c r="AI37" s="5"/>
      <c r="AJ37" s="5"/>
    </row>
    <row r="38" ht="12.75" thickBot="1"/>
    <row r="39" spans="1:36" s="8" customFormat="1" ht="13.5">
      <c r="A39" s="553" t="s">
        <v>22</v>
      </c>
      <c r="B39" s="12" t="s">
        <v>52</v>
      </c>
      <c r="C39" s="12" t="s">
        <v>53</v>
      </c>
      <c r="D39" s="12" t="s">
        <v>54</v>
      </c>
      <c r="E39" s="12" t="s">
        <v>55</v>
      </c>
      <c r="F39" s="12" t="s">
        <v>56</v>
      </c>
      <c r="G39" s="13" t="s">
        <v>57</v>
      </c>
      <c r="H39" s="293"/>
      <c r="I39" s="293"/>
      <c r="J39" s="154"/>
      <c r="L39" s="5" t="s">
        <v>203</v>
      </c>
      <c r="M39" s="5"/>
      <c r="N39" s="5"/>
      <c r="O39" s="5"/>
      <c r="P39" s="5"/>
      <c r="Q39" s="5"/>
      <c r="R39" s="5"/>
      <c r="S39" s="5"/>
      <c r="T39" s="5"/>
      <c r="U39" s="5"/>
      <c r="V39" s="5"/>
      <c r="W39" s="5"/>
      <c r="X39" s="5"/>
      <c r="Y39" s="5"/>
      <c r="Z39" s="5"/>
      <c r="AA39" s="5"/>
      <c r="AB39" s="5"/>
      <c r="AC39" s="5"/>
      <c r="AD39" s="5"/>
      <c r="AE39" s="5"/>
      <c r="AF39" s="5"/>
      <c r="AG39" s="5"/>
      <c r="AH39" s="5"/>
      <c r="AI39" s="5"/>
      <c r="AJ39" s="5"/>
    </row>
    <row r="40" spans="1:36" s="8" customFormat="1" ht="36.75" customHeight="1" thickBot="1">
      <c r="A40" s="554"/>
      <c r="B40" s="106" t="s">
        <v>34</v>
      </c>
      <c r="C40" s="107" t="s">
        <v>37</v>
      </c>
      <c r="D40" s="106" t="s">
        <v>60</v>
      </c>
      <c r="E40" s="106" t="s">
        <v>40</v>
      </c>
      <c r="F40" s="108" t="s">
        <v>41</v>
      </c>
      <c r="G40" s="315" t="s">
        <v>202</v>
      </c>
      <c r="H40" s="294"/>
      <c r="I40" s="294"/>
      <c r="J40" s="154"/>
      <c r="L40" s="167" t="s">
        <v>11</v>
      </c>
      <c r="M40" s="168" t="s">
        <v>61</v>
      </c>
      <c r="N40" s="168" t="s">
        <v>212</v>
      </c>
      <c r="O40" s="168" t="s">
        <v>0</v>
      </c>
      <c r="P40" s="5"/>
      <c r="Q40" s="5"/>
      <c r="R40" s="5"/>
      <c r="S40" s="5"/>
      <c r="T40" s="5"/>
      <c r="U40" s="5"/>
      <c r="V40" s="5"/>
      <c r="W40" s="5"/>
      <c r="X40" s="5"/>
      <c r="Y40" s="5"/>
      <c r="Z40" s="5"/>
      <c r="AA40" s="5"/>
      <c r="AB40" s="5"/>
      <c r="AC40" s="5"/>
      <c r="AD40" s="5"/>
      <c r="AE40" s="5"/>
      <c r="AF40" s="5"/>
      <c r="AG40" s="5"/>
      <c r="AH40" s="5"/>
      <c r="AI40" s="5"/>
      <c r="AJ40" s="5"/>
    </row>
    <row r="41" spans="1:36" s="17" customFormat="1" ht="12">
      <c r="A41" s="14"/>
      <c r="B41" s="15" t="s">
        <v>19</v>
      </c>
      <c r="C41" s="15" t="s">
        <v>38</v>
      </c>
      <c r="D41" s="15" t="s">
        <v>21</v>
      </c>
      <c r="E41" s="15" t="s">
        <v>39</v>
      </c>
      <c r="F41" s="15" t="s">
        <v>20</v>
      </c>
      <c r="G41" s="16" t="s">
        <v>20</v>
      </c>
      <c r="H41" s="295"/>
      <c r="I41" s="295"/>
      <c r="J41" s="154"/>
      <c r="L41" s="169" t="s">
        <v>26</v>
      </c>
      <c r="M41" s="170">
        <f>'記入例（様式３）４-7月'!D117</f>
        <v>0</v>
      </c>
      <c r="N41" s="170">
        <f>'記入例（様式３）４-7月'!F117</f>
        <v>0</v>
      </c>
      <c r="O41" s="170">
        <f>'記入例（様式３）４-7月'!H117</f>
        <v>0</v>
      </c>
      <c r="P41" s="5"/>
      <c r="Q41" s="5"/>
      <c r="R41" s="5"/>
      <c r="S41" s="5"/>
      <c r="T41" s="5"/>
      <c r="U41" s="5"/>
      <c r="V41" s="5"/>
      <c r="W41" s="5"/>
      <c r="X41" s="5"/>
      <c r="Y41" s="5"/>
      <c r="Z41" s="5"/>
      <c r="AA41" s="5"/>
      <c r="AB41" s="5"/>
      <c r="AC41" s="5"/>
      <c r="AD41" s="5"/>
      <c r="AE41" s="5"/>
      <c r="AF41" s="5"/>
      <c r="AG41" s="5"/>
      <c r="AH41" s="5"/>
      <c r="AI41" s="5"/>
      <c r="AJ41" s="5"/>
    </row>
    <row r="42" spans="1:36" s="8" customFormat="1" ht="13.5">
      <c r="A42" s="49" t="s">
        <v>43</v>
      </c>
      <c r="B42" s="18">
        <f>'記入例（様式３）４-7月'!C39</f>
        <v>5</v>
      </c>
      <c r="C42" s="18">
        <f>'記入例（様式３）４-7月'!D39</f>
        <v>1</v>
      </c>
      <c r="D42" s="31">
        <f>'記入例（様式３）４-7月'!E39</f>
        <v>7.5</v>
      </c>
      <c r="E42" s="31">
        <f>'記入例（様式３）４-7月'!F39</f>
        <v>7.5</v>
      </c>
      <c r="F42" s="18">
        <f>'記入例（様式３）４-7月'!G39</f>
        <v>15</v>
      </c>
      <c r="G42" s="19">
        <f>'記入例（様式３）４-7月'!H39</f>
        <v>3</v>
      </c>
      <c r="H42" s="292"/>
      <c r="I42" s="292"/>
      <c r="J42" s="154"/>
      <c r="L42" s="169" t="s">
        <v>31</v>
      </c>
      <c r="M42" s="170">
        <f>'記入例（様式３）8-11月'!D118</f>
        <v>0</v>
      </c>
      <c r="N42" s="170">
        <f>'記入例（様式３）8-11月'!F118</f>
        <v>0</v>
      </c>
      <c r="O42" s="170">
        <f>'記入例（様式３）8-11月'!H118</f>
        <v>0</v>
      </c>
      <c r="P42" s="5"/>
      <c r="Q42" s="5"/>
      <c r="R42" s="5"/>
      <c r="S42" s="5"/>
      <c r="T42" s="5"/>
      <c r="U42" s="5"/>
      <c r="V42" s="5"/>
      <c r="W42" s="5"/>
      <c r="X42" s="5"/>
      <c r="Y42" s="5"/>
      <c r="Z42" s="5"/>
      <c r="AA42" s="5"/>
      <c r="AB42" s="5"/>
      <c r="AC42" s="5"/>
      <c r="AD42" s="5"/>
      <c r="AE42" s="5"/>
      <c r="AF42" s="5"/>
      <c r="AG42" s="5"/>
      <c r="AH42" s="5"/>
      <c r="AI42" s="5"/>
      <c r="AJ42" s="5"/>
    </row>
    <row r="43" spans="1:36" s="8" customFormat="1" ht="13.5">
      <c r="A43" s="48" t="s">
        <v>44</v>
      </c>
      <c r="B43" s="20">
        <f>'記入例（様式３）４-7月'!C78</f>
        <v>0</v>
      </c>
      <c r="C43" s="20">
        <f>'記入例（様式３）４-7月'!D78</f>
        <v>0</v>
      </c>
      <c r="D43" s="32">
        <f>'記入例（様式３）４-7月'!E78</f>
        <v>0</v>
      </c>
      <c r="E43" s="32">
        <f>'記入例（様式３）４-7月'!F78</f>
        <v>0</v>
      </c>
      <c r="F43" s="20">
        <f>'記入例（様式３）４-7月'!G78</f>
        <v>0</v>
      </c>
      <c r="G43" s="19">
        <f>'記入例（様式３）４-7月'!H78</f>
        <v>0</v>
      </c>
      <c r="H43" s="292"/>
      <c r="I43" s="292"/>
      <c r="J43" s="154"/>
      <c r="L43" s="5"/>
      <c r="M43" s="5"/>
      <c r="N43" s="5"/>
      <c r="O43" s="5"/>
      <c r="P43" s="5"/>
      <c r="Q43" s="5"/>
      <c r="R43" s="5"/>
      <c r="S43" s="5"/>
      <c r="T43" s="5"/>
      <c r="U43" s="5"/>
      <c r="V43" s="5"/>
      <c r="W43" s="5"/>
      <c r="X43" s="5"/>
      <c r="Y43" s="5"/>
      <c r="Z43" s="5"/>
      <c r="AA43" s="5"/>
      <c r="AB43" s="5"/>
      <c r="AC43" s="5"/>
      <c r="AD43" s="5"/>
      <c r="AE43" s="5"/>
      <c r="AF43" s="5"/>
      <c r="AG43" s="5"/>
      <c r="AH43" s="5"/>
      <c r="AI43" s="5"/>
      <c r="AJ43" s="5"/>
    </row>
    <row r="44" spans="1:36" s="8" customFormat="1" ht="13.5">
      <c r="A44" s="48" t="s">
        <v>45</v>
      </c>
      <c r="B44" s="20">
        <f>'記入例（様式３）４-7月'!C116</f>
        <v>0</v>
      </c>
      <c r="C44" s="20">
        <f>'記入例（様式３）４-7月'!D116</f>
        <v>0</v>
      </c>
      <c r="D44" s="32">
        <f>'記入例（様式３）４-7月'!E116</f>
        <v>0</v>
      </c>
      <c r="E44" s="32">
        <f>'記入例（様式３）４-7月'!F116</f>
        <v>0</v>
      </c>
      <c r="F44" s="20">
        <f>'記入例（様式３）４-7月'!G116</f>
        <v>0</v>
      </c>
      <c r="G44" s="19">
        <f>'記入例（様式３）４-7月'!H116</f>
        <v>0</v>
      </c>
      <c r="H44" s="292"/>
      <c r="I44" s="292"/>
      <c r="J44" s="154"/>
      <c r="L44" s="5"/>
      <c r="M44" s="5"/>
      <c r="N44" s="5"/>
      <c r="O44" s="5"/>
      <c r="P44" s="5"/>
      <c r="Q44" s="5"/>
      <c r="R44" s="5"/>
      <c r="S44" s="5"/>
      <c r="T44" s="5"/>
      <c r="U44" s="5"/>
      <c r="V44" s="5"/>
      <c r="W44" s="5"/>
      <c r="X44" s="5"/>
      <c r="Y44" s="5"/>
      <c r="Z44" s="5"/>
      <c r="AA44" s="5"/>
      <c r="AB44" s="5"/>
      <c r="AC44" s="5"/>
      <c r="AD44" s="5"/>
      <c r="AE44" s="5"/>
      <c r="AF44" s="5"/>
      <c r="AG44" s="5"/>
      <c r="AH44" s="5"/>
      <c r="AI44" s="5"/>
      <c r="AJ44" s="5"/>
    </row>
    <row r="45" spans="1:36" s="8" customFormat="1" ht="13.5">
      <c r="A45" s="48" t="s">
        <v>46</v>
      </c>
      <c r="B45" s="20">
        <f>'記入例（様式３）４-7月'!C155</f>
        <v>0</v>
      </c>
      <c r="C45" s="20">
        <f>'記入例（様式３）４-7月'!D155</f>
        <v>0</v>
      </c>
      <c r="D45" s="32">
        <f>'記入例（様式３）４-7月'!E155</f>
        <v>0</v>
      </c>
      <c r="E45" s="32">
        <f>'記入例（様式３）４-7月'!F155</f>
        <v>0</v>
      </c>
      <c r="F45" s="20">
        <f>'記入例（様式３）４-7月'!G155</f>
        <v>0</v>
      </c>
      <c r="G45" s="19">
        <f>'記入例（様式３）４-7月'!H155</f>
        <v>0</v>
      </c>
      <c r="H45" s="292"/>
      <c r="I45" s="292"/>
      <c r="J45" s="154"/>
      <c r="L45" s="5"/>
      <c r="M45" s="5"/>
      <c r="N45" s="5"/>
      <c r="O45" s="5"/>
      <c r="P45" s="5"/>
      <c r="Q45" s="5"/>
      <c r="R45" s="5"/>
      <c r="S45" s="5"/>
      <c r="T45" s="5"/>
      <c r="U45" s="5"/>
      <c r="V45" s="5"/>
      <c r="W45" s="5"/>
      <c r="X45" s="5"/>
      <c r="Y45" s="5"/>
      <c r="Z45" s="5"/>
      <c r="AA45" s="5"/>
      <c r="AB45" s="5"/>
      <c r="AC45" s="5"/>
      <c r="AD45" s="5"/>
      <c r="AE45" s="5"/>
      <c r="AF45" s="5"/>
      <c r="AG45" s="5"/>
      <c r="AH45" s="5"/>
      <c r="AI45" s="5"/>
      <c r="AJ45" s="5"/>
    </row>
    <row r="46" spans="1:36" s="8" customFormat="1" ht="13.5">
      <c r="A46" s="48" t="s">
        <v>47</v>
      </c>
      <c r="B46" s="20">
        <f>'記入例（様式３）8-11月'!C40</f>
        <v>0</v>
      </c>
      <c r="C46" s="20">
        <f>'記入例（様式３）8-11月'!D40</f>
        <v>0</v>
      </c>
      <c r="D46" s="32">
        <f>'記入例（様式３）8-11月'!E40</f>
        <v>0</v>
      </c>
      <c r="E46" s="32">
        <f>'記入例（様式３）8-11月'!F40</f>
        <v>0</v>
      </c>
      <c r="F46" s="20">
        <f>'記入例（様式３）8-11月'!G40</f>
        <v>0</v>
      </c>
      <c r="G46" s="19">
        <f>'記入例（様式３）8-11月'!H40</f>
        <v>0</v>
      </c>
      <c r="H46" s="292"/>
      <c r="I46" s="292"/>
      <c r="J46" s="154"/>
      <c r="L46" s="5"/>
      <c r="M46" s="5"/>
      <c r="N46" s="5"/>
      <c r="O46" s="5"/>
      <c r="P46" s="5"/>
      <c r="Q46" s="5"/>
      <c r="R46" s="5"/>
      <c r="S46" s="5"/>
      <c r="T46" s="5"/>
      <c r="U46" s="5"/>
      <c r="V46" s="5"/>
      <c r="W46" s="5"/>
      <c r="X46" s="5"/>
      <c r="Y46" s="5"/>
      <c r="Z46" s="5"/>
      <c r="AA46" s="5"/>
      <c r="AB46" s="5"/>
      <c r="AC46" s="5"/>
      <c r="AD46" s="5"/>
      <c r="AE46" s="5"/>
      <c r="AF46" s="5"/>
      <c r="AG46" s="5"/>
      <c r="AH46" s="5"/>
      <c r="AI46" s="5"/>
      <c r="AJ46" s="5"/>
    </row>
    <row r="47" spans="1:36" s="8" customFormat="1" ht="13.5">
      <c r="A47" s="48" t="s">
        <v>48</v>
      </c>
      <c r="B47" s="20">
        <f>'記入例（様式３）8-11月'!C78</f>
        <v>0</v>
      </c>
      <c r="C47" s="20">
        <f>'記入例（様式３）8-11月'!D78</f>
        <v>0</v>
      </c>
      <c r="D47" s="32">
        <f>'記入例（様式３）8-11月'!E78</f>
        <v>0</v>
      </c>
      <c r="E47" s="32">
        <f>'記入例（様式３）8-11月'!F78</f>
        <v>0</v>
      </c>
      <c r="F47" s="20">
        <f>'記入例（様式３）8-11月'!G78</f>
        <v>0</v>
      </c>
      <c r="G47" s="19">
        <f>'記入例（様式３）8-11月'!H78</f>
        <v>0</v>
      </c>
      <c r="H47" s="292"/>
      <c r="I47" s="292"/>
      <c r="J47" s="154"/>
      <c r="L47" s="5"/>
      <c r="M47" s="5"/>
      <c r="N47" s="5"/>
      <c r="O47" s="5"/>
      <c r="P47" s="5"/>
      <c r="Q47" s="5"/>
      <c r="R47" s="5"/>
      <c r="S47" s="5"/>
      <c r="T47" s="5"/>
      <c r="U47" s="5"/>
      <c r="V47" s="5"/>
      <c r="W47" s="5"/>
      <c r="X47" s="5"/>
      <c r="Y47" s="5"/>
      <c r="Z47" s="5"/>
      <c r="AA47" s="5"/>
      <c r="AB47" s="5"/>
      <c r="AC47" s="5"/>
      <c r="AD47" s="5"/>
      <c r="AE47" s="5"/>
      <c r="AF47" s="5"/>
      <c r="AG47" s="5"/>
      <c r="AH47" s="5"/>
      <c r="AI47" s="5"/>
      <c r="AJ47" s="5"/>
    </row>
    <row r="48" spans="1:36" s="8" customFormat="1" ht="14.25" thickBot="1">
      <c r="A48" s="109" t="s">
        <v>49</v>
      </c>
      <c r="B48" s="120">
        <f>'記入例（様式３）8-11月'!C117</f>
        <v>0</v>
      </c>
      <c r="C48" s="120">
        <f>'記入例（様式３）8-11月'!D117</f>
        <v>0</v>
      </c>
      <c r="D48" s="122">
        <f>'記入例（様式３）8-11月'!E117</f>
        <v>0</v>
      </c>
      <c r="E48" s="122">
        <f>'記入例（様式３）8-11月'!F117</f>
        <v>0</v>
      </c>
      <c r="F48" s="120">
        <f>'記入例（様式３）8-11月'!G117</f>
        <v>0</v>
      </c>
      <c r="G48" s="124">
        <f>'記入例（様式３）8-11月'!H117</f>
        <v>0</v>
      </c>
      <c r="H48" s="292"/>
      <c r="I48" s="292"/>
      <c r="J48" s="154"/>
      <c r="L48" s="5"/>
      <c r="M48" s="5"/>
      <c r="N48" s="5"/>
      <c r="O48" s="5"/>
      <c r="P48" s="5"/>
      <c r="Q48" s="5"/>
      <c r="R48" s="5"/>
      <c r="S48" s="5"/>
      <c r="T48" s="5"/>
      <c r="U48" s="5"/>
      <c r="V48" s="5"/>
      <c r="W48" s="5"/>
      <c r="X48" s="5"/>
      <c r="Y48" s="5"/>
      <c r="Z48" s="5"/>
      <c r="AA48" s="5"/>
      <c r="AB48" s="5"/>
      <c r="AC48" s="5"/>
      <c r="AD48" s="5"/>
      <c r="AE48" s="5"/>
      <c r="AF48" s="5"/>
      <c r="AG48" s="5"/>
      <c r="AH48" s="5"/>
      <c r="AI48" s="5"/>
      <c r="AJ48" s="5"/>
    </row>
    <row r="49" spans="1:36" s="8" customFormat="1" ht="15" thickBot="1" thickTop="1">
      <c r="A49" s="130" t="s">
        <v>42</v>
      </c>
      <c r="B49" s="131">
        <f aca="true" t="shared" si="2" ref="B49:G49">SUM(B42:B48)</f>
        <v>5</v>
      </c>
      <c r="C49" s="131">
        <f t="shared" si="2"/>
        <v>1</v>
      </c>
      <c r="D49" s="132">
        <f t="shared" si="2"/>
        <v>7.5</v>
      </c>
      <c r="E49" s="132">
        <f t="shared" si="2"/>
        <v>7.5</v>
      </c>
      <c r="F49" s="131">
        <f t="shared" si="2"/>
        <v>15</v>
      </c>
      <c r="G49" s="133">
        <f t="shared" si="2"/>
        <v>3</v>
      </c>
      <c r="H49" s="292"/>
      <c r="I49" s="292"/>
      <c r="J49" s="154"/>
      <c r="L49" s="5"/>
      <c r="M49" s="5"/>
      <c r="N49" s="5"/>
      <c r="O49" s="5"/>
      <c r="P49" s="5"/>
      <c r="Q49" s="5"/>
      <c r="R49" s="5"/>
      <c r="S49" s="5"/>
      <c r="T49" s="5"/>
      <c r="U49" s="5"/>
      <c r="V49" s="5"/>
      <c r="W49" s="5"/>
      <c r="X49" s="5"/>
      <c r="Y49" s="5"/>
      <c r="Z49" s="5"/>
      <c r="AA49" s="5"/>
      <c r="AB49" s="5"/>
      <c r="AC49" s="5"/>
      <c r="AD49" s="5"/>
      <c r="AE49" s="5"/>
      <c r="AF49" s="5"/>
      <c r="AG49" s="5"/>
      <c r="AH49" s="5"/>
      <c r="AI49" s="5"/>
      <c r="AJ49" s="5"/>
    </row>
    <row r="50" spans="1:36" s="8" customFormat="1" ht="13.5" customHeight="1" thickTop="1">
      <c r="A50" s="569" t="s">
        <v>62</v>
      </c>
      <c r="B50" s="551"/>
      <c r="C50" s="551"/>
      <c r="D50" s="22" t="s">
        <v>84</v>
      </c>
      <c r="E50" s="22" t="s">
        <v>58</v>
      </c>
      <c r="F50" s="23" t="s">
        <v>59</v>
      </c>
      <c r="G50" s="36" t="s">
        <v>88</v>
      </c>
      <c r="H50" s="94"/>
      <c r="I50" s="94"/>
      <c r="J50" s="158"/>
      <c r="L50" s="5"/>
      <c r="M50" s="5"/>
      <c r="N50" s="5"/>
      <c r="O50" s="5"/>
      <c r="P50" s="5"/>
      <c r="Q50" s="5"/>
      <c r="R50" s="5"/>
      <c r="S50" s="5"/>
      <c r="T50" s="5"/>
      <c r="U50" s="5"/>
      <c r="V50" s="5"/>
      <c r="W50" s="5"/>
      <c r="X50" s="5"/>
      <c r="Y50" s="5"/>
      <c r="Z50" s="5"/>
      <c r="AA50" s="5"/>
      <c r="AB50" s="5"/>
      <c r="AC50" s="5"/>
      <c r="AD50" s="5"/>
      <c r="AE50" s="5"/>
      <c r="AF50" s="5"/>
      <c r="AG50" s="5"/>
      <c r="AH50" s="5"/>
      <c r="AI50" s="5"/>
      <c r="AJ50" s="5"/>
    </row>
    <row r="51" spans="1:36" s="8" customFormat="1" ht="14.25" thickBot="1">
      <c r="A51" s="570"/>
      <c r="B51" s="552"/>
      <c r="C51" s="552"/>
      <c r="D51" s="24">
        <f>IF(C49=0,0,(ROUNDDOWN(D49/C49,2)))</f>
        <v>7.5</v>
      </c>
      <c r="E51" s="24">
        <f>IF(C49=0,0,(ROUNDDOWN(E49/C49,2)))</f>
        <v>7.5</v>
      </c>
      <c r="F51" s="25">
        <f>IF(C49=0,0,(ROUNDDOWN(F49/C49,2)))</f>
        <v>15</v>
      </c>
      <c r="G51" s="37">
        <f>IF(C49=0,0,(ROUNDDOWN(G49/C49,2)))</f>
        <v>3</v>
      </c>
      <c r="H51" s="296"/>
      <c r="I51" s="296"/>
      <c r="J51" s="159"/>
      <c r="L51" s="5"/>
      <c r="M51" s="5"/>
      <c r="N51" s="5"/>
      <c r="O51" s="5"/>
      <c r="P51" s="5"/>
      <c r="Q51" s="5"/>
      <c r="R51" s="5"/>
      <c r="S51" s="5"/>
      <c r="T51" s="5"/>
      <c r="U51" s="5"/>
      <c r="V51" s="5"/>
      <c r="W51" s="5"/>
      <c r="X51" s="5"/>
      <c r="Y51" s="5"/>
      <c r="Z51" s="5"/>
      <c r="AA51" s="5"/>
      <c r="AB51" s="5"/>
      <c r="AC51" s="5"/>
      <c r="AD51" s="5"/>
      <c r="AE51" s="5"/>
      <c r="AF51" s="5"/>
      <c r="AG51" s="5"/>
      <c r="AH51" s="5"/>
      <c r="AI51" s="5"/>
      <c r="AJ51" s="5"/>
    </row>
    <row r="52" ht="12.75" thickBot="1"/>
    <row r="53" spans="1:36" s="8" customFormat="1" ht="13.5">
      <c r="A53" s="553" t="s">
        <v>36</v>
      </c>
      <c r="B53" s="12" t="s">
        <v>52</v>
      </c>
      <c r="C53" s="12" t="s">
        <v>53</v>
      </c>
      <c r="D53" s="12" t="s">
        <v>54</v>
      </c>
      <c r="E53" s="12" t="s">
        <v>55</v>
      </c>
      <c r="F53" s="12" t="s">
        <v>56</v>
      </c>
      <c r="G53" s="13" t="s">
        <v>57</v>
      </c>
      <c r="H53" s="293"/>
      <c r="I53" s="293"/>
      <c r="J53" s="154"/>
      <c r="L53" s="5" t="s">
        <v>203</v>
      </c>
      <c r="M53" s="5"/>
      <c r="N53" s="5"/>
      <c r="O53" s="5"/>
      <c r="P53" s="5"/>
      <c r="Q53" s="5"/>
      <c r="R53" s="5"/>
      <c r="S53" s="5"/>
      <c r="T53" s="5"/>
      <c r="U53" s="5"/>
      <c r="V53" s="5"/>
      <c r="W53" s="5"/>
      <c r="X53" s="5"/>
      <c r="Y53" s="5"/>
      <c r="Z53" s="5"/>
      <c r="AA53" s="5"/>
      <c r="AB53" s="5"/>
      <c r="AC53" s="5"/>
      <c r="AD53" s="5"/>
      <c r="AE53" s="5"/>
      <c r="AF53" s="5"/>
      <c r="AG53" s="5"/>
      <c r="AH53" s="5"/>
      <c r="AI53" s="5"/>
      <c r="AJ53" s="5"/>
    </row>
    <row r="54" spans="1:36" s="8" customFormat="1" ht="36.75" customHeight="1" thickBot="1">
      <c r="A54" s="554"/>
      <c r="B54" s="106" t="s">
        <v>34</v>
      </c>
      <c r="C54" s="107" t="s">
        <v>37</v>
      </c>
      <c r="D54" s="106" t="s">
        <v>60</v>
      </c>
      <c r="E54" s="106" t="s">
        <v>40</v>
      </c>
      <c r="F54" s="108" t="s">
        <v>41</v>
      </c>
      <c r="G54" s="315" t="s">
        <v>202</v>
      </c>
      <c r="H54" s="294"/>
      <c r="I54" s="294"/>
      <c r="J54" s="154"/>
      <c r="L54" s="167" t="s">
        <v>140</v>
      </c>
      <c r="M54" s="168" t="s">
        <v>61</v>
      </c>
      <c r="N54" s="168" t="s">
        <v>212</v>
      </c>
      <c r="O54" s="168" t="s">
        <v>0</v>
      </c>
      <c r="P54" s="5"/>
      <c r="Q54" s="5"/>
      <c r="R54" s="5"/>
      <c r="S54" s="5"/>
      <c r="T54" s="5"/>
      <c r="U54" s="5"/>
      <c r="V54" s="5"/>
      <c r="W54" s="5"/>
      <c r="X54" s="5"/>
      <c r="Y54" s="5"/>
      <c r="Z54" s="5"/>
      <c r="AA54" s="5"/>
      <c r="AB54" s="5"/>
      <c r="AC54" s="5"/>
      <c r="AD54" s="5"/>
      <c r="AE54" s="5"/>
      <c r="AF54" s="5"/>
      <c r="AG54" s="5"/>
      <c r="AH54" s="5"/>
      <c r="AI54" s="5"/>
      <c r="AJ54" s="5"/>
    </row>
    <row r="55" spans="1:36" s="17" customFormat="1" ht="12">
      <c r="A55" s="14"/>
      <c r="B55" s="15" t="s">
        <v>19</v>
      </c>
      <c r="C55" s="15" t="s">
        <v>38</v>
      </c>
      <c r="D55" s="15" t="s">
        <v>21</v>
      </c>
      <c r="E55" s="15" t="s">
        <v>39</v>
      </c>
      <c r="F55" s="15" t="s">
        <v>20</v>
      </c>
      <c r="G55" s="16" t="s">
        <v>20</v>
      </c>
      <c r="H55" s="295"/>
      <c r="I55" s="295"/>
      <c r="J55" s="154"/>
      <c r="L55" s="169" t="s">
        <v>28</v>
      </c>
      <c r="M55" s="170">
        <f>'記入例（様式３）４-7月'!D158</f>
        <v>0</v>
      </c>
      <c r="N55" s="170">
        <f>'記入例（様式３）４-7月'!F158</f>
        <v>0</v>
      </c>
      <c r="O55" s="170">
        <f>'記入例（様式３）４-7月'!H158</f>
        <v>0</v>
      </c>
      <c r="P55" s="5"/>
      <c r="Q55" s="5"/>
      <c r="R55" s="5"/>
      <c r="S55" s="5"/>
      <c r="T55" s="5"/>
      <c r="U55" s="5"/>
      <c r="V55" s="5"/>
      <c r="W55" s="5"/>
      <c r="X55" s="5"/>
      <c r="Y55" s="5"/>
      <c r="Z55" s="5"/>
      <c r="AA55" s="5"/>
      <c r="AB55" s="5"/>
      <c r="AC55" s="5"/>
      <c r="AD55" s="5"/>
      <c r="AE55" s="5"/>
      <c r="AF55" s="5"/>
      <c r="AG55" s="5"/>
      <c r="AH55" s="5"/>
      <c r="AI55" s="5"/>
      <c r="AJ55" s="5"/>
    </row>
    <row r="56" spans="1:36" s="8" customFormat="1" ht="13.5">
      <c r="A56" s="49" t="s">
        <v>43</v>
      </c>
      <c r="B56" s="18">
        <f>'記入例（様式３）４-7月'!C41</f>
        <v>10</v>
      </c>
      <c r="C56" s="18">
        <f>'記入例（様式３）４-7月'!D41</f>
        <v>7</v>
      </c>
      <c r="D56" s="31">
        <f>'記入例（様式３）４-7月'!E41</f>
        <v>64</v>
      </c>
      <c r="E56" s="31">
        <f>'記入例（様式３）４-7月'!F41</f>
        <v>63</v>
      </c>
      <c r="F56" s="18">
        <f>'記入例（様式３）４-7月'!G41</f>
        <v>269</v>
      </c>
      <c r="G56" s="19">
        <f>'記入例（様式３）４-7月'!H41</f>
        <v>20</v>
      </c>
      <c r="H56" s="292"/>
      <c r="I56" s="292"/>
      <c r="J56" s="154"/>
      <c r="L56" s="169" t="s">
        <v>29</v>
      </c>
      <c r="M56" s="170">
        <f>'記入例（様式３）8-11月'!D43</f>
        <v>0</v>
      </c>
      <c r="N56" s="170">
        <f>'記入例（様式３）8-11月'!F43</f>
        <v>0</v>
      </c>
      <c r="O56" s="170">
        <f>'記入例（様式３）8-11月'!H43</f>
        <v>0</v>
      </c>
      <c r="P56" s="5"/>
      <c r="Q56" s="5"/>
      <c r="R56" s="5"/>
      <c r="S56" s="5"/>
      <c r="T56" s="5"/>
      <c r="U56" s="5"/>
      <c r="V56" s="5"/>
      <c r="W56" s="5"/>
      <c r="X56" s="5"/>
      <c r="Y56" s="5"/>
      <c r="Z56" s="5"/>
      <c r="AA56" s="5"/>
      <c r="AB56" s="5"/>
      <c r="AC56" s="5"/>
      <c r="AD56" s="5"/>
      <c r="AE56" s="5"/>
      <c r="AF56" s="5"/>
      <c r="AG56" s="5"/>
      <c r="AH56" s="5"/>
      <c r="AI56" s="5"/>
      <c r="AJ56" s="5"/>
    </row>
    <row r="57" spans="1:36" s="8" customFormat="1" ht="13.5">
      <c r="A57" s="48" t="s">
        <v>44</v>
      </c>
      <c r="B57" s="20">
        <f>'記入例（様式３）４-7月'!C80</f>
        <v>0</v>
      </c>
      <c r="C57" s="20">
        <f>'記入例（様式３）４-7月'!D80</f>
        <v>0</v>
      </c>
      <c r="D57" s="32">
        <f>'記入例（様式３）４-7月'!E80</f>
        <v>0</v>
      </c>
      <c r="E57" s="32">
        <f>'記入例（様式３）４-7月'!F80</f>
        <v>0</v>
      </c>
      <c r="F57" s="20">
        <f>'記入例（様式３）４-7月'!G80</f>
        <v>0</v>
      </c>
      <c r="G57" s="19">
        <f>'記入例（様式３）４-7月'!H80</f>
        <v>0</v>
      </c>
      <c r="H57" s="292"/>
      <c r="I57" s="292"/>
      <c r="J57" s="154"/>
      <c r="L57" s="169" t="s">
        <v>30</v>
      </c>
      <c r="M57" s="170">
        <f>'記入例（様式３）8-11月'!D81</f>
        <v>0</v>
      </c>
      <c r="N57" s="170">
        <f>'記入例（様式３）8-11月'!F81</f>
        <v>0</v>
      </c>
      <c r="O57" s="170">
        <f>'記入例（様式３）8-11月'!H81</f>
        <v>0</v>
      </c>
      <c r="P57" s="5"/>
      <c r="Q57" s="5"/>
      <c r="R57" s="5"/>
      <c r="S57" s="5"/>
      <c r="T57" s="5"/>
      <c r="U57" s="5"/>
      <c r="V57" s="5"/>
      <c r="W57" s="5"/>
      <c r="X57" s="5"/>
      <c r="Y57" s="5"/>
      <c r="Z57" s="5"/>
      <c r="AA57" s="5"/>
      <c r="AB57" s="5"/>
      <c r="AC57" s="5"/>
      <c r="AD57" s="5"/>
      <c r="AE57" s="5"/>
      <c r="AF57" s="5"/>
      <c r="AG57" s="5"/>
      <c r="AH57" s="5"/>
      <c r="AI57" s="5"/>
      <c r="AJ57" s="5"/>
    </row>
    <row r="58" spans="1:36" s="8" customFormat="1" ht="13.5">
      <c r="A58" s="48" t="s">
        <v>45</v>
      </c>
      <c r="B58" s="20">
        <f>'記入例（様式３）４-7月'!C118</f>
        <v>0</v>
      </c>
      <c r="C58" s="20">
        <f>'記入例（様式３）４-7月'!D118</f>
        <v>0</v>
      </c>
      <c r="D58" s="32">
        <f>'記入例（様式３）４-7月'!E118</f>
        <v>0</v>
      </c>
      <c r="E58" s="32">
        <f>'記入例（様式３）４-7月'!F118</f>
        <v>0</v>
      </c>
      <c r="F58" s="20">
        <f>'記入例（様式３）４-7月'!G118</f>
        <v>0</v>
      </c>
      <c r="G58" s="19">
        <f>'記入例（様式３）４-7月'!H118</f>
        <v>0</v>
      </c>
      <c r="H58" s="292"/>
      <c r="I58" s="292"/>
      <c r="J58" s="154"/>
      <c r="L58" s="5"/>
      <c r="M58" s="5"/>
      <c r="N58" s="5"/>
      <c r="O58" s="5"/>
      <c r="P58" s="5"/>
      <c r="Q58" s="5"/>
      <c r="R58" s="5"/>
      <c r="S58" s="5"/>
      <c r="T58" s="5"/>
      <c r="U58" s="5"/>
      <c r="V58" s="5"/>
      <c r="W58" s="5"/>
      <c r="X58" s="5"/>
      <c r="Y58" s="5"/>
      <c r="Z58" s="5"/>
      <c r="AA58" s="5"/>
      <c r="AB58" s="5"/>
      <c r="AC58" s="5"/>
      <c r="AD58" s="5"/>
      <c r="AE58" s="5"/>
      <c r="AF58" s="5"/>
      <c r="AG58" s="5"/>
      <c r="AH58" s="5"/>
      <c r="AI58" s="5"/>
      <c r="AJ58" s="5"/>
    </row>
    <row r="59" spans="1:36" s="8" customFormat="1" ht="13.5">
      <c r="A59" s="48" t="s">
        <v>46</v>
      </c>
      <c r="B59" s="20">
        <f>'記入例（様式３）４-7月'!C157</f>
        <v>0</v>
      </c>
      <c r="C59" s="20">
        <f>'記入例（様式３）４-7月'!D157</f>
        <v>0</v>
      </c>
      <c r="D59" s="32">
        <f>'記入例（様式３）４-7月'!E157</f>
        <v>0</v>
      </c>
      <c r="E59" s="32">
        <f>'記入例（様式３）４-7月'!F157</f>
        <v>0</v>
      </c>
      <c r="F59" s="20">
        <f>'記入例（様式３）４-7月'!G157</f>
        <v>0</v>
      </c>
      <c r="G59" s="19">
        <f>'記入例（様式３）４-7月'!H157</f>
        <v>0</v>
      </c>
      <c r="H59" s="292"/>
      <c r="I59" s="292"/>
      <c r="J59" s="154"/>
      <c r="L59" s="5"/>
      <c r="M59" s="5"/>
      <c r="N59" s="5"/>
      <c r="O59" s="5"/>
      <c r="P59" s="5"/>
      <c r="Q59" s="5"/>
      <c r="R59" s="5"/>
      <c r="S59" s="5"/>
      <c r="T59" s="5"/>
      <c r="U59" s="5"/>
      <c r="V59" s="5"/>
      <c r="W59" s="5"/>
      <c r="X59" s="5"/>
      <c r="Y59" s="5"/>
      <c r="Z59" s="5"/>
      <c r="AA59" s="5"/>
      <c r="AB59" s="5"/>
      <c r="AC59" s="5"/>
      <c r="AD59" s="5"/>
      <c r="AE59" s="5"/>
      <c r="AF59" s="5"/>
      <c r="AG59" s="5"/>
      <c r="AH59" s="5"/>
      <c r="AI59" s="5"/>
      <c r="AJ59" s="5"/>
    </row>
    <row r="60" spans="1:36" s="8" customFormat="1" ht="13.5">
      <c r="A60" s="48" t="s">
        <v>47</v>
      </c>
      <c r="B60" s="20">
        <f>'記入例（様式３）8-11月'!C42</f>
        <v>0</v>
      </c>
      <c r="C60" s="20">
        <f>'記入例（様式３）8-11月'!D42</f>
        <v>0</v>
      </c>
      <c r="D60" s="32">
        <f>'記入例（様式３）8-11月'!E42</f>
        <v>0</v>
      </c>
      <c r="E60" s="32">
        <f>'記入例（様式３）8-11月'!F42</f>
        <v>0</v>
      </c>
      <c r="F60" s="20">
        <f>'記入例（様式３）8-11月'!G42</f>
        <v>0</v>
      </c>
      <c r="G60" s="19">
        <f>'記入例（様式３）8-11月'!H42</f>
        <v>0</v>
      </c>
      <c r="H60" s="292"/>
      <c r="I60" s="292"/>
      <c r="J60" s="154"/>
      <c r="L60" s="5"/>
      <c r="M60" s="5"/>
      <c r="N60" s="5"/>
      <c r="O60" s="5"/>
      <c r="P60" s="5"/>
      <c r="Q60" s="5"/>
      <c r="R60" s="5"/>
      <c r="S60" s="5"/>
      <c r="T60" s="5"/>
      <c r="U60" s="5"/>
      <c r="V60" s="5"/>
      <c r="W60" s="5"/>
      <c r="X60" s="5"/>
      <c r="Y60" s="5"/>
      <c r="Z60" s="5"/>
      <c r="AA60" s="5"/>
      <c r="AB60" s="5"/>
      <c r="AC60" s="5"/>
      <c r="AD60" s="5"/>
      <c r="AE60" s="5"/>
      <c r="AF60" s="5"/>
      <c r="AG60" s="5"/>
      <c r="AH60" s="5"/>
      <c r="AI60" s="5"/>
      <c r="AJ60" s="5"/>
    </row>
    <row r="61" spans="1:36" s="8" customFormat="1" ht="13.5">
      <c r="A61" s="48" t="s">
        <v>48</v>
      </c>
      <c r="B61" s="20">
        <f>'記入例（様式３）8-11月'!C80</f>
        <v>0</v>
      </c>
      <c r="C61" s="20">
        <f>'記入例（様式３）8-11月'!D80</f>
        <v>0</v>
      </c>
      <c r="D61" s="32">
        <f>'記入例（様式３）8-11月'!E80</f>
        <v>0</v>
      </c>
      <c r="E61" s="32">
        <f>'記入例（様式３）8-11月'!F80</f>
        <v>0</v>
      </c>
      <c r="F61" s="20">
        <f>'記入例（様式３）8-11月'!G80</f>
        <v>0</v>
      </c>
      <c r="G61" s="19">
        <f>'記入例（様式３）8-11月'!H80</f>
        <v>0</v>
      </c>
      <c r="H61" s="292"/>
      <c r="I61" s="292"/>
      <c r="J61" s="154"/>
      <c r="L61" s="5"/>
      <c r="M61" s="5"/>
      <c r="N61" s="5"/>
      <c r="O61" s="5"/>
      <c r="P61" s="5"/>
      <c r="Q61" s="5"/>
      <c r="R61" s="5"/>
      <c r="S61" s="5"/>
      <c r="T61" s="5"/>
      <c r="U61" s="5"/>
      <c r="V61" s="5"/>
      <c r="W61" s="5"/>
      <c r="X61" s="5"/>
      <c r="Y61" s="5"/>
      <c r="Z61" s="5"/>
      <c r="AA61" s="5"/>
      <c r="AB61" s="5"/>
      <c r="AC61" s="5"/>
      <c r="AD61" s="5"/>
      <c r="AE61" s="5"/>
      <c r="AF61" s="5"/>
      <c r="AG61" s="5"/>
      <c r="AH61" s="5"/>
      <c r="AI61" s="5"/>
      <c r="AJ61" s="5"/>
    </row>
    <row r="62" spans="1:36" s="8" customFormat="1" ht="14.25" thickBot="1">
      <c r="A62" s="109" t="s">
        <v>49</v>
      </c>
      <c r="B62" s="120">
        <f>'記入例（様式３）8-11月'!C119</f>
        <v>0</v>
      </c>
      <c r="C62" s="120">
        <f>'記入例（様式３）8-11月'!D119</f>
        <v>0</v>
      </c>
      <c r="D62" s="122">
        <f>'記入例（様式３）8-11月'!E119</f>
        <v>0</v>
      </c>
      <c r="E62" s="122">
        <f>'記入例（様式３）8-11月'!F119</f>
        <v>0</v>
      </c>
      <c r="F62" s="120">
        <f>'記入例（様式３）8-11月'!G119</f>
        <v>0</v>
      </c>
      <c r="G62" s="124">
        <f>'記入例（様式３）8-11月'!H119</f>
        <v>0</v>
      </c>
      <c r="H62" s="292"/>
      <c r="I62" s="292"/>
      <c r="J62" s="154"/>
      <c r="L62" s="5"/>
      <c r="M62" s="5"/>
      <c r="N62" s="5"/>
      <c r="O62" s="5"/>
      <c r="P62" s="5"/>
      <c r="Q62" s="5"/>
      <c r="R62" s="5"/>
      <c r="S62" s="5"/>
      <c r="T62" s="5"/>
      <c r="U62" s="5"/>
      <c r="V62" s="5"/>
      <c r="W62" s="5"/>
      <c r="X62" s="5"/>
      <c r="Y62" s="5"/>
      <c r="Z62" s="5"/>
      <c r="AA62" s="5"/>
      <c r="AB62" s="5"/>
      <c r="AC62" s="5"/>
      <c r="AD62" s="5"/>
      <c r="AE62" s="5"/>
      <c r="AF62" s="5"/>
      <c r="AG62" s="5"/>
      <c r="AH62" s="5"/>
      <c r="AI62" s="5"/>
      <c r="AJ62" s="5"/>
    </row>
    <row r="63" spans="1:36" s="8" customFormat="1" ht="15" thickBot="1" thickTop="1">
      <c r="A63" s="115" t="s">
        <v>42</v>
      </c>
      <c r="B63" s="125">
        <f aca="true" t="shared" si="3" ref="B63:G63">SUM(B56:B62)</f>
        <v>10</v>
      </c>
      <c r="C63" s="125">
        <f t="shared" si="3"/>
        <v>7</v>
      </c>
      <c r="D63" s="127">
        <f t="shared" si="3"/>
        <v>64</v>
      </c>
      <c r="E63" s="127">
        <f t="shared" si="3"/>
        <v>63</v>
      </c>
      <c r="F63" s="125">
        <f t="shared" si="3"/>
        <v>269</v>
      </c>
      <c r="G63" s="129">
        <f t="shared" si="3"/>
        <v>20</v>
      </c>
      <c r="H63" s="292"/>
      <c r="I63" s="292"/>
      <c r="J63" s="154"/>
      <c r="L63" s="5"/>
      <c r="M63" s="5"/>
      <c r="N63" s="5"/>
      <c r="O63" s="5"/>
      <c r="P63" s="5"/>
      <c r="Q63" s="5"/>
      <c r="R63" s="5"/>
      <c r="S63" s="5"/>
      <c r="T63" s="5"/>
      <c r="U63" s="5"/>
      <c r="V63" s="5"/>
      <c r="W63" s="5"/>
      <c r="X63" s="5"/>
      <c r="Y63" s="5"/>
      <c r="Z63" s="5"/>
      <c r="AA63" s="5"/>
      <c r="AB63" s="5"/>
      <c r="AC63" s="5"/>
      <c r="AD63" s="5"/>
      <c r="AE63" s="5"/>
      <c r="AF63" s="5"/>
      <c r="AG63" s="5"/>
      <c r="AH63" s="5"/>
      <c r="AI63" s="5"/>
      <c r="AJ63" s="5"/>
    </row>
    <row r="64" spans="1:36" s="8" customFormat="1" ht="13.5" customHeight="1" thickTop="1">
      <c r="A64" s="569" t="s">
        <v>62</v>
      </c>
      <c r="B64" s="551"/>
      <c r="C64" s="551"/>
      <c r="D64" s="22" t="s">
        <v>84</v>
      </c>
      <c r="E64" s="22" t="s">
        <v>58</v>
      </c>
      <c r="F64" s="23" t="s">
        <v>59</v>
      </c>
      <c r="G64" s="36" t="s">
        <v>88</v>
      </c>
      <c r="H64" s="94"/>
      <c r="I64" s="94"/>
      <c r="J64" s="158"/>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s="8" customFormat="1" ht="14.25" thickBot="1">
      <c r="A65" s="570"/>
      <c r="B65" s="552"/>
      <c r="C65" s="552"/>
      <c r="D65" s="24">
        <f>IF(C63=0,0,(ROUNDDOWN(D63/C63,2)))</f>
        <v>9.14</v>
      </c>
      <c r="E65" s="24">
        <f>IF(C63=0,0,(ROUNDDOWN(E63/C63,2)))</f>
        <v>9</v>
      </c>
      <c r="F65" s="25">
        <f>IF(C63=0,0,(ROUNDDOWN(F63/C63,2)))</f>
        <v>38.42</v>
      </c>
      <c r="G65" s="37">
        <f>IF(C63=0,0,(ROUNDDOWN(G63/C63,2)))</f>
        <v>2.85</v>
      </c>
      <c r="H65" s="296"/>
      <c r="I65" s="296"/>
      <c r="J65" s="159"/>
      <c r="L65" s="5"/>
      <c r="M65" s="5"/>
      <c r="N65" s="5"/>
      <c r="O65" s="5"/>
      <c r="P65" s="5"/>
      <c r="Q65" s="5"/>
      <c r="R65" s="5"/>
      <c r="S65" s="5"/>
      <c r="T65" s="5"/>
      <c r="U65" s="5"/>
      <c r="V65" s="5"/>
      <c r="W65" s="5"/>
      <c r="X65" s="5"/>
      <c r="Y65" s="5"/>
      <c r="Z65" s="5"/>
      <c r="AA65" s="5"/>
      <c r="AB65" s="5"/>
      <c r="AC65" s="5"/>
      <c r="AD65" s="5"/>
      <c r="AE65" s="5"/>
      <c r="AF65" s="5"/>
      <c r="AG65" s="5"/>
      <c r="AH65" s="5"/>
      <c r="AI65" s="5"/>
      <c r="AJ65" s="5"/>
    </row>
    <row r="67" ht="12">
      <c r="A67" s="5" t="s">
        <v>93</v>
      </c>
    </row>
    <row r="68" spans="1:4" ht="12">
      <c r="A68" s="26"/>
      <c r="B68" s="47" t="s">
        <v>27</v>
      </c>
      <c r="C68" s="47" t="s">
        <v>81</v>
      </c>
      <c r="D68" s="47" t="s">
        <v>82</v>
      </c>
    </row>
    <row r="69" spans="1:4" ht="12">
      <c r="A69" s="47" t="s">
        <v>63</v>
      </c>
      <c r="B69" s="316" t="e">
        <f>(E30+E34+N27+N28)/(C30+C34+M27+M28)</f>
        <v>#DIV/0!</v>
      </c>
      <c r="C69" s="317" t="e">
        <f>(E44+E48+N41+N42)/(C44+C48+M41+M42)</f>
        <v>#DIV/0!</v>
      </c>
      <c r="D69" s="317" t="e">
        <f>(SUM(E59:E61)+SUM(N55:N57))/(SUM(C59:C61)+SUM(M55:M57))</f>
        <v>#DIV/0!</v>
      </c>
    </row>
    <row r="70" spans="1:4" ht="12">
      <c r="A70" s="47" t="s">
        <v>0</v>
      </c>
      <c r="B70" s="318" t="e">
        <f>(G30+G34+O27+O28)/(C30+C34+M27+M28)</f>
        <v>#DIV/0!</v>
      </c>
      <c r="C70" s="317" t="e">
        <f>(G44+G48+O41+O42)/(C44+C48+M41+M42)</f>
        <v>#DIV/0!</v>
      </c>
      <c r="D70" s="317" t="e">
        <f>(SUM(G59:G61)+SUM(O55:O57))/(SUM(C59:C61)+SUM(M55:M57))</f>
        <v>#DIV/0!</v>
      </c>
    </row>
    <row r="72" ht="12">
      <c r="F72" s="71"/>
    </row>
  </sheetData>
  <sheetProtection password="CC7D" sheet="1" formatCells="0" formatColumns="0" formatRows="0"/>
  <mergeCells count="32">
    <mergeCell ref="H7:J8"/>
    <mergeCell ref="H23:J23"/>
    <mergeCell ref="H17:J17"/>
    <mergeCell ref="H18:J18"/>
    <mergeCell ref="H19:J19"/>
    <mergeCell ref="H20:J20"/>
    <mergeCell ref="H21:J21"/>
    <mergeCell ref="B64:B65"/>
    <mergeCell ref="A64:A65"/>
    <mergeCell ref="C36:C37"/>
    <mergeCell ref="B50:B51"/>
    <mergeCell ref="C64:C65"/>
    <mergeCell ref="C50:C51"/>
    <mergeCell ref="A2:G2"/>
    <mergeCell ref="F15:G15"/>
    <mergeCell ref="A15:A16"/>
    <mergeCell ref="A7:A8"/>
    <mergeCell ref="B7:C7"/>
    <mergeCell ref="A53:A54"/>
    <mergeCell ref="D15:E15"/>
    <mergeCell ref="A50:A51"/>
    <mergeCell ref="A36:A37"/>
    <mergeCell ref="B15:C15"/>
    <mergeCell ref="F4:G4"/>
    <mergeCell ref="B36:B37"/>
    <mergeCell ref="A25:A26"/>
    <mergeCell ref="A39:A40"/>
    <mergeCell ref="B4:D4"/>
    <mergeCell ref="D7:D8"/>
    <mergeCell ref="E7:E8"/>
    <mergeCell ref="F7:F8"/>
    <mergeCell ref="G7:G8"/>
  </mergeCells>
  <conditionalFormatting sqref="H9:H11 I10:I11">
    <cfRule type="cellIs" priority="4" dxfId="108" operator="equal" stopIfTrue="1">
      <formula>"補助対象外"</formula>
    </cfRule>
  </conditionalFormatting>
  <conditionalFormatting sqref="I9">
    <cfRule type="cellIs" priority="3" dxfId="108" operator="equal" stopIfTrue="1">
      <formula>"補助対象外"</formula>
    </cfRule>
  </conditionalFormatting>
  <conditionalFormatting sqref="J10:J11">
    <cfRule type="cellIs" priority="2" dxfId="108" operator="equal" stopIfTrue="1">
      <formula>"補助対象外"</formula>
    </cfRule>
  </conditionalFormatting>
  <conditionalFormatting sqref="J9">
    <cfRule type="cellIs" priority="1" dxfId="108"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fitToHeight="1" fitToWidth="1"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sheetPr>
    <tabColor rgb="FFFFC000"/>
    <pageSetUpPr fitToPage="1"/>
  </sheetPr>
  <dimension ref="A1:J70"/>
  <sheetViews>
    <sheetView showGridLines="0" view="pageBreakPreview" zoomScaleSheetLayoutView="100" workbookViewId="0" topLeftCell="A1">
      <selection activeCell="J21" sqref="J21"/>
    </sheetView>
  </sheetViews>
  <sheetFormatPr defaultColWidth="8.796875" defaultRowHeight="14.25"/>
  <cols>
    <col min="1" max="1" width="17.59765625" style="5" customWidth="1"/>
    <col min="2" max="7" width="12.69921875" style="5" customWidth="1"/>
    <col min="8" max="9" width="3.69921875" style="5" customWidth="1"/>
    <col min="10" max="10" width="5.8984375" style="5" customWidth="1"/>
    <col min="11" max="16384" width="9" style="5" customWidth="1"/>
  </cols>
  <sheetData>
    <row r="1" ht="12">
      <c r="J1" s="152" t="s">
        <v>219</v>
      </c>
    </row>
    <row r="2" spans="1:7" ht="17.25">
      <c r="A2" s="562" t="s">
        <v>97</v>
      </c>
      <c r="B2" s="562"/>
      <c r="C2" s="562"/>
      <c r="D2" s="562"/>
      <c r="E2" s="562"/>
      <c r="F2" s="562"/>
      <c r="G2" s="562"/>
    </row>
    <row r="3" spans="1:7" s="8" customFormat="1" ht="27" customHeight="1">
      <c r="A3" s="578" t="s">
        <v>90</v>
      </c>
      <c r="B3" s="578"/>
      <c r="C3" s="578"/>
      <c r="D3" s="578"/>
      <c r="E3" s="578"/>
      <c r="F3" s="578"/>
      <c r="G3" s="578"/>
    </row>
    <row r="4" spans="1:7" s="8" customFormat="1" ht="18.75" customHeight="1">
      <c r="A4" s="9" t="s">
        <v>18</v>
      </c>
      <c r="B4" s="579" t="str">
        <f>'記入例（様式１-１）'!G10</f>
        <v>●●●幼稚園</v>
      </c>
      <c r="C4" s="580"/>
      <c r="D4" s="581"/>
      <c r="E4" s="10" t="s">
        <v>3</v>
      </c>
      <c r="F4" s="583">
        <f>'記入例（様式１-１）'!L5</f>
        <v>123456</v>
      </c>
      <c r="G4" s="584"/>
    </row>
    <row r="5" spans="1:7" s="8" customFormat="1" ht="13.5">
      <c r="A5" s="11"/>
      <c r="B5" s="11"/>
      <c r="C5" s="11"/>
      <c r="D5" s="11"/>
      <c r="E5" s="11"/>
      <c r="F5" s="11"/>
      <c r="G5" s="11"/>
    </row>
    <row r="6" spans="1:3" ht="12.75" thickBot="1">
      <c r="A6" s="5" t="s">
        <v>91</v>
      </c>
      <c r="C6" s="35"/>
    </row>
    <row r="7" spans="1:10" ht="18" customHeight="1" thickTop="1">
      <c r="A7" s="585"/>
      <c r="B7" s="582" t="s">
        <v>61</v>
      </c>
      <c r="C7" s="582"/>
      <c r="D7" s="558" t="s">
        <v>130</v>
      </c>
      <c r="E7" s="558" t="s">
        <v>129</v>
      </c>
      <c r="F7" s="558" t="s">
        <v>128</v>
      </c>
      <c r="G7" s="560" t="s">
        <v>303</v>
      </c>
      <c r="H7" s="574" t="s">
        <v>89</v>
      </c>
      <c r="I7" s="575"/>
      <c r="J7" s="575"/>
    </row>
    <row r="8" spans="1:10" ht="18" customHeight="1">
      <c r="A8" s="586"/>
      <c r="B8" s="47" t="s">
        <v>72</v>
      </c>
      <c r="C8" s="47" t="s">
        <v>73</v>
      </c>
      <c r="D8" s="559"/>
      <c r="E8" s="559"/>
      <c r="F8" s="559"/>
      <c r="G8" s="561"/>
      <c r="H8" s="574"/>
      <c r="I8" s="575"/>
      <c r="J8" s="575"/>
    </row>
    <row r="9" spans="1:10" ht="13.5">
      <c r="A9" s="42" t="s">
        <v>27</v>
      </c>
      <c r="B9" s="51">
        <f>'記入例（様式２-１）'!B9</f>
        <v>11</v>
      </c>
      <c r="C9" s="27">
        <f>C30</f>
        <v>11</v>
      </c>
      <c r="D9" s="69">
        <f>D32</f>
        <v>10.77</v>
      </c>
      <c r="E9" s="67">
        <f>E32</f>
        <v>4.31</v>
      </c>
      <c r="F9" s="52">
        <f>F32</f>
        <v>49.36</v>
      </c>
      <c r="G9" s="62">
        <f>IF(G32&gt;3,3,ROUNDDOWN(G32,0))</f>
        <v>3</v>
      </c>
      <c r="H9" s="153" t="str">
        <f>IF(E9&gt;=2,"○","×")</f>
        <v>○</v>
      </c>
      <c r="I9" s="307" t="str">
        <f>IF('記入例（様式１-２）'!V8&lt;2,"対象外",IF(AND('記入例（様式１-２）'!R8&gt;=11,'記入例（様式１-２）'!V8&gt;=4),"A",IF(AND('記入例（様式１-２）'!R8&lt;11,'記入例（様式１-２）'!V8&gt;=4),"B",IF('記入例（様式１-２）'!W8&gt;=8,"C","D"))))</f>
        <v>A</v>
      </c>
      <c r="J9" s="307"/>
    </row>
    <row r="10" spans="1:10" ht="13.5">
      <c r="A10" s="42" t="s">
        <v>11</v>
      </c>
      <c r="B10" s="64">
        <f>'記入例（様式２-１）'!B10</f>
        <v>1</v>
      </c>
      <c r="C10" s="60">
        <f>C49</f>
        <v>1</v>
      </c>
      <c r="D10" s="69">
        <f>D51</f>
        <v>7.5</v>
      </c>
      <c r="E10" s="52">
        <f>E51</f>
        <v>7.5</v>
      </c>
      <c r="F10" s="52">
        <f>F51</f>
        <v>15</v>
      </c>
      <c r="G10" s="62">
        <f>IF(G51&gt;3,3,ROUNDDOWN(G51,0))</f>
        <v>3</v>
      </c>
      <c r="H10" s="153" t="str">
        <f>IF(AND('記入例（様式１-２）'!R9&gt;=8,'記入例（様式１-２）'!R9&lt;&gt;"未入力"),"○","×")</f>
        <v>○</v>
      </c>
      <c r="I10" s="153" t="str">
        <f>IF(D10&gt;=8,"○","×")</f>
        <v>×</v>
      </c>
      <c r="J10" s="153" t="str">
        <f>IF(AND(B10&gt;=10,C10&gt;=20),"10日","×")</f>
        <v>×</v>
      </c>
    </row>
    <row r="11" spans="1:10" ht="13.5" customHeight="1" thickBot="1">
      <c r="A11" s="53" t="s">
        <v>85</v>
      </c>
      <c r="B11" s="58">
        <f>'記入例（様式２-１）'!B11</f>
        <v>7</v>
      </c>
      <c r="C11" s="57">
        <f>C68</f>
        <v>7</v>
      </c>
      <c r="D11" s="70">
        <f>D70</f>
        <v>9.14</v>
      </c>
      <c r="E11" s="54">
        <f>E70</f>
        <v>9</v>
      </c>
      <c r="F11" s="54">
        <f>F70</f>
        <v>38.42</v>
      </c>
      <c r="G11" s="63">
        <f>IF(G70&gt;3,3,ROUNDDOWN(G70,0))</f>
        <v>2</v>
      </c>
      <c r="H11" s="153" t="str">
        <f>IF(AND('記入例（様式１-２）'!R10&gt;=8,'記入例（様式１-２）'!R10&lt;&gt;"未入力"),"○","×")</f>
        <v>○</v>
      </c>
      <c r="I11" s="153" t="str">
        <f>IF(D11&gt;=8,"○","×")</f>
        <v>○</v>
      </c>
      <c r="J11" s="153" t="str">
        <f>IF(AND(B12&gt;=30,C12&gt;=40),"30日",IF(AND(B12&gt;=15,C12&gt;=20),"15日","×"))</f>
        <v>×</v>
      </c>
    </row>
    <row r="12" spans="1:8" ht="13.5" customHeight="1" thickBot="1" thickTop="1">
      <c r="A12" s="56" t="s">
        <v>106</v>
      </c>
      <c r="B12" s="65">
        <f>'記入例（様式２-１）'!B12</f>
        <v>7</v>
      </c>
      <c r="C12" s="66">
        <f>C68+C22+C41</f>
        <v>7</v>
      </c>
      <c r="D12" s="55"/>
      <c r="E12" s="55"/>
      <c r="F12" s="55"/>
      <c r="G12" s="55"/>
      <c r="H12" s="39"/>
    </row>
    <row r="13" ht="12.75" thickTop="1"/>
    <row r="14" ht="12.75" thickBot="1"/>
    <row r="15" spans="1:7" s="8" customFormat="1" ht="13.5">
      <c r="A15" s="553" t="s">
        <v>35</v>
      </c>
      <c r="B15" s="12" t="s">
        <v>6</v>
      </c>
      <c r="C15" s="12" t="s">
        <v>10</v>
      </c>
      <c r="D15" s="12" t="s">
        <v>9</v>
      </c>
      <c r="E15" s="12" t="s">
        <v>8</v>
      </c>
      <c r="F15" s="12" t="s">
        <v>7</v>
      </c>
      <c r="G15" s="13" t="s">
        <v>12</v>
      </c>
    </row>
    <row r="16" spans="1:7" s="8" customFormat="1" ht="36.75" customHeight="1" thickBot="1">
      <c r="A16" s="554"/>
      <c r="B16" s="106" t="s">
        <v>34</v>
      </c>
      <c r="C16" s="107" t="s">
        <v>37</v>
      </c>
      <c r="D16" s="106" t="s">
        <v>60</v>
      </c>
      <c r="E16" s="106" t="s">
        <v>40</v>
      </c>
      <c r="F16" s="108" t="s">
        <v>41</v>
      </c>
      <c r="G16" s="315" t="s">
        <v>202</v>
      </c>
    </row>
    <row r="17" spans="1:7" s="17" customFormat="1" ht="10.5">
      <c r="A17" s="14"/>
      <c r="B17" s="15" t="s">
        <v>19</v>
      </c>
      <c r="C17" s="15" t="s">
        <v>38</v>
      </c>
      <c r="D17" s="15" t="s">
        <v>21</v>
      </c>
      <c r="E17" s="15" t="s">
        <v>39</v>
      </c>
      <c r="F17" s="15" t="s">
        <v>20</v>
      </c>
      <c r="G17" s="16" t="s">
        <v>20</v>
      </c>
    </row>
    <row r="18" spans="1:7" s="8" customFormat="1" ht="13.5">
      <c r="A18" s="49" t="s">
        <v>43</v>
      </c>
      <c r="B18" s="18">
        <f>'記入例（様式２-１）'!B28</f>
        <v>15</v>
      </c>
      <c r="C18" s="18">
        <f>'記入例（様式２-１）'!C28</f>
        <v>11</v>
      </c>
      <c r="D18" s="31">
        <f>'記入例（様式２-１）'!D28</f>
        <v>118.5</v>
      </c>
      <c r="E18" s="31">
        <f>'記入例（様式２-１）'!E28</f>
        <v>47.5</v>
      </c>
      <c r="F18" s="18">
        <f>'記入例（様式２-１）'!F28</f>
        <v>543</v>
      </c>
      <c r="G18" s="19">
        <f>'記入例（様式２-１）'!G28</f>
        <v>45</v>
      </c>
    </row>
    <row r="19" spans="1:7" s="8" customFormat="1" ht="13.5">
      <c r="A19" s="48" t="s">
        <v>44</v>
      </c>
      <c r="B19" s="18">
        <f>'記入例（様式２-１）'!B29</f>
        <v>0</v>
      </c>
      <c r="C19" s="20">
        <f>'記入例（様式２-１）'!C29</f>
        <v>0</v>
      </c>
      <c r="D19" s="32">
        <f>'記入例（様式２-１）'!D29</f>
        <v>0</v>
      </c>
      <c r="E19" s="32">
        <f>'記入例（様式２-１）'!E29</f>
        <v>0</v>
      </c>
      <c r="F19" s="20">
        <f>'記入例（様式２-１）'!F29</f>
        <v>0</v>
      </c>
      <c r="G19" s="19">
        <f>'記入例（様式２-１）'!G29</f>
        <v>0</v>
      </c>
    </row>
    <row r="20" spans="1:7" s="8" customFormat="1" ht="13.5">
      <c r="A20" s="48" t="s">
        <v>45</v>
      </c>
      <c r="B20" s="18">
        <f>'記入例（様式２-１）'!B30</f>
        <v>0</v>
      </c>
      <c r="C20" s="20">
        <f>'記入例（様式２-１）'!C30</f>
        <v>0</v>
      </c>
      <c r="D20" s="32">
        <f>'記入例（様式２-１）'!D30</f>
        <v>0</v>
      </c>
      <c r="E20" s="32">
        <f>'記入例（様式２-１）'!E30</f>
        <v>0</v>
      </c>
      <c r="F20" s="20">
        <f>'記入例（様式２-１）'!F30</f>
        <v>0</v>
      </c>
      <c r="G20" s="19">
        <f>'記入例（様式２-１）'!G30</f>
        <v>0</v>
      </c>
    </row>
    <row r="21" spans="1:7" s="8" customFormat="1" ht="13.5">
      <c r="A21" s="48" t="s">
        <v>46</v>
      </c>
      <c r="B21" s="18">
        <f>'記入例（様式２-１）'!B31</f>
        <v>0</v>
      </c>
      <c r="C21" s="20">
        <f>'記入例（様式２-１）'!C31</f>
        <v>0</v>
      </c>
      <c r="D21" s="32">
        <f>'記入例（様式２-１）'!D31</f>
        <v>0</v>
      </c>
      <c r="E21" s="32">
        <f>'記入例（様式２-１）'!E31</f>
        <v>0</v>
      </c>
      <c r="F21" s="20">
        <f>'記入例（様式２-１）'!F31</f>
        <v>0</v>
      </c>
      <c r="G21" s="19">
        <f>'記入例（様式２-１）'!G31</f>
        <v>0</v>
      </c>
    </row>
    <row r="22" spans="1:7" s="8" customFormat="1" ht="13.5">
      <c r="A22" s="48" t="s">
        <v>47</v>
      </c>
      <c r="B22" s="18">
        <f>'記入例（様式２-１）'!B32</f>
        <v>0</v>
      </c>
      <c r="C22" s="20">
        <f>'記入例（様式２-１）'!C32</f>
        <v>0</v>
      </c>
      <c r="D22" s="32">
        <f>'記入例（様式２-１）'!D32</f>
        <v>0</v>
      </c>
      <c r="E22" s="32">
        <f>'記入例（様式２-１）'!E32</f>
        <v>0</v>
      </c>
      <c r="F22" s="20">
        <f>'記入例（様式２-１）'!F32</f>
        <v>0</v>
      </c>
      <c r="G22" s="19">
        <f>'記入例（様式２-１）'!G32</f>
        <v>0</v>
      </c>
    </row>
    <row r="23" spans="1:7" s="8" customFormat="1" ht="13.5">
      <c r="A23" s="48" t="s">
        <v>48</v>
      </c>
      <c r="B23" s="18">
        <f>'記入例（様式２-１）'!B33</f>
        <v>0</v>
      </c>
      <c r="C23" s="20">
        <f>'記入例（様式２-１）'!C33</f>
        <v>0</v>
      </c>
      <c r="D23" s="32">
        <f>'記入例（様式２-１）'!D33</f>
        <v>0</v>
      </c>
      <c r="E23" s="32">
        <f>'記入例（様式２-１）'!E33</f>
        <v>0</v>
      </c>
      <c r="F23" s="20">
        <f>'記入例（様式２-１）'!F33</f>
        <v>0</v>
      </c>
      <c r="G23" s="19">
        <f>'記入例（様式２-１）'!G33</f>
        <v>0</v>
      </c>
    </row>
    <row r="24" spans="1:7" s="8" customFormat="1" ht="13.5">
      <c r="A24" s="48" t="s">
        <v>49</v>
      </c>
      <c r="B24" s="18">
        <f>'記入例（様式２-１）'!B34</f>
        <v>0</v>
      </c>
      <c r="C24" s="20">
        <f>'記入例（様式２-１）'!C34</f>
        <v>0</v>
      </c>
      <c r="D24" s="32">
        <f>'記入例（様式２-１）'!D34</f>
        <v>0</v>
      </c>
      <c r="E24" s="32">
        <f>'記入例（様式２-１）'!E34</f>
        <v>0</v>
      </c>
      <c r="F24" s="20">
        <f>'記入例（様式２-１）'!F34</f>
        <v>0</v>
      </c>
      <c r="G24" s="19">
        <f>'記入例（様式２-１）'!G34</f>
        <v>0</v>
      </c>
    </row>
    <row r="25" spans="1:7" s="8" customFormat="1" ht="13.5">
      <c r="A25" s="48" t="s">
        <v>67</v>
      </c>
      <c r="B25" s="18">
        <f>'記入例（様式３）8-11月'!C152</f>
        <v>0</v>
      </c>
      <c r="C25" s="18">
        <f>'記入例（様式３）8-11月'!D152</f>
        <v>0</v>
      </c>
      <c r="D25" s="18">
        <f>'記入例（様式３）8-11月'!E152</f>
        <v>0</v>
      </c>
      <c r="E25" s="18">
        <f>'記入例（様式３）8-11月'!F152</f>
        <v>0</v>
      </c>
      <c r="F25" s="18">
        <f>'記入例（様式３）8-11月'!G152</f>
        <v>0</v>
      </c>
      <c r="G25" s="19">
        <f>'記入例（様式３）8-11月'!H152</f>
        <v>0</v>
      </c>
    </row>
    <row r="26" spans="1:7" s="8" customFormat="1" ht="13.5">
      <c r="A26" s="48" t="s">
        <v>68</v>
      </c>
      <c r="B26" s="18">
        <f>'記入例（様式３）12-３月'!C37</f>
        <v>0</v>
      </c>
      <c r="C26" s="18">
        <f>'記入例（様式３）12-３月'!D37</f>
        <v>0</v>
      </c>
      <c r="D26" s="18">
        <f>'記入例（様式３）12-３月'!E37</f>
        <v>0</v>
      </c>
      <c r="E26" s="18">
        <f>'記入例（様式３）12-３月'!F37</f>
        <v>0</v>
      </c>
      <c r="F26" s="18">
        <f>'記入例（様式３）12-３月'!G37</f>
        <v>0</v>
      </c>
      <c r="G26" s="19">
        <f>'記入例（様式３）12-３月'!H37</f>
        <v>0</v>
      </c>
    </row>
    <row r="27" spans="1:7" s="8" customFormat="1" ht="13.5">
      <c r="A27" s="48" t="s">
        <v>69</v>
      </c>
      <c r="B27" s="18">
        <f>'記入例（様式３）12-３月'!C76</f>
        <v>0</v>
      </c>
      <c r="C27" s="18">
        <f>'記入例（様式３）12-３月'!D76</f>
        <v>0</v>
      </c>
      <c r="D27" s="18">
        <f>'記入例（様式３）12-３月'!E76</f>
        <v>0</v>
      </c>
      <c r="E27" s="18">
        <f>'記入例（様式３）12-３月'!F76</f>
        <v>0</v>
      </c>
      <c r="F27" s="18">
        <f>'記入例（様式３）12-３月'!G76</f>
        <v>0</v>
      </c>
      <c r="G27" s="19">
        <f>'記入例（様式３）12-３月'!H76</f>
        <v>0</v>
      </c>
    </row>
    <row r="28" spans="1:7" s="8" customFormat="1" ht="13.5">
      <c r="A28" s="48" t="s">
        <v>70</v>
      </c>
      <c r="B28" s="18">
        <f>'記入例（様式３）12-３月'!C112</f>
        <v>0</v>
      </c>
      <c r="C28" s="18">
        <f>'記入例（様式３）12-３月'!D112</f>
        <v>0</v>
      </c>
      <c r="D28" s="18">
        <f>'記入例（様式３）12-３月'!E112</f>
        <v>0</v>
      </c>
      <c r="E28" s="18">
        <f>'記入例（様式３）12-３月'!F112</f>
        <v>0</v>
      </c>
      <c r="F28" s="18">
        <f>'記入例（様式３）12-３月'!G112</f>
        <v>0</v>
      </c>
      <c r="G28" s="19">
        <f>'記入例（様式３）12-３月'!H112</f>
        <v>0</v>
      </c>
    </row>
    <row r="29" spans="1:7" s="8" customFormat="1" ht="14.25" thickBot="1">
      <c r="A29" s="109" t="s">
        <v>71</v>
      </c>
      <c r="B29" s="120">
        <f>'記入例（様式３）12-３月'!C151</f>
        <v>0</v>
      </c>
      <c r="C29" s="120">
        <f>'記入例（様式３）12-３月'!D151</f>
        <v>0</v>
      </c>
      <c r="D29" s="120">
        <f>'記入例（様式３）12-３月'!E151</f>
        <v>0</v>
      </c>
      <c r="E29" s="120">
        <f>'記入例（様式３）12-３月'!F151</f>
        <v>0</v>
      </c>
      <c r="F29" s="120">
        <f>'記入例（様式３）12-３月'!G151</f>
        <v>0</v>
      </c>
      <c r="G29" s="124">
        <f>'記入例（様式３）12-３月'!H151</f>
        <v>0</v>
      </c>
    </row>
    <row r="30" spans="1:7" s="8" customFormat="1" ht="15" thickBot="1" thickTop="1">
      <c r="A30" s="130" t="s">
        <v>42</v>
      </c>
      <c r="B30" s="131">
        <f aca="true" t="shared" si="0" ref="B30:G30">SUM(B18:B29)</f>
        <v>15</v>
      </c>
      <c r="C30" s="131">
        <f t="shared" si="0"/>
        <v>11</v>
      </c>
      <c r="D30" s="132">
        <f t="shared" si="0"/>
        <v>118.5</v>
      </c>
      <c r="E30" s="132">
        <f t="shared" si="0"/>
        <v>47.5</v>
      </c>
      <c r="F30" s="131">
        <f t="shared" si="0"/>
        <v>543</v>
      </c>
      <c r="G30" s="133">
        <f t="shared" si="0"/>
        <v>45</v>
      </c>
    </row>
    <row r="31" spans="1:8" s="8" customFormat="1" ht="14.25" thickTop="1">
      <c r="A31" s="569" t="s">
        <v>62</v>
      </c>
      <c r="B31" s="551"/>
      <c r="C31" s="551"/>
      <c r="D31" s="22" t="s">
        <v>84</v>
      </c>
      <c r="E31" s="22" t="s">
        <v>58</v>
      </c>
      <c r="F31" s="23" t="s">
        <v>59</v>
      </c>
      <c r="G31" s="36" t="s">
        <v>88</v>
      </c>
      <c r="H31" s="33"/>
    </row>
    <row r="32" spans="1:8" s="8" customFormat="1" ht="14.25" thickBot="1">
      <c r="A32" s="570"/>
      <c r="B32" s="552"/>
      <c r="C32" s="552"/>
      <c r="D32" s="24">
        <f>IF(C30=0,0,(ROUNDDOWN(D30/C30,2)))</f>
        <v>10.77</v>
      </c>
      <c r="E32" s="24">
        <f>IF(C30=0,0,(ROUNDDOWN(E30/C30,2)))</f>
        <v>4.31</v>
      </c>
      <c r="F32" s="25">
        <f>IF(C30=0,0,(ROUNDDOWN(F30/C30,2)))</f>
        <v>49.36</v>
      </c>
      <c r="G32" s="37">
        <f>IF(C30=0,0,(ROUNDDOWN(G30/C30,2)))</f>
        <v>4.09</v>
      </c>
      <c r="H32" s="34"/>
    </row>
    <row r="33" ht="12.75" thickBot="1"/>
    <row r="34" spans="1:7" s="8" customFormat="1" ht="13.5">
      <c r="A34" s="553" t="s">
        <v>22</v>
      </c>
      <c r="B34" s="12" t="s">
        <v>6</v>
      </c>
      <c r="C34" s="12" t="s">
        <v>10</v>
      </c>
      <c r="D34" s="12" t="s">
        <v>9</v>
      </c>
      <c r="E34" s="12" t="s">
        <v>8</v>
      </c>
      <c r="F34" s="12" t="s">
        <v>7</v>
      </c>
      <c r="G34" s="13" t="s">
        <v>12</v>
      </c>
    </row>
    <row r="35" spans="1:7" s="8" customFormat="1" ht="36.75" customHeight="1" thickBot="1">
      <c r="A35" s="554"/>
      <c r="B35" s="106" t="s">
        <v>34</v>
      </c>
      <c r="C35" s="107" t="s">
        <v>37</v>
      </c>
      <c r="D35" s="106" t="s">
        <v>60</v>
      </c>
      <c r="E35" s="106" t="s">
        <v>40</v>
      </c>
      <c r="F35" s="108" t="s">
        <v>41</v>
      </c>
      <c r="G35" s="315" t="s">
        <v>202</v>
      </c>
    </row>
    <row r="36" spans="1:7" s="17" customFormat="1" ht="10.5">
      <c r="A36" s="14"/>
      <c r="B36" s="15" t="s">
        <v>19</v>
      </c>
      <c r="C36" s="15" t="s">
        <v>38</v>
      </c>
      <c r="D36" s="15" t="s">
        <v>21</v>
      </c>
      <c r="E36" s="15" t="s">
        <v>39</v>
      </c>
      <c r="F36" s="15" t="s">
        <v>20</v>
      </c>
      <c r="G36" s="16" t="s">
        <v>20</v>
      </c>
    </row>
    <row r="37" spans="1:7" s="8" customFormat="1" ht="13.5">
      <c r="A37" s="49" t="s">
        <v>43</v>
      </c>
      <c r="B37" s="18">
        <f>'記入例（様式２-１）'!B42</f>
        <v>5</v>
      </c>
      <c r="C37" s="18">
        <f>'記入例（様式２-１）'!C42</f>
        <v>1</v>
      </c>
      <c r="D37" s="31">
        <f>'記入例（様式２-１）'!D42</f>
        <v>7.5</v>
      </c>
      <c r="E37" s="31">
        <f>'記入例（様式２-１）'!E42</f>
        <v>7.5</v>
      </c>
      <c r="F37" s="18">
        <f>'記入例（様式２-１）'!F42</f>
        <v>15</v>
      </c>
      <c r="G37" s="19">
        <f>'記入例（様式２-１）'!G42</f>
        <v>3</v>
      </c>
    </row>
    <row r="38" spans="1:7" s="8" customFormat="1" ht="13.5">
      <c r="A38" s="48" t="s">
        <v>44</v>
      </c>
      <c r="B38" s="20">
        <f>'記入例（様式２-１）'!B43</f>
        <v>0</v>
      </c>
      <c r="C38" s="20">
        <f>'記入例（様式２-１）'!C43</f>
        <v>0</v>
      </c>
      <c r="D38" s="32">
        <f>'記入例（様式２-１）'!D43</f>
        <v>0</v>
      </c>
      <c r="E38" s="32">
        <f>'記入例（様式２-１）'!E43</f>
        <v>0</v>
      </c>
      <c r="F38" s="20">
        <f>'記入例（様式２-１）'!F43</f>
        <v>0</v>
      </c>
      <c r="G38" s="21">
        <f>'記入例（様式２-１）'!G43</f>
        <v>0</v>
      </c>
    </row>
    <row r="39" spans="1:7" s="8" customFormat="1" ht="13.5">
      <c r="A39" s="48" t="s">
        <v>45</v>
      </c>
      <c r="B39" s="20">
        <f>'記入例（様式２-１）'!B44</f>
        <v>0</v>
      </c>
      <c r="C39" s="20">
        <f>'記入例（様式２-１）'!C44</f>
        <v>0</v>
      </c>
      <c r="D39" s="32">
        <f>'記入例（様式２-１）'!D44</f>
        <v>0</v>
      </c>
      <c r="E39" s="32">
        <f>'記入例（様式２-１）'!E44</f>
        <v>0</v>
      </c>
      <c r="F39" s="20">
        <f>'記入例（様式２-１）'!F44</f>
        <v>0</v>
      </c>
      <c r="G39" s="21">
        <f>'記入例（様式２-１）'!G44</f>
        <v>0</v>
      </c>
    </row>
    <row r="40" spans="1:7" s="8" customFormat="1" ht="13.5">
      <c r="A40" s="48" t="s">
        <v>46</v>
      </c>
      <c r="B40" s="20">
        <f>'記入例（様式２-１）'!B45</f>
        <v>0</v>
      </c>
      <c r="C40" s="20">
        <f>'記入例（様式２-１）'!C45</f>
        <v>0</v>
      </c>
      <c r="D40" s="32">
        <f>'記入例（様式２-１）'!D45</f>
        <v>0</v>
      </c>
      <c r="E40" s="32">
        <f>'記入例（様式２-１）'!E45</f>
        <v>0</v>
      </c>
      <c r="F40" s="20">
        <f>'記入例（様式２-１）'!F45</f>
        <v>0</v>
      </c>
      <c r="G40" s="21">
        <f>'記入例（様式２-１）'!G45</f>
        <v>0</v>
      </c>
    </row>
    <row r="41" spans="1:7" s="8" customFormat="1" ht="13.5">
      <c r="A41" s="48" t="s">
        <v>47</v>
      </c>
      <c r="B41" s="20">
        <f>'記入例（様式２-１）'!B46</f>
        <v>0</v>
      </c>
      <c r="C41" s="20">
        <f>'記入例（様式２-１）'!C46</f>
        <v>0</v>
      </c>
      <c r="D41" s="32">
        <f>'記入例（様式２-１）'!D46</f>
        <v>0</v>
      </c>
      <c r="E41" s="32">
        <f>'記入例（様式２-１）'!E46</f>
        <v>0</v>
      </c>
      <c r="F41" s="20">
        <f>'記入例（様式２-１）'!F46</f>
        <v>0</v>
      </c>
      <c r="G41" s="21">
        <f>'記入例（様式２-１）'!G46</f>
        <v>0</v>
      </c>
    </row>
    <row r="42" spans="1:7" s="8" customFormat="1" ht="13.5">
      <c r="A42" s="48" t="s">
        <v>48</v>
      </c>
      <c r="B42" s="20">
        <f>'記入例（様式２-１）'!B47</f>
        <v>0</v>
      </c>
      <c r="C42" s="20">
        <f>'記入例（様式２-１）'!C47</f>
        <v>0</v>
      </c>
      <c r="D42" s="32">
        <f>'記入例（様式２-１）'!D47</f>
        <v>0</v>
      </c>
      <c r="E42" s="32">
        <f>'記入例（様式２-１）'!E47</f>
        <v>0</v>
      </c>
      <c r="F42" s="20">
        <f>'記入例（様式２-１）'!F47</f>
        <v>0</v>
      </c>
      <c r="G42" s="21">
        <f>'記入例（様式２-１）'!G47</f>
        <v>0</v>
      </c>
    </row>
    <row r="43" spans="1:7" s="8" customFormat="1" ht="13.5">
      <c r="A43" s="48" t="s">
        <v>49</v>
      </c>
      <c r="B43" s="20">
        <f>'記入例（様式２-１）'!B48</f>
        <v>0</v>
      </c>
      <c r="C43" s="20">
        <f>'記入例（様式２-１）'!C48</f>
        <v>0</v>
      </c>
      <c r="D43" s="32">
        <f>'記入例（様式２-１）'!D48</f>
        <v>0</v>
      </c>
      <c r="E43" s="32">
        <f>'記入例（様式２-１）'!E48</f>
        <v>0</v>
      </c>
      <c r="F43" s="20">
        <f>'記入例（様式２-１）'!F48</f>
        <v>0</v>
      </c>
      <c r="G43" s="21">
        <f>'記入例（様式２-１）'!G48</f>
        <v>0</v>
      </c>
    </row>
    <row r="44" spans="1:7" s="8" customFormat="1" ht="13.5">
      <c r="A44" s="50" t="s">
        <v>67</v>
      </c>
      <c r="B44" s="18">
        <f>'記入例（様式３）8-11月'!C154</f>
        <v>0</v>
      </c>
      <c r="C44" s="18">
        <f>'記入例（様式３）8-11月'!D154</f>
        <v>0</v>
      </c>
      <c r="D44" s="18">
        <f>'記入例（様式３）8-11月'!E154</f>
        <v>0</v>
      </c>
      <c r="E44" s="18">
        <f>'記入例（様式３）8-11月'!F154</f>
        <v>0</v>
      </c>
      <c r="F44" s="18">
        <f>'記入例（様式３）8-11月'!G154</f>
        <v>0</v>
      </c>
      <c r="G44" s="19">
        <f>'記入例（様式３）8-11月'!H154</f>
        <v>0</v>
      </c>
    </row>
    <row r="45" spans="1:7" s="8" customFormat="1" ht="13.5">
      <c r="A45" s="48" t="s">
        <v>68</v>
      </c>
      <c r="B45" s="18">
        <f>'記入例（様式３）12-３月'!C39</f>
        <v>0</v>
      </c>
      <c r="C45" s="18">
        <f>'記入例（様式３）12-３月'!D39</f>
        <v>0</v>
      </c>
      <c r="D45" s="18">
        <f>'記入例（様式３）12-３月'!E39</f>
        <v>0</v>
      </c>
      <c r="E45" s="18">
        <f>'記入例（様式３）12-３月'!F39</f>
        <v>0</v>
      </c>
      <c r="F45" s="18">
        <f>'記入例（様式３）12-３月'!G39</f>
        <v>0</v>
      </c>
      <c r="G45" s="19">
        <f>'記入例（様式３）12-３月'!H39</f>
        <v>0</v>
      </c>
    </row>
    <row r="46" spans="1:7" s="8" customFormat="1" ht="13.5">
      <c r="A46" s="48" t="s">
        <v>69</v>
      </c>
      <c r="B46" s="18">
        <f>'記入例（様式３）12-３月'!C78</f>
        <v>0</v>
      </c>
      <c r="C46" s="18">
        <f>'記入例（様式３）12-３月'!D78</f>
        <v>0</v>
      </c>
      <c r="D46" s="18">
        <f>'記入例（様式３）12-３月'!E78</f>
        <v>0</v>
      </c>
      <c r="E46" s="18">
        <f>'記入例（様式３）12-３月'!F78</f>
        <v>0</v>
      </c>
      <c r="F46" s="18">
        <f>'記入例（様式３）12-３月'!G78</f>
        <v>0</v>
      </c>
      <c r="G46" s="19">
        <f>'記入例（様式３）12-３月'!H78</f>
        <v>0</v>
      </c>
    </row>
    <row r="47" spans="1:7" s="8" customFormat="1" ht="13.5">
      <c r="A47" s="48" t="s">
        <v>70</v>
      </c>
      <c r="B47" s="20">
        <f>'記入例（様式３）12-３月'!C114</f>
        <v>0</v>
      </c>
      <c r="C47" s="20">
        <f>'記入例（様式３）12-３月'!D114</f>
        <v>0</v>
      </c>
      <c r="D47" s="20">
        <f>'記入例（様式３）12-３月'!E114</f>
        <v>0</v>
      </c>
      <c r="E47" s="20">
        <f>'記入例（様式３）12-３月'!F114</f>
        <v>0</v>
      </c>
      <c r="F47" s="20">
        <f>'記入例（様式３）12-３月'!G114</f>
        <v>0</v>
      </c>
      <c r="G47" s="21">
        <f>'記入例（様式３）12-３月'!H114</f>
        <v>0</v>
      </c>
    </row>
    <row r="48" spans="1:7" s="8" customFormat="1" ht="14.25" thickBot="1">
      <c r="A48" s="109" t="s">
        <v>71</v>
      </c>
      <c r="B48" s="120">
        <f>'記入例（様式３）12-３月'!C153</f>
        <v>0</v>
      </c>
      <c r="C48" s="120">
        <f>'記入例（様式３）12-３月'!D153</f>
        <v>0</v>
      </c>
      <c r="D48" s="120">
        <f>'記入例（様式３）12-３月'!E153</f>
        <v>0</v>
      </c>
      <c r="E48" s="120">
        <f>'記入例（様式３）12-３月'!F153</f>
        <v>0</v>
      </c>
      <c r="F48" s="120">
        <f>'記入例（様式３）12-３月'!G153</f>
        <v>0</v>
      </c>
      <c r="G48" s="124">
        <f>'記入例（様式３）12-３月'!H153</f>
        <v>0</v>
      </c>
    </row>
    <row r="49" spans="1:7" s="8" customFormat="1" ht="15" thickBot="1" thickTop="1">
      <c r="A49" s="289" t="s">
        <v>42</v>
      </c>
      <c r="B49" s="120">
        <f aca="true" t="shared" si="1" ref="B49:G49">SUM(B37:B48)</f>
        <v>5</v>
      </c>
      <c r="C49" s="120">
        <f t="shared" si="1"/>
        <v>1</v>
      </c>
      <c r="D49" s="122">
        <f t="shared" si="1"/>
        <v>7.5</v>
      </c>
      <c r="E49" s="122">
        <f t="shared" si="1"/>
        <v>7.5</v>
      </c>
      <c r="F49" s="120">
        <f t="shared" si="1"/>
        <v>15</v>
      </c>
      <c r="G49" s="124">
        <f t="shared" si="1"/>
        <v>3</v>
      </c>
    </row>
    <row r="50" spans="1:8" s="8" customFormat="1" ht="13.5" customHeight="1" thickTop="1">
      <c r="A50" s="569" t="s">
        <v>62</v>
      </c>
      <c r="B50" s="551"/>
      <c r="C50" s="551"/>
      <c r="D50" s="22" t="s">
        <v>84</v>
      </c>
      <c r="E50" s="22" t="s">
        <v>58</v>
      </c>
      <c r="F50" s="23" t="s">
        <v>59</v>
      </c>
      <c r="G50" s="36" t="s">
        <v>88</v>
      </c>
      <c r="H50" s="33"/>
    </row>
    <row r="51" spans="1:8" s="8" customFormat="1" ht="14.25" thickBot="1">
      <c r="A51" s="570"/>
      <c r="B51" s="552"/>
      <c r="C51" s="552"/>
      <c r="D51" s="24">
        <f>IF(C49=0,0,(ROUNDDOWN(D49/C49,2)))</f>
        <v>7.5</v>
      </c>
      <c r="E51" s="24">
        <f>IF(C49=0,0,(ROUNDDOWN(E49/C49,2)))</f>
        <v>7.5</v>
      </c>
      <c r="F51" s="25">
        <f>IF(C49=0,0,(ROUNDDOWN(F49/C49,2)))</f>
        <v>15</v>
      </c>
      <c r="G51" s="37">
        <f>IF(C49=0,0,(ROUNDDOWN(G49/C49,2)))</f>
        <v>3</v>
      </c>
      <c r="H51" s="34"/>
    </row>
    <row r="52" ht="12.75" thickBot="1"/>
    <row r="53" spans="1:7" s="8" customFormat="1" ht="13.5">
      <c r="A53" s="553" t="s">
        <v>36</v>
      </c>
      <c r="B53" s="12" t="s">
        <v>6</v>
      </c>
      <c r="C53" s="12" t="s">
        <v>10</v>
      </c>
      <c r="D53" s="12" t="s">
        <v>9</v>
      </c>
      <c r="E53" s="12" t="s">
        <v>8</v>
      </c>
      <c r="F53" s="12" t="s">
        <v>7</v>
      </c>
      <c r="G53" s="13" t="s">
        <v>12</v>
      </c>
    </row>
    <row r="54" spans="1:7" s="8" customFormat="1" ht="36.75" customHeight="1" thickBot="1">
      <c r="A54" s="554"/>
      <c r="B54" s="106" t="s">
        <v>34</v>
      </c>
      <c r="C54" s="107" t="s">
        <v>37</v>
      </c>
      <c r="D54" s="106" t="s">
        <v>60</v>
      </c>
      <c r="E54" s="106" t="s">
        <v>40</v>
      </c>
      <c r="F54" s="108" t="s">
        <v>41</v>
      </c>
      <c r="G54" s="315" t="s">
        <v>202</v>
      </c>
    </row>
    <row r="55" spans="1:7" s="17" customFormat="1" ht="10.5">
      <c r="A55" s="14"/>
      <c r="B55" s="15" t="s">
        <v>19</v>
      </c>
      <c r="C55" s="15" t="s">
        <v>38</v>
      </c>
      <c r="D55" s="15" t="s">
        <v>21</v>
      </c>
      <c r="E55" s="15" t="s">
        <v>39</v>
      </c>
      <c r="F55" s="15" t="s">
        <v>20</v>
      </c>
      <c r="G55" s="16" t="s">
        <v>20</v>
      </c>
    </row>
    <row r="56" spans="1:7" s="8" customFormat="1" ht="13.5">
      <c r="A56" s="49" t="s">
        <v>43</v>
      </c>
      <c r="B56" s="18">
        <f>'記入例（様式２-１）'!B56</f>
        <v>10</v>
      </c>
      <c r="C56" s="18">
        <f>'記入例（様式２-１）'!C56</f>
        <v>7</v>
      </c>
      <c r="D56" s="31">
        <f>'記入例（様式２-１）'!D56</f>
        <v>64</v>
      </c>
      <c r="E56" s="31">
        <f>'記入例（様式２-１）'!E56</f>
        <v>63</v>
      </c>
      <c r="F56" s="18">
        <f>'記入例（様式２-１）'!F56</f>
        <v>269</v>
      </c>
      <c r="G56" s="19">
        <f>'記入例（様式２-１）'!G56</f>
        <v>20</v>
      </c>
    </row>
    <row r="57" spans="1:7" s="8" customFormat="1" ht="13.5">
      <c r="A57" s="48" t="s">
        <v>44</v>
      </c>
      <c r="B57" s="20">
        <f>'記入例（様式２-１）'!B57</f>
        <v>0</v>
      </c>
      <c r="C57" s="20">
        <f>'記入例（様式２-１）'!C57</f>
        <v>0</v>
      </c>
      <c r="D57" s="32">
        <f>'記入例（様式２-１）'!D57</f>
        <v>0</v>
      </c>
      <c r="E57" s="32">
        <f>'記入例（様式２-１）'!E57</f>
        <v>0</v>
      </c>
      <c r="F57" s="20">
        <f>'記入例（様式２-１）'!F57</f>
        <v>0</v>
      </c>
      <c r="G57" s="21">
        <f>'記入例（様式２-１）'!G57</f>
        <v>0</v>
      </c>
    </row>
    <row r="58" spans="1:7" s="8" customFormat="1" ht="13.5">
      <c r="A58" s="48" t="s">
        <v>45</v>
      </c>
      <c r="B58" s="20">
        <f>'記入例（様式２-１）'!B58</f>
        <v>0</v>
      </c>
      <c r="C58" s="20">
        <f>'記入例（様式２-１）'!C58</f>
        <v>0</v>
      </c>
      <c r="D58" s="32">
        <f>'記入例（様式２-１）'!D58</f>
        <v>0</v>
      </c>
      <c r="E58" s="32">
        <f>'記入例（様式２-１）'!E58</f>
        <v>0</v>
      </c>
      <c r="F58" s="20">
        <f>'記入例（様式２-１）'!F58</f>
        <v>0</v>
      </c>
      <c r="G58" s="21">
        <f>'記入例（様式２-１）'!G58</f>
        <v>0</v>
      </c>
    </row>
    <row r="59" spans="1:7" s="8" customFormat="1" ht="13.5">
      <c r="A59" s="48" t="s">
        <v>46</v>
      </c>
      <c r="B59" s="20">
        <f>'記入例（様式２-１）'!B59</f>
        <v>0</v>
      </c>
      <c r="C59" s="20">
        <f>'記入例（様式２-１）'!C59</f>
        <v>0</v>
      </c>
      <c r="D59" s="32">
        <f>'記入例（様式２-１）'!D59</f>
        <v>0</v>
      </c>
      <c r="E59" s="32">
        <f>'記入例（様式２-１）'!E59</f>
        <v>0</v>
      </c>
      <c r="F59" s="20">
        <f>'記入例（様式２-１）'!F59</f>
        <v>0</v>
      </c>
      <c r="G59" s="21">
        <f>'記入例（様式２-１）'!G59</f>
        <v>0</v>
      </c>
    </row>
    <row r="60" spans="1:7" s="8" customFormat="1" ht="13.5">
      <c r="A60" s="48" t="s">
        <v>47</v>
      </c>
      <c r="B60" s="20">
        <f>'記入例（様式２-１）'!B60</f>
        <v>0</v>
      </c>
      <c r="C60" s="20">
        <f>'記入例（様式２-１）'!C60</f>
        <v>0</v>
      </c>
      <c r="D60" s="32">
        <f>'記入例（様式２-１）'!D60</f>
        <v>0</v>
      </c>
      <c r="E60" s="32">
        <f>'記入例（様式２-１）'!E60</f>
        <v>0</v>
      </c>
      <c r="F60" s="20">
        <f>'記入例（様式２-１）'!F60</f>
        <v>0</v>
      </c>
      <c r="G60" s="21">
        <f>'記入例（様式２-１）'!G60</f>
        <v>0</v>
      </c>
    </row>
    <row r="61" spans="1:7" s="8" customFormat="1" ht="13.5">
      <c r="A61" s="48" t="s">
        <v>48</v>
      </c>
      <c r="B61" s="20">
        <f>'記入例（様式２-１）'!B61</f>
        <v>0</v>
      </c>
      <c r="C61" s="20">
        <f>'記入例（様式２-１）'!C61</f>
        <v>0</v>
      </c>
      <c r="D61" s="32">
        <f>'記入例（様式２-１）'!D61</f>
        <v>0</v>
      </c>
      <c r="E61" s="32">
        <f>'記入例（様式２-１）'!E61</f>
        <v>0</v>
      </c>
      <c r="F61" s="20">
        <f>'記入例（様式２-１）'!F61</f>
        <v>0</v>
      </c>
      <c r="G61" s="21">
        <f>'記入例（様式２-１）'!G61</f>
        <v>0</v>
      </c>
    </row>
    <row r="62" spans="1:7" s="8" customFormat="1" ht="13.5">
      <c r="A62" s="48" t="s">
        <v>49</v>
      </c>
      <c r="B62" s="20">
        <f>'記入例（様式２-１）'!B62</f>
        <v>0</v>
      </c>
      <c r="C62" s="20">
        <f>'記入例（様式２-１）'!C62</f>
        <v>0</v>
      </c>
      <c r="D62" s="32">
        <f>'記入例（様式２-１）'!D62</f>
        <v>0</v>
      </c>
      <c r="E62" s="32">
        <f>'記入例（様式２-１）'!E62</f>
        <v>0</v>
      </c>
      <c r="F62" s="20">
        <f>'記入例（様式２-１）'!F62</f>
        <v>0</v>
      </c>
      <c r="G62" s="21">
        <f>'記入例（様式２-１）'!G62</f>
        <v>0</v>
      </c>
    </row>
    <row r="63" spans="1:7" s="8" customFormat="1" ht="13.5">
      <c r="A63" s="50" t="s">
        <v>67</v>
      </c>
      <c r="B63" s="18">
        <f>'記入例（様式３）8-11月'!C156</f>
        <v>0</v>
      </c>
      <c r="C63" s="18">
        <f>'記入例（様式３）8-11月'!D156</f>
        <v>0</v>
      </c>
      <c r="D63" s="18">
        <f>'記入例（様式３）8-11月'!E156</f>
        <v>0</v>
      </c>
      <c r="E63" s="18">
        <f>'記入例（様式３）8-11月'!F156</f>
        <v>0</v>
      </c>
      <c r="F63" s="18">
        <f>'記入例（様式３）8-11月'!G156</f>
        <v>0</v>
      </c>
      <c r="G63" s="19">
        <f>'記入例（様式３）8-11月'!H156</f>
        <v>0</v>
      </c>
    </row>
    <row r="64" spans="1:7" s="8" customFormat="1" ht="13.5">
      <c r="A64" s="48" t="s">
        <v>68</v>
      </c>
      <c r="B64" s="18">
        <f>'記入例（様式３）12-３月'!C41</f>
        <v>0</v>
      </c>
      <c r="C64" s="18">
        <f>'記入例（様式３）12-３月'!D41</f>
        <v>0</v>
      </c>
      <c r="D64" s="18">
        <f>'記入例（様式３）12-３月'!E41</f>
        <v>0</v>
      </c>
      <c r="E64" s="18">
        <f>'記入例（様式３）12-３月'!F41</f>
        <v>0</v>
      </c>
      <c r="F64" s="18">
        <f>'記入例（様式３）12-３月'!G41</f>
        <v>0</v>
      </c>
      <c r="G64" s="19">
        <f>'記入例（様式３）12-３月'!H41</f>
        <v>0</v>
      </c>
    </row>
    <row r="65" spans="1:7" s="8" customFormat="1" ht="13.5">
      <c r="A65" s="48" t="s">
        <v>69</v>
      </c>
      <c r="B65" s="18">
        <f>'記入例（様式３）12-３月'!C80</f>
        <v>0</v>
      </c>
      <c r="C65" s="18">
        <f>'記入例（様式３）12-３月'!D80</f>
        <v>0</v>
      </c>
      <c r="D65" s="18">
        <f>'記入例（様式３）12-３月'!E80</f>
        <v>0</v>
      </c>
      <c r="E65" s="18">
        <f>'記入例（様式３）12-３月'!F80</f>
        <v>0</v>
      </c>
      <c r="F65" s="18">
        <f>'記入例（様式３）12-３月'!G80</f>
        <v>0</v>
      </c>
      <c r="G65" s="19">
        <f>'記入例（様式３）12-３月'!H80</f>
        <v>0</v>
      </c>
    </row>
    <row r="66" spans="1:7" s="8" customFormat="1" ht="13.5">
      <c r="A66" s="48" t="s">
        <v>70</v>
      </c>
      <c r="B66" s="18">
        <f>'記入例（様式３）12-３月'!C116</f>
        <v>0</v>
      </c>
      <c r="C66" s="18">
        <f>'記入例（様式３）12-３月'!D116</f>
        <v>0</v>
      </c>
      <c r="D66" s="18">
        <f>'記入例（様式３）12-３月'!E116</f>
        <v>0</v>
      </c>
      <c r="E66" s="18">
        <f>'記入例（様式３）12-３月'!F116</f>
        <v>0</v>
      </c>
      <c r="F66" s="18">
        <f>'記入例（様式３）12-３月'!G116</f>
        <v>0</v>
      </c>
      <c r="G66" s="19">
        <f>'記入例（様式３）12-３月'!H116</f>
        <v>0</v>
      </c>
    </row>
    <row r="67" spans="1:7" s="8" customFormat="1" ht="14.25" thickBot="1">
      <c r="A67" s="109" t="s">
        <v>71</v>
      </c>
      <c r="B67" s="120">
        <f>'記入例（様式３）12-３月'!C155</f>
        <v>0</v>
      </c>
      <c r="C67" s="120">
        <f>'記入例（様式３）12-３月'!D155</f>
        <v>0</v>
      </c>
      <c r="D67" s="120">
        <f>'記入例（様式３）12-３月'!E155</f>
        <v>0</v>
      </c>
      <c r="E67" s="120">
        <f>'記入例（様式３）12-３月'!F155</f>
        <v>0</v>
      </c>
      <c r="F67" s="120">
        <f>'記入例（様式３）12-３月'!G155</f>
        <v>0</v>
      </c>
      <c r="G67" s="124">
        <f>'記入例（様式３）12-３月'!H155</f>
        <v>0</v>
      </c>
    </row>
    <row r="68" spans="1:7" s="8" customFormat="1" ht="15" thickBot="1" thickTop="1">
      <c r="A68" s="289" t="s">
        <v>42</v>
      </c>
      <c r="B68" s="120">
        <f aca="true" t="shared" si="2" ref="B68:G68">SUM(B56:B67)</f>
        <v>10</v>
      </c>
      <c r="C68" s="120">
        <f t="shared" si="2"/>
        <v>7</v>
      </c>
      <c r="D68" s="122">
        <f t="shared" si="2"/>
        <v>64</v>
      </c>
      <c r="E68" s="122">
        <f t="shared" si="2"/>
        <v>63</v>
      </c>
      <c r="F68" s="120">
        <f t="shared" si="2"/>
        <v>269</v>
      </c>
      <c r="G68" s="124">
        <f t="shared" si="2"/>
        <v>20</v>
      </c>
    </row>
    <row r="69" spans="1:8" s="8" customFormat="1" ht="13.5" customHeight="1" thickTop="1">
      <c r="A69" s="569" t="s">
        <v>62</v>
      </c>
      <c r="B69" s="551"/>
      <c r="C69" s="551"/>
      <c r="D69" s="22" t="s">
        <v>84</v>
      </c>
      <c r="E69" s="22" t="s">
        <v>58</v>
      </c>
      <c r="F69" s="23" t="s">
        <v>59</v>
      </c>
      <c r="G69" s="36" t="s">
        <v>88</v>
      </c>
      <c r="H69" s="33"/>
    </row>
    <row r="70" spans="1:8" s="8" customFormat="1" ht="14.25" thickBot="1">
      <c r="A70" s="570"/>
      <c r="B70" s="552"/>
      <c r="C70" s="552"/>
      <c r="D70" s="24">
        <f>IF(C68=0,0,(ROUNDDOWN(D68/C68,2)))</f>
        <v>9.14</v>
      </c>
      <c r="E70" s="24">
        <f>IF(C68=0,0,(ROUNDDOWN(E68/C68,2)))</f>
        <v>9</v>
      </c>
      <c r="F70" s="25">
        <f>IF(C68=0,0,(ROUNDDOWN(F68/C68,2)))</f>
        <v>38.42</v>
      </c>
      <c r="G70" s="37">
        <f>IF(C68=0,0,(ROUNDDOWN(G68/C68,2)))</f>
        <v>2.85</v>
      </c>
      <c r="H70" s="34"/>
    </row>
  </sheetData>
  <sheetProtection password="CC7D" sheet="1" formatCells="0" formatColumns="0" formatRows="0"/>
  <mergeCells count="23">
    <mergeCell ref="F4:G4"/>
    <mergeCell ref="A7:A8"/>
    <mergeCell ref="D7:D8"/>
    <mergeCell ref="B50:B51"/>
    <mergeCell ref="C50:C51"/>
    <mergeCell ref="A34:A35"/>
    <mergeCell ref="E7:E8"/>
    <mergeCell ref="F7:F8"/>
    <mergeCell ref="A69:A70"/>
    <mergeCell ref="B69:B70"/>
    <mergeCell ref="C69:C70"/>
    <mergeCell ref="A53:A54"/>
    <mergeCell ref="A50:A51"/>
    <mergeCell ref="H7:J8"/>
    <mergeCell ref="A2:G2"/>
    <mergeCell ref="A15:A16"/>
    <mergeCell ref="A31:A32"/>
    <mergeCell ref="B31:B32"/>
    <mergeCell ref="C31:C32"/>
    <mergeCell ref="G7:G8"/>
    <mergeCell ref="A3:G3"/>
    <mergeCell ref="B4:D4"/>
    <mergeCell ref="B7:C7"/>
  </mergeCells>
  <conditionalFormatting sqref="J9">
    <cfRule type="cellIs" priority="1" dxfId="108" operator="equal" stopIfTrue="1">
      <formula>"補助対象外"</formula>
    </cfRule>
  </conditionalFormatting>
  <conditionalFormatting sqref="H9:H11 I10:I11">
    <cfRule type="cellIs" priority="4" dxfId="108" operator="equal" stopIfTrue="1">
      <formula>"補助対象外"</formula>
    </cfRule>
  </conditionalFormatting>
  <conditionalFormatting sqref="I9">
    <cfRule type="cellIs" priority="3" dxfId="108" operator="equal" stopIfTrue="1">
      <formula>"補助対象外"</formula>
    </cfRule>
  </conditionalFormatting>
  <conditionalFormatting sqref="J10:J11">
    <cfRule type="cellIs" priority="2" dxfId="108" operator="equal" stopIfTrue="1">
      <formula>"補助対象外"</formula>
    </cfRule>
  </conditionalFormatting>
  <printOptions horizontalCentered="1" verticalCentered="1"/>
  <pageMargins left="0.7480314960629921" right="0.5511811023622047" top="0.5905511811023623" bottom="0.5905511811023623" header="0.5118110236220472" footer="0.2362204724409449"/>
  <pageSetup blackAndWhite="1" fitToHeight="1" fitToWidth="1" horizontalDpi="600" verticalDpi="600" orientation="portrait" paperSize="9" scale="79" r:id="rId4"/>
  <drawing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N158"/>
  <sheetViews>
    <sheetView view="pageBreakPreview" zoomScale="85" zoomScaleSheetLayoutView="85" workbookViewId="0" topLeftCell="A1">
      <selection activeCell="D7" sqref="D7"/>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I1" s="383">
        <f>'記入例（様式１-１）'!L5</f>
        <v>123456</v>
      </c>
      <c r="J1" s="151" t="s">
        <v>220</v>
      </c>
    </row>
    <row r="2" spans="1:10" ht="23.25" customHeight="1">
      <c r="A2" s="623" t="s">
        <v>4</v>
      </c>
      <c r="B2" s="623"/>
      <c r="C2" s="623"/>
      <c r="D2" s="623"/>
      <c r="E2" s="623"/>
      <c r="F2" s="623"/>
      <c r="G2" s="623"/>
      <c r="H2" s="623"/>
      <c r="I2" s="623"/>
      <c r="J2" s="623"/>
    </row>
    <row r="3" spans="1:10" ht="23.25" customHeight="1">
      <c r="A3" s="623" t="s">
        <v>184</v>
      </c>
      <c r="B3" s="623"/>
      <c r="C3" s="623"/>
      <c r="D3" s="623"/>
      <c r="E3" s="623"/>
      <c r="F3" s="623"/>
      <c r="G3" s="623"/>
      <c r="H3" s="623"/>
      <c r="I3" s="623"/>
      <c r="J3" s="623"/>
    </row>
    <row r="4" ht="14.25" thickBot="1"/>
    <row r="5" spans="1:10" ht="13.5">
      <c r="A5" s="617" t="s">
        <v>24</v>
      </c>
      <c r="B5" s="618"/>
      <c r="C5" s="321" t="s">
        <v>6</v>
      </c>
      <c r="D5" s="321" t="s">
        <v>10</v>
      </c>
      <c r="E5" s="321" t="s">
        <v>9</v>
      </c>
      <c r="F5" s="321" t="s">
        <v>8</v>
      </c>
      <c r="G5" s="321" t="s">
        <v>7</v>
      </c>
      <c r="H5" s="321" t="s">
        <v>12</v>
      </c>
      <c r="I5" s="609" t="s">
        <v>86</v>
      </c>
      <c r="J5" s="610"/>
    </row>
    <row r="6" spans="1:10" ht="40.5">
      <c r="A6" s="619"/>
      <c r="B6" s="620"/>
      <c r="C6" s="73" t="s">
        <v>23</v>
      </c>
      <c r="D6" s="73" t="s">
        <v>5</v>
      </c>
      <c r="E6" s="73" t="s">
        <v>308</v>
      </c>
      <c r="F6" s="73" t="s">
        <v>309</v>
      </c>
      <c r="G6" s="73" t="s">
        <v>310</v>
      </c>
      <c r="H6" s="73" t="s">
        <v>311</v>
      </c>
      <c r="I6" s="611" t="s">
        <v>187</v>
      </c>
      <c r="J6" s="612"/>
    </row>
    <row r="7" spans="1:13" ht="14.25">
      <c r="A7" s="45">
        <v>44652</v>
      </c>
      <c r="B7" s="46">
        <f>A7</f>
        <v>44652</v>
      </c>
      <c r="C7" s="137" t="s">
        <v>325</v>
      </c>
      <c r="D7" s="413">
        <v>1</v>
      </c>
      <c r="E7" s="414">
        <v>9</v>
      </c>
      <c r="F7" s="414">
        <v>9</v>
      </c>
      <c r="G7" s="414">
        <v>35</v>
      </c>
      <c r="H7" s="414">
        <v>3</v>
      </c>
      <c r="I7" s="621"/>
      <c r="J7" s="622"/>
      <c r="K7" s="28">
        <f>IF(OR(AND(WEEKDAY(A7,2)&lt;6,C7="休業日"),AND(C7="通常保育日",D7=0)),"←","")</f>
      </c>
      <c r="L7" s="136">
        <f>IF(OR(AND(WEEKDAY(A7,2)&lt;6,C7="休業日"),AND(C7="通常保育日",D7=0)),A7,"")</f>
      </c>
      <c r="M7" s="28">
        <f>IF(OR(AND(WEEKDAY(A7,2)&lt;6,C7="休業日"),AND(C7="通常保育日",D7=0)),"理由を記載してください","")</f>
      </c>
    </row>
    <row r="8" spans="1:13" ht="14.25">
      <c r="A8" s="45">
        <f>A7+1</f>
        <v>44653</v>
      </c>
      <c r="B8" s="46">
        <f aca="true" t="shared" si="0" ref="B8:B85">A8</f>
        <v>44653</v>
      </c>
      <c r="C8" s="137" t="s">
        <v>325</v>
      </c>
      <c r="D8" s="413">
        <v>0</v>
      </c>
      <c r="E8" s="414"/>
      <c r="F8" s="414"/>
      <c r="G8" s="414"/>
      <c r="H8" s="414"/>
      <c r="I8" s="613"/>
      <c r="J8" s="614"/>
      <c r="K8" s="28">
        <f aca="true" t="shared" si="1" ref="K8:K71">IF(OR(AND(WEEKDAY(A8,2)&lt;6,C8="休業日"),AND(C8="通常保育日",D8=0)),"←","")</f>
      </c>
      <c r="L8" s="136">
        <f aca="true" t="shared" si="2" ref="L8:L71">IF(OR(AND(WEEKDAY(A8,2)&lt;6,C8="休業日"),AND(C8="通常保育日",D8=0)),A8,"")</f>
      </c>
      <c r="M8" s="28">
        <f aca="true" t="shared" si="3" ref="M8:M71">IF(OR(AND(WEEKDAY(A8,2)&lt;6,C8="休業日"),AND(C8="通常保育日",D8=0)),"理由を記載してください","")</f>
      </c>
    </row>
    <row r="9" spans="1:13" ht="14.25">
      <c r="A9" s="45">
        <f aca="true" t="shared" si="4" ref="A9:A36">A8+1</f>
        <v>44654</v>
      </c>
      <c r="B9" s="46">
        <f t="shared" si="0"/>
        <v>44654</v>
      </c>
      <c r="C9" s="137" t="s">
        <v>325</v>
      </c>
      <c r="D9" s="413">
        <v>0</v>
      </c>
      <c r="E9" s="414"/>
      <c r="F9" s="414"/>
      <c r="G9" s="414"/>
      <c r="H9" s="414"/>
      <c r="I9" s="613"/>
      <c r="J9" s="614"/>
      <c r="K9" s="28">
        <f t="shared" si="1"/>
      </c>
      <c r="L9" s="136">
        <f t="shared" si="2"/>
      </c>
      <c r="M9" s="28">
        <f t="shared" si="3"/>
      </c>
    </row>
    <row r="10" spans="1:13" ht="14.25">
      <c r="A10" s="45">
        <f t="shared" si="4"/>
        <v>44655</v>
      </c>
      <c r="B10" s="46">
        <f t="shared" si="0"/>
        <v>44655</v>
      </c>
      <c r="C10" s="137" t="s">
        <v>325</v>
      </c>
      <c r="D10" s="413">
        <v>1</v>
      </c>
      <c r="E10" s="414">
        <v>9.5</v>
      </c>
      <c r="F10" s="414">
        <v>9.5</v>
      </c>
      <c r="G10" s="414">
        <v>38</v>
      </c>
      <c r="H10" s="414">
        <v>3</v>
      </c>
      <c r="I10" s="613"/>
      <c r="J10" s="614"/>
      <c r="K10" s="28">
        <f t="shared" si="1"/>
      </c>
      <c r="L10" s="136">
        <f t="shared" si="2"/>
      </c>
      <c r="M10" s="28">
        <f t="shared" si="3"/>
      </c>
    </row>
    <row r="11" spans="1:13" ht="14.25">
      <c r="A11" s="45">
        <f t="shared" si="4"/>
        <v>44656</v>
      </c>
      <c r="B11" s="46">
        <f t="shared" si="0"/>
        <v>44656</v>
      </c>
      <c r="C11" s="137" t="s">
        <v>325</v>
      </c>
      <c r="D11" s="413">
        <v>1</v>
      </c>
      <c r="E11" s="414">
        <v>9</v>
      </c>
      <c r="F11" s="414">
        <v>9</v>
      </c>
      <c r="G11" s="414">
        <v>40</v>
      </c>
      <c r="H11" s="414">
        <v>3</v>
      </c>
      <c r="I11" s="613"/>
      <c r="J11" s="614"/>
      <c r="K11" s="28">
        <f t="shared" si="1"/>
      </c>
      <c r="L11" s="136">
        <f t="shared" si="2"/>
      </c>
      <c r="M11" s="28">
        <f t="shared" si="3"/>
      </c>
    </row>
    <row r="12" spans="1:13" ht="14.25">
      <c r="A12" s="45">
        <f t="shared" si="4"/>
        <v>44657</v>
      </c>
      <c r="B12" s="46">
        <f t="shared" si="0"/>
        <v>44657</v>
      </c>
      <c r="C12" s="137" t="s">
        <v>325</v>
      </c>
      <c r="D12" s="413">
        <v>1</v>
      </c>
      <c r="E12" s="414">
        <v>9.5</v>
      </c>
      <c r="F12" s="414">
        <v>9</v>
      </c>
      <c r="G12" s="414">
        <v>42</v>
      </c>
      <c r="H12" s="414">
        <v>3</v>
      </c>
      <c r="I12" s="613"/>
      <c r="J12" s="614"/>
      <c r="K12" s="28">
        <f t="shared" si="1"/>
      </c>
      <c r="L12" s="136">
        <f t="shared" si="2"/>
      </c>
      <c r="M12" s="28">
        <f t="shared" si="3"/>
      </c>
    </row>
    <row r="13" spans="1:13" ht="14.25">
      <c r="A13" s="45">
        <f t="shared" si="4"/>
        <v>44658</v>
      </c>
      <c r="B13" s="46">
        <f t="shared" si="0"/>
        <v>44658</v>
      </c>
      <c r="C13" s="137" t="s">
        <v>325</v>
      </c>
      <c r="D13" s="413">
        <v>1</v>
      </c>
      <c r="E13" s="414">
        <v>8.5</v>
      </c>
      <c r="F13" s="414">
        <v>8</v>
      </c>
      <c r="G13" s="414">
        <v>36</v>
      </c>
      <c r="H13" s="414">
        <v>2</v>
      </c>
      <c r="I13" s="613"/>
      <c r="J13" s="614"/>
      <c r="K13" s="28">
        <f t="shared" si="1"/>
      </c>
      <c r="L13" s="136">
        <f t="shared" si="2"/>
      </c>
      <c r="M13" s="28">
        <f t="shared" si="3"/>
      </c>
    </row>
    <row r="14" spans="1:13" ht="14.25">
      <c r="A14" s="45">
        <f t="shared" si="4"/>
        <v>44659</v>
      </c>
      <c r="B14" s="46">
        <f t="shared" si="0"/>
        <v>44659</v>
      </c>
      <c r="C14" s="137" t="s">
        <v>325</v>
      </c>
      <c r="D14" s="413">
        <v>1</v>
      </c>
      <c r="E14" s="414">
        <v>9</v>
      </c>
      <c r="F14" s="414">
        <v>9</v>
      </c>
      <c r="G14" s="414">
        <v>38</v>
      </c>
      <c r="H14" s="414">
        <v>3</v>
      </c>
      <c r="I14" s="613"/>
      <c r="J14" s="614"/>
      <c r="K14" s="28">
        <f t="shared" si="1"/>
      </c>
      <c r="L14" s="136">
        <f t="shared" si="2"/>
      </c>
      <c r="M14" s="28">
        <f t="shared" si="3"/>
      </c>
    </row>
    <row r="15" spans="1:13" ht="14.25">
      <c r="A15" s="45">
        <f t="shared" si="4"/>
        <v>44660</v>
      </c>
      <c r="B15" s="46">
        <f t="shared" si="0"/>
        <v>44660</v>
      </c>
      <c r="C15" s="137" t="s">
        <v>325</v>
      </c>
      <c r="D15" s="413">
        <v>1</v>
      </c>
      <c r="E15" s="414">
        <v>9.5</v>
      </c>
      <c r="F15" s="414">
        <v>9.5</v>
      </c>
      <c r="G15" s="414">
        <v>40</v>
      </c>
      <c r="H15" s="414">
        <v>3</v>
      </c>
      <c r="I15" s="613"/>
      <c r="J15" s="614"/>
      <c r="K15" s="28">
        <f t="shared" si="1"/>
      </c>
      <c r="L15" s="136">
        <f t="shared" si="2"/>
      </c>
      <c r="M15" s="28">
        <f t="shared" si="3"/>
      </c>
    </row>
    <row r="16" spans="1:13" ht="14.25">
      <c r="A16" s="45">
        <f t="shared" si="4"/>
        <v>44661</v>
      </c>
      <c r="B16" s="46">
        <f t="shared" si="0"/>
        <v>44661</v>
      </c>
      <c r="C16" s="137" t="s">
        <v>325</v>
      </c>
      <c r="D16" s="413">
        <v>0</v>
      </c>
      <c r="E16" s="414"/>
      <c r="F16" s="414"/>
      <c r="G16" s="414"/>
      <c r="H16" s="414"/>
      <c r="I16" s="613" t="s">
        <v>332</v>
      </c>
      <c r="J16" s="614"/>
      <c r="K16" s="28">
        <f t="shared" si="1"/>
      </c>
      <c r="L16" s="136">
        <f t="shared" si="2"/>
      </c>
      <c r="M16" s="28">
        <f t="shared" si="3"/>
      </c>
    </row>
    <row r="17" spans="1:13" ht="14.25">
      <c r="A17" s="45">
        <f t="shared" si="4"/>
        <v>44662</v>
      </c>
      <c r="B17" s="46">
        <f t="shared" si="0"/>
        <v>44662</v>
      </c>
      <c r="C17" s="137" t="s">
        <v>326</v>
      </c>
      <c r="D17" s="413">
        <v>0</v>
      </c>
      <c r="E17" s="414"/>
      <c r="F17" s="414"/>
      <c r="G17" s="414"/>
      <c r="H17" s="414"/>
      <c r="I17" s="613" t="s">
        <v>330</v>
      </c>
      <c r="J17" s="614"/>
      <c r="K17" s="28" t="str">
        <f t="shared" si="1"/>
        <v>←</v>
      </c>
      <c r="L17" s="136">
        <f t="shared" si="2"/>
        <v>44662</v>
      </c>
      <c r="M17" s="28" t="str">
        <f t="shared" si="3"/>
        <v>理由を記載してください</v>
      </c>
    </row>
    <row r="18" spans="1:13" ht="14.25">
      <c r="A18" s="45">
        <f t="shared" si="4"/>
        <v>44663</v>
      </c>
      <c r="B18" s="46">
        <f t="shared" si="0"/>
        <v>44663</v>
      </c>
      <c r="C18" s="137" t="s">
        <v>326</v>
      </c>
      <c r="D18" s="413">
        <v>0</v>
      </c>
      <c r="E18" s="414"/>
      <c r="F18" s="414"/>
      <c r="G18" s="414"/>
      <c r="H18" s="414"/>
      <c r="I18" s="613" t="s">
        <v>331</v>
      </c>
      <c r="J18" s="614"/>
      <c r="K18" s="28" t="str">
        <f t="shared" si="1"/>
        <v>←</v>
      </c>
      <c r="L18" s="136">
        <f t="shared" si="2"/>
        <v>44663</v>
      </c>
      <c r="M18" s="28" t="str">
        <f t="shared" si="3"/>
        <v>理由を記載してください</v>
      </c>
    </row>
    <row r="19" spans="1:13" ht="14.25">
      <c r="A19" s="45">
        <f t="shared" si="4"/>
        <v>44664</v>
      </c>
      <c r="B19" s="46">
        <f t="shared" si="0"/>
        <v>44664</v>
      </c>
      <c r="C19" s="137" t="s">
        <v>326</v>
      </c>
      <c r="D19" s="413">
        <v>1</v>
      </c>
      <c r="E19" s="414">
        <v>11</v>
      </c>
      <c r="F19" s="414">
        <v>4.5</v>
      </c>
      <c r="G19" s="414">
        <v>48</v>
      </c>
      <c r="H19" s="414">
        <v>4</v>
      </c>
      <c r="I19" s="613"/>
      <c r="J19" s="614"/>
      <c r="K19" s="28">
        <f t="shared" si="1"/>
      </c>
      <c r="L19" s="136">
        <f t="shared" si="2"/>
      </c>
      <c r="M19" s="28">
        <f t="shared" si="3"/>
      </c>
    </row>
    <row r="20" spans="1:13" ht="14.25">
      <c r="A20" s="45">
        <f t="shared" si="4"/>
        <v>44665</v>
      </c>
      <c r="B20" s="46">
        <f t="shared" si="0"/>
        <v>44665</v>
      </c>
      <c r="C20" s="137" t="s">
        <v>326</v>
      </c>
      <c r="D20" s="413">
        <v>1</v>
      </c>
      <c r="E20" s="414">
        <v>11</v>
      </c>
      <c r="F20" s="414">
        <v>4</v>
      </c>
      <c r="G20" s="414">
        <v>50</v>
      </c>
      <c r="H20" s="414">
        <v>4</v>
      </c>
      <c r="I20" s="613"/>
      <c r="J20" s="614"/>
      <c r="K20" s="28">
        <f t="shared" si="1"/>
      </c>
      <c r="L20" s="136">
        <f t="shared" si="2"/>
      </c>
      <c r="M20" s="28">
        <f t="shared" si="3"/>
      </c>
    </row>
    <row r="21" spans="1:13" ht="14.25">
      <c r="A21" s="45">
        <f t="shared" si="4"/>
        <v>44666</v>
      </c>
      <c r="B21" s="46">
        <f t="shared" si="0"/>
        <v>44666</v>
      </c>
      <c r="C21" s="137" t="s">
        <v>326</v>
      </c>
      <c r="D21" s="413">
        <v>1</v>
      </c>
      <c r="E21" s="414">
        <v>11</v>
      </c>
      <c r="F21" s="414">
        <v>4.5</v>
      </c>
      <c r="G21" s="414">
        <v>55</v>
      </c>
      <c r="H21" s="414">
        <v>5</v>
      </c>
      <c r="I21" s="613"/>
      <c r="J21" s="614"/>
      <c r="K21" s="28">
        <f t="shared" si="1"/>
      </c>
      <c r="L21" s="136">
        <f t="shared" si="2"/>
      </c>
      <c r="M21" s="28">
        <f t="shared" si="3"/>
      </c>
    </row>
    <row r="22" spans="1:13" ht="14.25">
      <c r="A22" s="45">
        <f t="shared" si="4"/>
        <v>44667</v>
      </c>
      <c r="B22" s="46">
        <f t="shared" si="0"/>
        <v>44667</v>
      </c>
      <c r="C22" s="137" t="s">
        <v>326</v>
      </c>
      <c r="D22" s="413">
        <v>1</v>
      </c>
      <c r="E22" s="414">
        <v>10</v>
      </c>
      <c r="F22" s="414">
        <v>4.5</v>
      </c>
      <c r="G22" s="414">
        <v>52</v>
      </c>
      <c r="H22" s="414">
        <v>4</v>
      </c>
      <c r="I22" s="613"/>
      <c r="J22" s="614"/>
      <c r="K22" s="28">
        <f t="shared" si="1"/>
      </c>
      <c r="L22" s="136">
        <f t="shared" si="2"/>
      </c>
      <c r="M22" s="28">
        <f t="shared" si="3"/>
      </c>
    </row>
    <row r="23" spans="1:13" ht="13.5" customHeight="1">
      <c r="A23" s="45">
        <f t="shared" si="4"/>
        <v>44668</v>
      </c>
      <c r="B23" s="46">
        <f t="shared" si="0"/>
        <v>44668</v>
      </c>
      <c r="C23" s="137" t="s">
        <v>327</v>
      </c>
      <c r="D23" s="413" t="s">
        <v>333</v>
      </c>
      <c r="E23" s="414"/>
      <c r="F23" s="414"/>
      <c r="G23" s="414"/>
      <c r="H23" s="414"/>
      <c r="I23" s="613"/>
      <c r="J23" s="614"/>
      <c r="K23" s="28">
        <f t="shared" si="1"/>
      </c>
      <c r="L23" s="136">
        <f t="shared" si="2"/>
      </c>
      <c r="M23" s="28">
        <f t="shared" si="3"/>
      </c>
    </row>
    <row r="24" spans="1:14" ht="14.25">
      <c r="A24" s="45">
        <f t="shared" si="4"/>
        <v>44669</v>
      </c>
      <c r="B24" s="46">
        <f t="shared" si="0"/>
        <v>44669</v>
      </c>
      <c r="C24" s="137" t="s">
        <v>326</v>
      </c>
      <c r="D24" s="413">
        <v>0</v>
      </c>
      <c r="E24" s="414"/>
      <c r="F24" s="414"/>
      <c r="G24" s="414"/>
      <c r="H24" s="414"/>
      <c r="I24" s="613" t="s">
        <v>331</v>
      </c>
      <c r="J24" s="614"/>
      <c r="K24" s="28" t="str">
        <f t="shared" si="1"/>
        <v>←</v>
      </c>
      <c r="L24" s="136">
        <f t="shared" si="2"/>
        <v>44669</v>
      </c>
      <c r="M24" s="28" t="str">
        <f t="shared" si="3"/>
        <v>理由を記載してください</v>
      </c>
      <c r="N24" s="43"/>
    </row>
    <row r="25" spans="1:14" ht="14.25">
      <c r="A25" s="45">
        <f t="shared" si="4"/>
        <v>44670</v>
      </c>
      <c r="B25" s="46">
        <f t="shared" si="0"/>
        <v>44670</v>
      </c>
      <c r="C25" s="137" t="s">
        <v>326</v>
      </c>
      <c r="D25" s="413">
        <v>1</v>
      </c>
      <c r="E25" s="414">
        <v>11</v>
      </c>
      <c r="F25" s="414">
        <v>4.5</v>
      </c>
      <c r="G25" s="414">
        <v>51</v>
      </c>
      <c r="H25" s="414">
        <v>4</v>
      </c>
      <c r="I25" s="613"/>
      <c r="J25" s="614"/>
      <c r="K25" s="28">
        <f t="shared" si="1"/>
      </c>
      <c r="L25" s="136">
        <f t="shared" si="2"/>
      </c>
      <c r="M25" s="28">
        <f t="shared" si="3"/>
      </c>
      <c r="N25" s="1"/>
    </row>
    <row r="26" spans="1:14" ht="14.25">
      <c r="A26" s="45">
        <f t="shared" si="4"/>
        <v>44671</v>
      </c>
      <c r="B26" s="46">
        <f t="shared" si="0"/>
        <v>44671</v>
      </c>
      <c r="C26" s="137" t="s">
        <v>326</v>
      </c>
      <c r="D26" s="413">
        <v>1</v>
      </c>
      <c r="E26" s="414">
        <v>11</v>
      </c>
      <c r="F26" s="414">
        <v>4.5</v>
      </c>
      <c r="G26" s="414">
        <v>47</v>
      </c>
      <c r="H26" s="414">
        <v>4</v>
      </c>
      <c r="I26" s="613"/>
      <c r="J26" s="614"/>
      <c r="K26" s="28">
        <f t="shared" si="1"/>
      </c>
      <c r="L26" s="136">
        <f t="shared" si="2"/>
      </c>
      <c r="M26" s="28">
        <f t="shared" si="3"/>
      </c>
      <c r="N26" s="43"/>
    </row>
    <row r="27" spans="1:13" ht="14.25">
      <c r="A27" s="45">
        <f t="shared" si="4"/>
        <v>44672</v>
      </c>
      <c r="B27" s="46">
        <f t="shared" si="0"/>
        <v>44672</v>
      </c>
      <c r="C27" s="137" t="s">
        <v>326</v>
      </c>
      <c r="D27" s="413">
        <v>1</v>
      </c>
      <c r="E27" s="414">
        <v>10.5</v>
      </c>
      <c r="F27" s="414">
        <v>4</v>
      </c>
      <c r="G27" s="414">
        <v>47</v>
      </c>
      <c r="H27" s="414">
        <v>4</v>
      </c>
      <c r="I27" s="613"/>
      <c r="J27" s="614"/>
      <c r="K27" s="28">
        <f t="shared" si="1"/>
      </c>
      <c r="L27" s="136">
        <f t="shared" si="2"/>
      </c>
      <c r="M27" s="28">
        <f t="shared" si="3"/>
      </c>
    </row>
    <row r="28" spans="1:13" ht="14.25">
      <c r="A28" s="45">
        <f t="shared" si="4"/>
        <v>44673</v>
      </c>
      <c r="B28" s="46">
        <f t="shared" si="0"/>
        <v>44673</v>
      </c>
      <c r="C28" s="137" t="s">
        <v>326</v>
      </c>
      <c r="D28" s="413">
        <v>1</v>
      </c>
      <c r="E28" s="414">
        <v>10.5</v>
      </c>
      <c r="F28" s="414">
        <v>4</v>
      </c>
      <c r="G28" s="414">
        <v>45</v>
      </c>
      <c r="H28" s="414">
        <v>4</v>
      </c>
      <c r="I28" s="613"/>
      <c r="J28" s="614"/>
      <c r="K28" s="28">
        <f t="shared" si="1"/>
      </c>
      <c r="L28" s="136">
        <f t="shared" si="2"/>
      </c>
      <c r="M28" s="28">
        <f t="shared" si="3"/>
      </c>
    </row>
    <row r="29" spans="1:13" ht="14.25">
      <c r="A29" s="45">
        <f t="shared" si="4"/>
        <v>44674</v>
      </c>
      <c r="B29" s="46">
        <f t="shared" si="0"/>
        <v>44674</v>
      </c>
      <c r="C29" s="137" t="s">
        <v>327</v>
      </c>
      <c r="D29" s="413">
        <v>1</v>
      </c>
      <c r="E29" s="414">
        <v>7.5</v>
      </c>
      <c r="F29" s="414">
        <v>7.5</v>
      </c>
      <c r="G29" s="414">
        <v>15</v>
      </c>
      <c r="H29" s="414">
        <v>3</v>
      </c>
      <c r="I29" s="613"/>
      <c r="J29" s="614"/>
      <c r="K29" s="28">
        <f t="shared" si="1"/>
      </c>
      <c r="L29" s="136">
        <f t="shared" si="2"/>
      </c>
      <c r="M29" s="28">
        <f t="shared" si="3"/>
      </c>
    </row>
    <row r="30" spans="1:13" ht="14.25">
      <c r="A30" s="45">
        <f t="shared" si="4"/>
        <v>44675</v>
      </c>
      <c r="B30" s="46">
        <f t="shared" si="0"/>
        <v>44675</v>
      </c>
      <c r="C30" s="137" t="s">
        <v>327</v>
      </c>
      <c r="D30" s="413" t="s">
        <v>334</v>
      </c>
      <c r="E30" s="414">
        <v>2</v>
      </c>
      <c r="F30" s="414">
        <v>1.5</v>
      </c>
      <c r="G30" s="414">
        <v>3</v>
      </c>
      <c r="H30" s="414">
        <v>2</v>
      </c>
      <c r="I30" s="613"/>
      <c r="J30" s="614"/>
      <c r="K30" s="28">
        <f t="shared" si="1"/>
      </c>
      <c r="L30" s="136">
        <f t="shared" si="2"/>
      </c>
      <c r="M30" s="28">
        <f t="shared" si="3"/>
      </c>
    </row>
    <row r="31" spans="1:13" ht="14.25">
      <c r="A31" s="45">
        <f t="shared" si="4"/>
        <v>44676</v>
      </c>
      <c r="B31" s="46">
        <f t="shared" si="0"/>
        <v>44676</v>
      </c>
      <c r="C31" s="137" t="s">
        <v>326</v>
      </c>
      <c r="D31" s="413">
        <v>0</v>
      </c>
      <c r="E31" s="414"/>
      <c r="F31" s="414"/>
      <c r="G31" s="414"/>
      <c r="H31" s="414"/>
      <c r="I31" s="613" t="s">
        <v>331</v>
      </c>
      <c r="J31" s="614"/>
      <c r="K31" s="28" t="str">
        <f t="shared" si="1"/>
        <v>←</v>
      </c>
      <c r="L31" s="136">
        <f t="shared" si="2"/>
        <v>44676</v>
      </c>
      <c r="M31" s="28" t="str">
        <f t="shared" si="3"/>
        <v>理由を記載してください</v>
      </c>
    </row>
    <row r="32" spans="1:13" ht="14.25">
      <c r="A32" s="45">
        <f t="shared" si="4"/>
        <v>44677</v>
      </c>
      <c r="B32" s="46">
        <f t="shared" si="0"/>
        <v>44677</v>
      </c>
      <c r="C32" s="137" t="s">
        <v>326</v>
      </c>
      <c r="D32" s="413">
        <v>1</v>
      </c>
      <c r="E32" s="414">
        <v>11</v>
      </c>
      <c r="F32" s="414">
        <v>4.5</v>
      </c>
      <c r="G32" s="414">
        <v>48</v>
      </c>
      <c r="H32" s="414">
        <v>4</v>
      </c>
      <c r="I32" s="613"/>
      <c r="J32" s="614"/>
      <c r="K32" s="28">
        <f t="shared" si="1"/>
      </c>
      <c r="L32" s="136">
        <f t="shared" si="2"/>
      </c>
      <c r="M32" s="28">
        <f t="shared" si="3"/>
      </c>
    </row>
    <row r="33" spans="1:13" ht="14.25">
      <c r="A33" s="45">
        <f t="shared" si="4"/>
        <v>44678</v>
      </c>
      <c r="B33" s="46">
        <f t="shared" si="0"/>
        <v>44678</v>
      </c>
      <c r="C33" s="137" t="s">
        <v>326</v>
      </c>
      <c r="D33" s="413">
        <v>1</v>
      </c>
      <c r="E33" s="414">
        <v>10.5</v>
      </c>
      <c r="F33" s="414">
        <v>4</v>
      </c>
      <c r="G33" s="414">
        <v>48</v>
      </c>
      <c r="H33" s="414">
        <v>4</v>
      </c>
      <c r="I33" s="613"/>
      <c r="J33" s="614"/>
      <c r="K33" s="28">
        <f t="shared" si="1"/>
      </c>
      <c r="L33" s="136">
        <f t="shared" si="2"/>
      </c>
      <c r="M33" s="28">
        <f t="shared" si="3"/>
      </c>
    </row>
    <row r="34" spans="1:13" ht="14.25">
      <c r="A34" s="45">
        <f t="shared" si="4"/>
        <v>44679</v>
      </c>
      <c r="B34" s="46">
        <f t="shared" si="0"/>
        <v>44679</v>
      </c>
      <c r="C34" s="137" t="s">
        <v>326</v>
      </c>
      <c r="D34" s="413">
        <v>1</v>
      </c>
      <c r="E34" s="414">
        <v>11</v>
      </c>
      <c r="F34" s="414">
        <v>4.5</v>
      </c>
      <c r="G34" s="414">
        <v>52</v>
      </c>
      <c r="H34" s="414">
        <v>4</v>
      </c>
      <c r="I34" s="613"/>
      <c r="J34" s="614"/>
      <c r="K34" s="28">
        <f t="shared" si="1"/>
      </c>
      <c r="L34" s="136">
        <f t="shared" si="2"/>
      </c>
      <c r="M34" s="28">
        <f t="shared" si="3"/>
      </c>
    </row>
    <row r="35" spans="1:13" ht="14.25">
      <c r="A35" s="45">
        <f t="shared" si="4"/>
        <v>44680</v>
      </c>
      <c r="B35" s="46">
        <f t="shared" si="0"/>
        <v>44680</v>
      </c>
      <c r="C35" s="137" t="s">
        <v>327</v>
      </c>
      <c r="D35" s="413">
        <v>0</v>
      </c>
      <c r="E35" s="138"/>
      <c r="F35" s="138"/>
      <c r="G35" s="138"/>
      <c r="H35" s="138"/>
      <c r="I35" s="595" t="s">
        <v>87</v>
      </c>
      <c r="J35" s="596"/>
      <c r="K35" s="28" t="str">
        <f t="shared" si="1"/>
        <v>←</v>
      </c>
      <c r="L35" s="136">
        <f t="shared" si="2"/>
        <v>44680</v>
      </c>
      <c r="M35" s="28" t="str">
        <f t="shared" si="3"/>
        <v>理由を記載してください</v>
      </c>
    </row>
    <row r="36" spans="1:13" ht="15" thickBot="1">
      <c r="A36" s="134">
        <f t="shared" si="4"/>
        <v>44681</v>
      </c>
      <c r="B36" s="135">
        <f t="shared" si="0"/>
        <v>44681</v>
      </c>
      <c r="C36" s="139" t="s">
        <v>327</v>
      </c>
      <c r="D36" s="415">
        <v>0</v>
      </c>
      <c r="E36" s="416"/>
      <c r="F36" s="416"/>
      <c r="G36" s="416"/>
      <c r="H36" s="416"/>
      <c r="I36" s="615"/>
      <c r="J36" s="616"/>
      <c r="K36" s="28">
        <f t="shared" si="1"/>
      </c>
      <c r="L36" s="136">
        <f t="shared" si="2"/>
      </c>
      <c r="M36" s="28">
        <f t="shared" si="3"/>
      </c>
    </row>
    <row r="37" spans="1:10" ht="14.25" thickTop="1">
      <c r="A37" s="605" t="s">
        <v>2</v>
      </c>
      <c r="B37" s="606"/>
      <c r="C37" s="591">
        <f>COUNTIF(C7:C36,"通常保育日")</f>
        <v>15</v>
      </c>
      <c r="D37" s="141">
        <f>SUMIF($C7:$C36,"通常保育日",D7:D36)</f>
        <v>11</v>
      </c>
      <c r="E37" s="141">
        <f>_xlfn.SUMIFS(E7:E36,$C7:$C36,"通常保育日",$D7:$D36,1)</f>
        <v>118.5</v>
      </c>
      <c r="F37" s="141">
        <f>_xlfn.SUMIFS(F7:F36,$C7:$C36,"通常保育日",$D7:$D36,1)</f>
        <v>47.5</v>
      </c>
      <c r="G37" s="141">
        <f>_xlfn.SUMIFS(G7:G36,$C7:$C36,"通常保育日",$D7:$D36,1)</f>
        <v>543</v>
      </c>
      <c r="H37" s="141">
        <f>_xlfn.SUMIFS(H7:H36,$C7:$C36,"通常保育日",$D7:$D36,1)</f>
        <v>45</v>
      </c>
      <c r="I37" s="146" t="s">
        <v>204</v>
      </c>
      <c r="J37" s="599" t="s">
        <v>27</v>
      </c>
    </row>
    <row r="38" spans="1:10" ht="13.5">
      <c r="A38" s="605"/>
      <c r="B38" s="606"/>
      <c r="C38" s="592"/>
      <c r="D38" s="142">
        <f>_xlfn.COUNTIFS($C7:$C36,"通常保育日",$D7:$D36,"※2時間未満")</f>
        <v>0</v>
      </c>
      <c r="E38" s="142">
        <f>_xlfn.SUMIFS(E7:E36,$C7:$C36,"通常保育日",$D7:$D36,"※2時間未満")</f>
        <v>0</v>
      </c>
      <c r="F38" s="142">
        <f>_xlfn.SUMIFS(F7:F36,$C7:$C36,"通常保育日",$D7:$D36,"※2時間未満")</f>
        <v>0</v>
      </c>
      <c r="G38" s="142">
        <f>_xlfn.SUMIFS(G7:G36,$C7:$C36,"通常保育日",$D7:$D36,"※2時間未満")</f>
        <v>0</v>
      </c>
      <c r="H38" s="142">
        <f>_xlfn.SUMIFS(H7:H36,$C7:$C36,"通常保育日",$D7:$D36,"※2時間未満")</f>
        <v>0</v>
      </c>
      <c r="I38" s="147" t="s">
        <v>203</v>
      </c>
      <c r="J38" s="600"/>
    </row>
    <row r="39" spans="1:10" ht="13.5">
      <c r="A39" s="605"/>
      <c r="B39" s="606"/>
      <c r="C39" s="589">
        <f>COUNTIF(C7:C36,"休業日")</f>
        <v>5</v>
      </c>
      <c r="D39" s="143">
        <f>SUMIF($C7:$C36,"休業日",D7:D36)</f>
        <v>1</v>
      </c>
      <c r="E39" s="143">
        <f>_xlfn.SUMIFS(E7:E36,$C7:$C36,"休業日",$D7:$D36,1)</f>
        <v>7.5</v>
      </c>
      <c r="F39" s="143">
        <f>_xlfn.SUMIFS(F7:F36,$C7:$C36,"休業日",$D7:$D36,1)</f>
        <v>7.5</v>
      </c>
      <c r="G39" s="143">
        <f>_xlfn.SUMIFS(G7:G36,$C7:$C36,"休業日",$D7:$D36,1)</f>
        <v>15</v>
      </c>
      <c r="H39" s="143">
        <f>_xlfn.SUMIFS(H7:H36,$C7:$C36,"休業日",$D7:$D36,1)</f>
        <v>3</v>
      </c>
      <c r="I39" s="148" t="s">
        <v>204</v>
      </c>
      <c r="J39" s="601" t="s">
        <v>11</v>
      </c>
    </row>
    <row r="40" spans="1:10" ht="13.5">
      <c r="A40" s="605"/>
      <c r="B40" s="606"/>
      <c r="C40" s="590"/>
      <c r="D40" s="142">
        <f>_xlfn.COUNTIFS(C7:C36,"休業日",$D7:$D36,"※2時間未満")</f>
        <v>1</v>
      </c>
      <c r="E40" s="142">
        <f>_xlfn.SUMIFS(E7:E36,$C7:$C36,"休業日",$D7:$D36,"※2時間未満")</f>
        <v>2</v>
      </c>
      <c r="F40" s="142">
        <f>_xlfn.SUMIFS(F7:F36,$C7:$C36,"休業日",$D7:$D36,"※2時間未満")</f>
        <v>1.5</v>
      </c>
      <c r="G40" s="142">
        <f>_xlfn.SUMIFS(G7:G36,$C7:$C36,"休業日",$D7:$D36,"※2時間未満")</f>
        <v>3</v>
      </c>
      <c r="H40" s="142">
        <f>_xlfn.SUMIFS(H7:H36,$C7:$C36,"休業日",$D7:$D36,"※2時間未満")</f>
        <v>2</v>
      </c>
      <c r="I40" s="147" t="s">
        <v>203</v>
      </c>
      <c r="J40" s="602"/>
    </row>
    <row r="41" spans="1:10" ht="13.5">
      <c r="A41" s="605"/>
      <c r="B41" s="606"/>
      <c r="C41" s="587">
        <f>COUNTIF(C7:C36,"長期休業日")</f>
        <v>10</v>
      </c>
      <c r="D41" s="144">
        <f>SUMIF($C7:$C36,"長期休業日",D7:D36)</f>
        <v>7</v>
      </c>
      <c r="E41" s="144">
        <f>_xlfn.SUMIFS(E7:E36,$C7:$C36,"長期休業日",$D7:$D36,1)</f>
        <v>64</v>
      </c>
      <c r="F41" s="144">
        <f>_xlfn.SUMIFS(F7:F36,$C7:$C36,"長期休業日",$D7:$D36,1)</f>
        <v>63</v>
      </c>
      <c r="G41" s="144">
        <f>_xlfn.SUMIFS(G7:G36,$C7:$C36,"長期休業日",$D7:$D36,1)</f>
        <v>269</v>
      </c>
      <c r="H41" s="144">
        <f>_xlfn.SUMIFS(H7:H36,$C7:$C36,"長期休業日",$D7:$D36,1)</f>
        <v>20</v>
      </c>
      <c r="I41" s="149" t="s">
        <v>204</v>
      </c>
      <c r="J41" s="603" t="s">
        <v>13</v>
      </c>
    </row>
    <row r="42" spans="1:10" ht="14.25" thickBot="1">
      <c r="A42" s="607"/>
      <c r="B42" s="608"/>
      <c r="C42" s="588"/>
      <c r="D42" s="145">
        <f>_xlfn.COUNTIFS(C7:C36,"長期休業日",$D7:$D36,"※2時間未満")</f>
        <v>0</v>
      </c>
      <c r="E42" s="145">
        <f>_xlfn.SUMIFS(E7:E36,$C7:$C36,"長期休業日",$D7:$D36,"※2時間未満")</f>
        <v>0</v>
      </c>
      <c r="F42" s="145">
        <f>_xlfn.SUMIFS(F7:F36,$C7:$C36,"長期休業日",$D7:$D36,"※2時間未満")</f>
        <v>0</v>
      </c>
      <c r="G42" s="145">
        <f>_xlfn.SUMIFS(G7:G36,$C7:$C36,"長期休業日",$D7:$D36,"※2時間未満")</f>
        <v>0</v>
      </c>
      <c r="H42" s="145">
        <f>_xlfn.SUMIFS(H7:H36,$C7:$C36,"長期休業日",$D7:$D36,"※2時間未満")</f>
        <v>0</v>
      </c>
      <c r="I42" s="150" t="s">
        <v>203</v>
      </c>
      <c r="J42" s="604"/>
    </row>
    <row r="43" spans="1:10" ht="13.5">
      <c r="A43" s="617" t="s">
        <v>25</v>
      </c>
      <c r="B43" s="618"/>
      <c r="C43" s="321" t="s">
        <v>6</v>
      </c>
      <c r="D43" s="321" t="s">
        <v>10</v>
      </c>
      <c r="E43" s="321" t="s">
        <v>9</v>
      </c>
      <c r="F43" s="321" t="s">
        <v>8</v>
      </c>
      <c r="G43" s="321" t="s">
        <v>7</v>
      </c>
      <c r="H43" s="321" t="s">
        <v>12</v>
      </c>
      <c r="I43" s="609" t="s">
        <v>86</v>
      </c>
      <c r="J43" s="610"/>
    </row>
    <row r="44" spans="1:10" ht="40.5">
      <c r="A44" s="619"/>
      <c r="B44" s="620"/>
      <c r="C44" s="73" t="s">
        <v>23</v>
      </c>
      <c r="D44" s="73" t="s">
        <v>5</v>
      </c>
      <c r="E44" s="73" t="s">
        <v>308</v>
      </c>
      <c r="F44" s="73" t="s">
        <v>309</v>
      </c>
      <c r="G44" s="73" t="s">
        <v>310</v>
      </c>
      <c r="H44" s="73" t="s">
        <v>311</v>
      </c>
      <c r="I44" s="611" t="s">
        <v>187</v>
      </c>
      <c r="J44" s="612"/>
    </row>
    <row r="45" spans="1:13" ht="13.5">
      <c r="A45" s="45">
        <f>A36+1</f>
        <v>44682</v>
      </c>
      <c r="B45" s="46">
        <f t="shared" si="0"/>
        <v>44682</v>
      </c>
      <c r="C45" s="137"/>
      <c r="D45" s="137"/>
      <c r="E45" s="138"/>
      <c r="F45" s="138"/>
      <c r="G45" s="138"/>
      <c r="H45" s="138"/>
      <c r="I45" s="597"/>
      <c r="J45" s="598"/>
      <c r="K45" s="28">
        <f t="shared" si="1"/>
      </c>
      <c r="L45" s="136">
        <f t="shared" si="2"/>
      </c>
      <c r="M45" s="28">
        <f t="shared" si="3"/>
      </c>
    </row>
    <row r="46" spans="1:13" ht="13.5">
      <c r="A46" s="45">
        <f>A45+1</f>
        <v>44683</v>
      </c>
      <c r="B46" s="46">
        <f t="shared" si="0"/>
        <v>44683</v>
      </c>
      <c r="C46" s="160"/>
      <c r="D46" s="160"/>
      <c r="E46" s="161"/>
      <c r="F46" s="161"/>
      <c r="G46" s="161"/>
      <c r="H46" s="161"/>
      <c r="I46" s="595"/>
      <c r="J46" s="596"/>
      <c r="K46" s="28">
        <f t="shared" si="1"/>
      </c>
      <c r="L46" s="136">
        <f t="shared" si="2"/>
      </c>
      <c r="M46" s="28">
        <f t="shared" si="3"/>
      </c>
    </row>
    <row r="47" spans="1:13" ht="13.5">
      <c r="A47" s="45">
        <f aca="true" t="shared" si="5" ref="A47:A75">A46+1</f>
        <v>44684</v>
      </c>
      <c r="B47" s="29">
        <f t="shared" si="0"/>
        <v>44684</v>
      </c>
      <c r="C47" s="137"/>
      <c r="D47" s="137"/>
      <c r="E47" s="138"/>
      <c r="F47" s="138"/>
      <c r="G47" s="138"/>
      <c r="H47" s="138"/>
      <c r="I47" s="595" t="s">
        <v>87</v>
      </c>
      <c r="J47" s="596"/>
      <c r="K47" s="28">
        <f t="shared" si="1"/>
      </c>
      <c r="L47" s="136">
        <f t="shared" si="2"/>
      </c>
      <c r="M47" s="28">
        <f t="shared" si="3"/>
      </c>
    </row>
    <row r="48" spans="1:13" ht="13.5">
      <c r="A48" s="45">
        <f t="shared" si="5"/>
        <v>44685</v>
      </c>
      <c r="B48" s="29">
        <f t="shared" si="0"/>
        <v>44685</v>
      </c>
      <c r="C48" s="137"/>
      <c r="D48" s="137"/>
      <c r="E48" s="138"/>
      <c r="F48" s="138"/>
      <c r="G48" s="138"/>
      <c r="H48" s="138"/>
      <c r="I48" s="595" t="s">
        <v>87</v>
      </c>
      <c r="J48" s="596"/>
      <c r="K48" s="28">
        <f t="shared" si="1"/>
      </c>
      <c r="L48" s="136">
        <f t="shared" si="2"/>
      </c>
      <c r="M48" s="28">
        <f t="shared" si="3"/>
      </c>
    </row>
    <row r="49" spans="1:13" ht="13.5">
      <c r="A49" s="45">
        <f t="shared" si="5"/>
        <v>44686</v>
      </c>
      <c r="B49" s="29">
        <f t="shared" si="0"/>
        <v>44686</v>
      </c>
      <c r="C49" s="137"/>
      <c r="D49" s="137"/>
      <c r="E49" s="138"/>
      <c r="F49" s="138"/>
      <c r="G49" s="138"/>
      <c r="H49" s="138"/>
      <c r="I49" s="595" t="s">
        <v>87</v>
      </c>
      <c r="J49" s="596"/>
      <c r="K49" s="28">
        <f t="shared" si="1"/>
      </c>
      <c r="L49" s="136">
        <f t="shared" si="2"/>
      </c>
      <c r="M49" s="28">
        <f t="shared" si="3"/>
      </c>
    </row>
    <row r="50" spans="1:13" ht="13.5">
      <c r="A50" s="45">
        <f t="shared" si="5"/>
        <v>44687</v>
      </c>
      <c r="B50" s="46">
        <f t="shared" si="0"/>
        <v>44687</v>
      </c>
      <c r="C50" s="137"/>
      <c r="D50" s="137"/>
      <c r="E50" s="138"/>
      <c r="F50" s="138"/>
      <c r="G50" s="138"/>
      <c r="H50" s="138"/>
      <c r="I50" s="595"/>
      <c r="J50" s="596"/>
      <c r="K50" s="28">
        <f t="shared" si="1"/>
      </c>
      <c r="L50" s="136">
        <f t="shared" si="2"/>
      </c>
      <c r="M50" s="28">
        <f t="shared" si="3"/>
      </c>
    </row>
    <row r="51" spans="1:13" ht="13.5">
      <c r="A51" s="45">
        <f t="shared" si="5"/>
        <v>44688</v>
      </c>
      <c r="B51" s="46">
        <f t="shared" si="0"/>
        <v>44688</v>
      </c>
      <c r="C51" s="137"/>
      <c r="D51" s="137"/>
      <c r="E51" s="138"/>
      <c r="F51" s="138"/>
      <c r="G51" s="138"/>
      <c r="H51" s="138"/>
      <c r="I51" s="595"/>
      <c r="J51" s="596"/>
      <c r="K51" s="28">
        <f t="shared" si="1"/>
      </c>
      <c r="L51" s="136">
        <f t="shared" si="2"/>
      </c>
      <c r="M51" s="28">
        <f t="shared" si="3"/>
      </c>
    </row>
    <row r="52" spans="1:13" ht="13.5">
      <c r="A52" s="45">
        <f t="shared" si="5"/>
        <v>44689</v>
      </c>
      <c r="B52" s="46">
        <f t="shared" si="0"/>
        <v>44689</v>
      </c>
      <c r="C52" s="137"/>
      <c r="D52" s="137"/>
      <c r="E52" s="138"/>
      <c r="F52" s="138"/>
      <c r="G52" s="138"/>
      <c r="H52" s="138"/>
      <c r="I52" s="595"/>
      <c r="J52" s="596"/>
      <c r="K52" s="28">
        <f t="shared" si="1"/>
      </c>
      <c r="L52" s="136">
        <f t="shared" si="2"/>
      </c>
      <c r="M52" s="28">
        <f t="shared" si="3"/>
      </c>
    </row>
    <row r="53" spans="1:13" ht="13.5">
      <c r="A53" s="45">
        <f t="shared" si="5"/>
        <v>44690</v>
      </c>
      <c r="B53" s="46">
        <f t="shared" si="0"/>
        <v>44690</v>
      </c>
      <c r="C53" s="137"/>
      <c r="D53" s="137"/>
      <c r="E53" s="138"/>
      <c r="F53" s="138"/>
      <c r="G53" s="138"/>
      <c r="H53" s="138"/>
      <c r="I53" s="595"/>
      <c r="J53" s="596"/>
      <c r="K53" s="28">
        <f t="shared" si="1"/>
      </c>
      <c r="L53" s="136">
        <f t="shared" si="2"/>
      </c>
      <c r="M53" s="28">
        <f t="shared" si="3"/>
      </c>
    </row>
    <row r="54" spans="1:13" ht="13.5">
      <c r="A54" s="45">
        <f t="shared" si="5"/>
        <v>44691</v>
      </c>
      <c r="B54" s="46">
        <f t="shared" si="0"/>
        <v>44691</v>
      </c>
      <c r="C54" s="137"/>
      <c r="D54" s="137"/>
      <c r="E54" s="138"/>
      <c r="F54" s="138"/>
      <c r="G54" s="138"/>
      <c r="H54" s="138"/>
      <c r="I54" s="595"/>
      <c r="J54" s="596"/>
      <c r="K54" s="28">
        <f t="shared" si="1"/>
      </c>
      <c r="L54" s="136">
        <f t="shared" si="2"/>
      </c>
      <c r="M54" s="28">
        <f t="shared" si="3"/>
      </c>
    </row>
    <row r="55" spans="1:13" ht="13.5">
      <c r="A55" s="45">
        <f t="shared" si="5"/>
        <v>44692</v>
      </c>
      <c r="B55" s="46">
        <f t="shared" si="0"/>
        <v>44692</v>
      </c>
      <c r="C55" s="137"/>
      <c r="D55" s="137"/>
      <c r="E55" s="138"/>
      <c r="F55" s="138"/>
      <c r="G55" s="138"/>
      <c r="H55" s="138"/>
      <c r="I55" s="595"/>
      <c r="J55" s="596"/>
      <c r="K55" s="28">
        <f t="shared" si="1"/>
      </c>
      <c r="L55" s="136">
        <f t="shared" si="2"/>
      </c>
      <c r="M55" s="28">
        <f t="shared" si="3"/>
      </c>
    </row>
    <row r="56" spans="1:13" ht="13.5">
      <c r="A56" s="45">
        <f t="shared" si="5"/>
        <v>44693</v>
      </c>
      <c r="B56" s="46">
        <f t="shared" si="0"/>
        <v>44693</v>
      </c>
      <c r="C56" s="137"/>
      <c r="D56" s="137"/>
      <c r="E56" s="138"/>
      <c r="F56" s="138"/>
      <c r="G56" s="138"/>
      <c r="H56" s="138"/>
      <c r="I56" s="595"/>
      <c r="J56" s="596"/>
      <c r="K56" s="28">
        <f t="shared" si="1"/>
      </c>
      <c r="L56" s="136">
        <f t="shared" si="2"/>
      </c>
      <c r="M56" s="28">
        <f t="shared" si="3"/>
      </c>
    </row>
    <row r="57" spans="1:13" ht="13.5">
      <c r="A57" s="45">
        <f t="shared" si="5"/>
        <v>44694</v>
      </c>
      <c r="B57" s="46">
        <f t="shared" si="0"/>
        <v>44694</v>
      </c>
      <c r="C57" s="137"/>
      <c r="D57" s="137"/>
      <c r="E57" s="138"/>
      <c r="F57" s="138"/>
      <c r="G57" s="138"/>
      <c r="H57" s="138"/>
      <c r="I57" s="595"/>
      <c r="J57" s="596"/>
      <c r="K57" s="28">
        <f t="shared" si="1"/>
      </c>
      <c r="L57" s="136">
        <f t="shared" si="2"/>
      </c>
      <c r="M57" s="28">
        <f t="shared" si="3"/>
      </c>
    </row>
    <row r="58" spans="1:13" ht="13.5">
      <c r="A58" s="45">
        <f t="shared" si="5"/>
        <v>44695</v>
      </c>
      <c r="B58" s="46">
        <f t="shared" si="0"/>
        <v>44695</v>
      </c>
      <c r="C58" s="137"/>
      <c r="D58" s="137"/>
      <c r="E58" s="138"/>
      <c r="F58" s="138"/>
      <c r="G58" s="138"/>
      <c r="H58" s="138"/>
      <c r="I58" s="595"/>
      <c r="J58" s="596"/>
      <c r="K58" s="28">
        <f t="shared" si="1"/>
      </c>
      <c r="L58" s="136">
        <f t="shared" si="2"/>
      </c>
      <c r="M58" s="28">
        <f t="shared" si="3"/>
      </c>
    </row>
    <row r="59" spans="1:13" ht="13.5">
      <c r="A59" s="45">
        <f t="shared" si="5"/>
        <v>44696</v>
      </c>
      <c r="B59" s="46">
        <f t="shared" si="0"/>
        <v>44696</v>
      </c>
      <c r="C59" s="137"/>
      <c r="D59" s="137"/>
      <c r="E59" s="138"/>
      <c r="F59" s="138"/>
      <c r="G59" s="138"/>
      <c r="H59" s="138"/>
      <c r="I59" s="595"/>
      <c r="J59" s="596"/>
      <c r="K59" s="28">
        <f t="shared" si="1"/>
      </c>
      <c r="L59" s="136">
        <f t="shared" si="2"/>
      </c>
      <c r="M59" s="28">
        <f t="shared" si="3"/>
      </c>
    </row>
    <row r="60" spans="1:13" ht="13.5">
      <c r="A60" s="45">
        <f t="shared" si="5"/>
        <v>44697</v>
      </c>
      <c r="B60" s="46">
        <f t="shared" si="0"/>
        <v>44697</v>
      </c>
      <c r="C60" s="137"/>
      <c r="D60" s="137"/>
      <c r="E60" s="138"/>
      <c r="F60" s="138"/>
      <c r="G60" s="138"/>
      <c r="H60" s="138"/>
      <c r="I60" s="595"/>
      <c r="J60" s="596"/>
      <c r="K60" s="28">
        <f t="shared" si="1"/>
      </c>
      <c r="L60" s="136">
        <f t="shared" si="2"/>
      </c>
      <c r="M60" s="28">
        <f t="shared" si="3"/>
      </c>
    </row>
    <row r="61" spans="1:13" ht="13.5">
      <c r="A61" s="45">
        <f t="shared" si="5"/>
        <v>44698</v>
      </c>
      <c r="B61" s="46">
        <f t="shared" si="0"/>
        <v>44698</v>
      </c>
      <c r="C61" s="137"/>
      <c r="D61" s="137"/>
      <c r="E61" s="138"/>
      <c r="F61" s="138"/>
      <c r="G61" s="138"/>
      <c r="H61" s="138"/>
      <c r="I61" s="595"/>
      <c r="J61" s="596"/>
      <c r="K61" s="28">
        <f t="shared" si="1"/>
      </c>
      <c r="L61" s="136">
        <f t="shared" si="2"/>
      </c>
      <c r="M61" s="28">
        <f t="shared" si="3"/>
      </c>
    </row>
    <row r="62" spans="1:13" ht="13.5">
      <c r="A62" s="45">
        <f t="shared" si="5"/>
        <v>44699</v>
      </c>
      <c r="B62" s="46">
        <f t="shared" si="0"/>
        <v>44699</v>
      </c>
      <c r="C62" s="137"/>
      <c r="D62" s="137"/>
      <c r="E62" s="138"/>
      <c r="F62" s="138"/>
      <c r="G62" s="138"/>
      <c r="H62" s="138"/>
      <c r="I62" s="595"/>
      <c r="J62" s="596"/>
      <c r="K62" s="28">
        <f t="shared" si="1"/>
      </c>
      <c r="L62" s="136">
        <f t="shared" si="2"/>
      </c>
      <c r="M62" s="28">
        <f t="shared" si="3"/>
      </c>
    </row>
    <row r="63" spans="1:13" ht="13.5">
      <c r="A63" s="45">
        <f t="shared" si="5"/>
        <v>44700</v>
      </c>
      <c r="B63" s="46">
        <f t="shared" si="0"/>
        <v>44700</v>
      </c>
      <c r="C63" s="137"/>
      <c r="D63" s="137"/>
      <c r="E63" s="138"/>
      <c r="F63" s="138"/>
      <c r="G63" s="138"/>
      <c r="H63" s="138"/>
      <c r="I63" s="595"/>
      <c r="J63" s="596"/>
      <c r="K63" s="28">
        <f t="shared" si="1"/>
      </c>
      <c r="L63" s="136">
        <f t="shared" si="2"/>
      </c>
      <c r="M63" s="28">
        <f t="shared" si="3"/>
      </c>
    </row>
    <row r="64" spans="1:13" ht="13.5">
      <c r="A64" s="45">
        <f t="shared" si="5"/>
        <v>44701</v>
      </c>
      <c r="B64" s="46">
        <f t="shared" si="0"/>
        <v>44701</v>
      </c>
      <c r="C64" s="137"/>
      <c r="D64" s="137"/>
      <c r="E64" s="138"/>
      <c r="F64" s="138"/>
      <c r="G64" s="138"/>
      <c r="H64" s="138"/>
      <c r="I64" s="595"/>
      <c r="J64" s="596"/>
      <c r="K64" s="28">
        <f t="shared" si="1"/>
      </c>
      <c r="L64" s="136">
        <f t="shared" si="2"/>
      </c>
      <c r="M64" s="28">
        <f t="shared" si="3"/>
      </c>
    </row>
    <row r="65" spans="1:13" ht="13.5">
      <c r="A65" s="45">
        <f t="shared" si="5"/>
        <v>44702</v>
      </c>
      <c r="B65" s="46">
        <f t="shared" si="0"/>
        <v>44702</v>
      </c>
      <c r="C65" s="137"/>
      <c r="D65" s="137"/>
      <c r="E65" s="138"/>
      <c r="F65" s="138"/>
      <c r="G65" s="138"/>
      <c r="H65" s="138"/>
      <c r="I65" s="595"/>
      <c r="J65" s="596"/>
      <c r="K65" s="28">
        <f t="shared" si="1"/>
      </c>
      <c r="L65" s="136">
        <f t="shared" si="2"/>
      </c>
      <c r="M65" s="28">
        <f t="shared" si="3"/>
      </c>
    </row>
    <row r="66" spans="1:13" ht="13.5">
      <c r="A66" s="45">
        <f t="shared" si="5"/>
        <v>44703</v>
      </c>
      <c r="B66" s="46">
        <f t="shared" si="0"/>
        <v>44703</v>
      </c>
      <c r="C66" s="137"/>
      <c r="D66" s="137"/>
      <c r="E66" s="138"/>
      <c r="F66" s="138"/>
      <c r="G66" s="138"/>
      <c r="H66" s="138"/>
      <c r="I66" s="595"/>
      <c r="J66" s="596"/>
      <c r="K66" s="28">
        <f t="shared" si="1"/>
      </c>
      <c r="L66" s="136">
        <f t="shared" si="2"/>
      </c>
      <c r="M66" s="28">
        <f t="shared" si="3"/>
      </c>
    </row>
    <row r="67" spans="1:13" ht="13.5">
      <c r="A67" s="45">
        <f t="shared" si="5"/>
        <v>44704</v>
      </c>
      <c r="B67" s="46">
        <f t="shared" si="0"/>
        <v>44704</v>
      </c>
      <c r="C67" s="137"/>
      <c r="D67" s="137"/>
      <c r="E67" s="138"/>
      <c r="F67" s="138"/>
      <c r="G67" s="138"/>
      <c r="H67" s="138"/>
      <c r="I67" s="595"/>
      <c r="J67" s="596"/>
      <c r="K67" s="28">
        <f t="shared" si="1"/>
      </c>
      <c r="L67" s="136">
        <f t="shared" si="2"/>
      </c>
      <c r="M67" s="28">
        <f t="shared" si="3"/>
      </c>
    </row>
    <row r="68" spans="1:13" ht="13.5">
      <c r="A68" s="45">
        <f t="shared" si="5"/>
        <v>44705</v>
      </c>
      <c r="B68" s="46">
        <f t="shared" si="0"/>
        <v>44705</v>
      </c>
      <c r="C68" s="137"/>
      <c r="D68" s="137"/>
      <c r="E68" s="138"/>
      <c r="F68" s="138"/>
      <c r="G68" s="138"/>
      <c r="H68" s="138"/>
      <c r="I68" s="595"/>
      <c r="J68" s="596"/>
      <c r="K68" s="28">
        <f t="shared" si="1"/>
      </c>
      <c r="L68" s="136">
        <f t="shared" si="2"/>
      </c>
      <c r="M68" s="28">
        <f t="shared" si="3"/>
      </c>
    </row>
    <row r="69" spans="1:13" ht="13.5">
      <c r="A69" s="45">
        <f t="shared" si="5"/>
        <v>44706</v>
      </c>
      <c r="B69" s="46">
        <f t="shared" si="0"/>
        <v>44706</v>
      </c>
      <c r="C69" s="137"/>
      <c r="D69" s="137"/>
      <c r="E69" s="138"/>
      <c r="F69" s="138"/>
      <c r="G69" s="138"/>
      <c r="H69" s="138"/>
      <c r="I69" s="595"/>
      <c r="J69" s="596"/>
      <c r="K69" s="28">
        <f t="shared" si="1"/>
      </c>
      <c r="L69" s="136">
        <f t="shared" si="2"/>
      </c>
      <c r="M69" s="28">
        <f t="shared" si="3"/>
      </c>
    </row>
    <row r="70" spans="1:13" ht="13.5">
      <c r="A70" s="45">
        <f t="shared" si="5"/>
        <v>44707</v>
      </c>
      <c r="B70" s="46">
        <f t="shared" si="0"/>
        <v>44707</v>
      </c>
      <c r="C70" s="137"/>
      <c r="D70" s="137"/>
      <c r="E70" s="138"/>
      <c r="F70" s="138"/>
      <c r="G70" s="138"/>
      <c r="H70" s="138"/>
      <c r="I70" s="595"/>
      <c r="J70" s="596"/>
      <c r="K70" s="28">
        <f t="shared" si="1"/>
      </c>
      <c r="L70" s="136">
        <f t="shared" si="2"/>
      </c>
      <c r="M70" s="28">
        <f t="shared" si="3"/>
      </c>
    </row>
    <row r="71" spans="1:13" ht="13.5">
      <c r="A71" s="45">
        <f t="shared" si="5"/>
        <v>44708</v>
      </c>
      <c r="B71" s="46">
        <f t="shared" si="0"/>
        <v>44708</v>
      </c>
      <c r="C71" s="137"/>
      <c r="D71" s="137"/>
      <c r="E71" s="138"/>
      <c r="F71" s="138"/>
      <c r="G71" s="138"/>
      <c r="H71" s="138"/>
      <c r="I71" s="595"/>
      <c r="J71" s="596"/>
      <c r="K71" s="28">
        <f t="shared" si="1"/>
      </c>
      <c r="L71" s="136">
        <f t="shared" si="2"/>
      </c>
      <c r="M71" s="28">
        <f t="shared" si="3"/>
      </c>
    </row>
    <row r="72" spans="1:13" ht="13.5">
      <c r="A72" s="45">
        <f t="shared" si="5"/>
        <v>44709</v>
      </c>
      <c r="B72" s="46">
        <f t="shared" si="0"/>
        <v>44709</v>
      </c>
      <c r="C72" s="137"/>
      <c r="D72" s="137"/>
      <c r="E72" s="138"/>
      <c r="F72" s="138"/>
      <c r="G72" s="138"/>
      <c r="H72" s="138"/>
      <c r="I72" s="595"/>
      <c r="J72" s="596"/>
      <c r="K72" s="28">
        <f aca="true" t="shared" si="6" ref="K72:K138">IF(OR(AND(WEEKDAY(A72,2)&lt;6,C72="休業日"),AND(C72="通常保育日",D72=0)),"←","")</f>
      </c>
      <c r="L72" s="136">
        <f aca="true" t="shared" si="7" ref="L72:L138">IF(OR(AND(WEEKDAY(A72,2)&lt;6,C72="休業日"),AND(C72="通常保育日",D72=0)),A72,"")</f>
      </c>
      <c r="M72" s="28">
        <f aca="true" t="shared" si="8" ref="M72:M138">IF(OR(AND(WEEKDAY(A72,2)&lt;6,C72="休業日"),AND(C72="通常保育日",D72=0)),"理由を記載してください","")</f>
      </c>
    </row>
    <row r="73" spans="1:13" ht="13.5">
      <c r="A73" s="45">
        <f t="shared" si="5"/>
        <v>44710</v>
      </c>
      <c r="B73" s="46">
        <f t="shared" si="0"/>
        <v>44710</v>
      </c>
      <c r="C73" s="137"/>
      <c r="D73" s="137"/>
      <c r="E73" s="138"/>
      <c r="F73" s="138"/>
      <c r="G73" s="138"/>
      <c r="H73" s="138"/>
      <c r="I73" s="595"/>
      <c r="J73" s="596"/>
      <c r="K73" s="28">
        <f t="shared" si="6"/>
      </c>
      <c r="L73" s="136">
        <f t="shared" si="7"/>
      </c>
      <c r="M73" s="28">
        <f t="shared" si="8"/>
      </c>
    </row>
    <row r="74" spans="1:13" ht="13.5">
      <c r="A74" s="45">
        <f t="shared" si="5"/>
        <v>44711</v>
      </c>
      <c r="B74" s="46">
        <f t="shared" si="0"/>
        <v>44711</v>
      </c>
      <c r="C74" s="137"/>
      <c r="D74" s="137"/>
      <c r="E74" s="138"/>
      <c r="F74" s="138"/>
      <c r="G74" s="138"/>
      <c r="H74" s="138"/>
      <c r="I74" s="595"/>
      <c r="J74" s="596"/>
      <c r="K74" s="28">
        <f t="shared" si="6"/>
      </c>
      <c r="L74" s="136">
        <f t="shared" si="7"/>
      </c>
      <c r="M74" s="28">
        <f t="shared" si="8"/>
      </c>
    </row>
    <row r="75" spans="1:13" ht="14.25" thickBot="1">
      <c r="A75" s="134">
        <f t="shared" si="5"/>
        <v>44712</v>
      </c>
      <c r="B75" s="135">
        <f t="shared" si="0"/>
        <v>44712</v>
      </c>
      <c r="C75" s="162"/>
      <c r="D75" s="162"/>
      <c r="E75" s="163"/>
      <c r="F75" s="163"/>
      <c r="G75" s="163"/>
      <c r="H75" s="163"/>
      <c r="I75" s="593"/>
      <c r="J75" s="594"/>
      <c r="K75" s="28">
        <f t="shared" si="6"/>
      </c>
      <c r="L75" s="136">
        <f t="shared" si="7"/>
      </c>
      <c r="M75" s="28">
        <f t="shared" si="8"/>
      </c>
    </row>
    <row r="76" spans="1:10" ht="14.25" thickTop="1">
      <c r="A76" s="605" t="s">
        <v>2</v>
      </c>
      <c r="B76" s="606"/>
      <c r="C76" s="591">
        <f>COUNTIF(C45:C75,"通常保育日")</f>
        <v>0</v>
      </c>
      <c r="D76" s="141">
        <f>SUMIF($C45:$C75,"通常保育日",D45:D75)</f>
        <v>0</v>
      </c>
      <c r="E76" s="141">
        <f>_xlfn.SUMIFS(E45:E75,$C45:$C75,"通常保育日",$D45:$D75,1)</f>
        <v>0</v>
      </c>
      <c r="F76" s="141">
        <f>_xlfn.SUMIFS(F45:F75,$C45:$C75,"通常保育日",$D45:$D75,1)</f>
        <v>0</v>
      </c>
      <c r="G76" s="141">
        <f>_xlfn.SUMIFS(G45:G75,$C45:$C75,"通常保育日",$D45:$D75,1)</f>
        <v>0</v>
      </c>
      <c r="H76" s="141">
        <f>_xlfn.SUMIFS(H45:H75,$C45:$C75,"通常保育日",$D45:$D75,1)</f>
        <v>0</v>
      </c>
      <c r="I76" s="146" t="s">
        <v>204</v>
      </c>
      <c r="J76" s="599" t="s">
        <v>27</v>
      </c>
    </row>
    <row r="77" spans="1:10" ht="13.5">
      <c r="A77" s="605"/>
      <c r="B77" s="606"/>
      <c r="C77" s="592"/>
      <c r="D77" s="142">
        <f>_xlfn.COUNTIFS($C45:$C75,"通常保育日",$D45:$D75,"※2時間未満")</f>
        <v>0</v>
      </c>
      <c r="E77" s="142">
        <f>_xlfn.SUMIFS(E45:E75,$C45:$C75,"通常保育日",$D45:$D75,"※2時間未満")</f>
        <v>0</v>
      </c>
      <c r="F77" s="142">
        <f>_xlfn.SUMIFS(F45:F75,$C45:$C75,"通常保育日",$D45:$D75,"※2時間未満")</f>
        <v>0</v>
      </c>
      <c r="G77" s="142">
        <f>_xlfn.SUMIFS(G45:G75,$C45:$C75,"通常保育日",$D45:$D75,"※2時間未満")</f>
        <v>0</v>
      </c>
      <c r="H77" s="142">
        <f>_xlfn.SUMIFS(H45:H75,$C45:$C75,"通常保育日",$D45:$D75,"※2時間未満")</f>
        <v>0</v>
      </c>
      <c r="I77" s="147" t="s">
        <v>203</v>
      </c>
      <c r="J77" s="600"/>
    </row>
    <row r="78" spans="1:10" ht="13.5">
      <c r="A78" s="605"/>
      <c r="B78" s="606"/>
      <c r="C78" s="589">
        <f>COUNTIF(C45:C75,"休業日")</f>
        <v>0</v>
      </c>
      <c r="D78" s="143">
        <f>SUMIF($C45:$C75,"休業日",D45:D75)</f>
        <v>0</v>
      </c>
      <c r="E78" s="143">
        <f>_xlfn.SUMIFS(E45:E75,$C45:$C75,"休業日",$D45:$D75,1)</f>
        <v>0</v>
      </c>
      <c r="F78" s="143">
        <f>_xlfn.SUMIFS(F45:F75,$C45:$C75,"休業日",$D45:$D75,1)</f>
        <v>0</v>
      </c>
      <c r="G78" s="143">
        <f>_xlfn.SUMIFS(G45:G75,$C45:$C75,"休業日",$D45:$D75,1)</f>
        <v>0</v>
      </c>
      <c r="H78" s="143">
        <f>_xlfn.SUMIFS(H45:H75,$C45:$C75,"休業日",$D45:$D75,1)</f>
        <v>0</v>
      </c>
      <c r="I78" s="148" t="s">
        <v>204</v>
      </c>
      <c r="J78" s="601" t="s">
        <v>11</v>
      </c>
    </row>
    <row r="79" spans="1:10" ht="13.5">
      <c r="A79" s="605"/>
      <c r="B79" s="606"/>
      <c r="C79" s="590"/>
      <c r="D79" s="142">
        <f>_xlfn.COUNTIFS(C45:C75,"休業日",$D45:$D75,"※2時間未満")</f>
        <v>0</v>
      </c>
      <c r="E79" s="142">
        <f>_xlfn.SUMIFS(E45:E75,$C45:$C75,"休業日",$D45:$D75,"※2時間未満")</f>
        <v>0</v>
      </c>
      <c r="F79" s="142">
        <f>_xlfn.SUMIFS(F45:F75,$C45:$C75,"休業日",$D45:$D75,"※2時間未満")</f>
        <v>0</v>
      </c>
      <c r="G79" s="142">
        <f>_xlfn.SUMIFS(G45:G75,$C45:$C75,"休業日",$D45:$D75,"※2時間未満")</f>
        <v>0</v>
      </c>
      <c r="H79" s="142">
        <f>_xlfn.SUMIFS(H45:H75,$C45:$C75,"休業日",$D45:$D75,"※2時間未満")</f>
        <v>0</v>
      </c>
      <c r="I79" s="147" t="s">
        <v>203</v>
      </c>
      <c r="J79" s="602"/>
    </row>
    <row r="80" spans="1:10" ht="13.5">
      <c r="A80" s="605"/>
      <c r="B80" s="606"/>
      <c r="C80" s="587">
        <f>COUNTIF(C45:C75,"長期休業日")</f>
        <v>0</v>
      </c>
      <c r="D80" s="144">
        <f>SUMIF($C45:$C75,"長期休業日",D45:D75)</f>
        <v>0</v>
      </c>
      <c r="E80" s="144">
        <f>_xlfn.SUMIFS(E45:E75,$C45:$C75,"長期休業日",$D45:$D75,1)</f>
        <v>0</v>
      </c>
      <c r="F80" s="144">
        <f>_xlfn.SUMIFS(F45:F75,$C45:$C75,"長期休業日",$D45:$D75,1)</f>
        <v>0</v>
      </c>
      <c r="G80" s="144">
        <f>_xlfn.SUMIFS(G45:G75,$C45:$C75,"長期休業日",$D45:$D75,1)</f>
        <v>0</v>
      </c>
      <c r="H80" s="144">
        <f>_xlfn.SUMIFS(H45:H75,$C45:$C75,"長期休業日",$D45:$D75,1)</f>
        <v>0</v>
      </c>
      <c r="I80" s="149" t="s">
        <v>204</v>
      </c>
      <c r="J80" s="603" t="s">
        <v>13</v>
      </c>
    </row>
    <row r="81" spans="1:10" ht="14.25" thickBot="1">
      <c r="A81" s="607"/>
      <c r="B81" s="608"/>
      <c r="C81" s="588"/>
      <c r="D81" s="145">
        <f>_xlfn.COUNTIFS(C45:C75,"長期休業日",$D45:$D75,"※2時間未満")</f>
        <v>0</v>
      </c>
      <c r="E81" s="145">
        <f>_xlfn.SUMIFS(E45:E75,$C45:$C75,"長期休業日",$D45:$D75,"※2時間未満")</f>
        <v>0</v>
      </c>
      <c r="F81" s="145">
        <f>_xlfn.SUMIFS(F45:F75,$C45:$C75,"長期休業日",$D45:$D75,"※2時間未満")</f>
        <v>0</v>
      </c>
      <c r="G81" s="145">
        <f>_xlfn.SUMIFS(G45:G75,$C45:$C75,"長期休業日",$D45:$D75,"※2時間未満")</f>
        <v>0</v>
      </c>
      <c r="H81" s="145">
        <f>_xlfn.SUMIFS(H45:H75,$C45:$C75,"長期休業日",$D45:$D75,"※2時間未満")</f>
        <v>0</v>
      </c>
      <c r="I81" s="150" t="s">
        <v>203</v>
      </c>
      <c r="J81" s="604"/>
    </row>
    <row r="82" spans="1:10" ht="13.5">
      <c r="A82" s="617" t="s">
        <v>26</v>
      </c>
      <c r="B82" s="618"/>
      <c r="C82" s="321" t="s">
        <v>6</v>
      </c>
      <c r="D82" s="321" t="s">
        <v>10</v>
      </c>
      <c r="E82" s="321" t="s">
        <v>9</v>
      </c>
      <c r="F82" s="321" t="s">
        <v>8</v>
      </c>
      <c r="G82" s="321" t="s">
        <v>7</v>
      </c>
      <c r="H82" s="321" t="s">
        <v>12</v>
      </c>
      <c r="I82" s="609" t="s">
        <v>86</v>
      </c>
      <c r="J82" s="610"/>
    </row>
    <row r="83" spans="1:10" ht="40.5">
      <c r="A83" s="619"/>
      <c r="B83" s="620"/>
      <c r="C83" s="73" t="s">
        <v>23</v>
      </c>
      <c r="D83" s="73" t="s">
        <v>5</v>
      </c>
      <c r="E83" s="73" t="s">
        <v>308</v>
      </c>
      <c r="F83" s="73" t="s">
        <v>309</v>
      </c>
      <c r="G83" s="73" t="s">
        <v>310</v>
      </c>
      <c r="H83" s="73" t="s">
        <v>311</v>
      </c>
      <c r="I83" s="611" t="s">
        <v>187</v>
      </c>
      <c r="J83" s="612"/>
    </row>
    <row r="84" spans="1:13" ht="13.5">
      <c r="A84" s="45">
        <f>A75+1</f>
        <v>44713</v>
      </c>
      <c r="B84" s="46">
        <f t="shared" si="0"/>
        <v>44713</v>
      </c>
      <c r="C84" s="137"/>
      <c r="D84" s="137"/>
      <c r="E84" s="138"/>
      <c r="F84" s="138"/>
      <c r="G84" s="138"/>
      <c r="H84" s="138"/>
      <c r="I84" s="597"/>
      <c r="J84" s="598"/>
      <c r="K84" s="28">
        <f t="shared" si="6"/>
      </c>
      <c r="L84" s="136">
        <f t="shared" si="7"/>
      </c>
      <c r="M84" s="28">
        <f t="shared" si="8"/>
      </c>
    </row>
    <row r="85" spans="1:13" ht="13.5">
      <c r="A85" s="45">
        <f>A84+1</f>
        <v>44714</v>
      </c>
      <c r="B85" s="46">
        <f t="shared" si="0"/>
        <v>44714</v>
      </c>
      <c r="C85" s="160"/>
      <c r="D85" s="160"/>
      <c r="E85" s="161"/>
      <c r="F85" s="161"/>
      <c r="G85" s="161"/>
      <c r="H85" s="161"/>
      <c r="I85" s="595"/>
      <c r="J85" s="596"/>
      <c r="K85" s="28">
        <f t="shared" si="6"/>
      </c>
      <c r="L85" s="136">
        <f t="shared" si="7"/>
      </c>
      <c r="M85" s="28">
        <f t="shared" si="8"/>
      </c>
    </row>
    <row r="86" spans="1:13" ht="13.5">
      <c r="A86" s="45">
        <f aca="true" t="shared" si="9" ref="A86:A113">A85+1</f>
        <v>44715</v>
      </c>
      <c r="B86" s="46">
        <f aca="true" t="shared" si="10" ref="B86:B113">A86</f>
        <v>44715</v>
      </c>
      <c r="C86" s="160"/>
      <c r="D86" s="137"/>
      <c r="E86" s="161"/>
      <c r="F86" s="161"/>
      <c r="G86" s="161"/>
      <c r="H86" s="161"/>
      <c r="I86" s="595"/>
      <c r="J86" s="596"/>
      <c r="K86" s="28">
        <f t="shared" si="6"/>
      </c>
      <c r="L86" s="136">
        <f t="shared" si="7"/>
      </c>
      <c r="M86" s="28">
        <f t="shared" si="8"/>
      </c>
    </row>
    <row r="87" spans="1:13" ht="13.5">
      <c r="A87" s="45">
        <f t="shared" si="9"/>
        <v>44716</v>
      </c>
      <c r="B87" s="46">
        <f t="shared" si="10"/>
        <v>44716</v>
      </c>
      <c r="C87" s="160"/>
      <c r="D87" s="137"/>
      <c r="E87" s="161"/>
      <c r="F87" s="161"/>
      <c r="G87" s="161"/>
      <c r="H87" s="161"/>
      <c r="I87" s="595"/>
      <c r="J87" s="596"/>
      <c r="K87" s="28">
        <f t="shared" si="6"/>
      </c>
      <c r="L87" s="136">
        <f t="shared" si="7"/>
      </c>
      <c r="M87" s="28">
        <f t="shared" si="8"/>
      </c>
    </row>
    <row r="88" spans="1:13" ht="13.5">
      <c r="A88" s="45">
        <f t="shared" si="9"/>
        <v>44717</v>
      </c>
      <c r="B88" s="46">
        <f t="shared" si="10"/>
        <v>44717</v>
      </c>
      <c r="C88" s="160"/>
      <c r="D88" s="137"/>
      <c r="E88" s="161"/>
      <c r="F88" s="161"/>
      <c r="G88" s="161"/>
      <c r="H88" s="161"/>
      <c r="I88" s="595"/>
      <c r="J88" s="596"/>
      <c r="K88" s="28">
        <f t="shared" si="6"/>
      </c>
      <c r="L88" s="136">
        <f t="shared" si="7"/>
      </c>
      <c r="M88" s="28">
        <f t="shared" si="8"/>
      </c>
    </row>
    <row r="89" spans="1:13" ht="13.5">
      <c r="A89" s="45">
        <f t="shared" si="9"/>
        <v>44718</v>
      </c>
      <c r="B89" s="46">
        <f t="shared" si="10"/>
        <v>44718</v>
      </c>
      <c r="C89" s="160"/>
      <c r="D89" s="137"/>
      <c r="E89" s="161"/>
      <c r="F89" s="161"/>
      <c r="G89" s="161"/>
      <c r="H89" s="161"/>
      <c r="I89" s="595"/>
      <c r="J89" s="596"/>
      <c r="K89" s="28">
        <f t="shared" si="6"/>
      </c>
      <c r="L89" s="136">
        <f t="shared" si="7"/>
      </c>
      <c r="M89" s="28">
        <f t="shared" si="8"/>
      </c>
    </row>
    <row r="90" spans="1:13" ht="13.5">
      <c r="A90" s="45">
        <f t="shared" si="9"/>
        <v>44719</v>
      </c>
      <c r="B90" s="46">
        <f t="shared" si="10"/>
        <v>44719</v>
      </c>
      <c r="C90" s="160"/>
      <c r="D90" s="137"/>
      <c r="E90" s="161"/>
      <c r="F90" s="161"/>
      <c r="G90" s="161"/>
      <c r="H90" s="161"/>
      <c r="I90" s="595"/>
      <c r="J90" s="596"/>
      <c r="K90" s="28">
        <f t="shared" si="6"/>
      </c>
      <c r="L90" s="136">
        <f t="shared" si="7"/>
      </c>
      <c r="M90" s="28">
        <f t="shared" si="8"/>
      </c>
    </row>
    <row r="91" spans="1:13" ht="13.5">
      <c r="A91" s="45">
        <f t="shared" si="9"/>
        <v>44720</v>
      </c>
      <c r="B91" s="46">
        <f t="shared" si="10"/>
        <v>44720</v>
      </c>
      <c r="C91" s="160"/>
      <c r="D91" s="137"/>
      <c r="E91" s="161"/>
      <c r="F91" s="161"/>
      <c r="G91" s="161"/>
      <c r="H91" s="161"/>
      <c r="I91" s="595"/>
      <c r="J91" s="596"/>
      <c r="K91" s="28">
        <f t="shared" si="6"/>
      </c>
      <c r="L91" s="136">
        <f t="shared" si="7"/>
      </c>
      <c r="M91" s="28">
        <f t="shared" si="8"/>
      </c>
    </row>
    <row r="92" spans="1:13" ht="13.5">
      <c r="A92" s="45">
        <f t="shared" si="9"/>
        <v>44721</v>
      </c>
      <c r="B92" s="46">
        <f t="shared" si="10"/>
        <v>44721</v>
      </c>
      <c r="C92" s="160"/>
      <c r="D92" s="137"/>
      <c r="E92" s="161"/>
      <c r="F92" s="161"/>
      <c r="G92" s="161"/>
      <c r="H92" s="161"/>
      <c r="I92" s="595"/>
      <c r="J92" s="596"/>
      <c r="K92" s="28">
        <f t="shared" si="6"/>
      </c>
      <c r="L92" s="136">
        <f t="shared" si="7"/>
      </c>
      <c r="M92" s="28">
        <f t="shared" si="8"/>
      </c>
    </row>
    <row r="93" spans="1:13" ht="13.5">
      <c r="A93" s="45">
        <f t="shared" si="9"/>
        <v>44722</v>
      </c>
      <c r="B93" s="46">
        <f t="shared" si="10"/>
        <v>44722</v>
      </c>
      <c r="C93" s="160"/>
      <c r="D93" s="137"/>
      <c r="E93" s="161"/>
      <c r="F93" s="161"/>
      <c r="G93" s="161"/>
      <c r="H93" s="161"/>
      <c r="I93" s="595"/>
      <c r="J93" s="596"/>
      <c r="K93" s="28">
        <f t="shared" si="6"/>
      </c>
      <c r="L93" s="136">
        <f t="shared" si="7"/>
      </c>
      <c r="M93" s="28">
        <f t="shared" si="8"/>
      </c>
    </row>
    <row r="94" spans="1:13" ht="13.5">
      <c r="A94" s="45">
        <f t="shared" si="9"/>
        <v>44723</v>
      </c>
      <c r="B94" s="46">
        <f t="shared" si="10"/>
        <v>44723</v>
      </c>
      <c r="C94" s="160"/>
      <c r="D94" s="137"/>
      <c r="E94" s="161"/>
      <c r="F94" s="161"/>
      <c r="G94" s="161"/>
      <c r="H94" s="161"/>
      <c r="I94" s="595"/>
      <c r="J94" s="596"/>
      <c r="K94" s="28">
        <f t="shared" si="6"/>
      </c>
      <c r="L94" s="136">
        <f t="shared" si="7"/>
      </c>
      <c r="M94" s="28">
        <f t="shared" si="8"/>
      </c>
    </row>
    <row r="95" spans="1:13" ht="13.5">
      <c r="A95" s="45">
        <f t="shared" si="9"/>
        <v>44724</v>
      </c>
      <c r="B95" s="46">
        <f t="shared" si="10"/>
        <v>44724</v>
      </c>
      <c r="C95" s="160"/>
      <c r="D95" s="137"/>
      <c r="E95" s="161"/>
      <c r="F95" s="161"/>
      <c r="G95" s="161"/>
      <c r="H95" s="161"/>
      <c r="I95" s="595"/>
      <c r="J95" s="596"/>
      <c r="K95" s="28">
        <f t="shared" si="6"/>
      </c>
      <c r="L95" s="136">
        <f t="shared" si="7"/>
      </c>
      <c r="M95" s="28">
        <f t="shared" si="8"/>
      </c>
    </row>
    <row r="96" spans="1:13" ht="13.5">
      <c r="A96" s="45">
        <f t="shared" si="9"/>
        <v>44725</v>
      </c>
      <c r="B96" s="46">
        <f t="shared" si="10"/>
        <v>44725</v>
      </c>
      <c r="C96" s="160"/>
      <c r="D96" s="137"/>
      <c r="E96" s="161"/>
      <c r="F96" s="161"/>
      <c r="G96" s="161"/>
      <c r="H96" s="161"/>
      <c r="I96" s="595"/>
      <c r="J96" s="596"/>
      <c r="K96" s="28">
        <f t="shared" si="6"/>
      </c>
      <c r="L96" s="136">
        <f t="shared" si="7"/>
      </c>
      <c r="M96" s="28">
        <f t="shared" si="8"/>
      </c>
    </row>
    <row r="97" spans="1:13" ht="13.5">
      <c r="A97" s="45">
        <f t="shared" si="9"/>
        <v>44726</v>
      </c>
      <c r="B97" s="46">
        <f t="shared" si="10"/>
        <v>44726</v>
      </c>
      <c r="C97" s="160"/>
      <c r="D97" s="137"/>
      <c r="E97" s="161"/>
      <c r="F97" s="161"/>
      <c r="G97" s="161"/>
      <c r="H97" s="161"/>
      <c r="I97" s="595"/>
      <c r="J97" s="596"/>
      <c r="K97" s="28">
        <f t="shared" si="6"/>
      </c>
      <c r="L97" s="136">
        <f t="shared" si="7"/>
      </c>
      <c r="M97" s="28">
        <f t="shared" si="8"/>
      </c>
    </row>
    <row r="98" spans="1:13" ht="13.5">
      <c r="A98" s="45">
        <f t="shared" si="9"/>
        <v>44727</v>
      </c>
      <c r="B98" s="46">
        <f t="shared" si="10"/>
        <v>44727</v>
      </c>
      <c r="C98" s="160"/>
      <c r="D98" s="137"/>
      <c r="E98" s="161"/>
      <c r="F98" s="161"/>
      <c r="G98" s="161"/>
      <c r="H98" s="161"/>
      <c r="I98" s="595"/>
      <c r="J98" s="596"/>
      <c r="K98" s="28">
        <f t="shared" si="6"/>
      </c>
      <c r="L98" s="136">
        <f t="shared" si="7"/>
      </c>
      <c r="M98" s="28">
        <f t="shared" si="8"/>
      </c>
    </row>
    <row r="99" spans="1:13" ht="13.5">
      <c r="A99" s="45">
        <f t="shared" si="9"/>
        <v>44728</v>
      </c>
      <c r="B99" s="46">
        <f t="shared" si="10"/>
        <v>44728</v>
      </c>
      <c r="C99" s="160"/>
      <c r="D99" s="137"/>
      <c r="E99" s="161"/>
      <c r="F99" s="161"/>
      <c r="G99" s="161"/>
      <c r="H99" s="161"/>
      <c r="I99" s="595"/>
      <c r="J99" s="596"/>
      <c r="K99" s="28">
        <f t="shared" si="6"/>
      </c>
      <c r="L99" s="136">
        <f t="shared" si="7"/>
      </c>
      <c r="M99" s="28">
        <f t="shared" si="8"/>
      </c>
    </row>
    <row r="100" spans="1:13" ht="13.5">
      <c r="A100" s="45">
        <f t="shared" si="9"/>
        <v>44729</v>
      </c>
      <c r="B100" s="46">
        <f t="shared" si="10"/>
        <v>44729</v>
      </c>
      <c r="C100" s="160"/>
      <c r="D100" s="137"/>
      <c r="E100" s="161"/>
      <c r="F100" s="161"/>
      <c r="G100" s="161"/>
      <c r="H100" s="161"/>
      <c r="I100" s="595"/>
      <c r="J100" s="596"/>
      <c r="K100" s="28">
        <f t="shared" si="6"/>
      </c>
      <c r="L100" s="136">
        <f t="shared" si="7"/>
      </c>
      <c r="M100" s="28">
        <f t="shared" si="8"/>
      </c>
    </row>
    <row r="101" spans="1:13" ht="13.5">
      <c r="A101" s="45">
        <f t="shared" si="9"/>
        <v>44730</v>
      </c>
      <c r="B101" s="46">
        <f t="shared" si="10"/>
        <v>44730</v>
      </c>
      <c r="C101" s="160"/>
      <c r="D101" s="137"/>
      <c r="E101" s="161"/>
      <c r="F101" s="161"/>
      <c r="G101" s="161"/>
      <c r="H101" s="161"/>
      <c r="I101" s="595"/>
      <c r="J101" s="596"/>
      <c r="K101" s="28">
        <f t="shared" si="6"/>
      </c>
      <c r="L101" s="136">
        <f t="shared" si="7"/>
      </c>
      <c r="M101" s="28">
        <f t="shared" si="8"/>
      </c>
    </row>
    <row r="102" spans="1:13" ht="13.5">
      <c r="A102" s="45">
        <f t="shared" si="9"/>
        <v>44731</v>
      </c>
      <c r="B102" s="46">
        <f t="shared" si="10"/>
        <v>44731</v>
      </c>
      <c r="C102" s="160"/>
      <c r="D102" s="137"/>
      <c r="E102" s="161"/>
      <c r="F102" s="161"/>
      <c r="G102" s="161"/>
      <c r="H102" s="161"/>
      <c r="I102" s="595"/>
      <c r="J102" s="596"/>
      <c r="K102" s="28">
        <f t="shared" si="6"/>
      </c>
      <c r="L102" s="136">
        <f t="shared" si="7"/>
      </c>
      <c r="M102" s="28">
        <f t="shared" si="8"/>
      </c>
    </row>
    <row r="103" spans="1:13" ht="13.5">
      <c r="A103" s="45">
        <f t="shared" si="9"/>
        <v>44732</v>
      </c>
      <c r="B103" s="46">
        <f t="shared" si="10"/>
        <v>44732</v>
      </c>
      <c r="C103" s="160"/>
      <c r="D103" s="137"/>
      <c r="E103" s="161"/>
      <c r="F103" s="161"/>
      <c r="G103" s="161"/>
      <c r="H103" s="161"/>
      <c r="I103" s="595"/>
      <c r="J103" s="596"/>
      <c r="K103" s="28">
        <f t="shared" si="6"/>
      </c>
      <c r="L103" s="136">
        <f t="shared" si="7"/>
      </c>
      <c r="M103" s="28">
        <f t="shared" si="8"/>
      </c>
    </row>
    <row r="104" spans="1:13" ht="13.5">
      <c r="A104" s="45">
        <f t="shared" si="9"/>
        <v>44733</v>
      </c>
      <c r="B104" s="46">
        <f t="shared" si="10"/>
        <v>44733</v>
      </c>
      <c r="C104" s="160"/>
      <c r="D104" s="137"/>
      <c r="E104" s="161"/>
      <c r="F104" s="161"/>
      <c r="G104" s="161"/>
      <c r="H104" s="161"/>
      <c r="I104" s="595"/>
      <c r="J104" s="596"/>
      <c r="K104" s="28">
        <f t="shared" si="6"/>
      </c>
      <c r="L104" s="136">
        <f t="shared" si="7"/>
      </c>
      <c r="M104" s="28">
        <f t="shared" si="8"/>
      </c>
    </row>
    <row r="105" spans="1:13" ht="13.5">
      <c r="A105" s="45">
        <f t="shared" si="9"/>
        <v>44734</v>
      </c>
      <c r="B105" s="46">
        <f t="shared" si="10"/>
        <v>44734</v>
      </c>
      <c r="C105" s="160"/>
      <c r="D105" s="137"/>
      <c r="E105" s="161"/>
      <c r="F105" s="161"/>
      <c r="G105" s="161"/>
      <c r="H105" s="161"/>
      <c r="I105" s="595"/>
      <c r="J105" s="596"/>
      <c r="K105" s="28">
        <f t="shared" si="6"/>
      </c>
      <c r="L105" s="136">
        <f t="shared" si="7"/>
      </c>
      <c r="M105" s="28">
        <f t="shared" si="8"/>
      </c>
    </row>
    <row r="106" spans="1:13" ht="13.5">
      <c r="A106" s="45">
        <f t="shared" si="9"/>
        <v>44735</v>
      </c>
      <c r="B106" s="46">
        <f t="shared" si="10"/>
        <v>44735</v>
      </c>
      <c r="C106" s="160"/>
      <c r="D106" s="137"/>
      <c r="E106" s="161"/>
      <c r="F106" s="161"/>
      <c r="G106" s="161"/>
      <c r="H106" s="161"/>
      <c r="I106" s="595"/>
      <c r="J106" s="596"/>
      <c r="K106" s="28">
        <f t="shared" si="6"/>
      </c>
      <c r="L106" s="136">
        <f t="shared" si="7"/>
      </c>
      <c r="M106" s="28">
        <f t="shared" si="8"/>
      </c>
    </row>
    <row r="107" spans="1:13" ht="13.5">
      <c r="A107" s="45">
        <f t="shared" si="9"/>
        <v>44736</v>
      </c>
      <c r="B107" s="46">
        <f t="shared" si="10"/>
        <v>44736</v>
      </c>
      <c r="C107" s="160"/>
      <c r="D107" s="137"/>
      <c r="E107" s="161"/>
      <c r="F107" s="161"/>
      <c r="G107" s="161"/>
      <c r="H107" s="161"/>
      <c r="I107" s="595"/>
      <c r="J107" s="596"/>
      <c r="K107" s="28">
        <f t="shared" si="6"/>
      </c>
      <c r="L107" s="136">
        <f t="shared" si="7"/>
      </c>
      <c r="M107" s="28">
        <f t="shared" si="8"/>
      </c>
    </row>
    <row r="108" spans="1:13" ht="13.5">
      <c r="A108" s="45">
        <f t="shared" si="9"/>
        <v>44737</v>
      </c>
      <c r="B108" s="46">
        <f t="shared" si="10"/>
        <v>44737</v>
      </c>
      <c r="C108" s="160"/>
      <c r="D108" s="137"/>
      <c r="E108" s="161"/>
      <c r="F108" s="161"/>
      <c r="G108" s="161"/>
      <c r="H108" s="161"/>
      <c r="I108" s="595"/>
      <c r="J108" s="596"/>
      <c r="K108" s="28">
        <f t="shared" si="6"/>
      </c>
      <c r="L108" s="136">
        <f t="shared" si="7"/>
      </c>
      <c r="M108" s="28">
        <f t="shared" si="8"/>
      </c>
    </row>
    <row r="109" spans="1:13" ht="13.5">
      <c r="A109" s="45">
        <f t="shared" si="9"/>
        <v>44738</v>
      </c>
      <c r="B109" s="46">
        <f t="shared" si="10"/>
        <v>44738</v>
      </c>
      <c r="C109" s="160"/>
      <c r="D109" s="137"/>
      <c r="E109" s="161"/>
      <c r="F109" s="161"/>
      <c r="G109" s="161"/>
      <c r="H109" s="161"/>
      <c r="I109" s="595"/>
      <c r="J109" s="596"/>
      <c r="K109" s="28">
        <f t="shared" si="6"/>
      </c>
      <c r="L109" s="136">
        <f t="shared" si="7"/>
      </c>
      <c r="M109" s="28">
        <f t="shared" si="8"/>
      </c>
    </row>
    <row r="110" spans="1:13" ht="13.5">
      <c r="A110" s="45">
        <f t="shared" si="9"/>
        <v>44739</v>
      </c>
      <c r="B110" s="46">
        <f t="shared" si="10"/>
        <v>44739</v>
      </c>
      <c r="C110" s="160"/>
      <c r="D110" s="137"/>
      <c r="E110" s="161"/>
      <c r="F110" s="161"/>
      <c r="G110" s="161"/>
      <c r="H110" s="161"/>
      <c r="I110" s="595"/>
      <c r="J110" s="596"/>
      <c r="K110" s="28">
        <f t="shared" si="6"/>
      </c>
      <c r="L110" s="136">
        <f t="shared" si="7"/>
      </c>
      <c r="M110" s="28">
        <f t="shared" si="8"/>
      </c>
    </row>
    <row r="111" spans="1:13" ht="13.5">
      <c r="A111" s="45">
        <f t="shared" si="9"/>
        <v>44740</v>
      </c>
      <c r="B111" s="46">
        <f t="shared" si="10"/>
        <v>44740</v>
      </c>
      <c r="C111" s="160"/>
      <c r="D111" s="160"/>
      <c r="E111" s="161"/>
      <c r="F111" s="161"/>
      <c r="G111" s="161"/>
      <c r="H111" s="161"/>
      <c r="I111" s="595"/>
      <c r="J111" s="596"/>
      <c r="K111" s="28">
        <f t="shared" si="6"/>
      </c>
      <c r="L111" s="136">
        <f t="shared" si="7"/>
      </c>
      <c r="M111" s="28">
        <f t="shared" si="8"/>
      </c>
    </row>
    <row r="112" spans="1:13" ht="13.5">
      <c r="A112" s="45">
        <f t="shared" si="9"/>
        <v>44741</v>
      </c>
      <c r="B112" s="46">
        <f t="shared" si="10"/>
        <v>44741</v>
      </c>
      <c r="C112" s="160"/>
      <c r="D112" s="137"/>
      <c r="E112" s="161"/>
      <c r="F112" s="161"/>
      <c r="G112" s="161"/>
      <c r="H112" s="161"/>
      <c r="I112" s="595"/>
      <c r="J112" s="596"/>
      <c r="K112" s="28">
        <f t="shared" si="6"/>
      </c>
      <c r="L112" s="136">
        <f t="shared" si="7"/>
      </c>
      <c r="M112" s="28">
        <f t="shared" si="8"/>
      </c>
    </row>
    <row r="113" spans="1:13" ht="14.25" thickBot="1">
      <c r="A113" s="134">
        <f t="shared" si="9"/>
        <v>44742</v>
      </c>
      <c r="B113" s="135">
        <f t="shared" si="10"/>
        <v>44742</v>
      </c>
      <c r="C113" s="139"/>
      <c r="D113" s="162"/>
      <c r="E113" s="140"/>
      <c r="F113" s="140"/>
      <c r="G113" s="140"/>
      <c r="H113" s="140"/>
      <c r="I113" s="593"/>
      <c r="J113" s="594"/>
      <c r="K113" s="28">
        <f t="shared" si="6"/>
      </c>
      <c r="L113" s="136">
        <f t="shared" si="7"/>
      </c>
      <c r="M113" s="28">
        <f t="shared" si="8"/>
      </c>
    </row>
    <row r="114" spans="1:10" ht="14.25" thickTop="1">
      <c r="A114" s="605" t="s">
        <v>2</v>
      </c>
      <c r="B114" s="606"/>
      <c r="C114" s="591">
        <f>COUNTIF(C84:C113,"通常保育日")</f>
        <v>0</v>
      </c>
      <c r="D114" s="141">
        <f>SUMIF($C84:$C113,"通常保育日",D84:D113)</f>
        <v>0</v>
      </c>
      <c r="E114" s="141">
        <f>_xlfn.SUMIFS(E84:E113,$C84:$C113,"通常保育日",$D84:$D113,1)</f>
        <v>0</v>
      </c>
      <c r="F114" s="141">
        <f>_xlfn.SUMIFS(F84:F113,$C84:$C113,"通常保育日",$D84:$D113,1)</f>
        <v>0</v>
      </c>
      <c r="G114" s="141">
        <f>_xlfn.SUMIFS(G84:G113,$C84:$C113,"通常保育日",$D84:$D113,1)</f>
        <v>0</v>
      </c>
      <c r="H114" s="141">
        <f>_xlfn.SUMIFS(H84:H113,$C84:$C113,"通常保育日",$D84:$D113,1)</f>
        <v>0</v>
      </c>
      <c r="I114" s="146" t="s">
        <v>204</v>
      </c>
      <c r="J114" s="599" t="s">
        <v>27</v>
      </c>
    </row>
    <row r="115" spans="1:10" ht="13.5">
      <c r="A115" s="605"/>
      <c r="B115" s="606"/>
      <c r="C115" s="592"/>
      <c r="D115" s="142">
        <f>_xlfn.COUNTIFS($C84:$C113,"通常保育日",$D84:$D113,"※2時間未満")</f>
        <v>0</v>
      </c>
      <c r="E115" s="142">
        <f>_xlfn.SUMIFS(E84:E113,$C84:$C113,"通常保育日",$D84:$D113,"※2時間未満")</f>
        <v>0</v>
      </c>
      <c r="F115" s="142">
        <f>_xlfn.SUMIFS(F84:F113,$C84:$C113,"通常保育日",$D84:$D113,"※2時間未満")</f>
        <v>0</v>
      </c>
      <c r="G115" s="142">
        <f>_xlfn.SUMIFS(G84:G113,$C84:$C113,"通常保育日",$D84:$D113,"※2時間未満")</f>
        <v>0</v>
      </c>
      <c r="H115" s="142">
        <f>_xlfn.SUMIFS(H84:H113,$C84:$C113,"通常保育日",$D84:$D113,"※2時間未満")</f>
        <v>0</v>
      </c>
      <c r="I115" s="147" t="s">
        <v>203</v>
      </c>
      <c r="J115" s="600"/>
    </row>
    <row r="116" spans="1:10" ht="13.5">
      <c r="A116" s="605"/>
      <c r="B116" s="606"/>
      <c r="C116" s="589">
        <f>COUNTIF(C84:C113,"休業日")</f>
        <v>0</v>
      </c>
      <c r="D116" s="143">
        <f>SUMIF($C84:$C113,"休業日",D84:D113)</f>
        <v>0</v>
      </c>
      <c r="E116" s="143">
        <f>_xlfn.SUMIFS(E84:E113,$C84:$C113,"休業日",$D84:$D113,1)</f>
        <v>0</v>
      </c>
      <c r="F116" s="143">
        <f>_xlfn.SUMIFS(F84:F113,$C84:$C113,"休業日",$D84:$D113,1)</f>
        <v>0</v>
      </c>
      <c r="G116" s="143">
        <f>_xlfn.SUMIFS(G84:G113,$C84:$C113,"休業日",$D84:$D113,1)</f>
        <v>0</v>
      </c>
      <c r="H116" s="143">
        <f>_xlfn.SUMIFS(H84:H113,$C84:$C113,"休業日",$D84:$D113,1)</f>
        <v>0</v>
      </c>
      <c r="I116" s="148" t="s">
        <v>204</v>
      </c>
      <c r="J116" s="601" t="s">
        <v>11</v>
      </c>
    </row>
    <row r="117" spans="1:10" ht="13.5">
      <c r="A117" s="605"/>
      <c r="B117" s="606"/>
      <c r="C117" s="590"/>
      <c r="D117" s="142">
        <f>_xlfn.COUNTIFS(C84:C113,"休業日",$D84:$D113,"※2時間未満")</f>
        <v>0</v>
      </c>
      <c r="E117" s="142">
        <f>_xlfn.SUMIFS(E84:E113,$C84:$C113,"休業日",$D84:$D113,"※2時間未満")</f>
        <v>0</v>
      </c>
      <c r="F117" s="142">
        <f>_xlfn.SUMIFS(F84:F113,$C84:$C113,"休業日",$D84:$D113,"※2時間未満")</f>
        <v>0</v>
      </c>
      <c r="G117" s="142">
        <f>_xlfn.SUMIFS(G84:G113,$C84:$C113,"休業日",$D84:$D113,"※2時間未満")</f>
        <v>0</v>
      </c>
      <c r="H117" s="142">
        <f>_xlfn.SUMIFS(H84:H113,$C84:$C113,"休業日",$D84:$D113,"※2時間未満")</f>
        <v>0</v>
      </c>
      <c r="I117" s="147" t="s">
        <v>203</v>
      </c>
      <c r="J117" s="602"/>
    </row>
    <row r="118" spans="1:10" ht="13.5">
      <c r="A118" s="605"/>
      <c r="B118" s="606"/>
      <c r="C118" s="587">
        <f>COUNTIF(C84:C113,"長期休業日")</f>
        <v>0</v>
      </c>
      <c r="D118" s="144">
        <f>SUMIF($C84:$C113,"長期休業日",D84:D113)</f>
        <v>0</v>
      </c>
      <c r="E118" s="144">
        <f>_xlfn.SUMIFS(E84:E113,$C84:$C113,"長期休業日",$D84:$D113,1)</f>
        <v>0</v>
      </c>
      <c r="F118" s="144">
        <f>_xlfn.SUMIFS(F84:F113,$C84:$C113,"長期休業日",$D84:$D113,1)</f>
        <v>0</v>
      </c>
      <c r="G118" s="144">
        <f>_xlfn.SUMIFS(G84:G113,$C84:$C113,"長期休業日",$D84:$D113,1)</f>
        <v>0</v>
      </c>
      <c r="H118" s="144">
        <f>_xlfn.SUMIFS(H84:H113,$C84:$C113,"長期休業日",$D84:$D113,1)</f>
        <v>0</v>
      </c>
      <c r="I118" s="149" t="s">
        <v>204</v>
      </c>
      <c r="J118" s="603" t="s">
        <v>13</v>
      </c>
    </row>
    <row r="119" spans="1:10" ht="14.25" thickBot="1">
      <c r="A119" s="607"/>
      <c r="B119" s="608"/>
      <c r="C119" s="588"/>
      <c r="D119" s="145">
        <f>_xlfn.COUNTIFS(C84:C113,"長期休業日",$D84:$D113,"※2時間未満")</f>
        <v>0</v>
      </c>
      <c r="E119" s="145">
        <f>_xlfn.SUMIFS(E84:E113,$C84:$C113,"長期休業日",$D84:$D113,"※2時間未満")</f>
        <v>0</v>
      </c>
      <c r="F119" s="145">
        <f>_xlfn.SUMIFS(F84:F113,$C84:$C113,"長期休業日",$D84:$D113,"※2時間未満")</f>
        <v>0</v>
      </c>
      <c r="G119" s="145">
        <f>_xlfn.SUMIFS(G84:G113,$C84:$C113,"長期休業日",$D84:$D113,"※2時間未満")</f>
        <v>0</v>
      </c>
      <c r="H119" s="145">
        <f>_xlfn.SUMIFS(H84:H113,$C84:$C113,"長期休業日",$D84:$D113,"※2時間未満")</f>
        <v>0</v>
      </c>
      <c r="I119" s="150" t="s">
        <v>203</v>
      </c>
      <c r="J119" s="604"/>
    </row>
    <row r="120" spans="1:10" ht="13.5">
      <c r="A120" s="617" t="s">
        <v>28</v>
      </c>
      <c r="B120" s="618"/>
      <c r="C120" s="321" t="s">
        <v>6</v>
      </c>
      <c r="D120" s="321" t="s">
        <v>10</v>
      </c>
      <c r="E120" s="321" t="s">
        <v>9</v>
      </c>
      <c r="F120" s="321" t="s">
        <v>8</v>
      </c>
      <c r="G120" s="321" t="s">
        <v>7</v>
      </c>
      <c r="H120" s="321" t="s">
        <v>12</v>
      </c>
      <c r="I120" s="609" t="s">
        <v>86</v>
      </c>
      <c r="J120" s="610"/>
    </row>
    <row r="121" spans="1:10" ht="40.5">
      <c r="A121" s="619"/>
      <c r="B121" s="620"/>
      <c r="C121" s="73" t="s">
        <v>23</v>
      </c>
      <c r="D121" s="73" t="s">
        <v>5</v>
      </c>
      <c r="E121" s="73" t="s">
        <v>308</v>
      </c>
      <c r="F121" s="73" t="s">
        <v>309</v>
      </c>
      <c r="G121" s="73" t="s">
        <v>310</v>
      </c>
      <c r="H121" s="73" t="s">
        <v>311</v>
      </c>
      <c r="I121" s="611" t="s">
        <v>187</v>
      </c>
      <c r="J121" s="612"/>
    </row>
    <row r="122" spans="1:13" ht="13.5">
      <c r="A122" s="45">
        <f>A113+1</f>
        <v>44743</v>
      </c>
      <c r="B122" s="46">
        <f>A122</f>
        <v>44743</v>
      </c>
      <c r="C122" s="137"/>
      <c r="D122" s="137"/>
      <c r="E122" s="138"/>
      <c r="F122" s="138"/>
      <c r="G122" s="138"/>
      <c r="H122" s="138"/>
      <c r="I122" s="597"/>
      <c r="J122" s="598"/>
      <c r="K122" s="28">
        <f t="shared" si="6"/>
      </c>
      <c r="L122" s="136">
        <f t="shared" si="7"/>
      </c>
      <c r="M122" s="28">
        <f t="shared" si="8"/>
      </c>
    </row>
    <row r="123" spans="1:13" ht="13.5">
      <c r="A123" s="45">
        <f>A122+1</f>
        <v>44744</v>
      </c>
      <c r="B123" s="46">
        <f>A123</f>
        <v>44744</v>
      </c>
      <c r="C123" s="160"/>
      <c r="D123" s="160"/>
      <c r="E123" s="161"/>
      <c r="F123" s="161"/>
      <c r="G123" s="161"/>
      <c r="H123" s="161"/>
      <c r="I123" s="595"/>
      <c r="J123" s="596"/>
      <c r="K123" s="28">
        <f t="shared" si="6"/>
      </c>
      <c r="L123" s="136">
        <f t="shared" si="7"/>
      </c>
      <c r="M123" s="28">
        <f t="shared" si="8"/>
      </c>
    </row>
    <row r="124" spans="1:13" ht="13.5">
      <c r="A124" s="45">
        <f aca="true" t="shared" si="11" ref="A124:A152">A123+1</f>
        <v>44745</v>
      </c>
      <c r="B124" s="46">
        <f aca="true" t="shared" si="12" ref="B124:B152">A124</f>
        <v>44745</v>
      </c>
      <c r="C124" s="137"/>
      <c r="D124" s="137"/>
      <c r="E124" s="161"/>
      <c r="F124" s="161"/>
      <c r="G124" s="161"/>
      <c r="H124" s="161"/>
      <c r="I124" s="595"/>
      <c r="J124" s="596"/>
      <c r="K124" s="28">
        <f t="shared" si="6"/>
      </c>
      <c r="L124" s="136">
        <f t="shared" si="7"/>
      </c>
      <c r="M124" s="28">
        <f t="shared" si="8"/>
      </c>
    </row>
    <row r="125" spans="1:13" ht="13.5">
      <c r="A125" s="45">
        <f t="shared" si="11"/>
        <v>44746</v>
      </c>
      <c r="B125" s="46">
        <f t="shared" si="12"/>
        <v>44746</v>
      </c>
      <c r="C125" s="137"/>
      <c r="D125" s="137"/>
      <c r="E125" s="161"/>
      <c r="F125" s="161"/>
      <c r="G125" s="161"/>
      <c r="H125" s="161"/>
      <c r="I125" s="595"/>
      <c r="J125" s="596"/>
      <c r="K125" s="28">
        <f t="shared" si="6"/>
      </c>
      <c r="L125" s="136">
        <f t="shared" si="7"/>
      </c>
      <c r="M125" s="28">
        <f t="shared" si="8"/>
      </c>
    </row>
    <row r="126" spans="1:13" ht="13.5">
      <c r="A126" s="45">
        <f t="shared" si="11"/>
        <v>44747</v>
      </c>
      <c r="B126" s="46">
        <f t="shared" si="12"/>
        <v>44747</v>
      </c>
      <c r="C126" s="137"/>
      <c r="D126" s="137"/>
      <c r="E126" s="161"/>
      <c r="F126" s="161"/>
      <c r="G126" s="161"/>
      <c r="H126" s="161"/>
      <c r="I126" s="595"/>
      <c r="J126" s="596"/>
      <c r="K126" s="28">
        <f t="shared" si="6"/>
      </c>
      <c r="L126" s="136">
        <f t="shared" si="7"/>
      </c>
      <c r="M126" s="28">
        <f t="shared" si="8"/>
      </c>
    </row>
    <row r="127" spans="1:13" ht="13.5">
      <c r="A127" s="45">
        <f t="shared" si="11"/>
        <v>44748</v>
      </c>
      <c r="B127" s="46">
        <f t="shared" si="12"/>
        <v>44748</v>
      </c>
      <c r="C127" s="137"/>
      <c r="D127" s="137"/>
      <c r="E127" s="161"/>
      <c r="F127" s="161"/>
      <c r="G127" s="161"/>
      <c r="H127" s="161"/>
      <c r="I127" s="595"/>
      <c r="J127" s="596"/>
      <c r="K127" s="28">
        <f t="shared" si="6"/>
      </c>
      <c r="L127" s="136">
        <f t="shared" si="7"/>
      </c>
      <c r="M127" s="28">
        <f t="shared" si="8"/>
      </c>
    </row>
    <row r="128" spans="1:13" ht="13.5">
      <c r="A128" s="45">
        <f t="shared" si="11"/>
        <v>44749</v>
      </c>
      <c r="B128" s="46">
        <f t="shared" si="12"/>
        <v>44749</v>
      </c>
      <c r="C128" s="137"/>
      <c r="D128" s="137"/>
      <c r="E128" s="161"/>
      <c r="F128" s="161"/>
      <c r="G128" s="161"/>
      <c r="H128" s="161"/>
      <c r="I128" s="595"/>
      <c r="J128" s="596"/>
      <c r="K128" s="28">
        <f t="shared" si="6"/>
      </c>
      <c r="L128" s="136">
        <f t="shared" si="7"/>
      </c>
      <c r="M128" s="28">
        <f t="shared" si="8"/>
      </c>
    </row>
    <row r="129" spans="1:13" ht="13.5">
      <c r="A129" s="45">
        <f t="shared" si="11"/>
        <v>44750</v>
      </c>
      <c r="B129" s="46">
        <f t="shared" si="12"/>
        <v>44750</v>
      </c>
      <c r="C129" s="137"/>
      <c r="D129" s="137"/>
      <c r="E129" s="161"/>
      <c r="F129" s="161"/>
      <c r="G129" s="161"/>
      <c r="H129" s="161"/>
      <c r="I129" s="595"/>
      <c r="J129" s="596"/>
      <c r="K129" s="28">
        <f t="shared" si="6"/>
      </c>
      <c r="L129" s="136">
        <f t="shared" si="7"/>
      </c>
      <c r="M129" s="28">
        <f t="shared" si="8"/>
      </c>
    </row>
    <row r="130" spans="1:13" ht="13.5">
      <c r="A130" s="45">
        <f t="shared" si="11"/>
        <v>44751</v>
      </c>
      <c r="B130" s="46">
        <f t="shared" si="12"/>
        <v>44751</v>
      </c>
      <c r="C130" s="137"/>
      <c r="D130" s="137"/>
      <c r="E130" s="161"/>
      <c r="F130" s="161"/>
      <c r="G130" s="161"/>
      <c r="H130" s="161"/>
      <c r="I130" s="595"/>
      <c r="J130" s="596"/>
      <c r="K130" s="28">
        <f t="shared" si="6"/>
      </c>
      <c r="L130" s="136">
        <f t="shared" si="7"/>
      </c>
      <c r="M130" s="28">
        <f t="shared" si="8"/>
      </c>
    </row>
    <row r="131" spans="1:13" ht="13.5">
      <c r="A131" s="45">
        <f t="shared" si="11"/>
        <v>44752</v>
      </c>
      <c r="B131" s="46">
        <f t="shared" si="12"/>
        <v>44752</v>
      </c>
      <c r="C131" s="137"/>
      <c r="D131" s="137"/>
      <c r="E131" s="161"/>
      <c r="F131" s="161"/>
      <c r="G131" s="161"/>
      <c r="H131" s="161"/>
      <c r="I131" s="595"/>
      <c r="J131" s="596"/>
      <c r="K131" s="28">
        <f t="shared" si="6"/>
      </c>
      <c r="L131" s="136">
        <f t="shared" si="7"/>
      </c>
      <c r="M131" s="28">
        <f t="shared" si="8"/>
      </c>
    </row>
    <row r="132" spans="1:13" ht="13.5">
      <c r="A132" s="45">
        <f t="shared" si="11"/>
        <v>44753</v>
      </c>
      <c r="B132" s="46">
        <f t="shared" si="12"/>
        <v>44753</v>
      </c>
      <c r="C132" s="137"/>
      <c r="D132" s="137"/>
      <c r="E132" s="161"/>
      <c r="F132" s="161"/>
      <c r="G132" s="161"/>
      <c r="H132" s="161"/>
      <c r="I132" s="595"/>
      <c r="J132" s="596"/>
      <c r="K132" s="28">
        <f t="shared" si="6"/>
      </c>
      <c r="L132" s="136">
        <f t="shared" si="7"/>
      </c>
      <c r="M132" s="28">
        <f t="shared" si="8"/>
      </c>
    </row>
    <row r="133" spans="1:13" ht="13.5">
      <c r="A133" s="45">
        <f t="shared" si="11"/>
        <v>44754</v>
      </c>
      <c r="B133" s="46">
        <f t="shared" si="12"/>
        <v>44754</v>
      </c>
      <c r="C133" s="137"/>
      <c r="D133" s="137"/>
      <c r="E133" s="161"/>
      <c r="F133" s="161"/>
      <c r="G133" s="161"/>
      <c r="H133" s="161"/>
      <c r="I133" s="595"/>
      <c r="J133" s="596"/>
      <c r="K133" s="28">
        <f t="shared" si="6"/>
      </c>
      <c r="L133" s="136">
        <f t="shared" si="7"/>
      </c>
      <c r="M133" s="28">
        <f t="shared" si="8"/>
      </c>
    </row>
    <row r="134" spans="1:13" ht="13.5">
      <c r="A134" s="45">
        <f t="shared" si="11"/>
        <v>44755</v>
      </c>
      <c r="B134" s="46">
        <f t="shared" si="12"/>
        <v>44755</v>
      </c>
      <c r="C134" s="137"/>
      <c r="D134" s="137"/>
      <c r="E134" s="161"/>
      <c r="F134" s="161"/>
      <c r="G134" s="161"/>
      <c r="H134" s="161"/>
      <c r="I134" s="595"/>
      <c r="J134" s="596"/>
      <c r="K134" s="28">
        <f t="shared" si="6"/>
      </c>
      <c r="L134" s="136">
        <f t="shared" si="7"/>
      </c>
      <c r="M134" s="28">
        <f t="shared" si="8"/>
      </c>
    </row>
    <row r="135" spans="1:13" ht="13.5">
      <c r="A135" s="45">
        <f t="shared" si="11"/>
        <v>44756</v>
      </c>
      <c r="B135" s="46">
        <f t="shared" si="12"/>
        <v>44756</v>
      </c>
      <c r="C135" s="137"/>
      <c r="D135" s="137"/>
      <c r="E135" s="161"/>
      <c r="F135" s="161"/>
      <c r="G135" s="161"/>
      <c r="H135" s="161"/>
      <c r="I135" s="595"/>
      <c r="J135" s="596"/>
      <c r="K135" s="28">
        <f t="shared" si="6"/>
      </c>
      <c r="L135" s="136">
        <f t="shared" si="7"/>
      </c>
      <c r="M135" s="28">
        <f t="shared" si="8"/>
      </c>
    </row>
    <row r="136" spans="1:13" ht="13.5">
      <c r="A136" s="45">
        <f t="shared" si="11"/>
        <v>44757</v>
      </c>
      <c r="B136" s="46">
        <f t="shared" si="12"/>
        <v>44757</v>
      </c>
      <c r="C136" s="137"/>
      <c r="D136" s="137"/>
      <c r="E136" s="161"/>
      <c r="F136" s="161"/>
      <c r="G136" s="161"/>
      <c r="H136" s="161"/>
      <c r="I136" s="595"/>
      <c r="J136" s="596"/>
      <c r="K136" s="28">
        <f t="shared" si="6"/>
      </c>
      <c r="L136" s="136">
        <f t="shared" si="7"/>
      </c>
      <c r="M136" s="28">
        <f t="shared" si="8"/>
      </c>
    </row>
    <row r="137" spans="1:13" ht="13.5">
      <c r="A137" s="45">
        <f t="shared" si="11"/>
        <v>44758</v>
      </c>
      <c r="B137" s="46">
        <f t="shared" si="12"/>
        <v>44758</v>
      </c>
      <c r="C137" s="137"/>
      <c r="D137" s="137"/>
      <c r="E137" s="161"/>
      <c r="F137" s="161"/>
      <c r="G137" s="161"/>
      <c r="H137" s="161"/>
      <c r="I137" s="595"/>
      <c r="J137" s="596"/>
      <c r="K137" s="28">
        <f t="shared" si="6"/>
      </c>
      <c r="L137" s="136">
        <f t="shared" si="7"/>
      </c>
      <c r="M137" s="28">
        <f t="shared" si="8"/>
      </c>
    </row>
    <row r="138" spans="1:13" ht="13.5">
      <c r="A138" s="45">
        <f t="shared" si="11"/>
        <v>44759</v>
      </c>
      <c r="B138" s="46">
        <f t="shared" si="12"/>
        <v>44759</v>
      </c>
      <c r="C138" s="137"/>
      <c r="D138" s="137"/>
      <c r="E138" s="161"/>
      <c r="F138" s="161"/>
      <c r="G138" s="161"/>
      <c r="H138" s="161"/>
      <c r="I138" s="595"/>
      <c r="J138" s="596"/>
      <c r="K138" s="28">
        <f t="shared" si="6"/>
      </c>
      <c r="L138" s="136">
        <f t="shared" si="7"/>
      </c>
      <c r="M138" s="28">
        <f t="shared" si="8"/>
      </c>
    </row>
    <row r="139" spans="1:13" ht="13.5">
      <c r="A139" s="45">
        <f t="shared" si="11"/>
        <v>44760</v>
      </c>
      <c r="B139" s="46">
        <f t="shared" si="12"/>
        <v>44760</v>
      </c>
      <c r="C139" s="137"/>
      <c r="D139" s="137"/>
      <c r="E139" s="161"/>
      <c r="F139" s="161"/>
      <c r="G139" s="161"/>
      <c r="H139" s="161"/>
      <c r="I139" s="595" t="s">
        <v>87</v>
      </c>
      <c r="J139" s="596"/>
      <c r="K139" s="28">
        <f aca="true" t="shared" si="13" ref="K139:K152">IF(OR(AND(WEEKDAY(A139,2)&lt;6,C139="休業日"),AND(C139="通常保育日",D139=0)),"←","")</f>
      </c>
      <c r="L139" s="136">
        <f aca="true" t="shared" si="14" ref="L139:L152">IF(OR(AND(WEEKDAY(A139,2)&lt;6,C139="休業日"),AND(C139="通常保育日",D139=0)),A139,"")</f>
      </c>
      <c r="M139" s="28">
        <f aca="true" t="shared" si="15" ref="M139:M152">IF(OR(AND(WEEKDAY(A139,2)&lt;6,C139="休業日"),AND(C139="通常保育日",D139=0)),"理由を記載してください","")</f>
      </c>
    </row>
    <row r="140" spans="1:13" ht="13.5">
      <c r="A140" s="45">
        <f t="shared" si="11"/>
        <v>44761</v>
      </c>
      <c r="B140" s="46">
        <f t="shared" si="12"/>
        <v>44761</v>
      </c>
      <c r="C140" s="137"/>
      <c r="D140" s="137"/>
      <c r="E140" s="161"/>
      <c r="F140" s="161"/>
      <c r="G140" s="161"/>
      <c r="H140" s="161"/>
      <c r="I140" s="595"/>
      <c r="J140" s="596"/>
      <c r="K140" s="28">
        <f t="shared" si="13"/>
      </c>
      <c r="L140" s="136">
        <f t="shared" si="14"/>
      </c>
      <c r="M140" s="28">
        <f t="shared" si="15"/>
      </c>
    </row>
    <row r="141" spans="1:13" ht="13.5">
      <c r="A141" s="45">
        <f t="shared" si="11"/>
        <v>44762</v>
      </c>
      <c r="B141" s="46">
        <f t="shared" si="12"/>
        <v>44762</v>
      </c>
      <c r="C141" s="137"/>
      <c r="D141" s="137"/>
      <c r="E141" s="161"/>
      <c r="F141" s="161"/>
      <c r="G141" s="161"/>
      <c r="H141" s="161"/>
      <c r="I141" s="595"/>
      <c r="J141" s="596"/>
      <c r="K141" s="28">
        <f t="shared" si="13"/>
      </c>
      <c r="L141" s="136">
        <f t="shared" si="14"/>
      </c>
      <c r="M141" s="28">
        <f t="shared" si="15"/>
      </c>
    </row>
    <row r="142" spans="1:13" ht="13.5">
      <c r="A142" s="45">
        <f t="shared" si="11"/>
        <v>44763</v>
      </c>
      <c r="B142" s="46">
        <f t="shared" si="12"/>
        <v>44763</v>
      </c>
      <c r="C142" s="137"/>
      <c r="D142" s="137"/>
      <c r="E142" s="161"/>
      <c r="F142" s="161"/>
      <c r="G142" s="161"/>
      <c r="H142" s="161"/>
      <c r="I142" s="595"/>
      <c r="J142" s="596"/>
      <c r="K142" s="28">
        <f t="shared" si="13"/>
      </c>
      <c r="L142" s="136">
        <f t="shared" si="14"/>
      </c>
      <c r="M142" s="28">
        <f t="shared" si="15"/>
      </c>
    </row>
    <row r="143" spans="1:13" ht="13.5">
      <c r="A143" s="45">
        <f t="shared" si="11"/>
        <v>44764</v>
      </c>
      <c r="B143" s="46">
        <f t="shared" si="12"/>
        <v>44764</v>
      </c>
      <c r="C143" s="137"/>
      <c r="D143" s="137"/>
      <c r="E143" s="161"/>
      <c r="F143" s="161"/>
      <c r="G143" s="161"/>
      <c r="H143" s="161"/>
      <c r="I143" s="595"/>
      <c r="J143" s="596"/>
      <c r="K143" s="28">
        <f t="shared" si="13"/>
      </c>
      <c r="L143" s="136">
        <f t="shared" si="14"/>
      </c>
      <c r="M143" s="28">
        <f t="shared" si="15"/>
      </c>
    </row>
    <row r="144" spans="1:13" ht="13.5">
      <c r="A144" s="45">
        <f t="shared" si="11"/>
        <v>44765</v>
      </c>
      <c r="B144" s="46">
        <f t="shared" si="12"/>
        <v>44765</v>
      </c>
      <c r="C144" s="137"/>
      <c r="D144" s="137"/>
      <c r="E144" s="161"/>
      <c r="F144" s="161"/>
      <c r="G144" s="161"/>
      <c r="H144" s="161"/>
      <c r="I144" s="595"/>
      <c r="J144" s="596"/>
      <c r="K144" s="28">
        <f t="shared" si="13"/>
      </c>
      <c r="L144" s="136">
        <f t="shared" si="14"/>
      </c>
      <c r="M144" s="28">
        <f t="shared" si="15"/>
      </c>
    </row>
    <row r="145" spans="1:13" ht="13.5">
      <c r="A145" s="45">
        <f t="shared" si="11"/>
        <v>44766</v>
      </c>
      <c r="B145" s="46">
        <f t="shared" si="12"/>
        <v>44766</v>
      </c>
      <c r="C145" s="137"/>
      <c r="D145" s="137"/>
      <c r="E145" s="161"/>
      <c r="F145" s="161"/>
      <c r="G145" s="161"/>
      <c r="H145" s="161"/>
      <c r="I145" s="595"/>
      <c r="J145" s="596"/>
      <c r="K145" s="28">
        <f t="shared" si="13"/>
      </c>
      <c r="L145" s="136">
        <f t="shared" si="14"/>
      </c>
      <c r="M145" s="28">
        <f t="shared" si="15"/>
      </c>
    </row>
    <row r="146" spans="1:13" ht="13.5">
      <c r="A146" s="45">
        <f t="shared" si="11"/>
        <v>44767</v>
      </c>
      <c r="B146" s="46">
        <f t="shared" si="12"/>
        <v>44767</v>
      </c>
      <c r="C146" s="137"/>
      <c r="D146" s="137"/>
      <c r="E146" s="161"/>
      <c r="F146" s="161"/>
      <c r="G146" s="161"/>
      <c r="H146" s="161"/>
      <c r="I146" s="595"/>
      <c r="J146" s="596"/>
      <c r="K146" s="28">
        <f t="shared" si="13"/>
      </c>
      <c r="L146" s="136">
        <f t="shared" si="14"/>
      </c>
      <c r="M146" s="28">
        <f t="shared" si="15"/>
      </c>
    </row>
    <row r="147" spans="1:13" ht="13.5">
      <c r="A147" s="45">
        <f t="shared" si="11"/>
        <v>44768</v>
      </c>
      <c r="B147" s="46">
        <f t="shared" si="12"/>
        <v>44768</v>
      </c>
      <c r="C147" s="137"/>
      <c r="D147" s="137"/>
      <c r="E147" s="161"/>
      <c r="F147" s="161"/>
      <c r="G147" s="161"/>
      <c r="H147" s="161"/>
      <c r="I147" s="595"/>
      <c r="J147" s="596"/>
      <c r="K147" s="28">
        <f t="shared" si="13"/>
      </c>
      <c r="L147" s="136">
        <f t="shared" si="14"/>
      </c>
      <c r="M147" s="28">
        <f t="shared" si="15"/>
      </c>
    </row>
    <row r="148" spans="1:13" ht="13.5">
      <c r="A148" s="45">
        <f t="shared" si="11"/>
        <v>44769</v>
      </c>
      <c r="B148" s="46">
        <f t="shared" si="12"/>
        <v>44769</v>
      </c>
      <c r="C148" s="137"/>
      <c r="D148" s="137"/>
      <c r="E148" s="161"/>
      <c r="F148" s="161"/>
      <c r="G148" s="161"/>
      <c r="H148" s="161"/>
      <c r="I148" s="595"/>
      <c r="J148" s="596"/>
      <c r="K148" s="28">
        <f t="shared" si="13"/>
      </c>
      <c r="L148" s="136">
        <f t="shared" si="14"/>
      </c>
      <c r="M148" s="28">
        <f t="shared" si="15"/>
      </c>
    </row>
    <row r="149" spans="1:13" ht="13.5">
      <c r="A149" s="45">
        <f t="shared" si="11"/>
        <v>44770</v>
      </c>
      <c r="B149" s="46">
        <f t="shared" si="12"/>
        <v>44770</v>
      </c>
      <c r="C149" s="137"/>
      <c r="D149" s="137"/>
      <c r="E149" s="161"/>
      <c r="F149" s="161"/>
      <c r="G149" s="161"/>
      <c r="H149" s="161"/>
      <c r="I149" s="595"/>
      <c r="J149" s="596"/>
      <c r="K149" s="28">
        <f t="shared" si="13"/>
      </c>
      <c r="L149" s="136">
        <f t="shared" si="14"/>
      </c>
      <c r="M149" s="28">
        <f t="shared" si="15"/>
      </c>
    </row>
    <row r="150" spans="1:13" ht="13.5">
      <c r="A150" s="45">
        <f t="shared" si="11"/>
        <v>44771</v>
      </c>
      <c r="B150" s="46">
        <f t="shared" si="12"/>
        <v>44771</v>
      </c>
      <c r="C150" s="137"/>
      <c r="D150" s="137"/>
      <c r="E150" s="161"/>
      <c r="F150" s="161"/>
      <c r="G150" s="161"/>
      <c r="H150" s="161"/>
      <c r="I150" s="595"/>
      <c r="J150" s="596"/>
      <c r="K150" s="28">
        <f t="shared" si="13"/>
      </c>
      <c r="L150" s="136">
        <f t="shared" si="14"/>
      </c>
      <c r="M150" s="28">
        <f t="shared" si="15"/>
      </c>
    </row>
    <row r="151" spans="1:13" ht="13.5">
      <c r="A151" s="45">
        <f t="shared" si="11"/>
        <v>44772</v>
      </c>
      <c r="B151" s="46">
        <f t="shared" si="12"/>
        <v>44772</v>
      </c>
      <c r="C151" s="137"/>
      <c r="D151" s="137"/>
      <c r="E151" s="161"/>
      <c r="F151" s="161"/>
      <c r="G151" s="161"/>
      <c r="H151" s="161"/>
      <c r="I151" s="595"/>
      <c r="J151" s="596"/>
      <c r="K151" s="28">
        <f t="shared" si="13"/>
      </c>
      <c r="L151" s="136">
        <f t="shared" si="14"/>
      </c>
      <c r="M151" s="28">
        <f t="shared" si="15"/>
      </c>
    </row>
    <row r="152" spans="1:13" ht="14.25" thickBot="1">
      <c r="A152" s="134">
        <f t="shared" si="11"/>
        <v>44773</v>
      </c>
      <c r="B152" s="135">
        <f t="shared" si="12"/>
        <v>44773</v>
      </c>
      <c r="C152" s="162"/>
      <c r="D152" s="162"/>
      <c r="E152" s="140"/>
      <c r="F152" s="140"/>
      <c r="G152" s="140"/>
      <c r="H152" s="140"/>
      <c r="I152" s="593"/>
      <c r="J152" s="594"/>
      <c r="K152" s="28">
        <f t="shared" si="13"/>
      </c>
      <c r="L152" s="136">
        <f t="shared" si="14"/>
      </c>
      <c r="M152" s="28">
        <f t="shared" si="15"/>
      </c>
    </row>
    <row r="153" spans="1:11" ht="14.25" thickTop="1">
      <c r="A153" s="605" t="s">
        <v>2</v>
      </c>
      <c r="B153" s="606"/>
      <c r="C153" s="591">
        <f>COUNTIF(C122:C152,"通常保育日")</f>
        <v>0</v>
      </c>
      <c r="D153" s="141">
        <f>SUMIF($C122:$C152,"通常保育日",D122:D152)</f>
        <v>0</v>
      </c>
      <c r="E153" s="141">
        <f>_xlfn.SUMIFS(E122:E152,$C122:$C152,"通常保育日",$D122:$D152,1)</f>
        <v>0</v>
      </c>
      <c r="F153" s="141">
        <f>_xlfn.SUMIFS(F122:F152,$C122:$C152,"通常保育日",$D122:$D152,1)</f>
        <v>0</v>
      </c>
      <c r="G153" s="141">
        <f>_xlfn.SUMIFS(G122:G152,$C122:$C152,"通常保育日",$D122:$D152,1)</f>
        <v>0</v>
      </c>
      <c r="H153" s="141">
        <f>_xlfn.SUMIFS(H122:H152,$C122:$C152,"通常保育日",$D122:$D152,1)</f>
        <v>0</v>
      </c>
      <c r="I153" s="146" t="s">
        <v>204</v>
      </c>
      <c r="J153" s="599" t="s">
        <v>27</v>
      </c>
      <c r="K153" s="28">
        <f>IF(OR(AND(WEEKDAY(C153,2)&lt;6,E153="休業日"),AND(E153="通常保育日",F153=0)),"←","")</f>
      </c>
    </row>
    <row r="154" spans="1:11" ht="13.5">
      <c r="A154" s="605"/>
      <c r="B154" s="606"/>
      <c r="C154" s="592"/>
      <c r="D154" s="142">
        <f>_xlfn.COUNTIFS($C122:$C152,"通常保育日",$D122:$D152,"※2時間未満")</f>
        <v>0</v>
      </c>
      <c r="E154" s="142">
        <f>_xlfn.SUMIFS(E122:E152,$C122:$C152,"通常保育日",$D122:$D152,"※2時間未満")</f>
        <v>0</v>
      </c>
      <c r="F154" s="142">
        <f>_xlfn.SUMIFS(F122:F152,$C122:$C152,"通常保育日",$D122:$D152,"※2時間未満")</f>
        <v>0</v>
      </c>
      <c r="G154" s="142">
        <f>_xlfn.SUMIFS(G122:G152,$C122:$C152,"通常保育日",$D122:$D152,"※2時間未満")</f>
        <v>0</v>
      </c>
      <c r="H154" s="142">
        <f>_xlfn.SUMIFS(H122:H152,$C122:$C152,"通常保育日",$D122:$D152,"※2時間未満")</f>
        <v>0</v>
      </c>
      <c r="I154" s="147" t="s">
        <v>203</v>
      </c>
      <c r="J154" s="600"/>
      <c r="K154" s="28">
        <f>IF(OR(AND(WEEKDAY(C154,2)&lt;6,E154="休業日"),AND(E154="通常保育日",F154=0)),"←","")</f>
      </c>
    </row>
    <row r="155" spans="1:10" ht="13.5">
      <c r="A155" s="605"/>
      <c r="B155" s="606"/>
      <c r="C155" s="589">
        <f>COUNTIF(C122:C152,"休業日")</f>
        <v>0</v>
      </c>
      <c r="D155" s="143">
        <f>SUMIF($C122:$C152,"休業日",D122:D152)</f>
        <v>0</v>
      </c>
      <c r="E155" s="143">
        <f>_xlfn.SUMIFS(E122:E152,$C122:$C152,"休業日",$D122:$D152,1)</f>
        <v>0</v>
      </c>
      <c r="F155" s="143">
        <f>_xlfn.SUMIFS(F122:F152,$C122:$C152,"休業日",$D122:$D152,1)</f>
        <v>0</v>
      </c>
      <c r="G155" s="143">
        <f>_xlfn.SUMIFS(G122:G152,$C122:$C152,"休業日",$D122:$D152,1)</f>
        <v>0</v>
      </c>
      <c r="H155" s="143">
        <f>_xlfn.SUMIFS(H122:H152,$C122:$C152,"休業日",$D122:$D152,1)</f>
        <v>0</v>
      </c>
      <c r="I155" s="148" t="s">
        <v>204</v>
      </c>
      <c r="J155" s="601" t="s">
        <v>11</v>
      </c>
    </row>
    <row r="156" spans="1:10" ht="13.5">
      <c r="A156" s="605"/>
      <c r="B156" s="606"/>
      <c r="C156" s="590"/>
      <c r="D156" s="142">
        <f>_xlfn.COUNTIFS(C122:C152,"休業日",$D122:$D152,"※2時間未満")</f>
        <v>0</v>
      </c>
      <c r="E156" s="142">
        <f>_xlfn.SUMIFS(E122:E152,$C122:$C152,"休業日",$D122:$D152,"※2時間未満")</f>
        <v>0</v>
      </c>
      <c r="F156" s="142">
        <f>_xlfn.SUMIFS(F122:F152,$C122:$C152,"休業日",$D122:$D152,"※2時間未満")</f>
        <v>0</v>
      </c>
      <c r="G156" s="142">
        <f>_xlfn.SUMIFS(G122:G152,$C122:$C152,"休業日",$D122:$D152,"※2時間未満")</f>
        <v>0</v>
      </c>
      <c r="H156" s="142">
        <f>_xlfn.SUMIFS(H122:H152,$C122:$C152,"休業日",$D122:$D152,"※2時間未満")</f>
        <v>0</v>
      </c>
      <c r="I156" s="147" t="s">
        <v>203</v>
      </c>
      <c r="J156" s="602"/>
    </row>
    <row r="157" spans="1:10" ht="13.5">
      <c r="A157" s="605"/>
      <c r="B157" s="606"/>
      <c r="C157" s="587">
        <f>COUNTIF(C122:C152,"長期休業日")</f>
        <v>0</v>
      </c>
      <c r="D157" s="144">
        <f>SUMIF($C122:$C152,"長期休業日",D122:D152)</f>
        <v>0</v>
      </c>
      <c r="E157" s="144">
        <f>_xlfn.SUMIFS(E122:E152,$C122:$C152,"長期休業日",$D122:$D152,1)</f>
        <v>0</v>
      </c>
      <c r="F157" s="144">
        <f>_xlfn.SUMIFS(F122:F152,$C122:$C152,"長期休業日",$D122:$D152,1)</f>
        <v>0</v>
      </c>
      <c r="G157" s="144">
        <f>_xlfn.SUMIFS(G122:G152,$C122:$C152,"長期休業日",$D122:$D152,1)</f>
        <v>0</v>
      </c>
      <c r="H157" s="144">
        <f>_xlfn.SUMIFS(H122:H152,$C122:$C152,"長期休業日",$D122:$D152,1)</f>
        <v>0</v>
      </c>
      <c r="I157" s="149" t="s">
        <v>204</v>
      </c>
      <c r="J157" s="603" t="s">
        <v>13</v>
      </c>
    </row>
    <row r="158" spans="1:10" ht="14.25" thickBot="1">
      <c r="A158" s="607"/>
      <c r="B158" s="608"/>
      <c r="C158" s="588"/>
      <c r="D158" s="145">
        <f>_xlfn.COUNTIFS(C122:C152,"長期休業日",$D122:$D152,"※2時間未満")</f>
        <v>0</v>
      </c>
      <c r="E158" s="145">
        <f>_xlfn.SUMIFS(E122:E152,$C122:$C152,"長期休業日",$D122:$D152,"※2時間未満")</f>
        <v>0</v>
      </c>
      <c r="F158" s="145">
        <f>_xlfn.SUMIFS(F122:F152,$C122:$C152,"長期休業日",$D122:$D152,"※2時間未満")</f>
        <v>0</v>
      </c>
      <c r="G158" s="145">
        <f>_xlfn.SUMIFS(G122:G152,$C122:$C152,"長期休業日",$D122:$D152,"※2時間未満")</f>
        <v>0</v>
      </c>
      <c r="H158" s="145">
        <f>_xlfn.SUMIFS(H122:H152,$C122:$C152,"長期休業日",$D122:$D152,"※2時間未満")</f>
        <v>0</v>
      </c>
      <c r="I158" s="150" t="s">
        <v>203</v>
      </c>
      <c r="J158" s="604"/>
    </row>
  </sheetData>
  <sheetProtection password="CC7D" sheet="1" formatCells="0" formatColumns="0" formatRows="0"/>
  <mergeCells count="164">
    <mergeCell ref="A2:J2"/>
    <mergeCell ref="A5:B6"/>
    <mergeCell ref="A82:B83"/>
    <mergeCell ref="A37:B42"/>
    <mergeCell ref="A76:B81"/>
    <mergeCell ref="A3:J3"/>
    <mergeCell ref="I11:J11"/>
    <mergeCell ref="I12:J12"/>
    <mergeCell ref="I16:J16"/>
    <mergeCell ref="I17:J17"/>
    <mergeCell ref="A120:B121"/>
    <mergeCell ref="A114:B119"/>
    <mergeCell ref="A43:B44"/>
    <mergeCell ref="I5:J5"/>
    <mergeCell ref="I6:J6"/>
    <mergeCell ref="I7:J7"/>
    <mergeCell ref="I8:J8"/>
    <mergeCell ref="I9:J9"/>
    <mergeCell ref="I10:J10"/>
    <mergeCell ref="I14:J14"/>
    <mergeCell ref="I18:J18"/>
    <mergeCell ref="I19:J19"/>
    <mergeCell ref="I13:J13"/>
    <mergeCell ref="I15:J15"/>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J39:J40"/>
    <mergeCell ref="J37:J38"/>
    <mergeCell ref="J41:J42"/>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72:J72"/>
    <mergeCell ref="I73:J73"/>
    <mergeCell ref="I62:J62"/>
    <mergeCell ref="I63:J63"/>
    <mergeCell ref="I64:J64"/>
    <mergeCell ref="I65:J65"/>
    <mergeCell ref="I66:J66"/>
    <mergeCell ref="I67:J67"/>
    <mergeCell ref="I74:J74"/>
    <mergeCell ref="I43:J43"/>
    <mergeCell ref="I44:J44"/>
    <mergeCell ref="I75:J75"/>
    <mergeCell ref="J76:J77"/>
    <mergeCell ref="J78:J79"/>
    <mergeCell ref="I68:J68"/>
    <mergeCell ref="I69:J69"/>
    <mergeCell ref="I70:J70"/>
    <mergeCell ref="I71:J71"/>
    <mergeCell ref="J80:J81"/>
    <mergeCell ref="I84:J84"/>
    <mergeCell ref="I85:J85"/>
    <mergeCell ref="I86:J86"/>
    <mergeCell ref="I87:J87"/>
    <mergeCell ref="I88:J88"/>
    <mergeCell ref="I82:J82"/>
    <mergeCell ref="I83:J83"/>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J114:J115"/>
    <mergeCell ref="J116:J117"/>
    <mergeCell ref="J118:J119"/>
    <mergeCell ref="A153:B158"/>
    <mergeCell ref="J153:J154"/>
    <mergeCell ref="J155:J156"/>
    <mergeCell ref="J157:J158"/>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52:J152"/>
    <mergeCell ref="I146:J146"/>
    <mergeCell ref="I147:J147"/>
    <mergeCell ref="I148:J148"/>
    <mergeCell ref="I149:J149"/>
    <mergeCell ref="I150:J150"/>
    <mergeCell ref="I151:J151"/>
    <mergeCell ref="C37:C38"/>
    <mergeCell ref="C39:C40"/>
    <mergeCell ref="C41:C42"/>
    <mergeCell ref="C80:C81"/>
    <mergeCell ref="C78:C79"/>
    <mergeCell ref="C76:C77"/>
    <mergeCell ref="C118:C119"/>
    <mergeCell ref="C116:C117"/>
    <mergeCell ref="C114:C115"/>
    <mergeCell ref="C157:C158"/>
    <mergeCell ref="C155:C156"/>
    <mergeCell ref="C153:C154"/>
  </mergeCells>
  <conditionalFormatting sqref="A7:B36">
    <cfRule type="expression" priority="50" dxfId="109" stopIfTrue="1">
      <formula>WEEKDAY(A7,2)=6</formula>
    </cfRule>
    <cfRule type="expression" priority="52" dxfId="110" stopIfTrue="1">
      <formula>WEEKDAY(A7,2)=7</formula>
    </cfRule>
  </conditionalFormatting>
  <conditionalFormatting sqref="A45:B75">
    <cfRule type="expression" priority="49" dxfId="109" stopIfTrue="1">
      <formula>WEEKDAY(A45,2)=6</formula>
    </cfRule>
    <cfRule type="expression" priority="51" dxfId="110" stopIfTrue="1">
      <formula>WEEKDAY(A45,2)=7</formula>
    </cfRule>
  </conditionalFormatting>
  <conditionalFormatting sqref="A84:B113">
    <cfRule type="expression" priority="120" dxfId="109" stopIfTrue="1">
      <formula>WEEKDAY(A84,2)=6</formula>
    </cfRule>
    <cfRule type="expression" priority="121" dxfId="110" stopIfTrue="1">
      <formula>WEEKDAY(A84,2)=7</formula>
    </cfRule>
  </conditionalFormatting>
  <conditionalFormatting sqref="E7:H36">
    <cfRule type="expression" priority="93" dxfId="9" stopIfTrue="1">
      <formula>$D7="※受入なし"</formula>
    </cfRule>
    <cfRule type="expression" priority="94" dxfId="9" stopIfTrue="1">
      <formula>$D7=0</formula>
    </cfRule>
    <cfRule type="expression" priority="95" dxfId="8" stopIfTrue="1">
      <formula>OR($D7=1,$D7="※2時間未満")</formula>
    </cfRule>
  </conditionalFormatting>
  <conditionalFormatting sqref="C7:C36">
    <cfRule type="expression" priority="67" dxfId="1" stopIfTrue="1">
      <formula>$C7="休業日"</formula>
    </cfRule>
    <cfRule type="expression" priority="68" dxfId="0" stopIfTrue="1">
      <formula>$C7="長期休業日"</formula>
    </cfRule>
  </conditionalFormatting>
  <conditionalFormatting sqref="A122:B152">
    <cfRule type="expression" priority="48" dxfId="109" stopIfTrue="1">
      <formula>WEEKDAY(A122,2)=6</formula>
    </cfRule>
    <cfRule type="expression" priority="54" dxfId="110" stopIfTrue="1">
      <formula>WEEKDAY(A122,2)=7</formula>
    </cfRule>
  </conditionalFormatting>
  <conditionalFormatting sqref="A7:A36">
    <cfRule type="expression" priority="127" dxfId="111" stopIfTrue="1">
      <formula>COUNTIF(I7,"*祝日*")</formula>
    </cfRule>
  </conditionalFormatting>
  <conditionalFormatting sqref="B7:B36">
    <cfRule type="expression" priority="53" dxfId="111" stopIfTrue="1">
      <formula>COUNTIF(I7,"*祝日*")</formula>
    </cfRule>
  </conditionalFormatting>
  <conditionalFormatting sqref="A45:A75">
    <cfRule type="expression" priority="123" dxfId="111" stopIfTrue="1">
      <formula>COUNTIF(I45,"*祝日*")</formula>
    </cfRule>
  </conditionalFormatting>
  <conditionalFormatting sqref="B45:B75">
    <cfRule type="expression" priority="122" dxfId="111" stopIfTrue="1">
      <formula>COUNTIF(I45,"*祝日*")</formula>
    </cfRule>
  </conditionalFormatting>
  <conditionalFormatting sqref="A122:A152">
    <cfRule type="expression" priority="61" dxfId="111" stopIfTrue="1">
      <formula>COUNTIF(I122,"*祝日*")</formula>
    </cfRule>
  </conditionalFormatting>
  <conditionalFormatting sqref="B122:B152">
    <cfRule type="expression" priority="55" dxfId="111" stopIfTrue="1">
      <formula>COUNTIF(I122,"*祝日*")</formula>
    </cfRule>
  </conditionalFormatting>
  <conditionalFormatting sqref="C45:C75">
    <cfRule type="expression" priority="16" dxfId="1" stopIfTrue="1">
      <formula>$C45="休業日"</formula>
    </cfRule>
    <cfRule type="expression" priority="17" dxfId="0" stopIfTrue="1">
      <formula>$C45="長期休業日"</formula>
    </cfRule>
  </conditionalFormatting>
  <conditionalFormatting sqref="E45:H75">
    <cfRule type="expression" priority="13" dxfId="9" stopIfTrue="1">
      <formula>$D45="※受入なし"</formula>
    </cfRule>
    <cfRule type="expression" priority="14" dxfId="9" stopIfTrue="1">
      <formula>$D45=0</formula>
    </cfRule>
    <cfRule type="expression" priority="15" dxfId="8" stopIfTrue="1">
      <formula>OR($D45=1,$D45="※2時間未満")</formula>
    </cfRule>
  </conditionalFormatting>
  <conditionalFormatting sqref="C84:C113">
    <cfRule type="expression" priority="11" dxfId="1" stopIfTrue="1">
      <formula>$C84="休業日"</formula>
    </cfRule>
    <cfRule type="expression" priority="12" dxfId="0" stopIfTrue="1">
      <formula>$C84="長期休業日"</formula>
    </cfRule>
  </conditionalFormatting>
  <conditionalFormatting sqref="E84:H113">
    <cfRule type="expression" priority="8" dxfId="9" stopIfTrue="1">
      <formula>$D84="※受入なし"</formula>
    </cfRule>
    <cfRule type="expression" priority="9" dxfId="9" stopIfTrue="1">
      <formula>$D84=0</formula>
    </cfRule>
    <cfRule type="expression" priority="10" dxfId="8" stopIfTrue="1">
      <formula>OR($D84=1,$D84="※2時間未満")</formula>
    </cfRule>
  </conditionalFormatting>
  <conditionalFormatting sqref="E122:H152">
    <cfRule type="expression" priority="3" dxfId="9" stopIfTrue="1">
      <formula>$D122="※受入なし"</formula>
    </cfRule>
    <cfRule type="expression" priority="4" dxfId="9" stopIfTrue="1">
      <formula>$D122=0</formula>
    </cfRule>
    <cfRule type="expression" priority="5" dxfId="8" stopIfTrue="1">
      <formula>OR($D122=1,$D122="※2時間未満")</formula>
    </cfRule>
  </conditionalFormatting>
  <conditionalFormatting sqref="C122:C152">
    <cfRule type="expression" priority="1" dxfId="1" stopIfTrue="1">
      <formula>$C122="休業日"</formula>
    </cfRule>
    <cfRule type="expression" priority="2" dxfId="0" stopIfTrue="1">
      <formula>$C122="長期休業日"</formula>
    </cfRule>
  </conditionalFormatting>
  <dataValidations count="4">
    <dataValidation type="list" allowBlank="1" showInputMessage="1" showErrorMessage="1" sqref="C7:C36 C45:C75 C85:C113 C122:C152">
      <formula1>"通常保育日,休業日,長期休業日"</formula1>
    </dataValidation>
    <dataValidation type="list" allowBlank="1" showInputMessage="1" showErrorMessage="1" sqref="D7:D36 D45:D75 D84:D113 D122:D152">
      <formula1>"0,1,※2時間未満,※受入なし"</formula1>
    </dataValidation>
    <dataValidation type="list" allowBlank="1" showInputMessage="1" showErrorMessage="1" sqref="E7:F36 E45:F75 E84:F113 E122:F152">
      <formula1>"0,0.5,1,1.5,2,2.5,3,3.5,4,4.5,5,5.5,6,6.5,7,7.5,8,8.5,9,9.5,10,10.5,11,11.5,12,12.5,13,13.5,14,14.5,15"</formula1>
    </dataValidation>
    <dataValidation type="whole" allowBlank="1" showInputMessage="1" showErrorMessage="1" sqref="H7:H36 H45:H75 H84:H113 H122:H152">
      <formula1>0</formula1>
      <formula2>15</formula2>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4"/>
  <rowBreaks count="1" manualBreakCount="1">
    <brk id="81" max="10" man="1"/>
  </rowBreaks>
  <colBreaks count="1" manualBreakCount="1">
    <brk id="13" max="149" man="1"/>
  </colBreaks>
  <drawing r:id="rId3"/>
  <legacyDrawing r:id="rId2"/>
</worksheet>
</file>

<file path=xl/worksheets/sheet7.xml><?xml version="1.0" encoding="utf-8"?>
<worksheet xmlns="http://schemas.openxmlformats.org/spreadsheetml/2006/main" xmlns:r="http://schemas.openxmlformats.org/officeDocument/2006/relationships">
  <sheetPr>
    <tabColor rgb="FFFFC000"/>
  </sheetPr>
  <dimension ref="A1:N158"/>
  <sheetViews>
    <sheetView view="pageBreakPreview" zoomScale="85" zoomScaleSheetLayoutView="85" workbookViewId="0" topLeftCell="A1">
      <selection activeCell="C7" sqref="C7"/>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H1" s="383"/>
      <c r="I1" s="383">
        <f>'記入例（様式１-１）'!L5</f>
        <v>123456</v>
      </c>
      <c r="J1" s="151" t="s">
        <v>221</v>
      </c>
    </row>
    <row r="2" spans="1:10" ht="23.25" customHeight="1">
      <c r="A2" s="623" t="s">
        <v>4</v>
      </c>
      <c r="B2" s="623"/>
      <c r="C2" s="623"/>
      <c r="D2" s="623"/>
      <c r="E2" s="623"/>
      <c r="F2" s="623"/>
      <c r="G2" s="623"/>
      <c r="H2" s="623"/>
      <c r="I2" s="623"/>
      <c r="J2" s="623"/>
    </row>
    <row r="3" spans="1:10" ht="23.25" customHeight="1">
      <c r="A3" s="623" t="s">
        <v>213</v>
      </c>
      <c r="B3" s="623"/>
      <c r="C3" s="623"/>
      <c r="D3" s="623"/>
      <c r="E3" s="623"/>
      <c r="F3" s="623"/>
      <c r="G3" s="623"/>
      <c r="H3" s="623"/>
      <c r="I3" s="623"/>
      <c r="J3" s="623"/>
    </row>
    <row r="4" ht="14.25" thickBot="1"/>
    <row r="5" spans="1:10" ht="13.5">
      <c r="A5" s="617" t="s">
        <v>29</v>
      </c>
      <c r="B5" s="618"/>
      <c r="C5" s="321" t="s">
        <v>6</v>
      </c>
      <c r="D5" s="321" t="s">
        <v>10</v>
      </c>
      <c r="E5" s="321" t="s">
        <v>9</v>
      </c>
      <c r="F5" s="321" t="s">
        <v>8</v>
      </c>
      <c r="G5" s="321" t="s">
        <v>7</v>
      </c>
      <c r="H5" s="321" t="s">
        <v>12</v>
      </c>
      <c r="I5" s="609" t="s">
        <v>86</v>
      </c>
      <c r="J5" s="610"/>
    </row>
    <row r="6" spans="1:10" ht="40.5">
      <c r="A6" s="619"/>
      <c r="B6" s="620"/>
      <c r="C6" s="73" t="s">
        <v>23</v>
      </c>
      <c r="D6" s="73" t="s">
        <v>5</v>
      </c>
      <c r="E6" s="73" t="s">
        <v>308</v>
      </c>
      <c r="F6" s="73" t="s">
        <v>309</v>
      </c>
      <c r="G6" s="73" t="s">
        <v>310</v>
      </c>
      <c r="H6" s="73" t="s">
        <v>311</v>
      </c>
      <c r="I6" s="611" t="s">
        <v>187</v>
      </c>
      <c r="J6" s="612"/>
    </row>
    <row r="7" spans="1:13" ht="13.5">
      <c r="A7" s="45">
        <f>'記入例（様式３）４-7月'!A152+1</f>
        <v>44774</v>
      </c>
      <c r="B7" s="46">
        <f>A7</f>
        <v>44774</v>
      </c>
      <c r="C7" s="137"/>
      <c r="D7" s="137"/>
      <c r="E7" s="138"/>
      <c r="F7" s="138"/>
      <c r="G7" s="138"/>
      <c r="H7" s="138"/>
      <c r="I7" s="597"/>
      <c r="J7" s="598"/>
      <c r="K7" s="28">
        <f>IF(OR(AND(WEEKDAY(A7,2)&lt;6,C7="休業日"),AND(C7="通常保育日",D7=0)),"←","")</f>
      </c>
      <c r="L7" s="136">
        <f>IF(OR(AND(WEEKDAY(A7,2)&lt;6,C7="休業日"),AND(C7="通常保育日",D7=0)),A7,"")</f>
      </c>
      <c r="M7" s="28">
        <f>IF(OR(AND(WEEKDAY(A7,2)&lt;6,C7="休業日"),AND(C7="通常保育日",D7=0)),"理由を記載してください","")</f>
      </c>
    </row>
    <row r="8" spans="1:13" ht="13.5">
      <c r="A8" s="45">
        <f>A7+1</f>
        <v>44775</v>
      </c>
      <c r="B8" s="46">
        <f aca="true" t="shared" si="0" ref="B8:B85">A8</f>
        <v>44775</v>
      </c>
      <c r="C8" s="160"/>
      <c r="D8" s="160"/>
      <c r="E8" s="138"/>
      <c r="F8" s="138"/>
      <c r="G8" s="138"/>
      <c r="H8" s="138"/>
      <c r="I8" s="595"/>
      <c r="J8" s="596"/>
      <c r="K8" s="28">
        <f aca="true" t="shared" si="1" ref="K8:K72">IF(OR(AND(WEEKDAY(A8,2)&lt;6,C8="休業日"),AND(C8="通常保育日",D8=0)),"←","")</f>
      </c>
      <c r="L8" s="136">
        <f aca="true" t="shared" si="2" ref="L8:L72">IF(OR(AND(WEEKDAY(A8,2)&lt;6,C8="休業日"),AND(C8="通常保育日",D8=0)),A8,"")</f>
      </c>
      <c r="M8" s="28">
        <f aca="true" t="shared" si="3" ref="M8:M72">IF(OR(AND(WEEKDAY(A8,2)&lt;6,C8="休業日"),AND(C8="通常保育日",D8=0)),"理由を記載してください","")</f>
      </c>
    </row>
    <row r="9" spans="1:13" ht="13.5">
      <c r="A9" s="45">
        <f aca="true" t="shared" si="4" ref="A9:A36">A8+1</f>
        <v>44776</v>
      </c>
      <c r="B9" s="46">
        <f t="shared" si="0"/>
        <v>44776</v>
      </c>
      <c r="C9" s="137"/>
      <c r="D9" s="137"/>
      <c r="E9" s="138"/>
      <c r="F9" s="138"/>
      <c r="G9" s="138"/>
      <c r="H9" s="138"/>
      <c r="I9" s="595"/>
      <c r="J9" s="596"/>
      <c r="K9" s="28">
        <f t="shared" si="1"/>
      </c>
      <c r="L9" s="136">
        <f t="shared" si="2"/>
      </c>
      <c r="M9" s="28">
        <f t="shared" si="3"/>
      </c>
    </row>
    <row r="10" spans="1:13" ht="13.5">
      <c r="A10" s="45">
        <f t="shared" si="4"/>
        <v>44777</v>
      </c>
      <c r="B10" s="46">
        <f t="shared" si="0"/>
        <v>44777</v>
      </c>
      <c r="C10" s="137"/>
      <c r="D10" s="137"/>
      <c r="E10" s="138"/>
      <c r="F10" s="138"/>
      <c r="G10" s="138"/>
      <c r="H10" s="138"/>
      <c r="I10" s="595"/>
      <c r="J10" s="596"/>
      <c r="K10" s="28">
        <f t="shared" si="1"/>
      </c>
      <c r="L10" s="136">
        <f t="shared" si="2"/>
      </c>
      <c r="M10" s="28">
        <f t="shared" si="3"/>
      </c>
    </row>
    <row r="11" spans="1:13" ht="13.5">
      <c r="A11" s="45">
        <f t="shared" si="4"/>
        <v>44778</v>
      </c>
      <c r="B11" s="46">
        <f t="shared" si="0"/>
        <v>44778</v>
      </c>
      <c r="C11" s="137"/>
      <c r="D11" s="137"/>
      <c r="E11" s="138"/>
      <c r="F11" s="138"/>
      <c r="G11" s="138"/>
      <c r="H11" s="138"/>
      <c r="I11" s="595"/>
      <c r="J11" s="596"/>
      <c r="K11" s="28">
        <f t="shared" si="1"/>
      </c>
      <c r="L11" s="136">
        <f t="shared" si="2"/>
      </c>
      <c r="M11" s="28">
        <f t="shared" si="3"/>
      </c>
    </row>
    <row r="12" spans="1:13" ht="13.5">
      <c r="A12" s="45">
        <f t="shared" si="4"/>
        <v>44779</v>
      </c>
      <c r="B12" s="46">
        <f t="shared" si="0"/>
        <v>44779</v>
      </c>
      <c r="C12" s="137"/>
      <c r="D12" s="137"/>
      <c r="E12" s="138"/>
      <c r="F12" s="138"/>
      <c r="G12" s="138"/>
      <c r="H12" s="138"/>
      <c r="I12" s="595"/>
      <c r="J12" s="596"/>
      <c r="K12" s="28">
        <f t="shared" si="1"/>
      </c>
      <c r="L12" s="136">
        <f t="shared" si="2"/>
      </c>
      <c r="M12" s="28">
        <f t="shared" si="3"/>
      </c>
    </row>
    <row r="13" spans="1:13" ht="13.5">
      <c r="A13" s="45">
        <f t="shared" si="4"/>
        <v>44780</v>
      </c>
      <c r="B13" s="46">
        <f t="shared" si="0"/>
        <v>44780</v>
      </c>
      <c r="C13" s="137"/>
      <c r="D13" s="137"/>
      <c r="E13" s="138"/>
      <c r="F13" s="138"/>
      <c r="G13" s="138"/>
      <c r="H13" s="138"/>
      <c r="I13" s="595"/>
      <c r="J13" s="596"/>
      <c r="K13" s="28">
        <f t="shared" si="1"/>
      </c>
      <c r="L13" s="136">
        <f t="shared" si="2"/>
      </c>
      <c r="M13" s="28">
        <f t="shared" si="3"/>
      </c>
    </row>
    <row r="14" spans="1:13" ht="13.5">
      <c r="A14" s="45">
        <f t="shared" si="4"/>
        <v>44781</v>
      </c>
      <c r="B14" s="46">
        <f t="shared" si="0"/>
        <v>44781</v>
      </c>
      <c r="C14" s="137"/>
      <c r="D14" s="137"/>
      <c r="E14" s="138"/>
      <c r="F14" s="138"/>
      <c r="G14" s="138"/>
      <c r="H14" s="138"/>
      <c r="I14" s="595"/>
      <c r="J14" s="596"/>
      <c r="K14" s="28">
        <f t="shared" si="1"/>
      </c>
      <c r="L14" s="136">
        <f t="shared" si="2"/>
      </c>
      <c r="M14" s="28">
        <f t="shared" si="3"/>
      </c>
    </row>
    <row r="15" spans="1:13" ht="13.5">
      <c r="A15" s="45">
        <f t="shared" si="4"/>
        <v>44782</v>
      </c>
      <c r="B15" s="46">
        <f t="shared" si="0"/>
        <v>44782</v>
      </c>
      <c r="C15" s="137"/>
      <c r="D15" s="137"/>
      <c r="E15" s="138"/>
      <c r="F15" s="138"/>
      <c r="G15" s="138"/>
      <c r="H15" s="138"/>
      <c r="I15" s="595"/>
      <c r="J15" s="596"/>
      <c r="K15" s="28">
        <f t="shared" si="1"/>
      </c>
      <c r="L15" s="136">
        <f t="shared" si="2"/>
      </c>
      <c r="M15" s="28">
        <f t="shared" si="3"/>
      </c>
    </row>
    <row r="16" spans="1:13" ht="13.5">
      <c r="A16" s="45">
        <f t="shared" si="4"/>
        <v>44783</v>
      </c>
      <c r="B16" s="46">
        <f t="shared" si="0"/>
        <v>44783</v>
      </c>
      <c r="C16" s="137"/>
      <c r="D16" s="137"/>
      <c r="E16" s="138"/>
      <c r="F16" s="138"/>
      <c r="G16" s="138"/>
      <c r="H16" s="138"/>
      <c r="I16" s="595"/>
      <c r="J16" s="596"/>
      <c r="K16" s="28">
        <f t="shared" si="1"/>
      </c>
      <c r="L16" s="136">
        <f t="shared" si="2"/>
      </c>
      <c r="M16" s="28">
        <f t="shared" si="3"/>
      </c>
    </row>
    <row r="17" spans="1:13" ht="13.5">
      <c r="A17" s="45">
        <f t="shared" si="4"/>
        <v>44784</v>
      </c>
      <c r="B17" s="46">
        <f t="shared" si="0"/>
        <v>44784</v>
      </c>
      <c r="C17" s="137"/>
      <c r="D17" s="137"/>
      <c r="E17" s="138"/>
      <c r="F17" s="138"/>
      <c r="G17" s="138"/>
      <c r="H17" s="138"/>
      <c r="I17" s="595" t="s">
        <v>87</v>
      </c>
      <c r="J17" s="596"/>
      <c r="K17" s="28">
        <f t="shared" si="1"/>
      </c>
      <c r="L17" s="136">
        <f t="shared" si="2"/>
      </c>
      <c r="M17" s="28">
        <f t="shared" si="3"/>
      </c>
    </row>
    <row r="18" spans="1:13" ht="13.5">
      <c r="A18" s="45">
        <f t="shared" si="4"/>
        <v>44785</v>
      </c>
      <c r="B18" s="46">
        <f t="shared" si="0"/>
        <v>44785</v>
      </c>
      <c r="C18" s="137"/>
      <c r="D18" s="137"/>
      <c r="E18" s="138"/>
      <c r="F18" s="138"/>
      <c r="G18" s="138"/>
      <c r="H18" s="138"/>
      <c r="I18" s="595"/>
      <c r="J18" s="596"/>
      <c r="K18" s="28">
        <f t="shared" si="1"/>
      </c>
      <c r="L18" s="136">
        <f t="shared" si="2"/>
      </c>
      <c r="M18" s="28">
        <f t="shared" si="3"/>
      </c>
    </row>
    <row r="19" spans="1:13" ht="13.5">
      <c r="A19" s="45">
        <f t="shared" si="4"/>
        <v>44786</v>
      </c>
      <c r="B19" s="46">
        <f t="shared" si="0"/>
        <v>44786</v>
      </c>
      <c r="C19" s="137"/>
      <c r="D19" s="137"/>
      <c r="E19" s="138"/>
      <c r="F19" s="138"/>
      <c r="G19" s="138"/>
      <c r="H19" s="138"/>
      <c r="I19" s="595"/>
      <c r="J19" s="596"/>
      <c r="K19" s="28">
        <f t="shared" si="1"/>
      </c>
      <c r="L19" s="136">
        <f t="shared" si="2"/>
      </c>
      <c r="M19" s="28">
        <f t="shared" si="3"/>
      </c>
    </row>
    <row r="20" spans="1:13" ht="13.5">
      <c r="A20" s="45">
        <f t="shared" si="4"/>
        <v>44787</v>
      </c>
      <c r="B20" s="46">
        <f t="shared" si="0"/>
        <v>44787</v>
      </c>
      <c r="C20" s="137"/>
      <c r="D20" s="137"/>
      <c r="E20" s="138"/>
      <c r="F20" s="138"/>
      <c r="G20" s="138"/>
      <c r="H20" s="138"/>
      <c r="I20" s="595"/>
      <c r="J20" s="596"/>
      <c r="K20" s="28">
        <f t="shared" si="1"/>
      </c>
      <c r="L20" s="136">
        <f t="shared" si="2"/>
      </c>
      <c r="M20" s="28">
        <f t="shared" si="3"/>
      </c>
    </row>
    <row r="21" spans="1:13" ht="13.5">
      <c r="A21" s="45">
        <f t="shared" si="4"/>
        <v>44788</v>
      </c>
      <c r="B21" s="46">
        <f t="shared" si="0"/>
        <v>44788</v>
      </c>
      <c r="C21" s="137"/>
      <c r="D21" s="137"/>
      <c r="E21" s="138"/>
      <c r="F21" s="138"/>
      <c r="G21" s="138"/>
      <c r="H21" s="138"/>
      <c r="I21" s="595"/>
      <c r="J21" s="596"/>
      <c r="K21" s="28">
        <f t="shared" si="1"/>
      </c>
      <c r="L21" s="136">
        <f t="shared" si="2"/>
      </c>
      <c r="M21" s="28">
        <f t="shared" si="3"/>
      </c>
    </row>
    <row r="22" spans="1:13" ht="13.5">
      <c r="A22" s="45">
        <f t="shared" si="4"/>
        <v>44789</v>
      </c>
      <c r="B22" s="46">
        <f t="shared" si="0"/>
        <v>44789</v>
      </c>
      <c r="C22" s="137"/>
      <c r="D22" s="137"/>
      <c r="E22" s="138"/>
      <c r="F22" s="138"/>
      <c r="G22" s="138"/>
      <c r="H22" s="138"/>
      <c r="I22" s="595"/>
      <c r="J22" s="596"/>
      <c r="K22" s="28">
        <f t="shared" si="1"/>
      </c>
      <c r="L22" s="136">
        <f t="shared" si="2"/>
      </c>
      <c r="M22" s="28">
        <f t="shared" si="3"/>
      </c>
    </row>
    <row r="23" spans="1:13" ht="13.5" customHeight="1">
      <c r="A23" s="45">
        <f t="shared" si="4"/>
        <v>44790</v>
      </c>
      <c r="B23" s="46">
        <f t="shared" si="0"/>
        <v>44790</v>
      </c>
      <c r="C23" s="137"/>
      <c r="D23" s="137"/>
      <c r="E23" s="138"/>
      <c r="F23" s="138"/>
      <c r="G23" s="138"/>
      <c r="H23" s="138"/>
      <c r="I23" s="595"/>
      <c r="J23" s="596"/>
      <c r="K23" s="28">
        <f t="shared" si="1"/>
      </c>
      <c r="L23" s="136">
        <f t="shared" si="2"/>
      </c>
      <c r="M23" s="28">
        <f t="shared" si="3"/>
      </c>
    </row>
    <row r="24" spans="1:14" ht="13.5">
      <c r="A24" s="45">
        <f t="shared" si="4"/>
        <v>44791</v>
      </c>
      <c r="B24" s="46">
        <f t="shared" si="0"/>
        <v>44791</v>
      </c>
      <c r="C24" s="137"/>
      <c r="D24" s="137"/>
      <c r="E24" s="138"/>
      <c r="F24" s="138"/>
      <c r="G24" s="138"/>
      <c r="H24" s="138"/>
      <c r="I24" s="595"/>
      <c r="J24" s="596"/>
      <c r="K24" s="28">
        <f t="shared" si="1"/>
      </c>
      <c r="L24" s="136">
        <f t="shared" si="2"/>
      </c>
      <c r="M24" s="28">
        <f t="shared" si="3"/>
      </c>
      <c r="N24" s="43"/>
    </row>
    <row r="25" spans="1:14" ht="13.5">
      <c r="A25" s="45">
        <f t="shared" si="4"/>
        <v>44792</v>
      </c>
      <c r="B25" s="46">
        <f t="shared" si="0"/>
        <v>44792</v>
      </c>
      <c r="C25" s="137"/>
      <c r="D25" s="137"/>
      <c r="E25" s="138"/>
      <c r="F25" s="138"/>
      <c r="G25" s="138"/>
      <c r="H25" s="138"/>
      <c r="I25" s="595"/>
      <c r="J25" s="596"/>
      <c r="K25" s="28">
        <f t="shared" si="1"/>
      </c>
      <c r="L25" s="136">
        <f t="shared" si="2"/>
      </c>
      <c r="M25" s="28">
        <f t="shared" si="3"/>
      </c>
      <c r="N25" s="1"/>
    </row>
    <row r="26" spans="1:14" ht="13.5">
      <c r="A26" s="45">
        <f t="shared" si="4"/>
        <v>44793</v>
      </c>
      <c r="B26" s="46">
        <f t="shared" si="0"/>
        <v>44793</v>
      </c>
      <c r="C26" s="137"/>
      <c r="D26" s="137"/>
      <c r="E26" s="138"/>
      <c r="F26" s="138"/>
      <c r="G26" s="138"/>
      <c r="H26" s="138"/>
      <c r="I26" s="595"/>
      <c r="J26" s="596"/>
      <c r="K26" s="28">
        <f t="shared" si="1"/>
      </c>
      <c r="L26" s="136">
        <f t="shared" si="2"/>
      </c>
      <c r="M26" s="28">
        <f t="shared" si="3"/>
      </c>
      <c r="N26" s="43"/>
    </row>
    <row r="27" spans="1:13" ht="13.5">
      <c r="A27" s="45">
        <f t="shared" si="4"/>
        <v>44794</v>
      </c>
      <c r="B27" s="46">
        <f t="shared" si="0"/>
        <v>44794</v>
      </c>
      <c r="C27" s="137"/>
      <c r="D27" s="137"/>
      <c r="E27" s="138"/>
      <c r="F27" s="138"/>
      <c r="G27" s="138"/>
      <c r="H27" s="138"/>
      <c r="I27" s="595"/>
      <c r="J27" s="596"/>
      <c r="K27" s="28">
        <f t="shared" si="1"/>
      </c>
      <c r="L27" s="136">
        <f t="shared" si="2"/>
      </c>
      <c r="M27" s="28">
        <f t="shared" si="3"/>
      </c>
    </row>
    <row r="28" spans="1:13" ht="13.5">
      <c r="A28" s="45">
        <f t="shared" si="4"/>
        <v>44795</v>
      </c>
      <c r="B28" s="46">
        <f t="shared" si="0"/>
        <v>44795</v>
      </c>
      <c r="C28" s="137"/>
      <c r="D28" s="137"/>
      <c r="E28" s="138"/>
      <c r="F28" s="138"/>
      <c r="G28" s="138"/>
      <c r="H28" s="138"/>
      <c r="I28" s="595"/>
      <c r="J28" s="596"/>
      <c r="K28" s="28">
        <f t="shared" si="1"/>
      </c>
      <c r="L28" s="136">
        <f t="shared" si="2"/>
      </c>
      <c r="M28" s="28">
        <f t="shared" si="3"/>
      </c>
    </row>
    <row r="29" spans="1:13" ht="13.5">
      <c r="A29" s="45">
        <f t="shared" si="4"/>
        <v>44796</v>
      </c>
      <c r="B29" s="46">
        <f t="shared" si="0"/>
        <v>44796</v>
      </c>
      <c r="C29" s="137"/>
      <c r="D29" s="137"/>
      <c r="E29" s="138"/>
      <c r="F29" s="138"/>
      <c r="G29" s="138"/>
      <c r="H29" s="138"/>
      <c r="I29" s="595"/>
      <c r="J29" s="596"/>
      <c r="K29" s="28">
        <f t="shared" si="1"/>
      </c>
      <c r="L29" s="136">
        <f t="shared" si="2"/>
      </c>
      <c r="M29" s="28">
        <f t="shared" si="3"/>
      </c>
    </row>
    <row r="30" spans="1:13" ht="13.5">
      <c r="A30" s="45">
        <f t="shared" si="4"/>
        <v>44797</v>
      </c>
      <c r="B30" s="46">
        <f t="shared" si="0"/>
        <v>44797</v>
      </c>
      <c r="C30" s="137"/>
      <c r="D30" s="137"/>
      <c r="E30" s="138"/>
      <c r="F30" s="138"/>
      <c r="G30" s="138"/>
      <c r="H30" s="138"/>
      <c r="I30" s="595"/>
      <c r="J30" s="596"/>
      <c r="K30" s="28">
        <f t="shared" si="1"/>
      </c>
      <c r="L30" s="136">
        <f t="shared" si="2"/>
      </c>
      <c r="M30" s="28">
        <f t="shared" si="3"/>
      </c>
    </row>
    <row r="31" spans="1:13" ht="13.5">
      <c r="A31" s="45">
        <f t="shared" si="4"/>
        <v>44798</v>
      </c>
      <c r="B31" s="46">
        <f t="shared" si="0"/>
        <v>44798</v>
      </c>
      <c r="C31" s="137"/>
      <c r="D31" s="137"/>
      <c r="E31" s="138"/>
      <c r="F31" s="138"/>
      <c r="G31" s="138"/>
      <c r="H31" s="138"/>
      <c r="I31" s="595"/>
      <c r="J31" s="596"/>
      <c r="K31" s="28">
        <f t="shared" si="1"/>
      </c>
      <c r="L31" s="136">
        <f t="shared" si="2"/>
      </c>
      <c r="M31" s="28">
        <f t="shared" si="3"/>
      </c>
    </row>
    <row r="32" spans="1:13" ht="13.5">
      <c r="A32" s="45">
        <f t="shared" si="4"/>
        <v>44799</v>
      </c>
      <c r="B32" s="46">
        <f t="shared" si="0"/>
        <v>44799</v>
      </c>
      <c r="C32" s="137"/>
      <c r="D32" s="137"/>
      <c r="E32" s="138"/>
      <c r="F32" s="138"/>
      <c r="G32" s="138"/>
      <c r="H32" s="138"/>
      <c r="I32" s="595"/>
      <c r="J32" s="596"/>
      <c r="K32" s="28">
        <f t="shared" si="1"/>
      </c>
      <c r="L32" s="136">
        <f t="shared" si="2"/>
      </c>
      <c r="M32" s="28">
        <f t="shared" si="3"/>
      </c>
    </row>
    <row r="33" spans="1:13" ht="13.5">
      <c r="A33" s="45">
        <f t="shared" si="4"/>
        <v>44800</v>
      </c>
      <c r="B33" s="46">
        <f t="shared" si="0"/>
        <v>44800</v>
      </c>
      <c r="C33" s="137"/>
      <c r="D33" s="137"/>
      <c r="E33" s="138"/>
      <c r="F33" s="138"/>
      <c r="G33" s="138"/>
      <c r="H33" s="138"/>
      <c r="I33" s="595"/>
      <c r="J33" s="596"/>
      <c r="K33" s="28">
        <f t="shared" si="1"/>
      </c>
      <c r="L33" s="136">
        <f t="shared" si="2"/>
      </c>
      <c r="M33" s="28">
        <f t="shared" si="3"/>
      </c>
    </row>
    <row r="34" spans="1:13" ht="13.5">
      <c r="A34" s="45">
        <f t="shared" si="4"/>
        <v>44801</v>
      </c>
      <c r="B34" s="46">
        <f t="shared" si="0"/>
        <v>44801</v>
      </c>
      <c r="C34" s="137"/>
      <c r="D34" s="137"/>
      <c r="E34" s="138"/>
      <c r="F34" s="138"/>
      <c r="G34" s="138"/>
      <c r="H34" s="138"/>
      <c r="I34" s="595"/>
      <c r="J34" s="596"/>
      <c r="K34" s="28">
        <f t="shared" si="1"/>
      </c>
      <c r="L34" s="136">
        <f t="shared" si="2"/>
      </c>
      <c r="M34" s="28">
        <f t="shared" si="3"/>
      </c>
    </row>
    <row r="35" spans="1:13" ht="13.5">
      <c r="A35" s="45">
        <f t="shared" si="4"/>
        <v>44802</v>
      </c>
      <c r="B35" s="46">
        <f t="shared" si="0"/>
        <v>44802</v>
      </c>
      <c r="C35" s="137"/>
      <c r="D35" s="137"/>
      <c r="E35" s="138"/>
      <c r="F35" s="138"/>
      <c r="G35" s="138"/>
      <c r="H35" s="138"/>
      <c r="I35" s="595"/>
      <c r="J35" s="596"/>
      <c r="K35" s="28">
        <f t="shared" si="1"/>
      </c>
      <c r="L35" s="136">
        <f t="shared" si="2"/>
      </c>
      <c r="M35" s="28">
        <f t="shared" si="3"/>
      </c>
    </row>
    <row r="36" spans="1:10" ht="13.5">
      <c r="A36" s="45">
        <f t="shared" si="4"/>
        <v>44803</v>
      </c>
      <c r="B36" s="46">
        <f>A36</f>
        <v>44803</v>
      </c>
      <c r="C36" s="137"/>
      <c r="D36" s="137"/>
      <c r="E36" s="138"/>
      <c r="F36" s="138"/>
      <c r="G36" s="138"/>
      <c r="H36" s="138"/>
      <c r="I36" s="595"/>
      <c r="J36" s="596"/>
    </row>
    <row r="37" spans="1:13" ht="14.25" thickBot="1">
      <c r="A37" s="134">
        <f>A36+1</f>
        <v>44804</v>
      </c>
      <c r="B37" s="135">
        <f t="shared" si="0"/>
        <v>44804</v>
      </c>
      <c r="C37" s="162"/>
      <c r="D37" s="162"/>
      <c r="E37" s="140"/>
      <c r="F37" s="140"/>
      <c r="G37" s="140"/>
      <c r="H37" s="140"/>
      <c r="I37" s="624"/>
      <c r="J37" s="625"/>
      <c r="K37" s="28">
        <f t="shared" si="1"/>
      </c>
      <c r="L37" s="136">
        <f t="shared" si="2"/>
      </c>
      <c r="M37" s="28">
        <f t="shared" si="3"/>
      </c>
    </row>
    <row r="38" spans="1:10" ht="14.25" thickTop="1">
      <c r="A38" s="605" t="s">
        <v>2</v>
      </c>
      <c r="B38" s="606"/>
      <c r="C38" s="591">
        <f>COUNTIF(C7:C37,"通常保育日")</f>
        <v>0</v>
      </c>
      <c r="D38" s="141">
        <f>SUMIF($C7:$C37,"通常保育日",D7:D37)</f>
        <v>0</v>
      </c>
      <c r="E38" s="141">
        <f>_xlfn.SUMIFS(E7:E37,$C7:$C37,"通常保育日",$D7:$D37,1)</f>
        <v>0</v>
      </c>
      <c r="F38" s="141">
        <f>_xlfn.SUMIFS(F7:F37,$C7:$C37,"通常保育日",$D7:$D37,1)</f>
        <v>0</v>
      </c>
      <c r="G38" s="141">
        <f>_xlfn.SUMIFS(G7:G37,$C7:$C37,"通常保育日",$D7:$D37,1)</f>
        <v>0</v>
      </c>
      <c r="H38" s="141">
        <f>_xlfn.SUMIFS(H7:H37,$C7:$C37,"通常保育日",$D7:$D37,1)</f>
        <v>0</v>
      </c>
      <c r="I38" s="146" t="s">
        <v>204</v>
      </c>
      <c r="J38" s="599" t="s">
        <v>27</v>
      </c>
    </row>
    <row r="39" spans="1:10" ht="13.5">
      <c r="A39" s="605"/>
      <c r="B39" s="606"/>
      <c r="C39" s="592"/>
      <c r="D39" s="142">
        <f>_xlfn.COUNTIFS($C7:$C37,"通常保育日",$D7:$D37,"※2時間未満")</f>
        <v>0</v>
      </c>
      <c r="E39" s="142">
        <f>_xlfn.SUMIFS(E7:E37,$C7:$C37,"通常保育日",$D7:$D37,"※2時間未満")</f>
        <v>0</v>
      </c>
      <c r="F39" s="142">
        <f>_xlfn.SUMIFS(F7:F37,$C7:$C37,"通常保育日",$D7:$D37,"※2時間未満")</f>
        <v>0</v>
      </c>
      <c r="G39" s="142">
        <f>_xlfn.SUMIFS(G7:G37,$C7:$C37,"通常保育日",$D7:$D37,"※2時間未満")</f>
        <v>0</v>
      </c>
      <c r="H39" s="142">
        <f>_xlfn.SUMIFS(H7:H37,$C7:$C37,"通常保育日",$D7:$D37,"※2時間未満")</f>
        <v>0</v>
      </c>
      <c r="I39" s="147" t="s">
        <v>203</v>
      </c>
      <c r="J39" s="600"/>
    </row>
    <row r="40" spans="1:10" ht="13.5">
      <c r="A40" s="605"/>
      <c r="B40" s="606"/>
      <c r="C40" s="589">
        <f>COUNTIF(C7:C37,"休業日")</f>
        <v>0</v>
      </c>
      <c r="D40" s="143">
        <f>SUMIF($C7:$C37,"休業日",D7:D37)</f>
        <v>0</v>
      </c>
      <c r="E40" s="143">
        <f>_xlfn.SUMIFS(E7:E37,$C7:$C37,"休業日",$D7:$D37,1)</f>
        <v>0</v>
      </c>
      <c r="F40" s="143">
        <f>_xlfn.SUMIFS(F7:F37,$C7:$C37,"休業日",$D7:$D37,1)</f>
        <v>0</v>
      </c>
      <c r="G40" s="143">
        <f>_xlfn.SUMIFS(G7:G37,$C7:$C37,"休業日",$D7:$D37,1)</f>
        <v>0</v>
      </c>
      <c r="H40" s="143">
        <f>_xlfn.SUMIFS(H7:H37,$C7:$C37,"休業日",$D7:$D37,1)</f>
        <v>0</v>
      </c>
      <c r="I40" s="148" t="s">
        <v>204</v>
      </c>
      <c r="J40" s="601" t="s">
        <v>11</v>
      </c>
    </row>
    <row r="41" spans="1:10" ht="13.5">
      <c r="A41" s="605"/>
      <c r="B41" s="606"/>
      <c r="C41" s="590"/>
      <c r="D41" s="142">
        <f>_xlfn.COUNTIFS(C7:C37,"休業日",$D7:$D37,"※2時間未満")</f>
        <v>0</v>
      </c>
      <c r="E41" s="142">
        <f>_xlfn.SUMIFS(E7:E37,$C7:$C37,"休業日",$D7:$D37,"※2時間未満")</f>
        <v>0</v>
      </c>
      <c r="F41" s="142">
        <f>_xlfn.SUMIFS(F7:F37,$C7:$C37,"休業日",$D7:$D37,"※2時間未満")</f>
        <v>0</v>
      </c>
      <c r="G41" s="142">
        <f>_xlfn.SUMIFS(G7:G37,$C7:$C37,"休業日",$D7:$D37,"※2時間未満")</f>
        <v>0</v>
      </c>
      <c r="H41" s="142">
        <f>_xlfn.SUMIFS(H7:H37,$C7:$C37,"休業日",$D7:$D37,"※2時間未満")</f>
        <v>0</v>
      </c>
      <c r="I41" s="147" t="s">
        <v>203</v>
      </c>
      <c r="J41" s="602"/>
    </row>
    <row r="42" spans="1:10" ht="13.5">
      <c r="A42" s="605"/>
      <c r="B42" s="606"/>
      <c r="C42" s="587">
        <f>COUNTIF(C7:C37,"長期休業日")</f>
        <v>0</v>
      </c>
      <c r="D42" s="144">
        <f>SUMIF($C7:$C37,"長期休業日",D7:D37)</f>
        <v>0</v>
      </c>
      <c r="E42" s="144">
        <f>_xlfn.SUMIFS(E7:E37,$C7:$C37,"長期休業日",$D7:$D37,1)</f>
        <v>0</v>
      </c>
      <c r="F42" s="144">
        <f>_xlfn.SUMIFS(F7:F37,$C7:$C37,"長期休業日",$D7:$D37,1)</f>
        <v>0</v>
      </c>
      <c r="G42" s="144">
        <f>_xlfn.SUMIFS(G7:G37,$C7:$C37,"長期休業日",$D7:$D37,1)</f>
        <v>0</v>
      </c>
      <c r="H42" s="144">
        <f>_xlfn.SUMIFS(H7:H37,$C7:$C37,"長期休業日",$D7:$D37,1)</f>
        <v>0</v>
      </c>
      <c r="I42" s="149" t="s">
        <v>204</v>
      </c>
      <c r="J42" s="603" t="s">
        <v>13</v>
      </c>
    </row>
    <row r="43" spans="1:10" ht="14.25" thickBot="1">
      <c r="A43" s="607"/>
      <c r="B43" s="608"/>
      <c r="C43" s="588"/>
      <c r="D43" s="145">
        <f>_xlfn.COUNTIFS(C7:C37,"長期休業日",$D7:$D37,"※2時間未満")</f>
        <v>0</v>
      </c>
      <c r="E43" s="145">
        <f>_xlfn.SUMIFS(E7:E37,$C7:$C37,"長期休業日",$D7:$D37,"※2時間未満")</f>
        <v>0</v>
      </c>
      <c r="F43" s="145">
        <f>_xlfn.SUMIFS(F7:F37,$C7:$C37,"長期休業日",$D7:$D37,"※2時間未満")</f>
        <v>0</v>
      </c>
      <c r="G43" s="145">
        <f>_xlfn.SUMIFS(G7:G37,$C7:$C37,"長期休業日",$D7:$D37,"※2時間未満")</f>
        <v>0</v>
      </c>
      <c r="H43" s="145">
        <f>_xlfn.SUMIFS(H7:H37,$C7:$C37,"長期休業日",$D7:$D37,"※2時間未満")</f>
        <v>0</v>
      </c>
      <c r="I43" s="150" t="s">
        <v>203</v>
      </c>
      <c r="J43" s="604"/>
    </row>
    <row r="44" spans="1:10" ht="13.5">
      <c r="A44" s="617" t="s">
        <v>30</v>
      </c>
      <c r="B44" s="618"/>
      <c r="C44" s="321" t="s">
        <v>6</v>
      </c>
      <c r="D44" s="321" t="s">
        <v>10</v>
      </c>
      <c r="E44" s="321" t="s">
        <v>9</v>
      </c>
      <c r="F44" s="321" t="s">
        <v>8</v>
      </c>
      <c r="G44" s="321" t="s">
        <v>7</v>
      </c>
      <c r="H44" s="321" t="s">
        <v>12</v>
      </c>
      <c r="I44" s="609" t="s">
        <v>86</v>
      </c>
      <c r="J44" s="610"/>
    </row>
    <row r="45" spans="1:10" ht="40.5">
      <c r="A45" s="619"/>
      <c r="B45" s="620"/>
      <c r="C45" s="73" t="s">
        <v>23</v>
      </c>
      <c r="D45" s="73" t="s">
        <v>5</v>
      </c>
      <c r="E45" s="73" t="s">
        <v>308</v>
      </c>
      <c r="F45" s="73" t="s">
        <v>309</v>
      </c>
      <c r="G45" s="73" t="s">
        <v>310</v>
      </c>
      <c r="H45" s="73" t="s">
        <v>311</v>
      </c>
      <c r="I45" s="611" t="s">
        <v>187</v>
      </c>
      <c r="J45" s="612"/>
    </row>
    <row r="46" spans="1:13" ht="13.5">
      <c r="A46" s="45">
        <f>A37+1</f>
        <v>44805</v>
      </c>
      <c r="B46" s="46">
        <f t="shared" si="0"/>
        <v>44805</v>
      </c>
      <c r="C46" s="137"/>
      <c r="D46" s="137"/>
      <c r="E46" s="138"/>
      <c r="F46" s="138"/>
      <c r="G46" s="138"/>
      <c r="H46" s="138"/>
      <c r="I46" s="597"/>
      <c r="J46" s="598"/>
      <c r="K46" s="28">
        <f t="shared" si="1"/>
      </c>
      <c r="L46" s="136">
        <f t="shared" si="2"/>
      </c>
      <c r="M46" s="28">
        <f t="shared" si="3"/>
      </c>
    </row>
    <row r="47" spans="1:13" ht="13.5">
      <c r="A47" s="45">
        <f>A46+1</f>
        <v>44806</v>
      </c>
      <c r="B47" s="46">
        <f t="shared" si="0"/>
        <v>44806</v>
      </c>
      <c r="C47" s="137"/>
      <c r="D47" s="137"/>
      <c r="E47" s="138"/>
      <c r="F47" s="138"/>
      <c r="G47" s="138"/>
      <c r="H47" s="138"/>
      <c r="I47" s="595"/>
      <c r="J47" s="596"/>
      <c r="K47" s="28">
        <f t="shared" si="1"/>
      </c>
      <c r="L47" s="136">
        <f t="shared" si="2"/>
      </c>
      <c r="M47" s="28">
        <f t="shared" si="3"/>
      </c>
    </row>
    <row r="48" spans="1:13" ht="13.5">
      <c r="A48" s="45">
        <f aca="true" t="shared" si="5" ref="A48:A75">A47+1</f>
        <v>44807</v>
      </c>
      <c r="B48" s="29">
        <f t="shared" si="0"/>
        <v>44807</v>
      </c>
      <c r="C48" s="137"/>
      <c r="D48" s="137"/>
      <c r="E48" s="138"/>
      <c r="F48" s="138"/>
      <c r="G48" s="138"/>
      <c r="H48" s="138"/>
      <c r="I48" s="595"/>
      <c r="J48" s="596"/>
      <c r="K48" s="28">
        <f t="shared" si="1"/>
      </c>
      <c r="L48" s="136">
        <f t="shared" si="2"/>
      </c>
      <c r="M48" s="28">
        <f t="shared" si="3"/>
      </c>
    </row>
    <row r="49" spans="1:13" ht="13.5">
      <c r="A49" s="45">
        <f t="shared" si="5"/>
        <v>44808</v>
      </c>
      <c r="B49" s="29">
        <f t="shared" si="0"/>
        <v>44808</v>
      </c>
      <c r="C49" s="137"/>
      <c r="D49" s="137"/>
      <c r="E49" s="138"/>
      <c r="F49" s="138"/>
      <c r="G49" s="138"/>
      <c r="H49" s="138"/>
      <c r="I49" s="595"/>
      <c r="J49" s="596"/>
      <c r="K49" s="28">
        <f t="shared" si="1"/>
      </c>
      <c r="L49" s="136">
        <f t="shared" si="2"/>
      </c>
      <c r="M49" s="28">
        <f t="shared" si="3"/>
      </c>
    </row>
    <row r="50" spans="1:13" ht="13.5">
      <c r="A50" s="45">
        <f t="shared" si="5"/>
        <v>44809</v>
      </c>
      <c r="B50" s="29">
        <f t="shared" si="0"/>
        <v>44809</v>
      </c>
      <c r="C50" s="137"/>
      <c r="D50" s="137"/>
      <c r="E50" s="138"/>
      <c r="F50" s="138"/>
      <c r="G50" s="138"/>
      <c r="H50" s="138"/>
      <c r="I50" s="595"/>
      <c r="J50" s="596"/>
      <c r="K50" s="28">
        <f t="shared" si="1"/>
      </c>
      <c r="L50" s="136">
        <f t="shared" si="2"/>
      </c>
      <c r="M50" s="28">
        <f t="shared" si="3"/>
      </c>
    </row>
    <row r="51" spans="1:13" ht="13.5">
      <c r="A51" s="45">
        <f t="shared" si="5"/>
        <v>44810</v>
      </c>
      <c r="B51" s="46">
        <f t="shared" si="0"/>
        <v>44810</v>
      </c>
      <c r="C51" s="137"/>
      <c r="D51" s="137"/>
      <c r="E51" s="138"/>
      <c r="F51" s="138"/>
      <c r="G51" s="138"/>
      <c r="H51" s="138"/>
      <c r="I51" s="595"/>
      <c r="J51" s="596"/>
      <c r="K51" s="28">
        <f t="shared" si="1"/>
      </c>
      <c r="L51" s="136">
        <f t="shared" si="2"/>
      </c>
      <c r="M51" s="28">
        <f t="shared" si="3"/>
      </c>
    </row>
    <row r="52" spans="1:13" ht="13.5">
      <c r="A52" s="45">
        <f t="shared" si="5"/>
        <v>44811</v>
      </c>
      <c r="B52" s="46">
        <f t="shared" si="0"/>
        <v>44811</v>
      </c>
      <c r="C52" s="137"/>
      <c r="D52" s="137"/>
      <c r="E52" s="138"/>
      <c r="F52" s="138"/>
      <c r="G52" s="138"/>
      <c r="H52" s="138"/>
      <c r="I52" s="595"/>
      <c r="J52" s="596"/>
      <c r="K52" s="28">
        <f t="shared" si="1"/>
      </c>
      <c r="L52" s="136">
        <f t="shared" si="2"/>
      </c>
      <c r="M52" s="28">
        <f t="shared" si="3"/>
      </c>
    </row>
    <row r="53" spans="1:13" ht="13.5">
      <c r="A53" s="45">
        <f t="shared" si="5"/>
        <v>44812</v>
      </c>
      <c r="B53" s="46">
        <f t="shared" si="0"/>
        <v>44812</v>
      </c>
      <c r="C53" s="137"/>
      <c r="D53" s="137"/>
      <c r="E53" s="138"/>
      <c r="F53" s="138"/>
      <c r="G53" s="138"/>
      <c r="H53" s="138"/>
      <c r="I53" s="595"/>
      <c r="J53" s="596"/>
      <c r="K53" s="28">
        <f t="shared" si="1"/>
      </c>
      <c r="L53" s="136">
        <f t="shared" si="2"/>
      </c>
      <c r="M53" s="28">
        <f t="shared" si="3"/>
      </c>
    </row>
    <row r="54" spans="1:13" ht="13.5">
      <c r="A54" s="45">
        <f t="shared" si="5"/>
        <v>44813</v>
      </c>
      <c r="B54" s="46">
        <f t="shared" si="0"/>
        <v>44813</v>
      </c>
      <c r="C54" s="137"/>
      <c r="D54" s="137"/>
      <c r="E54" s="138"/>
      <c r="F54" s="138"/>
      <c r="G54" s="138"/>
      <c r="H54" s="138"/>
      <c r="I54" s="595"/>
      <c r="J54" s="596"/>
      <c r="K54" s="28">
        <f t="shared" si="1"/>
      </c>
      <c r="L54" s="136">
        <f t="shared" si="2"/>
      </c>
      <c r="M54" s="28">
        <f t="shared" si="3"/>
      </c>
    </row>
    <row r="55" spans="1:13" ht="13.5">
      <c r="A55" s="45">
        <f t="shared" si="5"/>
        <v>44814</v>
      </c>
      <c r="B55" s="46">
        <f t="shared" si="0"/>
        <v>44814</v>
      </c>
      <c r="C55" s="137"/>
      <c r="D55" s="137"/>
      <c r="E55" s="138"/>
      <c r="F55" s="138"/>
      <c r="G55" s="138"/>
      <c r="H55" s="138"/>
      <c r="I55" s="595"/>
      <c r="J55" s="596"/>
      <c r="K55" s="28">
        <f t="shared" si="1"/>
      </c>
      <c r="L55" s="136">
        <f t="shared" si="2"/>
      </c>
      <c r="M55" s="28">
        <f t="shared" si="3"/>
      </c>
    </row>
    <row r="56" spans="1:13" ht="13.5">
      <c r="A56" s="45">
        <f t="shared" si="5"/>
        <v>44815</v>
      </c>
      <c r="B56" s="46">
        <f t="shared" si="0"/>
        <v>44815</v>
      </c>
      <c r="C56" s="137"/>
      <c r="D56" s="137"/>
      <c r="E56" s="138"/>
      <c r="F56" s="138"/>
      <c r="G56" s="138"/>
      <c r="H56" s="138"/>
      <c r="I56" s="595"/>
      <c r="J56" s="596"/>
      <c r="K56" s="28">
        <f t="shared" si="1"/>
      </c>
      <c r="L56" s="136">
        <f t="shared" si="2"/>
      </c>
      <c r="M56" s="28">
        <f t="shared" si="3"/>
      </c>
    </row>
    <row r="57" spans="1:13" ht="13.5">
      <c r="A57" s="45">
        <f t="shared" si="5"/>
        <v>44816</v>
      </c>
      <c r="B57" s="46">
        <f t="shared" si="0"/>
        <v>44816</v>
      </c>
      <c r="C57" s="137"/>
      <c r="D57" s="137"/>
      <c r="E57" s="138"/>
      <c r="F57" s="138"/>
      <c r="G57" s="138"/>
      <c r="H57" s="138"/>
      <c r="I57" s="595"/>
      <c r="J57" s="596"/>
      <c r="K57" s="28">
        <f t="shared" si="1"/>
      </c>
      <c r="L57" s="136">
        <f t="shared" si="2"/>
      </c>
      <c r="M57" s="28">
        <f t="shared" si="3"/>
      </c>
    </row>
    <row r="58" spans="1:13" ht="13.5">
      <c r="A58" s="45">
        <f t="shared" si="5"/>
        <v>44817</v>
      </c>
      <c r="B58" s="46">
        <f t="shared" si="0"/>
        <v>44817</v>
      </c>
      <c r="C58" s="137"/>
      <c r="D58" s="137"/>
      <c r="E58" s="138"/>
      <c r="F58" s="138"/>
      <c r="G58" s="138"/>
      <c r="H58" s="138"/>
      <c r="I58" s="595"/>
      <c r="J58" s="596"/>
      <c r="K58" s="28">
        <f t="shared" si="1"/>
      </c>
      <c r="L58" s="136">
        <f t="shared" si="2"/>
      </c>
      <c r="M58" s="28">
        <f t="shared" si="3"/>
      </c>
    </row>
    <row r="59" spans="1:13" ht="13.5">
      <c r="A59" s="45">
        <f t="shared" si="5"/>
        <v>44818</v>
      </c>
      <c r="B59" s="46">
        <f t="shared" si="0"/>
        <v>44818</v>
      </c>
      <c r="C59" s="137"/>
      <c r="D59" s="137"/>
      <c r="E59" s="138"/>
      <c r="F59" s="138"/>
      <c r="G59" s="138"/>
      <c r="H59" s="138"/>
      <c r="I59" s="595"/>
      <c r="J59" s="596"/>
      <c r="K59" s="28">
        <f t="shared" si="1"/>
      </c>
      <c r="L59" s="136">
        <f t="shared" si="2"/>
      </c>
      <c r="M59" s="28">
        <f t="shared" si="3"/>
      </c>
    </row>
    <row r="60" spans="1:13" ht="13.5">
      <c r="A60" s="45">
        <f t="shared" si="5"/>
        <v>44819</v>
      </c>
      <c r="B60" s="46">
        <f t="shared" si="0"/>
        <v>44819</v>
      </c>
      <c r="C60" s="137"/>
      <c r="D60" s="137"/>
      <c r="E60" s="138"/>
      <c r="F60" s="138"/>
      <c r="G60" s="138"/>
      <c r="H60" s="138"/>
      <c r="I60" s="595"/>
      <c r="J60" s="596"/>
      <c r="K60" s="28">
        <f t="shared" si="1"/>
      </c>
      <c r="L60" s="136">
        <f t="shared" si="2"/>
      </c>
      <c r="M60" s="28">
        <f t="shared" si="3"/>
      </c>
    </row>
    <row r="61" spans="1:13" ht="13.5">
      <c r="A61" s="45">
        <f t="shared" si="5"/>
        <v>44820</v>
      </c>
      <c r="B61" s="46">
        <f t="shared" si="0"/>
        <v>44820</v>
      </c>
      <c r="C61" s="137"/>
      <c r="D61" s="137"/>
      <c r="E61" s="138"/>
      <c r="F61" s="138"/>
      <c r="G61" s="138"/>
      <c r="H61" s="138"/>
      <c r="I61" s="595"/>
      <c r="J61" s="596"/>
      <c r="K61" s="28">
        <f t="shared" si="1"/>
      </c>
      <c r="L61" s="136">
        <f t="shared" si="2"/>
      </c>
      <c r="M61" s="28">
        <f t="shared" si="3"/>
      </c>
    </row>
    <row r="62" spans="1:13" ht="13.5">
      <c r="A62" s="45">
        <f t="shared" si="5"/>
        <v>44821</v>
      </c>
      <c r="B62" s="46">
        <f t="shared" si="0"/>
        <v>44821</v>
      </c>
      <c r="C62" s="137"/>
      <c r="D62" s="137"/>
      <c r="E62" s="138"/>
      <c r="F62" s="138"/>
      <c r="G62" s="138"/>
      <c r="H62" s="138"/>
      <c r="I62" s="595"/>
      <c r="J62" s="596"/>
      <c r="K62" s="28">
        <f t="shared" si="1"/>
      </c>
      <c r="L62" s="136">
        <f t="shared" si="2"/>
      </c>
      <c r="M62" s="28">
        <f t="shared" si="3"/>
      </c>
    </row>
    <row r="63" spans="1:13" ht="13.5">
      <c r="A63" s="45">
        <f t="shared" si="5"/>
        <v>44822</v>
      </c>
      <c r="B63" s="46">
        <f t="shared" si="0"/>
        <v>44822</v>
      </c>
      <c r="C63" s="137"/>
      <c r="D63" s="137"/>
      <c r="E63" s="138"/>
      <c r="F63" s="138"/>
      <c r="G63" s="138"/>
      <c r="H63" s="138"/>
      <c r="I63" s="595"/>
      <c r="J63" s="596"/>
      <c r="K63" s="28">
        <f t="shared" si="1"/>
      </c>
      <c r="L63" s="136">
        <f t="shared" si="2"/>
      </c>
      <c r="M63" s="28">
        <f t="shared" si="3"/>
      </c>
    </row>
    <row r="64" spans="1:13" ht="13.5">
      <c r="A64" s="45">
        <f t="shared" si="5"/>
        <v>44823</v>
      </c>
      <c r="B64" s="46">
        <f t="shared" si="0"/>
        <v>44823</v>
      </c>
      <c r="C64" s="137"/>
      <c r="D64" s="137"/>
      <c r="E64" s="138"/>
      <c r="F64" s="138"/>
      <c r="G64" s="138"/>
      <c r="H64" s="138"/>
      <c r="I64" s="595" t="s">
        <v>87</v>
      </c>
      <c r="J64" s="596"/>
      <c r="K64" s="28">
        <f t="shared" si="1"/>
      </c>
      <c r="L64" s="136">
        <f t="shared" si="2"/>
      </c>
      <c r="M64" s="28">
        <f t="shared" si="3"/>
      </c>
    </row>
    <row r="65" spans="1:13" ht="13.5">
      <c r="A65" s="45">
        <f t="shared" si="5"/>
        <v>44824</v>
      </c>
      <c r="B65" s="46">
        <f t="shared" si="0"/>
        <v>44824</v>
      </c>
      <c r="C65" s="137"/>
      <c r="D65" s="137"/>
      <c r="E65" s="138"/>
      <c r="F65" s="138"/>
      <c r="G65" s="138"/>
      <c r="H65" s="138"/>
      <c r="I65" s="595"/>
      <c r="J65" s="596"/>
      <c r="K65" s="28">
        <f t="shared" si="1"/>
      </c>
      <c r="L65" s="136">
        <f t="shared" si="2"/>
      </c>
      <c r="M65" s="28">
        <f t="shared" si="3"/>
      </c>
    </row>
    <row r="66" spans="1:13" ht="13.5">
      <c r="A66" s="45">
        <f t="shared" si="5"/>
        <v>44825</v>
      </c>
      <c r="B66" s="46">
        <f t="shared" si="0"/>
        <v>44825</v>
      </c>
      <c r="C66" s="137"/>
      <c r="D66" s="137"/>
      <c r="E66" s="138"/>
      <c r="F66" s="138"/>
      <c r="G66" s="138"/>
      <c r="H66" s="138"/>
      <c r="I66" s="595"/>
      <c r="J66" s="596"/>
      <c r="K66" s="28">
        <f t="shared" si="1"/>
      </c>
      <c r="L66" s="136">
        <f t="shared" si="2"/>
      </c>
      <c r="M66" s="28">
        <f t="shared" si="3"/>
      </c>
    </row>
    <row r="67" spans="1:13" ht="13.5">
      <c r="A67" s="45">
        <f t="shared" si="5"/>
        <v>44826</v>
      </c>
      <c r="B67" s="46">
        <f t="shared" si="0"/>
        <v>44826</v>
      </c>
      <c r="C67" s="137"/>
      <c r="D67" s="137"/>
      <c r="E67" s="138"/>
      <c r="F67" s="138"/>
      <c r="G67" s="138"/>
      <c r="H67" s="138"/>
      <c r="I67" s="595"/>
      <c r="J67" s="596"/>
      <c r="K67" s="28">
        <f t="shared" si="1"/>
      </c>
      <c r="L67" s="136">
        <f t="shared" si="2"/>
      </c>
      <c r="M67" s="28">
        <f t="shared" si="3"/>
      </c>
    </row>
    <row r="68" spans="1:13" ht="13.5">
      <c r="A68" s="45">
        <f t="shared" si="5"/>
        <v>44827</v>
      </c>
      <c r="B68" s="46">
        <f t="shared" si="0"/>
        <v>44827</v>
      </c>
      <c r="C68" s="137"/>
      <c r="D68" s="137"/>
      <c r="E68" s="138"/>
      <c r="F68" s="138"/>
      <c r="G68" s="138"/>
      <c r="H68" s="138"/>
      <c r="I68" s="595" t="s">
        <v>87</v>
      </c>
      <c r="J68" s="596"/>
      <c r="K68" s="28">
        <f t="shared" si="1"/>
      </c>
      <c r="L68" s="136">
        <f t="shared" si="2"/>
      </c>
      <c r="M68" s="28">
        <f t="shared" si="3"/>
      </c>
    </row>
    <row r="69" spans="1:13" ht="13.5">
      <c r="A69" s="45">
        <f t="shared" si="5"/>
        <v>44828</v>
      </c>
      <c r="B69" s="46">
        <f t="shared" si="0"/>
        <v>44828</v>
      </c>
      <c r="C69" s="137"/>
      <c r="D69" s="137"/>
      <c r="E69" s="138"/>
      <c r="F69" s="138"/>
      <c r="G69" s="138"/>
      <c r="H69" s="138"/>
      <c r="I69" s="595"/>
      <c r="J69" s="596"/>
      <c r="K69" s="28">
        <f t="shared" si="1"/>
      </c>
      <c r="L69" s="136">
        <f t="shared" si="2"/>
      </c>
      <c r="M69" s="28">
        <f t="shared" si="3"/>
      </c>
    </row>
    <row r="70" spans="1:13" ht="13.5">
      <c r="A70" s="45">
        <f t="shared" si="5"/>
        <v>44829</v>
      </c>
      <c r="B70" s="46">
        <f t="shared" si="0"/>
        <v>44829</v>
      </c>
      <c r="C70" s="137"/>
      <c r="D70" s="137"/>
      <c r="E70" s="138"/>
      <c r="F70" s="138"/>
      <c r="G70" s="138"/>
      <c r="H70" s="138"/>
      <c r="I70" s="595"/>
      <c r="J70" s="596"/>
      <c r="K70" s="28">
        <f t="shared" si="1"/>
      </c>
      <c r="L70" s="136">
        <f t="shared" si="2"/>
      </c>
      <c r="M70" s="28">
        <f t="shared" si="3"/>
      </c>
    </row>
    <row r="71" spans="1:13" ht="13.5">
      <c r="A71" s="45">
        <f t="shared" si="5"/>
        <v>44830</v>
      </c>
      <c r="B71" s="46">
        <f t="shared" si="0"/>
        <v>44830</v>
      </c>
      <c r="C71" s="137"/>
      <c r="D71" s="137"/>
      <c r="E71" s="138"/>
      <c r="F71" s="138"/>
      <c r="G71" s="138"/>
      <c r="H71" s="138"/>
      <c r="I71" s="595"/>
      <c r="J71" s="596"/>
      <c r="K71" s="28">
        <f t="shared" si="1"/>
      </c>
      <c r="L71" s="136">
        <f t="shared" si="2"/>
      </c>
      <c r="M71" s="28">
        <f t="shared" si="3"/>
      </c>
    </row>
    <row r="72" spans="1:13" ht="13.5">
      <c r="A72" s="45">
        <f t="shared" si="5"/>
        <v>44831</v>
      </c>
      <c r="B72" s="46">
        <f t="shared" si="0"/>
        <v>44831</v>
      </c>
      <c r="C72" s="137"/>
      <c r="D72" s="137"/>
      <c r="E72" s="138"/>
      <c r="F72" s="138"/>
      <c r="G72" s="138"/>
      <c r="H72" s="138"/>
      <c r="I72" s="595"/>
      <c r="J72" s="596"/>
      <c r="K72" s="28">
        <f t="shared" si="1"/>
      </c>
      <c r="L72" s="136">
        <f t="shared" si="2"/>
      </c>
      <c r="M72" s="28">
        <f t="shared" si="3"/>
      </c>
    </row>
    <row r="73" spans="1:13" ht="13.5">
      <c r="A73" s="45">
        <f t="shared" si="5"/>
        <v>44832</v>
      </c>
      <c r="B73" s="46">
        <f t="shared" si="0"/>
        <v>44832</v>
      </c>
      <c r="C73" s="137"/>
      <c r="D73" s="137"/>
      <c r="E73" s="138"/>
      <c r="F73" s="138"/>
      <c r="G73" s="138"/>
      <c r="H73" s="138"/>
      <c r="I73" s="595"/>
      <c r="J73" s="596"/>
      <c r="K73" s="28">
        <f aca="true" t="shared" si="6" ref="K73:K139">IF(OR(AND(WEEKDAY(A73,2)&lt;6,C73="休業日"),AND(C73="通常保育日",D73=0)),"←","")</f>
      </c>
      <c r="L73" s="136">
        <f aca="true" t="shared" si="7" ref="L73:L139">IF(OR(AND(WEEKDAY(A73,2)&lt;6,C73="休業日"),AND(C73="通常保育日",D73=0)),A73,"")</f>
      </c>
      <c r="M73" s="28">
        <f aca="true" t="shared" si="8" ref="M73:M139">IF(OR(AND(WEEKDAY(A73,2)&lt;6,C73="休業日"),AND(C73="通常保育日",D73=0)),"理由を記載してください","")</f>
      </c>
    </row>
    <row r="74" spans="1:13" ht="13.5">
      <c r="A74" s="45">
        <f t="shared" si="5"/>
        <v>44833</v>
      </c>
      <c r="B74" s="46">
        <f t="shared" si="0"/>
        <v>44833</v>
      </c>
      <c r="C74" s="137"/>
      <c r="D74" s="137"/>
      <c r="E74" s="138"/>
      <c r="F74" s="138"/>
      <c r="G74" s="138"/>
      <c r="H74" s="138"/>
      <c r="I74" s="595"/>
      <c r="J74" s="596"/>
      <c r="K74" s="28">
        <f t="shared" si="6"/>
      </c>
      <c r="L74" s="136">
        <f t="shared" si="7"/>
      </c>
      <c r="M74" s="28">
        <f t="shared" si="8"/>
      </c>
    </row>
    <row r="75" spans="1:13" ht="14.25" thickBot="1">
      <c r="A75" s="134">
        <f t="shared" si="5"/>
        <v>44834</v>
      </c>
      <c r="B75" s="135">
        <f t="shared" si="0"/>
        <v>44834</v>
      </c>
      <c r="C75" s="139"/>
      <c r="D75" s="139"/>
      <c r="E75" s="140"/>
      <c r="F75" s="140"/>
      <c r="G75" s="140"/>
      <c r="H75" s="140"/>
      <c r="I75" s="593"/>
      <c r="J75" s="594"/>
      <c r="K75" s="28">
        <f t="shared" si="6"/>
      </c>
      <c r="L75" s="136">
        <f t="shared" si="7"/>
      </c>
      <c r="M75" s="28">
        <f t="shared" si="8"/>
      </c>
    </row>
    <row r="76" spans="1:10" ht="14.25" thickTop="1">
      <c r="A76" s="605" t="s">
        <v>2</v>
      </c>
      <c r="B76" s="606"/>
      <c r="C76" s="591">
        <f>COUNTIF(C46:C75,"通常保育日")</f>
        <v>0</v>
      </c>
      <c r="D76" s="141">
        <f>SUMIF($C46:$C75,"通常保育日",D46:D75)</f>
        <v>0</v>
      </c>
      <c r="E76" s="141">
        <f>_xlfn.SUMIFS(E46:E75,$C46:$C75,"通常保育日",$D46:$D75,1)</f>
        <v>0</v>
      </c>
      <c r="F76" s="141">
        <f>_xlfn.SUMIFS(F46:F75,$C46:$C75,"通常保育日",$D46:$D75,1)</f>
        <v>0</v>
      </c>
      <c r="G76" s="141">
        <f>_xlfn.SUMIFS(G46:G75,$C46:$C75,"通常保育日",$D46:$D75,1)</f>
        <v>0</v>
      </c>
      <c r="H76" s="141">
        <f>_xlfn.SUMIFS(H46:H75,$C46:$C75,"通常保育日",$D46:$D75,1)</f>
        <v>0</v>
      </c>
      <c r="I76" s="146" t="s">
        <v>204</v>
      </c>
      <c r="J76" s="599" t="s">
        <v>27</v>
      </c>
    </row>
    <row r="77" spans="1:10" ht="13.5">
      <c r="A77" s="605"/>
      <c r="B77" s="606"/>
      <c r="C77" s="592"/>
      <c r="D77" s="142">
        <f>_xlfn.COUNTIFS($C46:$C75,"通常保育日",$D46:$D75,"※2時間未満")</f>
        <v>0</v>
      </c>
      <c r="E77" s="142">
        <f>_xlfn.SUMIFS(E46:E75,$C46:$C75,"通常保育日",$D46:$D75,"※2時間未満")</f>
        <v>0</v>
      </c>
      <c r="F77" s="142">
        <f>_xlfn.SUMIFS(F46:F75,$C46:$C75,"通常保育日",$D46:$D75,"※2時間未満")</f>
        <v>0</v>
      </c>
      <c r="G77" s="142">
        <f>_xlfn.SUMIFS(G46:G75,$C46:$C75,"通常保育日",$D46:$D75,"※2時間未満")</f>
        <v>0</v>
      </c>
      <c r="H77" s="142">
        <f>_xlfn.SUMIFS(H46:H75,$C46:$C75,"通常保育日",$D46:$D75,"※2時間未満")</f>
        <v>0</v>
      </c>
      <c r="I77" s="147" t="s">
        <v>203</v>
      </c>
      <c r="J77" s="600"/>
    </row>
    <row r="78" spans="1:10" ht="13.5">
      <c r="A78" s="605"/>
      <c r="B78" s="606"/>
      <c r="C78" s="589">
        <f>COUNTIF(C46:C75,"休業日")</f>
        <v>0</v>
      </c>
      <c r="D78" s="143">
        <f>SUMIF($C46:$C75,"休業日",D46:D75)</f>
        <v>0</v>
      </c>
      <c r="E78" s="143">
        <f>_xlfn.SUMIFS(E46:E75,$C46:$C75,"休業日",$D46:$D75,1)</f>
        <v>0</v>
      </c>
      <c r="F78" s="143">
        <f>_xlfn.SUMIFS(F46:F75,$C46:$C75,"休業日",$D46:$D75,1)</f>
        <v>0</v>
      </c>
      <c r="G78" s="143">
        <f>_xlfn.SUMIFS(G46:G75,$C46:$C75,"休業日",$D46:$D75,1)</f>
        <v>0</v>
      </c>
      <c r="H78" s="143">
        <f>_xlfn.SUMIFS(H46:H75,$C46:$C75,"休業日",$D46:$D75,1)</f>
        <v>0</v>
      </c>
      <c r="I78" s="148" t="s">
        <v>204</v>
      </c>
      <c r="J78" s="601" t="s">
        <v>11</v>
      </c>
    </row>
    <row r="79" spans="1:10" ht="13.5">
      <c r="A79" s="605"/>
      <c r="B79" s="606"/>
      <c r="C79" s="590"/>
      <c r="D79" s="142">
        <f>_xlfn.COUNTIFS(C46:C75,"休業日",$D46:$D75,"※2時間未満")</f>
        <v>0</v>
      </c>
      <c r="E79" s="142">
        <f>_xlfn.SUMIFS(E46:E75,$C46:$C75,"休業日",$D46:$D75,"※2時間未満")</f>
        <v>0</v>
      </c>
      <c r="F79" s="142">
        <f>_xlfn.SUMIFS(F46:F75,$C46:$C75,"休業日",$D46:$D75,"※2時間未満")</f>
        <v>0</v>
      </c>
      <c r="G79" s="142">
        <f>_xlfn.SUMIFS(G46:G75,$C46:$C75,"休業日",$D46:$D75,"※2時間未満")</f>
        <v>0</v>
      </c>
      <c r="H79" s="142">
        <f>_xlfn.SUMIFS(H46:H75,$C46:$C75,"休業日",$D46:$D75,"※2時間未満")</f>
        <v>0</v>
      </c>
      <c r="I79" s="147" t="s">
        <v>203</v>
      </c>
      <c r="J79" s="602"/>
    </row>
    <row r="80" spans="1:10" ht="13.5">
      <c r="A80" s="605"/>
      <c r="B80" s="606"/>
      <c r="C80" s="587">
        <f>COUNTIF(C46:C75,"長期休業日")</f>
        <v>0</v>
      </c>
      <c r="D80" s="144">
        <f>SUMIF($C46:$C75,"長期休業日",D46:D75)</f>
        <v>0</v>
      </c>
      <c r="E80" s="144">
        <f>_xlfn.SUMIFS(E46:E75,$C46:$C75,"長期休業日",$D46:$D75,1)</f>
        <v>0</v>
      </c>
      <c r="F80" s="144">
        <f>_xlfn.SUMIFS(F46:F75,$C46:$C75,"長期休業日",$D46:$D75,1)</f>
        <v>0</v>
      </c>
      <c r="G80" s="144">
        <f>_xlfn.SUMIFS(G46:G75,$C46:$C75,"長期休業日",$D46:$D75,1)</f>
        <v>0</v>
      </c>
      <c r="H80" s="144">
        <f>_xlfn.SUMIFS(H46:H75,$C46:$C75,"長期休業日",$D46:$D75,1)</f>
        <v>0</v>
      </c>
      <c r="I80" s="149" t="s">
        <v>204</v>
      </c>
      <c r="J80" s="603" t="s">
        <v>13</v>
      </c>
    </row>
    <row r="81" spans="1:10" ht="14.25" thickBot="1">
      <c r="A81" s="607"/>
      <c r="B81" s="608"/>
      <c r="C81" s="588"/>
      <c r="D81" s="145">
        <f>_xlfn.COUNTIFS(C46:C75,"長期休業日",$D46:$D75,"※2時間未満")</f>
        <v>0</v>
      </c>
      <c r="E81" s="145">
        <f>_xlfn.SUMIFS(E46:E75,$C46:$C75,"長期休業日",$D46:$D75,"※2時間未満")</f>
        <v>0</v>
      </c>
      <c r="F81" s="145">
        <f>_xlfn.SUMIFS(F46:F75,$C46:$C75,"長期休業日",$D46:$D75,"※2時間未満")</f>
        <v>0</v>
      </c>
      <c r="G81" s="145">
        <f>_xlfn.SUMIFS(G46:G75,$C46:$C75,"長期休業日",$D46:$D75,"※2時間未満")</f>
        <v>0</v>
      </c>
      <c r="H81" s="145">
        <f>_xlfn.SUMIFS(H46:H75,$C46:$C75,"長期休業日",$D46:$D75,"※2時間未満")</f>
        <v>0</v>
      </c>
      <c r="I81" s="150" t="s">
        <v>203</v>
      </c>
      <c r="J81" s="604"/>
    </row>
    <row r="82" spans="1:10" ht="13.5">
      <c r="A82" s="617" t="s">
        <v>31</v>
      </c>
      <c r="B82" s="618"/>
      <c r="C82" s="321" t="s">
        <v>6</v>
      </c>
      <c r="D82" s="321" t="s">
        <v>10</v>
      </c>
      <c r="E82" s="321" t="s">
        <v>9</v>
      </c>
      <c r="F82" s="321" t="s">
        <v>8</v>
      </c>
      <c r="G82" s="321" t="s">
        <v>7</v>
      </c>
      <c r="H82" s="321" t="s">
        <v>12</v>
      </c>
      <c r="I82" s="609" t="s">
        <v>86</v>
      </c>
      <c r="J82" s="610"/>
    </row>
    <row r="83" spans="1:10" ht="40.5">
      <c r="A83" s="619"/>
      <c r="B83" s="620"/>
      <c r="C83" s="73" t="s">
        <v>23</v>
      </c>
      <c r="D83" s="73" t="s">
        <v>5</v>
      </c>
      <c r="E83" s="73" t="s">
        <v>308</v>
      </c>
      <c r="F83" s="73" t="s">
        <v>309</v>
      </c>
      <c r="G83" s="73" t="s">
        <v>310</v>
      </c>
      <c r="H83" s="73" t="s">
        <v>311</v>
      </c>
      <c r="I83" s="611" t="s">
        <v>187</v>
      </c>
      <c r="J83" s="612"/>
    </row>
    <row r="84" spans="1:13" ht="13.5">
      <c r="A84" s="45">
        <f>A75+1</f>
        <v>44835</v>
      </c>
      <c r="B84" s="46">
        <f t="shared" si="0"/>
        <v>44835</v>
      </c>
      <c r="C84" s="137"/>
      <c r="D84" s="137"/>
      <c r="E84" s="138"/>
      <c r="F84" s="138"/>
      <c r="G84" s="138"/>
      <c r="H84" s="138"/>
      <c r="I84" s="597"/>
      <c r="J84" s="598"/>
      <c r="K84" s="28">
        <f t="shared" si="6"/>
      </c>
      <c r="L84" s="136">
        <f t="shared" si="7"/>
      </c>
      <c r="M84" s="28">
        <f t="shared" si="8"/>
      </c>
    </row>
    <row r="85" spans="1:13" ht="13.5">
      <c r="A85" s="45">
        <f>A84+1</f>
        <v>44836</v>
      </c>
      <c r="B85" s="46">
        <f t="shared" si="0"/>
        <v>44836</v>
      </c>
      <c r="C85" s="160"/>
      <c r="D85" s="160"/>
      <c r="E85" s="138"/>
      <c r="F85" s="138"/>
      <c r="G85" s="138"/>
      <c r="H85" s="138"/>
      <c r="I85" s="595"/>
      <c r="J85" s="596"/>
      <c r="K85" s="28">
        <f t="shared" si="6"/>
      </c>
      <c r="L85" s="136">
        <f t="shared" si="7"/>
      </c>
      <c r="M85" s="28">
        <f t="shared" si="8"/>
      </c>
    </row>
    <row r="86" spans="1:13" ht="13.5">
      <c r="A86" s="45">
        <f aca="true" t="shared" si="9" ref="A86:A114">A85+1</f>
        <v>44837</v>
      </c>
      <c r="B86" s="46">
        <f aca="true" t="shared" si="10" ref="B86:B112">A86</f>
        <v>44837</v>
      </c>
      <c r="C86" s="137"/>
      <c r="D86" s="137"/>
      <c r="E86" s="138"/>
      <c r="F86" s="138"/>
      <c r="G86" s="138"/>
      <c r="H86" s="138"/>
      <c r="I86" s="595"/>
      <c r="J86" s="596"/>
      <c r="K86" s="28">
        <f t="shared" si="6"/>
      </c>
      <c r="L86" s="136">
        <f t="shared" si="7"/>
      </c>
      <c r="M86" s="28">
        <f t="shared" si="8"/>
      </c>
    </row>
    <row r="87" spans="1:13" ht="13.5">
      <c r="A87" s="45">
        <f t="shared" si="9"/>
        <v>44838</v>
      </c>
      <c r="B87" s="46">
        <f t="shared" si="10"/>
        <v>44838</v>
      </c>
      <c r="C87" s="137"/>
      <c r="D87" s="137"/>
      <c r="E87" s="138"/>
      <c r="F87" s="138"/>
      <c r="G87" s="138"/>
      <c r="H87" s="138"/>
      <c r="I87" s="595"/>
      <c r="J87" s="596"/>
      <c r="K87" s="28">
        <f t="shared" si="6"/>
      </c>
      <c r="L87" s="136">
        <f t="shared" si="7"/>
      </c>
      <c r="M87" s="28">
        <f t="shared" si="8"/>
      </c>
    </row>
    <row r="88" spans="1:13" ht="13.5">
      <c r="A88" s="45">
        <f t="shared" si="9"/>
        <v>44839</v>
      </c>
      <c r="B88" s="46">
        <f t="shared" si="10"/>
        <v>44839</v>
      </c>
      <c r="C88" s="137"/>
      <c r="D88" s="137"/>
      <c r="E88" s="138"/>
      <c r="F88" s="138"/>
      <c r="G88" s="138"/>
      <c r="H88" s="138"/>
      <c r="I88" s="595"/>
      <c r="J88" s="596"/>
      <c r="K88" s="28">
        <f t="shared" si="6"/>
      </c>
      <c r="L88" s="136">
        <f t="shared" si="7"/>
      </c>
      <c r="M88" s="28">
        <f t="shared" si="8"/>
      </c>
    </row>
    <row r="89" spans="1:13" ht="13.5">
      <c r="A89" s="45">
        <f t="shared" si="9"/>
        <v>44840</v>
      </c>
      <c r="B89" s="46">
        <f t="shared" si="10"/>
        <v>44840</v>
      </c>
      <c r="C89" s="137"/>
      <c r="D89" s="137"/>
      <c r="E89" s="138"/>
      <c r="F89" s="138"/>
      <c r="G89" s="138"/>
      <c r="H89" s="138"/>
      <c r="I89" s="595"/>
      <c r="J89" s="596"/>
      <c r="K89" s="28">
        <f t="shared" si="6"/>
      </c>
      <c r="L89" s="136">
        <f t="shared" si="7"/>
      </c>
      <c r="M89" s="28">
        <f t="shared" si="8"/>
      </c>
    </row>
    <row r="90" spans="1:13" ht="13.5">
      <c r="A90" s="45">
        <f t="shared" si="9"/>
        <v>44841</v>
      </c>
      <c r="B90" s="46">
        <f t="shared" si="10"/>
        <v>44841</v>
      </c>
      <c r="C90" s="137"/>
      <c r="D90" s="137"/>
      <c r="E90" s="138"/>
      <c r="F90" s="138"/>
      <c r="G90" s="138"/>
      <c r="H90" s="138"/>
      <c r="I90" s="595"/>
      <c r="J90" s="596"/>
      <c r="K90" s="28">
        <f t="shared" si="6"/>
      </c>
      <c r="L90" s="136">
        <f t="shared" si="7"/>
      </c>
      <c r="M90" s="28">
        <f t="shared" si="8"/>
      </c>
    </row>
    <row r="91" spans="1:13" ht="13.5">
      <c r="A91" s="45">
        <f t="shared" si="9"/>
        <v>44842</v>
      </c>
      <c r="B91" s="46">
        <f t="shared" si="10"/>
        <v>44842</v>
      </c>
      <c r="C91" s="137"/>
      <c r="D91" s="137"/>
      <c r="E91" s="138"/>
      <c r="F91" s="138"/>
      <c r="G91" s="138"/>
      <c r="H91" s="138"/>
      <c r="I91" s="595"/>
      <c r="J91" s="596"/>
      <c r="K91" s="28">
        <f t="shared" si="6"/>
      </c>
      <c r="L91" s="136">
        <f t="shared" si="7"/>
      </c>
      <c r="M91" s="28">
        <f t="shared" si="8"/>
      </c>
    </row>
    <row r="92" spans="1:13" ht="13.5">
      <c r="A92" s="45">
        <f t="shared" si="9"/>
        <v>44843</v>
      </c>
      <c r="B92" s="46">
        <f t="shared" si="10"/>
        <v>44843</v>
      </c>
      <c r="C92" s="137"/>
      <c r="D92" s="137"/>
      <c r="E92" s="138"/>
      <c r="F92" s="138"/>
      <c r="G92" s="138"/>
      <c r="H92" s="138"/>
      <c r="I92" s="595"/>
      <c r="J92" s="596"/>
      <c r="K92" s="28">
        <f t="shared" si="6"/>
      </c>
      <c r="L92" s="136">
        <f t="shared" si="7"/>
      </c>
      <c r="M92" s="28">
        <f t="shared" si="8"/>
      </c>
    </row>
    <row r="93" spans="1:13" ht="13.5">
      <c r="A93" s="45">
        <f t="shared" si="9"/>
        <v>44844</v>
      </c>
      <c r="B93" s="46">
        <f t="shared" si="10"/>
        <v>44844</v>
      </c>
      <c r="C93" s="137"/>
      <c r="D93" s="137"/>
      <c r="E93" s="138"/>
      <c r="F93" s="138"/>
      <c r="G93" s="138"/>
      <c r="H93" s="138"/>
      <c r="I93" s="595" t="s">
        <v>87</v>
      </c>
      <c r="J93" s="596"/>
      <c r="K93" s="28">
        <f t="shared" si="6"/>
      </c>
      <c r="L93" s="136">
        <f t="shared" si="7"/>
      </c>
      <c r="M93" s="28">
        <f t="shared" si="8"/>
      </c>
    </row>
    <row r="94" spans="1:13" ht="13.5">
      <c r="A94" s="45">
        <f t="shared" si="9"/>
        <v>44845</v>
      </c>
      <c r="B94" s="46">
        <f t="shared" si="10"/>
        <v>44845</v>
      </c>
      <c r="C94" s="137"/>
      <c r="D94" s="137"/>
      <c r="E94" s="138"/>
      <c r="F94" s="138"/>
      <c r="G94" s="138"/>
      <c r="H94" s="138"/>
      <c r="I94" s="595"/>
      <c r="J94" s="596"/>
      <c r="K94" s="28">
        <f t="shared" si="6"/>
      </c>
      <c r="L94" s="136">
        <f t="shared" si="7"/>
      </c>
      <c r="M94" s="28">
        <f t="shared" si="8"/>
      </c>
    </row>
    <row r="95" spans="1:13" ht="13.5">
      <c r="A95" s="45">
        <f t="shared" si="9"/>
        <v>44846</v>
      </c>
      <c r="B95" s="46">
        <f t="shared" si="10"/>
        <v>44846</v>
      </c>
      <c r="C95" s="137"/>
      <c r="D95" s="137"/>
      <c r="E95" s="138"/>
      <c r="F95" s="138"/>
      <c r="G95" s="138"/>
      <c r="H95" s="138"/>
      <c r="I95" s="595"/>
      <c r="J95" s="596"/>
      <c r="K95" s="28">
        <f t="shared" si="6"/>
      </c>
      <c r="L95" s="136">
        <f t="shared" si="7"/>
      </c>
      <c r="M95" s="28">
        <f t="shared" si="8"/>
      </c>
    </row>
    <row r="96" spans="1:13" ht="13.5">
      <c r="A96" s="45">
        <f t="shared" si="9"/>
        <v>44847</v>
      </c>
      <c r="B96" s="46">
        <f t="shared" si="10"/>
        <v>44847</v>
      </c>
      <c r="C96" s="137"/>
      <c r="D96" s="137"/>
      <c r="E96" s="138"/>
      <c r="F96" s="138"/>
      <c r="G96" s="138"/>
      <c r="H96" s="138"/>
      <c r="I96" s="595"/>
      <c r="J96" s="596"/>
      <c r="K96" s="28">
        <f t="shared" si="6"/>
      </c>
      <c r="L96" s="136">
        <f t="shared" si="7"/>
      </c>
      <c r="M96" s="28">
        <f t="shared" si="8"/>
      </c>
    </row>
    <row r="97" spans="1:13" ht="13.5">
      <c r="A97" s="45">
        <f t="shared" si="9"/>
        <v>44848</v>
      </c>
      <c r="B97" s="46">
        <f t="shared" si="10"/>
        <v>44848</v>
      </c>
      <c r="C97" s="137"/>
      <c r="D97" s="137"/>
      <c r="E97" s="138"/>
      <c r="F97" s="138"/>
      <c r="G97" s="138"/>
      <c r="H97" s="138"/>
      <c r="I97" s="595"/>
      <c r="J97" s="596"/>
      <c r="K97" s="28">
        <f t="shared" si="6"/>
      </c>
      <c r="L97" s="136">
        <f t="shared" si="7"/>
      </c>
      <c r="M97" s="28">
        <f t="shared" si="8"/>
      </c>
    </row>
    <row r="98" spans="1:13" ht="13.5">
      <c r="A98" s="45">
        <f t="shared" si="9"/>
        <v>44849</v>
      </c>
      <c r="B98" s="46">
        <f t="shared" si="10"/>
        <v>44849</v>
      </c>
      <c r="C98" s="137"/>
      <c r="D98" s="137"/>
      <c r="E98" s="138"/>
      <c r="F98" s="138"/>
      <c r="G98" s="138"/>
      <c r="H98" s="138"/>
      <c r="I98" s="595"/>
      <c r="J98" s="596"/>
      <c r="K98" s="28">
        <f t="shared" si="6"/>
      </c>
      <c r="L98" s="136">
        <f t="shared" si="7"/>
      </c>
      <c r="M98" s="28">
        <f t="shared" si="8"/>
      </c>
    </row>
    <row r="99" spans="1:13" ht="13.5">
      <c r="A99" s="45">
        <f t="shared" si="9"/>
        <v>44850</v>
      </c>
      <c r="B99" s="46">
        <f t="shared" si="10"/>
        <v>44850</v>
      </c>
      <c r="C99" s="137"/>
      <c r="D99" s="137"/>
      <c r="E99" s="138"/>
      <c r="F99" s="138"/>
      <c r="G99" s="138"/>
      <c r="H99" s="138"/>
      <c r="I99" s="595"/>
      <c r="J99" s="596"/>
      <c r="K99" s="28">
        <f t="shared" si="6"/>
      </c>
      <c r="L99" s="136">
        <f t="shared" si="7"/>
      </c>
      <c r="M99" s="28">
        <f t="shared" si="8"/>
      </c>
    </row>
    <row r="100" spans="1:13" ht="13.5">
      <c r="A100" s="45">
        <f t="shared" si="9"/>
        <v>44851</v>
      </c>
      <c r="B100" s="46">
        <f t="shared" si="10"/>
        <v>44851</v>
      </c>
      <c r="C100" s="137"/>
      <c r="D100" s="137"/>
      <c r="E100" s="138"/>
      <c r="F100" s="138"/>
      <c r="G100" s="138"/>
      <c r="H100" s="138"/>
      <c r="I100" s="595"/>
      <c r="J100" s="596"/>
      <c r="K100" s="28">
        <f t="shared" si="6"/>
      </c>
      <c r="L100" s="136">
        <f t="shared" si="7"/>
      </c>
      <c r="M100" s="28">
        <f t="shared" si="8"/>
      </c>
    </row>
    <row r="101" spans="1:13" ht="13.5">
      <c r="A101" s="45">
        <f t="shared" si="9"/>
        <v>44852</v>
      </c>
      <c r="B101" s="46">
        <f t="shared" si="10"/>
        <v>44852</v>
      </c>
      <c r="C101" s="137"/>
      <c r="D101" s="137"/>
      <c r="E101" s="138"/>
      <c r="F101" s="138"/>
      <c r="G101" s="138"/>
      <c r="H101" s="138"/>
      <c r="I101" s="595"/>
      <c r="J101" s="596"/>
      <c r="K101" s="28">
        <f t="shared" si="6"/>
      </c>
      <c r="L101" s="136">
        <f t="shared" si="7"/>
      </c>
      <c r="M101" s="28">
        <f t="shared" si="8"/>
      </c>
    </row>
    <row r="102" spans="1:13" ht="13.5">
      <c r="A102" s="45">
        <f t="shared" si="9"/>
        <v>44853</v>
      </c>
      <c r="B102" s="46">
        <f t="shared" si="10"/>
        <v>44853</v>
      </c>
      <c r="C102" s="137"/>
      <c r="D102" s="137"/>
      <c r="E102" s="138"/>
      <c r="F102" s="138"/>
      <c r="G102" s="138"/>
      <c r="H102" s="138"/>
      <c r="I102" s="595"/>
      <c r="J102" s="596"/>
      <c r="K102" s="28">
        <f t="shared" si="6"/>
      </c>
      <c r="L102" s="136">
        <f t="shared" si="7"/>
      </c>
      <c r="M102" s="28">
        <f t="shared" si="8"/>
      </c>
    </row>
    <row r="103" spans="1:13" ht="13.5">
      <c r="A103" s="45">
        <f t="shared" si="9"/>
        <v>44854</v>
      </c>
      <c r="B103" s="46">
        <f t="shared" si="10"/>
        <v>44854</v>
      </c>
      <c r="C103" s="137"/>
      <c r="D103" s="137"/>
      <c r="E103" s="138"/>
      <c r="F103" s="138"/>
      <c r="G103" s="138"/>
      <c r="H103" s="138"/>
      <c r="I103" s="595"/>
      <c r="J103" s="596"/>
      <c r="K103" s="28">
        <f t="shared" si="6"/>
      </c>
      <c r="L103" s="136">
        <f t="shared" si="7"/>
      </c>
      <c r="M103" s="28">
        <f t="shared" si="8"/>
      </c>
    </row>
    <row r="104" spans="1:13" ht="13.5">
      <c r="A104" s="45">
        <f t="shared" si="9"/>
        <v>44855</v>
      </c>
      <c r="B104" s="46">
        <f t="shared" si="10"/>
        <v>44855</v>
      </c>
      <c r="C104" s="137"/>
      <c r="D104" s="137"/>
      <c r="E104" s="138"/>
      <c r="F104" s="138"/>
      <c r="G104" s="138"/>
      <c r="H104" s="138"/>
      <c r="I104" s="595"/>
      <c r="J104" s="596"/>
      <c r="K104" s="28">
        <f t="shared" si="6"/>
      </c>
      <c r="L104" s="136">
        <f t="shared" si="7"/>
      </c>
      <c r="M104" s="28">
        <f t="shared" si="8"/>
      </c>
    </row>
    <row r="105" spans="1:13" ht="13.5">
      <c r="A105" s="45">
        <f t="shared" si="9"/>
        <v>44856</v>
      </c>
      <c r="B105" s="46">
        <f t="shared" si="10"/>
        <v>44856</v>
      </c>
      <c r="C105" s="137"/>
      <c r="D105" s="137"/>
      <c r="E105" s="138"/>
      <c r="F105" s="138"/>
      <c r="G105" s="138"/>
      <c r="H105" s="138"/>
      <c r="I105" s="595"/>
      <c r="J105" s="596"/>
      <c r="K105" s="28">
        <f t="shared" si="6"/>
      </c>
      <c r="L105" s="136">
        <f t="shared" si="7"/>
      </c>
      <c r="M105" s="28">
        <f t="shared" si="8"/>
      </c>
    </row>
    <row r="106" spans="1:13" ht="13.5">
      <c r="A106" s="45">
        <f t="shared" si="9"/>
        <v>44857</v>
      </c>
      <c r="B106" s="46">
        <f t="shared" si="10"/>
        <v>44857</v>
      </c>
      <c r="C106" s="137"/>
      <c r="D106" s="137"/>
      <c r="E106" s="138"/>
      <c r="F106" s="138"/>
      <c r="G106" s="138"/>
      <c r="H106" s="138"/>
      <c r="I106" s="595"/>
      <c r="J106" s="596"/>
      <c r="K106" s="28">
        <f t="shared" si="6"/>
      </c>
      <c r="L106" s="136">
        <f t="shared" si="7"/>
      </c>
      <c r="M106" s="28">
        <f t="shared" si="8"/>
      </c>
    </row>
    <row r="107" spans="1:13" ht="13.5">
      <c r="A107" s="45">
        <f t="shared" si="9"/>
        <v>44858</v>
      </c>
      <c r="B107" s="46">
        <f t="shared" si="10"/>
        <v>44858</v>
      </c>
      <c r="C107" s="137"/>
      <c r="D107" s="137"/>
      <c r="E107" s="138"/>
      <c r="F107" s="138"/>
      <c r="G107" s="138"/>
      <c r="H107" s="138"/>
      <c r="I107" s="595"/>
      <c r="J107" s="596"/>
      <c r="K107" s="28">
        <f t="shared" si="6"/>
      </c>
      <c r="L107" s="136">
        <f t="shared" si="7"/>
      </c>
      <c r="M107" s="28">
        <f t="shared" si="8"/>
      </c>
    </row>
    <row r="108" spans="1:13" ht="13.5">
      <c r="A108" s="45">
        <f t="shared" si="9"/>
        <v>44859</v>
      </c>
      <c r="B108" s="46">
        <f t="shared" si="10"/>
        <v>44859</v>
      </c>
      <c r="C108" s="137"/>
      <c r="D108" s="137"/>
      <c r="E108" s="138"/>
      <c r="F108" s="138"/>
      <c r="G108" s="138"/>
      <c r="H108" s="138"/>
      <c r="I108" s="595"/>
      <c r="J108" s="596"/>
      <c r="K108" s="28">
        <f t="shared" si="6"/>
      </c>
      <c r="L108" s="136">
        <f t="shared" si="7"/>
      </c>
      <c r="M108" s="28">
        <f t="shared" si="8"/>
      </c>
    </row>
    <row r="109" spans="1:13" ht="13.5">
      <c r="A109" s="45">
        <f t="shared" si="9"/>
        <v>44860</v>
      </c>
      <c r="B109" s="46">
        <f t="shared" si="10"/>
        <v>44860</v>
      </c>
      <c r="C109" s="137"/>
      <c r="D109" s="137"/>
      <c r="E109" s="138"/>
      <c r="F109" s="138"/>
      <c r="G109" s="138"/>
      <c r="H109" s="138"/>
      <c r="I109" s="595"/>
      <c r="J109" s="596"/>
      <c r="K109" s="28">
        <f t="shared" si="6"/>
      </c>
      <c r="L109" s="136">
        <f t="shared" si="7"/>
      </c>
      <c r="M109" s="28">
        <f t="shared" si="8"/>
      </c>
    </row>
    <row r="110" spans="1:13" ht="13.5">
      <c r="A110" s="45">
        <f t="shared" si="9"/>
        <v>44861</v>
      </c>
      <c r="B110" s="46">
        <f t="shared" si="10"/>
        <v>44861</v>
      </c>
      <c r="C110" s="137"/>
      <c r="D110" s="137"/>
      <c r="E110" s="138"/>
      <c r="F110" s="138"/>
      <c r="G110" s="138"/>
      <c r="H110" s="138"/>
      <c r="I110" s="595"/>
      <c r="J110" s="596"/>
      <c r="K110" s="28">
        <f t="shared" si="6"/>
      </c>
      <c r="L110" s="136">
        <f t="shared" si="7"/>
      </c>
      <c r="M110" s="28">
        <f t="shared" si="8"/>
      </c>
    </row>
    <row r="111" spans="1:13" ht="13.5">
      <c r="A111" s="45">
        <f t="shared" si="9"/>
        <v>44862</v>
      </c>
      <c r="B111" s="46">
        <f t="shared" si="10"/>
        <v>44862</v>
      </c>
      <c r="C111" s="137"/>
      <c r="D111" s="137"/>
      <c r="E111" s="138"/>
      <c r="F111" s="138"/>
      <c r="G111" s="138"/>
      <c r="H111" s="138"/>
      <c r="I111" s="595"/>
      <c r="J111" s="596"/>
      <c r="K111" s="28">
        <f t="shared" si="6"/>
      </c>
      <c r="L111" s="136">
        <f t="shared" si="7"/>
      </c>
      <c r="M111" s="28">
        <f t="shared" si="8"/>
      </c>
    </row>
    <row r="112" spans="1:13" ht="13.5">
      <c r="A112" s="45">
        <f t="shared" si="9"/>
        <v>44863</v>
      </c>
      <c r="B112" s="46">
        <f t="shared" si="10"/>
        <v>44863</v>
      </c>
      <c r="C112" s="137"/>
      <c r="D112" s="137"/>
      <c r="E112" s="138"/>
      <c r="F112" s="138"/>
      <c r="G112" s="138"/>
      <c r="H112" s="138"/>
      <c r="I112" s="595"/>
      <c r="J112" s="596"/>
      <c r="K112" s="28">
        <f t="shared" si="6"/>
      </c>
      <c r="L112" s="136">
        <f t="shared" si="7"/>
      </c>
      <c r="M112" s="28">
        <f t="shared" si="8"/>
      </c>
    </row>
    <row r="113" spans="1:10" ht="13.5">
      <c r="A113" s="45">
        <f t="shared" si="9"/>
        <v>44864</v>
      </c>
      <c r="B113" s="46">
        <f>A113</f>
        <v>44864</v>
      </c>
      <c r="C113" s="137"/>
      <c r="D113" s="137"/>
      <c r="E113" s="138"/>
      <c r="F113" s="138"/>
      <c r="G113" s="138"/>
      <c r="H113" s="138"/>
      <c r="I113" s="173"/>
      <c r="J113" s="174"/>
    </row>
    <row r="114" spans="1:13" ht="14.25" thickBot="1">
      <c r="A114" s="134">
        <f t="shared" si="9"/>
        <v>44865</v>
      </c>
      <c r="B114" s="135">
        <f>A114</f>
        <v>44865</v>
      </c>
      <c r="C114" s="162"/>
      <c r="D114" s="162"/>
      <c r="E114" s="140"/>
      <c r="F114" s="140"/>
      <c r="G114" s="140"/>
      <c r="H114" s="140"/>
      <c r="I114" s="593"/>
      <c r="J114" s="594"/>
      <c r="K114" s="28">
        <f t="shared" si="6"/>
      </c>
      <c r="L114" s="136">
        <f t="shared" si="7"/>
      </c>
      <c r="M114" s="28">
        <f t="shared" si="8"/>
      </c>
    </row>
    <row r="115" spans="1:10" ht="14.25" thickTop="1">
      <c r="A115" s="605" t="s">
        <v>2</v>
      </c>
      <c r="B115" s="606"/>
      <c r="C115" s="591">
        <f>COUNTIF(C84:C114,"通常保育日")</f>
        <v>0</v>
      </c>
      <c r="D115" s="141">
        <f>SUMIF($C84:$C114,"通常保育日",D84:D114)</f>
        <v>0</v>
      </c>
      <c r="E115" s="141">
        <f>_xlfn.SUMIFS(E84:E114,$C84:$C114,"通常保育日",$D84:$D114,1)</f>
        <v>0</v>
      </c>
      <c r="F115" s="141">
        <f>_xlfn.SUMIFS(F84:F114,$C84:$C114,"通常保育日",$D84:$D114,1)</f>
        <v>0</v>
      </c>
      <c r="G115" s="141">
        <f>_xlfn.SUMIFS(G84:G114,$C84:$C114,"通常保育日",$D84:$D114,1)</f>
        <v>0</v>
      </c>
      <c r="H115" s="141">
        <f>_xlfn.SUMIFS(H84:H114,$C84:$C114,"通常保育日",$D84:$D114,1)</f>
        <v>0</v>
      </c>
      <c r="I115" s="146" t="s">
        <v>204</v>
      </c>
      <c r="J115" s="599" t="s">
        <v>27</v>
      </c>
    </row>
    <row r="116" spans="1:10" ht="13.5">
      <c r="A116" s="605"/>
      <c r="B116" s="606"/>
      <c r="C116" s="592"/>
      <c r="D116" s="142">
        <f>_xlfn.COUNTIFS($C84:$C114,"通常保育日",$D84:$D114,"※2時間未満")</f>
        <v>0</v>
      </c>
      <c r="E116" s="142">
        <f>_xlfn.SUMIFS(E84:E114,$C84:$C114,"通常保育日",$D84:$D114,"※2時間未満")</f>
        <v>0</v>
      </c>
      <c r="F116" s="142">
        <f>_xlfn.SUMIFS(F84:F114,$C84:$C114,"通常保育日",$D84:$D114,"※2時間未満")</f>
        <v>0</v>
      </c>
      <c r="G116" s="142">
        <f>_xlfn.SUMIFS(G84:G114,$C84:$C114,"通常保育日",$D84:$D114,"※2時間未満")</f>
        <v>0</v>
      </c>
      <c r="H116" s="142">
        <f>_xlfn.SUMIFS(H84:H114,$C84:$C114,"通常保育日",$D84:$D114,"※2時間未満")</f>
        <v>0</v>
      </c>
      <c r="I116" s="147" t="s">
        <v>203</v>
      </c>
      <c r="J116" s="600"/>
    </row>
    <row r="117" spans="1:10" ht="13.5">
      <c r="A117" s="605"/>
      <c r="B117" s="606"/>
      <c r="C117" s="589">
        <f>COUNTIF(C84:C114,"休業日")</f>
        <v>0</v>
      </c>
      <c r="D117" s="143">
        <f>SUMIF($C84:$C114,"休業日",D84:D114)</f>
        <v>0</v>
      </c>
      <c r="E117" s="143">
        <f>_xlfn.SUMIFS(E84:E114,$C84:$C114,"休業日",$D84:$D114,1)</f>
        <v>0</v>
      </c>
      <c r="F117" s="143">
        <f>_xlfn.SUMIFS(F84:F114,$C84:$C114,"休業日",$D84:$D114,1)</f>
        <v>0</v>
      </c>
      <c r="G117" s="143">
        <f>_xlfn.SUMIFS(G84:G114,$C84:$C114,"休業日",$D84:$D114,1)</f>
        <v>0</v>
      </c>
      <c r="H117" s="143">
        <f>_xlfn.SUMIFS(H84:H114,$C84:$C114,"休業日",$D84:$D114,1)</f>
        <v>0</v>
      </c>
      <c r="I117" s="148" t="s">
        <v>204</v>
      </c>
      <c r="J117" s="601" t="s">
        <v>11</v>
      </c>
    </row>
    <row r="118" spans="1:10" ht="13.5">
      <c r="A118" s="605"/>
      <c r="B118" s="606"/>
      <c r="C118" s="590"/>
      <c r="D118" s="142">
        <f>_xlfn.COUNTIFS(C84:C114,"休業日",$D84:$D114,"※2時間未満")</f>
        <v>0</v>
      </c>
      <c r="E118" s="142">
        <f>_xlfn.SUMIFS(E84:E114,$C84:$C114,"休業日",$D84:$D114,"※2時間未満")</f>
        <v>0</v>
      </c>
      <c r="F118" s="142">
        <f>_xlfn.SUMIFS(F84:F114,$C84:$C114,"休業日",$D84:$D114,"※2時間未満")</f>
        <v>0</v>
      </c>
      <c r="G118" s="142">
        <f>_xlfn.SUMIFS(G84:G114,$C84:$C114,"休業日",$D84:$D114,"※2時間未満")</f>
        <v>0</v>
      </c>
      <c r="H118" s="142">
        <f>_xlfn.SUMIFS(H84:H114,$C84:$C114,"休業日",$D84:$D114,"※2時間未満")</f>
        <v>0</v>
      </c>
      <c r="I118" s="147" t="s">
        <v>203</v>
      </c>
      <c r="J118" s="602"/>
    </row>
    <row r="119" spans="1:10" ht="13.5">
      <c r="A119" s="605"/>
      <c r="B119" s="606"/>
      <c r="C119" s="587">
        <f>COUNTIF(C84:C114,"長期休業日")</f>
        <v>0</v>
      </c>
      <c r="D119" s="144">
        <f>SUMIF($C84:$C114,"長期休業日",D84:D114)</f>
        <v>0</v>
      </c>
      <c r="E119" s="144">
        <f>_xlfn.SUMIFS(E84:E114,$C84:$C114,"長期休業日",$D84:$D114,1)</f>
        <v>0</v>
      </c>
      <c r="F119" s="144">
        <f>_xlfn.SUMIFS(F84:F114,$C84:$C114,"長期休業日",$D84:$D114,1)</f>
        <v>0</v>
      </c>
      <c r="G119" s="144">
        <f>_xlfn.SUMIFS(G84:G114,$C84:$C114,"長期休業日",$D84:$D114,1)</f>
        <v>0</v>
      </c>
      <c r="H119" s="144">
        <f>_xlfn.SUMIFS(H84:H114,$C84:$C114,"長期休業日",$D84:$D114,1)</f>
        <v>0</v>
      </c>
      <c r="I119" s="149" t="s">
        <v>204</v>
      </c>
      <c r="J119" s="603" t="s">
        <v>13</v>
      </c>
    </row>
    <row r="120" spans="1:10" ht="14.25" thickBot="1">
      <c r="A120" s="607"/>
      <c r="B120" s="608"/>
      <c r="C120" s="588"/>
      <c r="D120" s="145">
        <f>_xlfn.COUNTIFS(C84:C114,"長期休業日",$D84:$D114,"※2時間未満")</f>
        <v>0</v>
      </c>
      <c r="E120" s="145">
        <f>_xlfn.SUMIFS(E84:E114,$C84:$C114,"長期休業日",$D84:$D114,"※2時間未満")</f>
        <v>0</v>
      </c>
      <c r="F120" s="145">
        <f>_xlfn.SUMIFS(F84:F114,$C84:$C114,"長期休業日",$D84:$D114,"※2時間未満")</f>
        <v>0</v>
      </c>
      <c r="G120" s="145">
        <f>_xlfn.SUMIFS(G84:G114,$C84:$C114,"長期休業日",$D84:$D114,"※2時間未満")</f>
        <v>0</v>
      </c>
      <c r="H120" s="145">
        <f>_xlfn.SUMIFS(H84:H114,$C84:$C114,"長期休業日",$D84:$D114,"※2時間未満")</f>
        <v>0</v>
      </c>
      <c r="I120" s="150" t="s">
        <v>203</v>
      </c>
      <c r="J120" s="604"/>
    </row>
    <row r="121" spans="1:10" ht="13.5">
      <c r="A121" s="617" t="s">
        <v>32</v>
      </c>
      <c r="B121" s="618"/>
      <c r="C121" s="321" t="s">
        <v>6</v>
      </c>
      <c r="D121" s="321" t="s">
        <v>10</v>
      </c>
      <c r="E121" s="321" t="s">
        <v>9</v>
      </c>
      <c r="F121" s="321" t="s">
        <v>8</v>
      </c>
      <c r="G121" s="321" t="s">
        <v>7</v>
      </c>
      <c r="H121" s="321" t="s">
        <v>12</v>
      </c>
      <c r="I121" s="609" t="s">
        <v>86</v>
      </c>
      <c r="J121" s="610"/>
    </row>
    <row r="122" spans="1:10" ht="40.5">
      <c r="A122" s="619"/>
      <c r="B122" s="620"/>
      <c r="C122" s="73" t="s">
        <v>23</v>
      </c>
      <c r="D122" s="73" t="s">
        <v>5</v>
      </c>
      <c r="E122" s="73" t="s">
        <v>308</v>
      </c>
      <c r="F122" s="73" t="s">
        <v>309</v>
      </c>
      <c r="G122" s="73" t="s">
        <v>310</v>
      </c>
      <c r="H122" s="73" t="s">
        <v>311</v>
      </c>
      <c r="I122" s="611" t="s">
        <v>187</v>
      </c>
      <c r="J122" s="612"/>
    </row>
    <row r="123" spans="1:13" ht="13.5">
      <c r="A123" s="45">
        <f>A114+1</f>
        <v>44866</v>
      </c>
      <c r="B123" s="46">
        <f>A123</f>
        <v>44866</v>
      </c>
      <c r="C123" s="137"/>
      <c r="D123" s="137"/>
      <c r="E123" s="138"/>
      <c r="F123" s="138"/>
      <c r="G123" s="138"/>
      <c r="H123" s="138"/>
      <c r="I123" s="597"/>
      <c r="J123" s="598"/>
      <c r="K123" s="28">
        <f t="shared" si="6"/>
      </c>
      <c r="L123" s="136">
        <f t="shared" si="7"/>
      </c>
      <c r="M123" s="28">
        <f t="shared" si="8"/>
      </c>
    </row>
    <row r="124" spans="1:13" ht="13.5">
      <c r="A124" s="45">
        <f>A123+1</f>
        <v>44867</v>
      </c>
      <c r="B124" s="46">
        <f>A124</f>
        <v>44867</v>
      </c>
      <c r="C124" s="137"/>
      <c r="D124" s="137"/>
      <c r="E124" s="138"/>
      <c r="F124" s="138"/>
      <c r="G124" s="138"/>
      <c r="H124" s="138"/>
      <c r="I124" s="595"/>
      <c r="J124" s="596"/>
      <c r="K124" s="28">
        <f t="shared" si="6"/>
      </c>
      <c r="L124" s="136">
        <f t="shared" si="7"/>
      </c>
      <c r="M124" s="28">
        <f t="shared" si="8"/>
      </c>
    </row>
    <row r="125" spans="1:13" ht="13.5">
      <c r="A125" s="45">
        <f aca="true" t="shared" si="11" ref="A125:A152">A124+1</f>
        <v>44868</v>
      </c>
      <c r="B125" s="46">
        <f aca="true" t="shared" si="12" ref="B125:B151">A125</f>
        <v>44868</v>
      </c>
      <c r="C125" s="137"/>
      <c r="D125" s="137"/>
      <c r="E125" s="138"/>
      <c r="F125" s="138"/>
      <c r="G125" s="138"/>
      <c r="H125" s="138"/>
      <c r="I125" s="595" t="s">
        <v>87</v>
      </c>
      <c r="J125" s="596"/>
      <c r="K125" s="28">
        <f t="shared" si="6"/>
      </c>
      <c r="L125" s="136">
        <f t="shared" si="7"/>
      </c>
      <c r="M125" s="28">
        <f t="shared" si="8"/>
      </c>
    </row>
    <row r="126" spans="1:13" ht="13.5">
      <c r="A126" s="45">
        <f t="shared" si="11"/>
        <v>44869</v>
      </c>
      <c r="B126" s="46">
        <f t="shared" si="12"/>
        <v>44869</v>
      </c>
      <c r="C126" s="137"/>
      <c r="D126" s="137"/>
      <c r="E126" s="138"/>
      <c r="F126" s="138"/>
      <c r="G126" s="138"/>
      <c r="H126" s="138"/>
      <c r="I126" s="595"/>
      <c r="J126" s="596"/>
      <c r="K126" s="28">
        <f t="shared" si="6"/>
      </c>
      <c r="L126" s="136">
        <f t="shared" si="7"/>
      </c>
      <c r="M126" s="28">
        <f t="shared" si="8"/>
      </c>
    </row>
    <row r="127" spans="1:13" ht="13.5">
      <c r="A127" s="45">
        <f t="shared" si="11"/>
        <v>44870</v>
      </c>
      <c r="B127" s="46">
        <f t="shared" si="12"/>
        <v>44870</v>
      </c>
      <c r="C127" s="137"/>
      <c r="D127" s="137"/>
      <c r="E127" s="138"/>
      <c r="F127" s="138"/>
      <c r="G127" s="138"/>
      <c r="H127" s="138"/>
      <c r="I127" s="595"/>
      <c r="J127" s="596"/>
      <c r="K127" s="28">
        <f t="shared" si="6"/>
      </c>
      <c r="L127" s="136">
        <f t="shared" si="7"/>
      </c>
      <c r="M127" s="28">
        <f t="shared" si="8"/>
      </c>
    </row>
    <row r="128" spans="1:13" ht="13.5">
      <c r="A128" s="45">
        <f t="shared" si="11"/>
        <v>44871</v>
      </c>
      <c r="B128" s="46">
        <f t="shared" si="12"/>
        <v>44871</v>
      </c>
      <c r="C128" s="137"/>
      <c r="D128" s="137"/>
      <c r="E128" s="138"/>
      <c r="F128" s="138"/>
      <c r="G128" s="138"/>
      <c r="H128" s="138"/>
      <c r="I128" s="595"/>
      <c r="J128" s="596"/>
      <c r="K128" s="28">
        <f t="shared" si="6"/>
      </c>
      <c r="L128" s="136">
        <f t="shared" si="7"/>
      </c>
      <c r="M128" s="28">
        <f t="shared" si="8"/>
      </c>
    </row>
    <row r="129" spans="1:13" ht="13.5">
      <c r="A129" s="45">
        <f t="shared" si="11"/>
        <v>44872</v>
      </c>
      <c r="B129" s="46">
        <f t="shared" si="12"/>
        <v>44872</v>
      </c>
      <c r="C129" s="137"/>
      <c r="D129" s="137"/>
      <c r="E129" s="138"/>
      <c r="F129" s="138"/>
      <c r="G129" s="138"/>
      <c r="H129" s="138"/>
      <c r="I129" s="595"/>
      <c r="J129" s="596"/>
      <c r="K129" s="28">
        <f t="shared" si="6"/>
      </c>
      <c r="L129" s="136">
        <f t="shared" si="7"/>
      </c>
      <c r="M129" s="28">
        <f t="shared" si="8"/>
      </c>
    </row>
    <row r="130" spans="1:13" ht="13.5">
      <c r="A130" s="45">
        <f t="shared" si="11"/>
        <v>44873</v>
      </c>
      <c r="B130" s="46">
        <f t="shared" si="12"/>
        <v>44873</v>
      </c>
      <c r="C130" s="137"/>
      <c r="D130" s="137"/>
      <c r="E130" s="138"/>
      <c r="F130" s="138"/>
      <c r="G130" s="138"/>
      <c r="H130" s="138"/>
      <c r="I130" s="595"/>
      <c r="J130" s="596"/>
      <c r="K130" s="28">
        <f t="shared" si="6"/>
      </c>
      <c r="L130" s="136">
        <f t="shared" si="7"/>
      </c>
      <c r="M130" s="28">
        <f t="shared" si="8"/>
      </c>
    </row>
    <row r="131" spans="1:13" ht="13.5">
      <c r="A131" s="45">
        <f t="shared" si="11"/>
        <v>44874</v>
      </c>
      <c r="B131" s="46">
        <f t="shared" si="12"/>
        <v>44874</v>
      </c>
      <c r="C131" s="137"/>
      <c r="D131" s="137"/>
      <c r="E131" s="138"/>
      <c r="F131" s="138"/>
      <c r="G131" s="138"/>
      <c r="H131" s="138"/>
      <c r="I131" s="595"/>
      <c r="J131" s="596"/>
      <c r="K131" s="28">
        <f t="shared" si="6"/>
      </c>
      <c r="L131" s="136">
        <f t="shared" si="7"/>
      </c>
      <c r="M131" s="28">
        <f t="shared" si="8"/>
      </c>
    </row>
    <row r="132" spans="1:13" ht="13.5">
      <c r="A132" s="45">
        <f t="shared" si="11"/>
        <v>44875</v>
      </c>
      <c r="B132" s="46">
        <f t="shared" si="12"/>
        <v>44875</v>
      </c>
      <c r="C132" s="137"/>
      <c r="D132" s="137"/>
      <c r="E132" s="138"/>
      <c r="F132" s="138"/>
      <c r="G132" s="138"/>
      <c r="H132" s="138"/>
      <c r="I132" s="595"/>
      <c r="J132" s="596"/>
      <c r="K132" s="28">
        <f t="shared" si="6"/>
      </c>
      <c r="L132" s="136">
        <f t="shared" si="7"/>
      </c>
      <c r="M132" s="28">
        <f t="shared" si="8"/>
      </c>
    </row>
    <row r="133" spans="1:13" ht="13.5">
      <c r="A133" s="45">
        <f t="shared" si="11"/>
        <v>44876</v>
      </c>
      <c r="B133" s="46">
        <f t="shared" si="12"/>
        <v>44876</v>
      </c>
      <c r="C133" s="137"/>
      <c r="D133" s="137"/>
      <c r="E133" s="138"/>
      <c r="F133" s="138"/>
      <c r="G133" s="138"/>
      <c r="H133" s="138"/>
      <c r="I133" s="595"/>
      <c r="J133" s="596"/>
      <c r="K133" s="28">
        <f t="shared" si="6"/>
      </c>
      <c r="L133" s="136">
        <f t="shared" si="7"/>
      </c>
      <c r="M133" s="28">
        <f t="shared" si="8"/>
      </c>
    </row>
    <row r="134" spans="1:13" ht="13.5">
      <c r="A134" s="45">
        <f t="shared" si="11"/>
        <v>44877</v>
      </c>
      <c r="B134" s="46">
        <f t="shared" si="12"/>
        <v>44877</v>
      </c>
      <c r="C134" s="137"/>
      <c r="D134" s="137"/>
      <c r="E134" s="138"/>
      <c r="F134" s="138"/>
      <c r="G134" s="138"/>
      <c r="H134" s="138"/>
      <c r="I134" s="595"/>
      <c r="J134" s="596"/>
      <c r="K134" s="28">
        <f t="shared" si="6"/>
      </c>
      <c r="L134" s="136">
        <f t="shared" si="7"/>
      </c>
      <c r="M134" s="28">
        <f t="shared" si="8"/>
      </c>
    </row>
    <row r="135" spans="1:13" ht="13.5">
      <c r="A135" s="45">
        <f t="shared" si="11"/>
        <v>44878</v>
      </c>
      <c r="B135" s="46">
        <f t="shared" si="12"/>
        <v>44878</v>
      </c>
      <c r="C135" s="137"/>
      <c r="D135" s="137"/>
      <c r="E135" s="138"/>
      <c r="F135" s="138"/>
      <c r="G135" s="138"/>
      <c r="H135" s="138"/>
      <c r="I135" s="595"/>
      <c r="J135" s="596"/>
      <c r="K135" s="28">
        <f t="shared" si="6"/>
      </c>
      <c r="L135" s="136">
        <f t="shared" si="7"/>
      </c>
      <c r="M135" s="28">
        <f t="shared" si="8"/>
      </c>
    </row>
    <row r="136" spans="1:13" ht="13.5">
      <c r="A136" s="45">
        <f t="shared" si="11"/>
        <v>44879</v>
      </c>
      <c r="B136" s="46">
        <f t="shared" si="12"/>
        <v>44879</v>
      </c>
      <c r="C136" s="137"/>
      <c r="D136" s="137"/>
      <c r="E136" s="138"/>
      <c r="F136" s="138"/>
      <c r="G136" s="138"/>
      <c r="H136" s="138"/>
      <c r="I136" s="595"/>
      <c r="J136" s="596"/>
      <c r="K136" s="28">
        <f t="shared" si="6"/>
      </c>
      <c r="L136" s="136">
        <f t="shared" si="7"/>
      </c>
      <c r="M136" s="28">
        <f t="shared" si="8"/>
      </c>
    </row>
    <row r="137" spans="1:13" ht="13.5">
      <c r="A137" s="45">
        <f t="shared" si="11"/>
        <v>44880</v>
      </c>
      <c r="B137" s="46">
        <f t="shared" si="12"/>
        <v>44880</v>
      </c>
      <c r="C137" s="137"/>
      <c r="D137" s="137"/>
      <c r="E137" s="138"/>
      <c r="F137" s="138"/>
      <c r="G137" s="138"/>
      <c r="H137" s="138"/>
      <c r="I137" s="595"/>
      <c r="J137" s="596"/>
      <c r="K137" s="28">
        <f t="shared" si="6"/>
      </c>
      <c r="L137" s="136">
        <f t="shared" si="7"/>
      </c>
      <c r="M137" s="28">
        <f t="shared" si="8"/>
      </c>
    </row>
    <row r="138" spans="1:13" ht="13.5">
      <c r="A138" s="45">
        <f t="shared" si="11"/>
        <v>44881</v>
      </c>
      <c r="B138" s="46">
        <f t="shared" si="12"/>
        <v>44881</v>
      </c>
      <c r="C138" s="137"/>
      <c r="D138" s="137"/>
      <c r="E138" s="138"/>
      <c r="F138" s="138"/>
      <c r="G138" s="138"/>
      <c r="H138" s="138"/>
      <c r="I138" s="595"/>
      <c r="J138" s="596"/>
      <c r="K138" s="28">
        <f t="shared" si="6"/>
      </c>
      <c r="L138" s="136">
        <f t="shared" si="7"/>
      </c>
      <c r="M138" s="28">
        <f t="shared" si="8"/>
      </c>
    </row>
    <row r="139" spans="1:13" ht="13.5">
      <c r="A139" s="45">
        <f t="shared" si="11"/>
        <v>44882</v>
      </c>
      <c r="B139" s="46">
        <f t="shared" si="12"/>
        <v>44882</v>
      </c>
      <c r="C139" s="137"/>
      <c r="D139" s="137"/>
      <c r="E139" s="138"/>
      <c r="F139" s="138"/>
      <c r="G139" s="138"/>
      <c r="H139" s="138"/>
      <c r="I139" s="595"/>
      <c r="J139" s="596"/>
      <c r="K139" s="28">
        <f t="shared" si="6"/>
      </c>
      <c r="L139" s="136">
        <f t="shared" si="7"/>
      </c>
      <c r="M139" s="28">
        <f t="shared" si="8"/>
      </c>
    </row>
    <row r="140" spans="1:13" ht="13.5">
      <c r="A140" s="45">
        <f t="shared" si="11"/>
        <v>44883</v>
      </c>
      <c r="B140" s="46">
        <f t="shared" si="12"/>
        <v>44883</v>
      </c>
      <c r="C140" s="137"/>
      <c r="D140" s="137"/>
      <c r="E140" s="138"/>
      <c r="F140" s="138"/>
      <c r="G140" s="138"/>
      <c r="H140" s="138"/>
      <c r="I140" s="595"/>
      <c r="J140" s="596"/>
      <c r="K140" s="28">
        <f aca="true" t="shared" si="13" ref="K140:K152">IF(OR(AND(WEEKDAY(A140,2)&lt;6,C140="休業日"),AND(C140="通常保育日",D140=0)),"←","")</f>
      </c>
      <c r="L140" s="136">
        <f aca="true" t="shared" si="14" ref="L140:L152">IF(OR(AND(WEEKDAY(A140,2)&lt;6,C140="休業日"),AND(C140="通常保育日",D140=0)),A140,"")</f>
      </c>
      <c r="M140" s="28">
        <f aca="true" t="shared" si="15" ref="M140:M152">IF(OR(AND(WEEKDAY(A140,2)&lt;6,C140="休業日"),AND(C140="通常保育日",D140=0)),"理由を記載してください","")</f>
      </c>
    </row>
    <row r="141" spans="1:13" ht="13.5">
      <c r="A141" s="45">
        <f t="shared" si="11"/>
        <v>44884</v>
      </c>
      <c r="B141" s="46">
        <f t="shared" si="12"/>
        <v>44884</v>
      </c>
      <c r="C141" s="137"/>
      <c r="D141" s="137"/>
      <c r="E141" s="138"/>
      <c r="F141" s="138"/>
      <c r="G141" s="138"/>
      <c r="H141" s="138"/>
      <c r="I141" s="595"/>
      <c r="J141" s="596"/>
      <c r="K141" s="28">
        <f t="shared" si="13"/>
      </c>
      <c r="L141" s="136">
        <f t="shared" si="14"/>
      </c>
      <c r="M141" s="28">
        <f t="shared" si="15"/>
      </c>
    </row>
    <row r="142" spans="1:13" ht="13.5">
      <c r="A142" s="45">
        <f t="shared" si="11"/>
        <v>44885</v>
      </c>
      <c r="B142" s="46">
        <f t="shared" si="12"/>
        <v>44885</v>
      </c>
      <c r="C142" s="137"/>
      <c r="D142" s="137"/>
      <c r="E142" s="138"/>
      <c r="F142" s="138"/>
      <c r="G142" s="138"/>
      <c r="H142" s="138"/>
      <c r="I142" s="595"/>
      <c r="J142" s="596"/>
      <c r="K142" s="28">
        <f t="shared" si="13"/>
      </c>
      <c r="L142" s="136">
        <f t="shared" si="14"/>
      </c>
      <c r="M142" s="28">
        <f t="shared" si="15"/>
      </c>
    </row>
    <row r="143" spans="1:13" ht="13.5">
      <c r="A143" s="45">
        <f t="shared" si="11"/>
        <v>44886</v>
      </c>
      <c r="B143" s="46">
        <f t="shared" si="12"/>
        <v>44886</v>
      </c>
      <c r="C143" s="137"/>
      <c r="D143" s="137"/>
      <c r="E143" s="138"/>
      <c r="F143" s="138"/>
      <c r="G143" s="138"/>
      <c r="H143" s="138"/>
      <c r="I143" s="595"/>
      <c r="J143" s="596"/>
      <c r="K143" s="28">
        <f t="shared" si="13"/>
      </c>
      <c r="L143" s="136">
        <f t="shared" si="14"/>
      </c>
      <c r="M143" s="28">
        <f t="shared" si="15"/>
      </c>
    </row>
    <row r="144" spans="1:13" ht="13.5">
      <c r="A144" s="45">
        <f t="shared" si="11"/>
        <v>44887</v>
      </c>
      <c r="B144" s="46">
        <f t="shared" si="12"/>
        <v>44887</v>
      </c>
      <c r="C144" s="137"/>
      <c r="D144" s="137"/>
      <c r="E144" s="138"/>
      <c r="F144" s="138"/>
      <c r="G144" s="138"/>
      <c r="H144" s="138"/>
      <c r="I144" s="595"/>
      <c r="J144" s="596"/>
      <c r="K144" s="28">
        <f t="shared" si="13"/>
      </c>
      <c r="L144" s="136">
        <f t="shared" si="14"/>
      </c>
      <c r="M144" s="28">
        <f t="shared" si="15"/>
      </c>
    </row>
    <row r="145" spans="1:13" ht="13.5">
      <c r="A145" s="45">
        <f t="shared" si="11"/>
        <v>44888</v>
      </c>
      <c r="B145" s="46">
        <f t="shared" si="12"/>
        <v>44888</v>
      </c>
      <c r="C145" s="137"/>
      <c r="D145" s="137"/>
      <c r="E145" s="138"/>
      <c r="F145" s="138"/>
      <c r="G145" s="138"/>
      <c r="H145" s="138"/>
      <c r="I145" s="595" t="s">
        <v>87</v>
      </c>
      <c r="J145" s="596"/>
      <c r="K145" s="28">
        <f t="shared" si="13"/>
      </c>
      <c r="L145" s="136">
        <f t="shared" si="14"/>
      </c>
      <c r="M145" s="28">
        <f t="shared" si="15"/>
      </c>
    </row>
    <row r="146" spans="1:13" ht="13.5">
      <c r="A146" s="45">
        <f t="shared" si="11"/>
        <v>44889</v>
      </c>
      <c r="B146" s="46">
        <f t="shared" si="12"/>
        <v>44889</v>
      </c>
      <c r="C146" s="137"/>
      <c r="D146" s="137"/>
      <c r="E146" s="138"/>
      <c r="F146" s="138"/>
      <c r="G146" s="138"/>
      <c r="H146" s="138"/>
      <c r="I146" s="595"/>
      <c r="J146" s="596"/>
      <c r="K146" s="28">
        <f t="shared" si="13"/>
      </c>
      <c r="L146" s="136">
        <f t="shared" si="14"/>
      </c>
      <c r="M146" s="28">
        <f t="shared" si="15"/>
      </c>
    </row>
    <row r="147" spans="1:13" ht="13.5">
      <c r="A147" s="45">
        <f t="shared" si="11"/>
        <v>44890</v>
      </c>
      <c r="B147" s="46">
        <f t="shared" si="12"/>
        <v>44890</v>
      </c>
      <c r="C147" s="137"/>
      <c r="D147" s="137"/>
      <c r="E147" s="138"/>
      <c r="F147" s="138"/>
      <c r="G147" s="138"/>
      <c r="H147" s="138"/>
      <c r="I147" s="595"/>
      <c r="J147" s="596"/>
      <c r="K147" s="28">
        <f t="shared" si="13"/>
      </c>
      <c r="L147" s="136">
        <f t="shared" si="14"/>
      </c>
      <c r="M147" s="28">
        <f t="shared" si="15"/>
      </c>
    </row>
    <row r="148" spans="1:13" ht="13.5">
      <c r="A148" s="45">
        <f t="shared" si="11"/>
        <v>44891</v>
      </c>
      <c r="B148" s="46">
        <f t="shared" si="12"/>
        <v>44891</v>
      </c>
      <c r="C148" s="137"/>
      <c r="D148" s="137"/>
      <c r="E148" s="138"/>
      <c r="F148" s="138"/>
      <c r="G148" s="138"/>
      <c r="H148" s="138"/>
      <c r="I148" s="595"/>
      <c r="J148" s="596"/>
      <c r="K148" s="28">
        <f t="shared" si="13"/>
      </c>
      <c r="L148" s="136">
        <f t="shared" si="14"/>
      </c>
      <c r="M148" s="28">
        <f t="shared" si="15"/>
      </c>
    </row>
    <row r="149" spans="1:13" ht="13.5">
      <c r="A149" s="45">
        <f t="shared" si="11"/>
        <v>44892</v>
      </c>
      <c r="B149" s="46">
        <f t="shared" si="12"/>
        <v>44892</v>
      </c>
      <c r="C149" s="137"/>
      <c r="D149" s="137"/>
      <c r="E149" s="138"/>
      <c r="F149" s="138"/>
      <c r="G149" s="138"/>
      <c r="H149" s="138"/>
      <c r="I149" s="595"/>
      <c r="J149" s="596"/>
      <c r="K149" s="28">
        <f t="shared" si="13"/>
      </c>
      <c r="L149" s="136">
        <f t="shared" si="14"/>
      </c>
      <c r="M149" s="28">
        <f t="shared" si="15"/>
      </c>
    </row>
    <row r="150" spans="1:13" ht="13.5">
      <c r="A150" s="45">
        <f t="shared" si="11"/>
        <v>44893</v>
      </c>
      <c r="B150" s="46">
        <f t="shared" si="12"/>
        <v>44893</v>
      </c>
      <c r="C150" s="137"/>
      <c r="D150" s="137"/>
      <c r="E150" s="138"/>
      <c r="F150" s="138"/>
      <c r="G150" s="138"/>
      <c r="H150" s="138"/>
      <c r="I150" s="595"/>
      <c r="J150" s="596"/>
      <c r="K150" s="28">
        <f t="shared" si="13"/>
      </c>
      <c r="L150" s="136">
        <f t="shared" si="14"/>
      </c>
      <c r="M150" s="28">
        <f t="shared" si="15"/>
      </c>
    </row>
    <row r="151" spans="1:13" ht="13.5">
      <c r="A151" s="45">
        <f t="shared" si="11"/>
        <v>44894</v>
      </c>
      <c r="B151" s="46">
        <f t="shared" si="12"/>
        <v>44894</v>
      </c>
      <c r="C151" s="137"/>
      <c r="D151" s="137"/>
      <c r="E151" s="138"/>
      <c r="F151" s="138"/>
      <c r="G151" s="138"/>
      <c r="H151" s="138"/>
      <c r="I151" s="595"/>
      <c r="J151" s="596"/>
      <c r="K151" s="28">
        <f t="shared" si="13"/>
      </c>
      <c r="L151" s="136">
        <f t="shared" si="14"/>
      </c>
      <c r="M151" s="28">
        <f t="shared" si="15"/>
      </c>
    </row>
    <row r="152" spans="1:13" ht="14.25" thickBot="1">
      <c r="A152" s="134">
        <f t="shared" si="11"/>
        <v>44895</v>
      </c>
      <c r="B152" s="135">
        <f>A152</f>
        <v>44895</v>
      </c>
      <c r="C152" s="139"/>
      <c r="D152" s="139"/>
      <c r="E152" s="140"/>
      <c r="F152" s="140"/>
      <c r="G152" s="140"/>
      <c r="H152" s="140"/>
      <c r="I152" s="593"/>
      <c r="J152" s="594"/>
      <c r="K152" s="28">
        <f t="shared" si="13"/>
      </c>
      <c r="L152" s="136">
        <f t="shared" si="14"/>
      </c>
      <c r="M152" s="28">
        <f t="shared" si="15"/>
      </c>
    </row>
    <row r="153" spans="1:11" ht="14.25" thickTop="1">
      <c r="A153" s="605" t="s">
        <v>2</v>
      </c>
      <c r="B153" s="606"/>
      <c r="C153" s="591">
        <f>COUNTIF(C123:C152,"通常保育日")</f>
        <v>0</v>
      </c>
      <c r="D153" s="141">
        <f>SUMIF($C123:$C152,"通常保育日",D123:D152)</f>
        <v>0</v>
      </c>
      <c r="E153" s="141">
        <f>_xlfn.SUMIFS(E123:E152,$C123:$C152,"通常保育日",$D123:$D152,1)</f>
        <v>0</v>
      </c>
      <c r="F153" s="141">
        <f>_xlfn.SUMIFS(F123:F152,$C123:$C152,"通常保育日",$D123:$D152,1)</f>
        <v>0</v>
      </c>
      <c r="G153" s="141">
        <f>_xlfn.SUMIFS(G123:G152,$C123:$C152,"通常保育日",$D123:$D152,1)</f>
        <v>0</v>
      </c>
      <c r="H153" s="141">
        <f>_xlfn.SUMIFS(H123:H152,$C123:$C152,"通常保育日",$D123:$D152,1)</f>
        <v>0</v>
      </c>
      <c r="I153" s="146" t="s">
        <v>204</v>
      </c>
      <c r="J153" s="599" t="s">
        <v>27</v>
      </c>
      <c r="K153" s="28">
        <f>IF(OR(AND(WEEKDAY(C153,2)&lt;6,E153="休業日"),AND(E153="通常保育日",F153=0)),"←","")</f>
      </c>
    </row>
    <row r="154" spans="1:11" ht="13.5">
      <c r="A154" s="605"/>
      <c r="B154" s="606"/>
      <c r="C154" s="592"/>
      <c r="D154" s="142">
        <f>_xlfn.COUNTIFS($C123:$C152,"通常保育日",$D123:$D152,"※2時間未満")</f>
        <v>0</v>
      </c>
      <c r="E154" s="142">
        <f>_xlfn.SUMIFS(E123:E152,$C123:$C152,"通常保育日",$D123:$D152,"※2時間未満")</f>
        <v>0</v>
      </c>
      <c r="F154" s="142">
        <f>_xlfn.SUMIFS(F123:F152,$C123:$C152,"通常保育日",$D123:$D152,"※2時間未満")</f>
        <v>0</v>
      </c>
      <c r="G154" s="142">
        <f>_xlfn.SUMIFS(G123:G152,$C123:$C152,"通常保育日",$D123:$D152,"※2時間未満")</f>
        <v>0</v>
      </c>
      <c r="H154" s="142">
        <f>_xlfn.SUMIFS(H123:H152,$C123:$C152,"通常保育日",$D123:$D152,"※2時間未満")</f>
        <v>0</v>
      </c>
      <c r="I154" s="147" t="s">
        <v>203</v>
      </c>
      <c r="J154" s="600"/>
      <c r="K154" s="28">
        <f>IF(OR(AND(WEEKDAY(C154,2)&lt;6,E154="休業日"),AND(E154="通常保育日",F154=0)),"←","")</f>
      </c>
    </row>
    <row r="155" spans="1:10" ht="13.5">
      <c r="A155" s="605"/>
      <c r="B155" s="606"/>
      <c r="C155" s="589">
        <f>COUNTIF(C123:C152,"休業日")</f>
        <v>0</v>
      </c>
      <c r="D155" s="143">
        <f>SUMIF($C123:$C152,"休業日",D123:D152)</f>
        <v>0</v>
      </c>
      <c r="E155" s="143">
        <f>_xlfn.SUMIFS(E123:E152,$C123:$C152,"休業日",$D123:$D152,1)</f>
        <v>0</v>
      </c>
      <c r="F155" s="143">
        <f>_xlfn.SUMIFS(F123:F152,$C123:$C152,"休業日",$D123:$D152,1)</f>
        <v>0</v>
      </c>
      <c r="G155" s="143">
        <f>_xlfn.SUMIFS(G123:G152,$C123:$C152,"休業日",$D123:$D152,1)</f>
        <v>0</v>
      </c>
      <c r="H155" s="143">
        <f>_xlfn.SUMIFS(H123:H152,$C123:$C152,"休業日",$D123:$D152,1)</f>
        <v>0</v>
      </c>
      <c r="I155" s="148" t="s">
        <v>204</v>
      </c>
      <c r="J155" s="601" t="s">
        <v>11</v>
      </c>
    </row>
    <row r="156" spans="1:10" ht="13.5">
      <c r="A156" s="605"/>
      <c r="B156" s="606"/>
      <c r="C156" s="590"/>
      <c r="D156" s="142">
        <f>_xlfn.COUNTIFS(C123:C152,"休業日",$D123:$D152,"※2時間未満")</f>
        <v>0</v>
      </c>
      <c r="E156" s="142">
        <f>_xlfn.SUMIFS(E123:E152,$C123:$C152,"休業日",$D123:$D152,"※2時間未満")</f>
        <v>0</v>
      </c>
      <c r="F156" s="142">
        <f>_xlfn.SUMIFS(F123:F152,$C123:$C152,"休業日",$D123:$D152,"※2時間未満")</f>
        <v>0</v>
      </c>
      <c r="G156" s="142">
        <f>_xlfn.SUMIFS(G123:G152,$C123:$C152,"休業日",$D123:$D152,"※2時間未満")</f>
        <v>0</v>
      </c>
      <c r="H156" s="142">
        <f>_xlfn.SUMIFS(H123:H152,$C123:$C152,"休業日",$D123:$D152,"※2時間未満")</f>
        <v>0</v>
      </c>
      <c r="I156" s="147" t="s">
        <v>203</v>
      </c>
      <c r="J156" s="602"/>
    </row>
    <row r="157" spans="1:10" ht="13.5">
      <c r="A157" s="605"/>
      <c r="B157" s="606"/>
      <c r="C157" s="587">
        <f>COUNTIF(C123:C152,"長期休業日")</f>
        <v>0</v>
      </c>
      <c r="D157" s="144">
        <f>SUMIF($C123:$C152,"長期休業日",D123:D152)</f>
        <v>0</v>
      </c>
      <c r="E157" s="144">
        <f>_xlfn.SUMIFS(E123:E152,$C123:$C152,"長期休業日",$D123:$D152,1)</f>
        <v>0</v>
      </c>
      <c r="F157" s="144">
        <f>_xlfn.SUMIFS(F123:F152,$C123:$C152,"長期休業日",$D123:$D152,1)</f>
        <v>0</v>
      </c>
      <c r="G157" s="144">
        <f>_xlfn.SUMIFS(G123:G152,$C123:$C152,"長期休業日",$D123:$D152,1)</f>
        <v>0</v>
      </c>
      <c r="H157" s="144">
        <f>_xlfn.SUMIFS(H123:H152,$C123:$C152,"長期休業日",$D123:$D152,1)</f>
        <v>0</v>
      </c>
      <c r="I157" s="149" t="s">
        <v>204</v>
      </c>
      <c r="J157" s="603" t="s">
        <v>13</v>
      </c>
    </row>
    <row r="158" spans="1:10" ht="14.25" thickBot="1">
      <c r="A158" s="607"/>
      <c r="B158" s="608"/>
      <c r="C158" s="588"/>
      <c r="D158" s="145">
        <f>_xlfn.COUNTIFS(C123:C152,"長期休業日",$D123:$D152,"※2時間未満")</f>
        <v>0</v>
      </c>
      <c r="E158" s="145">
        <f>_xlfn.SUMIFS(E123:E152,$C123:$C152,"長期休業日",$D123:$D152,"※2時間未満")</f>
        <v>0</v>
      </c>
      <c r="F158" s="145">
        <f>_xlfn.SUMIFS(F123:F152,$C123:$C152,"長期休業日",$D123:$D152,"※2時間未満")</f>
        <v>0</v>
      </c>
      <c r="G158" s="145">
        <f>_xlfn.SUMIFS(G123:G152,$C123:$C152,"長期休業日",$D123:$D152,"※2時間未満")</f>
        <v>0</v>
      </c>
      <c r="H158" s="145">
        <f>_xlfn.SUMIFS(H123:H152,$C123:$C152,"長期休業日",$D123:$D152,"※2時間未満")</f>
        <v>0</v>
      </c>
      <c r="I158" s="150" t="s">
        <v>203</v>
      </c>
      <c r="J158" s="604"/>
    </row>
  </sheetData>
  <sheetProtection password="CC7D" sheet="1" formatCells="0" formatColumns="0" formatRows="0"/>
  <mergeCells count="163">
    <mergeCell ref="A2:J2"/>
    <mergeCell ref="A3:J3"/>
    <mergeCell ref="A5:B6"/>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7:J37"/>
    <mergeCell ref="A38:B43"/>
    <mergeCell ref="J38:J39"/>
    <mergeCell ref="J40:J41"/>
    <mergeCell ref="J42:J43"/>
    <mergeCell ref="I36:J36"/>
    <mergeCell ref="A44:B45"/>
    <mergeCell ref="I44:J44"/>
    <mergeCell ref="I45:J45"/>
    <mergeCell ref="C42:C43"/>
    <mergeCell ref="C40:C41"/>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A76:B81"/>
    <mergeCell ref="J76:J77"/>
    <mergeCell ref="J78:J79"/>
    <mergeCell ref="J80:J81"/>
    <mergeCell ref="A82:B83"/>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4:J114"/>
    <mergeCell ref="A115:B120"/>
    <mergeCell ref="J115:J116"/>
    <mergeCell ref="J117:J118"/>
    <mergeCell ref="J119:J120"/>
    <mergeCell ref="C119:C120"/>
    <mergeCell ref="C117:C118"/>
    <mergeCell ref="C115:C116"/>
    <mergeCell ref="A121:B122"/>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48:J148"/>
    <mergeCell ref="I149:J149"/>
    <mergeCell ref="I138:J138"/>
    <mergeCell ref="I139:J139"/>
    <mergeCell ref="I140:J140"/>
    <mergeCell ref="I141:J141"/>
    <mergeCell ref="I142:J142"/>
    <mergeCell ref="I143:J143"/>
    <mergeCell ref="I152:J152"/>
    <mergeCell ref="A153:B158"/>
    <mergeCell ref="J153:J154"/>
    <mergeCell ref="J155:J156"/>
    <mergeCell ref="J157:J158"/>
    <mergeCell ref="C157:C158"/>
    <mergeCell ref="C155:C156"/>
    <mergeCell ref="C153:C154"/>
    <mergeCell ref="C38:C39"/>
    <mergeCell ref="C80:C81"/>
    <mergeCell ref="C78:C79"/>
    <mergeCell ref="C76:C77"/>
    <mergeCell ref="I150:J150"/>
    <mergeCell ref="I151:J151"/>
    <mergeCell ref="I144:J144"/>
    <mergeCell ref="I145:J145"/>
    <mergeCell ref="I146:J146"/>
    <mergeCell ref="I147:J147"/>
  </mergeCells>
  <conditionalFormatting sqref="A7:B37">
    <cfRule type="expression" priority="38" dxfId="109" stopIfTrue="1">
      <formula>WEEKDAY(A7,2)=6</formula>
    </cfRule>
    <cfRule type="expression" priority="40" dxfId="110" stopIfTrue="1">
      <formula>WEEKDAY(A7,2)=7</formula>
    </cfRule>
  </conditionalFormatting>
  <conditionalFormatting sqref="A46:B75">
    <cfRule type="expression" priority="37" dxfId="109" stopIfTrue="1">
      <formula>WEEKDAY(A46,2)=6</formula>
    </cfRule>
    <cfRule type="expression" priority="39" dxfId="110" stopIfTrue="1">
      <formula>WEEKDAY(A46,2)=7</formula>
    </cfRule>
  </conditionalFormatting>
  <conditionalFormatting sqref="A84:B114">
    <cfRule type="expression" priority="50" dxfId="109" stopIfTrue="1">
      <formula>WEEKDAY(A84,2)=6</formula>
    </cfRule>
    <cfRule type="expression" priority="51" dxfId="110" stopIfTrue="1">
      <formula>WEEKDAY(A84,2)=7</formula>
    </cfRule>
  </conditionalFormatting>
  <conditionalFormatting sqref="A123:B152">
    <cfRule type="expression" priority="36" dxfId="109" stopIfTrue="1">
      <formula>WEEKDAY(A123,2)=6</formula>
    </cfRule>
    <cfRule type="expression" priority="42" dxfId="110" stopIfTrue="1">
      <formula>WEEKDAY(A123,2)=7</formula>
    </cfRule>
    <cfRule type="expression" priority="44" dxfId="111" stopIfTrue="1">
      <formula>COUNTIF($I123,"*祝日*")</formula>
    </cfRule>
  </conditionalFormatting>
  <conditionalFormatting sqref="A7:B37 A46:B75 A123:B152">
    <cfRule type="expression" priority="54" dxfId="111" stopIfTrue="1">
      <formula>COUNTIF($I7,"*祝日*")</formula>
    </cfRule>
  </conditionalFormatting>
  <conditionalFormatting sqref="B7:B37 B46:B75">
    <cfRule type="expression" priority="41" dxfId="111" stopIfTrue="1">
      <formula>COUNTIF($I7,"*祝日*")</formula>
    </cfRule>
  </conditionalFormatting>
  <conditionalFormatting sqref="E7:H37">
    <cfRule type="expression" priority="18" dxfId="9" stopIfTrue="1">
      <formula>$D7="※受入なし"</formula>
    </cfRule>
    <cfRule type="expression" priority="19" dxfId="9" stopIfTrue="1">
      <formula>$D7=0</formula>
    </cfRule>
    <cfRule type="expression" priority="20" dxfId="8" stopIfTrue="1">
      <formula>OR($D7=1,$D7="※2時間未満")</formula>
    </cfRule>
  </conditionalFormatting>
  <conditionalFormatting sqref="E84:H114">
    <cfRule type="expression" priority="15" dxfId="9" stopIfTrue="1">
      <formula>$D84="※受入なし"</formula>
    </cfRule>
    <cfRule type="expression" priority="16" dxfId="9" stopIfTrue="1">
      <formula>$D84=0</formula>
    </cfRule>
    <cfRule type="expression" priority="17" dxfId="8" stopIfTrue="1">
      <formula>OR($D84=1,$D84="※2時間未満")</formula>
    </cfRule>
  </conditionalFormatting>
  <conditionalFormatting sqref="E123:H152">
    <cfRule type="expression" priority="12" dxfId="9" stopIfTrue="1">
      <formula>$D123="※受入なし"</formula>
    </cfRule>
    <cfRule type="expression" priority="13" dxfId="9" stopIfTrue="1">
      <formula>$D123=0</formula>
    </cfRule>
    <cfRule type="expression" priority="14" dxfId="8" stopIfTrue="1">
      <formula>OR($D123=1,$D123="※2時間未満")</formula>
    </cfRule>
  </conditionalFormatting>
  <conditionalFormatting sqref="E46:H75">
    <cfRule type="expression" priority="9" dxfId="9" stopIfTrue="1">
      <formula>$D46="※受入なし"</formula>
    </cfRule>
    <cfRule type="expression" priority="10" dxfId="9" stopIfTrue="1">
      <formula>$D46=0</formula>
    </cfRule>
    <cfRule type="expression" priority="11" dxfId="8" stopIfTrue="1">
      <formula>OR($D46=1,$D46="※2時間未満")</formula>
    </cfRule>
  </conditionalFormatting>
  <conditionalFormatting sqref="C46:C75">
    <cfRule type="expression" priority="7" dxfId="1" stopIfTrue="1">
      <formula>$C46="休業日"</formula>
    </cfRule>
    <cfRule type="expression" priority="8" dxfId="0" stopIfTrue="1">
      <formula>$C46="長期休業日"</formula>
    </cfRule>
  </conditionalFormatting>
  <conditionalFormatting sqref="C123:C152">
    <cfRule type="expression" priority="5" dxfId="1" stopIfTrue="1">
      <formula>$C123="休業日"</formula>
    </cfRule>
    <cfRule type="expression" priority="6" dxfId="0" stopIfTrue="1">
      <formula>$C123="長期休業日"</formula>
    </cfRule>
  </conditionalFormatting>
  <conditionalFormatting sqref="C7:C37">
    <cfRule type="expression" priority="3" dxfId="1" stopIfTrue="1">
      <formula>$C7="休業日"</formula>
    </cfRule>
    <cfRule type="expression" priority="4" dxfId="0" stopIfTrue="1">
      <formula>$C7="長期休業日"</formula>
    </cfRule>
  </conditionalFormatting>
  <conditionalFormatting sqref="C84:C114">
    <cfRule type="expression" priority="1" dxfId="1" stopIfTrue="1">
      <formula>$C84="休業日"</formula>
    </cfRule>
    <cfRule type="expression" priority="2" dxfId="0" stopIfTrue="1">
      <formula>$C84="長期休業日"</formula>
    </cfRule>
  </conditionalFormatting>
  <dataValidations count="4">
    <dataValidation type="list" allowBlank="1" showInputMessage="1" showErrorMessage="1" sqref="C123:C152 C7:C37 C46:C75 C84:C114">
      <formula1>"通常保育日,休業日,長期休業日"</formula1>
    </dataValidation>
    <dataValidation type="whole" allowBlank="1" showInputMessage="1" showErrorMessage="1" sqref="H7:H37 H84:H114 H123:H152 H46:H75">
      <formula1>0</formula1>
      <formula2>15</formula2>
    </dataValidation>
    <dataValidation type="list" allowBlank="1" showInputMessage="1" showErrorMessage="1" sqref="E7:F37 E84:F114 E123:F152 E46:F75">
      <formula1>"0,0.5,1,1.5,2,2.5,3,3.5,4,4.5,5,5.5,6,6.5,7,7.5,8,8.5,9,9.5,10,10.5,11,11.5,12,12.5,13,13.5,14,14.5,15"</formula1>
    </dataValidation>
    <dataValidation type="list" allowBlank="1" showInputMessage="1" showErrorMessage="1" sqref="D46:D75 D123:D152 D7:D37 D84:D114">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70" r:id="rId2"/>
  <rowBreaks count="1" manualBreakCount="1">
    <brk id="81" max="10" man="1"/>
  </rowBreaks>
  <colBreaks count="1" manualBreakCount="1">
    <brk id="13" max="149" man="1"/>
  </colBreaks>
  <drawing r:id="rId1"/>
</worksheet>
</file>

<file path=xl/worksheets/sheet8.xml><?xml version="1.0" encoding="utf-8"?>
<worksheet xmlns="http://schemas.openxmlformats.org/spreadsheetml/2006/main" xmlns:r="http://schemas.openxmlformats.org/officeDocument/2006/relationships">
  <sheetPr>
    <tabColor rgb="FFFFC000"/>
  </sheetPr>
  <dimension ref="A1:N157"/>
  <sheetViews>
    <sheetView view="pageBreakPreview" zoomScale="85" zoomScaleSheetLayoutView="85" workbookViewId="0" topLeftCell="A1">
      <selection activeCell="C7" sqref="C7"/>
    </sheetView>
  </sheetViews>
  <sheetFormatPr defaultColWidth="8.796875" defaultRowHeight="14.25"/>
  <cols>
    <col min="1" max="1" width="9.19921875" style="2" customWidth="1"/>
    <col min="2" max="2" width="4.59765625" style="3" bestFit="1" customWidth="1"/>
    <col min="3" max="8" width="11.59765625" style="2" customWidth="1"/>
    <col min="9" max="9" width="10" style="2" bestFit="1" customWidth="1"/>
    <col min="10" max="10" width="20" style="2" customWidth="1"/>
    <col min="11" max="11" width="4.3984375" style="28" customWidth="1"/>
    <col min="12" max="12" width="6.69921875" style="136" customWidth="1"/>
    <col min="13" max="13" width="22.5" style="28" bestFit="1" customWidth="1"/>
    <col min="14" max="16" width="9" style="2" customWidth="1"/>
    <col min="17" max="17" width="9" style="4" customWidth="1"/>
    <col min="18" max="16384" width="9" style="2" customWidth="1"/>
  </cols>
  <sheetData>
    <row r="1" spans="1:10" ht="18.75" customHeight="1">
      <c r="A1" s="313"/>
      <c r="B1" s="382"/>
      <c r="C1" s="382"/>
      <c r="D1" s="382"/>
      <c r="E1" s="382"/>
      <c r="F1" s="382"/>
      <c r="G1" s="314"/>
      <c r="H1" s="383"/>
      <c r="I1" s="383">
        <f>'記入例（様式１-１）'!M5</f>
        <v>0</v>
      </c>
      <c r="J1" s="151" t="s">
        <v>222</v>
      </c>
    </row>
    <row r="2" spans="1:10" ht="23.25" customHeight="1">
      <c r="A2" s="623" t="s">
        <v>4</v>
      </c>
      <c r="B2" s="623"/>
      <c r="C2" s="623"/>
      <c r="D2" s="623"/>
      <c r="E2" s="623"/>
      <c r="F2" s="623"/>
      <c r="G2" s="623"/>
      <c r="H2" s="623"/>
      <c r="I2" s="623"/>
      <c r="J2" s="623"/>
    </row>
    <row r="3" spans="1:10" ht="23.25" customHeight="1">
      <c r="A3" s="623" t="s">
        <v>214</v>
      </c>
      <c r="B3" s="623"/>
      <c r="C3" s="623"/>
      <c r="D3" s="623"/>
      <c r="E3" s="623"/>
      <c r="F3" s="623"/>
      <c r="G3" s="623"/>
      <c r="H3" s="623"/>
      <c r="I3" s="623"/>
      <c r="J3" s="623"/>
    </row>
    <row r="4" ht="14.25" thickBot="1"/>
    <row r="5" spans="1:10" ht="13.5">
      <c r="A5" s="617" t="s">
        <v>33</v>
      </c>
      <c r="B5" s="618"/>
      <c r="C5" s="321" t="s">
        <v>6</v>
      </c>
      <c r="D5" s="321" t="s">
        <v>10</v>
      </c>
      <c r="E5" s="321" t="s">
        <v>9</v>
      </c>
      <c r="F5" s="321" t="s">
        <v>8</v>
      </c>
      <c r="G5" s="321" t="s">
        <v>7</v>
      </c>
      <c r="H5" s="321" t="s">
        <v>12</v>
      </c>
      <c r="I5" s="609" t="s">
        <v>86</v>
      </c>
      <c r="J5" s="610"/>
    </row>
    <row r="6" spans="1:10" ht="40.5">
      <c r="A6" s="619"/>
      <c r="B6" s="620"/>
      <c r="C6" s="73" t="s">
        <v>23</v>
      </c>
      <c r="D6" s="73" t="s">
        <v>5</v>
      </c>
      <c r="E6" s="73" t="s">
        <v>308</v>
      </c>
      <c r="F6" s="73" t="s">
        <v>309</v>
      </c>
      <c r="G6" s="73" t="s">
        <v>310</v>
      </c>
      <c r="H6" s="73" t="s">
        <v>311</v>
      </c>
      <c r="I6" s="611" t="s">
        <v>187</v>
      </c>
      <c r="J6" s="612"/>
    </row>
    <row r="7" spans="1:13" ht="13.5">
      <c r="A7" s="45">
        <f>'記入例（様式３）8-11月'!A152+1</f>
        <v>44896</v>
      </c>
      <c r="B7" s="46">
        <f>A7</f>
        <v>44896</v>
      </c>
      <c r="C7" s="137"/>
      <c r="D7" s="137"/>
      <c r="E7" s="138"/>
      <c r="F7" s="138"/>
      <c r="G7" s="138"/>
      <c r="H7" s="138"/>
      <c r="I7" s="597"/>
      <c r="J7" s="598"/>
      <c r="K7" s="28">
        <f>IF(OR(AND(WEEKDAY(A7,2)&lt;6,C7="休業日"),AND(C7="通常保育日",D7=0)),"←","")</f>
      </c>
      <c r="L7" s="136">
        <f>IF(OR(AND(WEEKDAY(A7,2)&lt;6,C7="休業日"),AND(C7="通常保育日",D7=0)),A7,"")</f>
      </c>
      <c r="M7" s="28">
        <f>IF(OR(AND(WEEKDAY(A7,2)&lt;6,C7="休業日"),AND(C7="通常保育日",D7=0)),"理由を記載してください","")</f>
      </c>
    </row>
    <row r="8" spans="1:13" ht="13.5">
      <c r="A8" s="45">
        <f>A7+1</f>
        <v>44897</v>
      </c>
      <c r="B8" s="46">
        <f aca="true" t="shared" si="0" ref="B8:B86">A8</f>
        <v>44897</v>
      </c>
      <c r="C8" s="160"/>
      <c r="D8" s="160"/>
      <c r="E8" s="138"/>
      <c r="F8" s="138"/>
      <c r="G8" s="138"/>
      <c r="H8" s="138"/>
      <c r="I8" s="595"/>
      <c r="J8" s="596"/>
      <c r="K8" s="28">
        <f aca="true" t="shared" si="1" ref="K8:K72">IF(OR(AND(WEEKDAY(A8,2)&lt;6,C8="休業日"),AND(C8="通常保育日",D8=0)),"←","")</f>
      </c>
      <c r="L8" s="136">
        <f aca="true" t="shared" si="2" ref="L8:L72">IF(OR(AND(WEEKDAY(A8,2)&lt;6,C8="休業日"),AND(C8="通常保育日",D8=0)),A8,"")</f>
      </c>
      <c r="M8" s="28">
        <f aca="true" t="shared" si="3" ref="M8:M72">IF(OR(AND(WEEKDAY(A8,2)&lt;6,C8="休業日"),AND(C8="通常保育日",D8=0)),"理由を記載してください","")</f>
      </c>
    </row>
    <row r="9" spans="1:13" ht="13.5">
      <c r="A9" s="45">
        <f aca="true" t="shared" si="4" ref="A9:A37">A8+1</f>
        <v>44898</v>
      </c>
      <c r="B9" s="46">
        <f t="shared" si="0"/>
        <v>44898</v>
      </c>
      <c r="C9" s="137"/>
      <c r="D9" s="137"/>
      <c r="E9" s="138"/>
      <c r="F9" s="138"/>
      <c r="G9" s="138"/>
      <c r="H9" s="138"/>
      <c r="I9" s="595"/>
      <c r="J9" s="596"/>
      <c r="K9" s="28">
        <f t="shared" si="1"/>
      </c>
      <c r="L9" s="136">
        <f t="shared" si="2"/>
      </c>
      <c r="M9" s="28">
        <f t="shared" si="3"/>
      </c>
    </row>
    <row r="10" spans="1:13" ht="13.5">
      <c r="A10" s="45">
        <f t="shared" si="4"/>
        <v>44899</v>
      </c>
      <c r="B10" s="46">
        <f t="shared" si="0"/>
        <v>44899</v>
      </c>
      <c r="C10" s="137"/>
      <c r="D10" s="137"/>
      <c r="E10" s="138"/>
      <c r="F10" s="138"/>
      <c r="G10" s="138"/>
      <c r="H10" s="138"/>
      <c r="I10" s="595"/>
      <c r="J10" s="596"/>
      <c r="K10" s="28">
        <f t="shared" si="1"/>
      </c>
      <c r="L10" s="136">
        <f t="shared" si="2"/>
      </c>
      <c r="M10" s="28">
        <f t="shared" si="3"/>
      </c>
    </row>
    <row r="11" spans="1:13" ht="13.5">
      <c r="A11" s="45">
        <f t="shared" si="4"/>
        <v>44900</v>
      </c>
      <c r="B11" s="46">
        <f t="shared" si="0"/>
        <v>44900</v>
      </c>
      <c r="C11" s="137"/>
      <c r="D11" s="137"/>
      <c r="E11" s="138"/>
      <c r="F11" s="138"/>
      <c r="G11" s="138"/>
      <c r="H11" s="138"/>
      <c r="I11" s="595"/>
      <c r="J11" s="596"/>
      <c r="K11" s="28">
        <f t="shared" si="1"/>
      </c>
      <c r="L11" s="136">
        <f t="shared" si="2"/>
      </c>
      <c r="M11" s="28">
        <f t="shared" si="3"/>
      </c>
    </row>
    <row r="12" spans="1:13" ht="13.5">
      <c r="A12" s="45">
        <f t="shared" si="4"/>
        <v>44901</v>
      </c>
      <c r="B12" s="46">
        <f t="shared" si="0"/>
        <v>44901</v>
      </c>
      <c r="C12" s="137"/>
      <c r="D12" s="137"/>
      <c r="E12" s="138"/>
      <c r="F12" s="138"/>
      <c r="G12" s="138"/>
      <c r="H12" s="138"/>
      <c r="I12" s="595"/>
      <c r="J12" s="596"/>
      <c r="K12" s="28">
        <f t="shared" si="1"/>
      </c>
      <c r="L12" s="136">
        <f t="shared" si="2"/>
      </c>
      <c r="M12" s="28">
        <f t="shared" si="3"/>
      </c>
    </row>
    <row r="13" spans="1:13" ht="13.5">
      <c r="A13" s="45">
        <f t="shared" si="4"/>
        <v>44902</v>
      </c>
      <c r="B13" s="46">
        <f t="shared" si="0"/>
        <v>44902</v>
      </c>
      <c r="C13" s="137"/>
      <c r="D13" s="137"/>
      <c r="E13" s="138"/>
      <c r="F13" s="138"/>
      <c r="G13" s="138"/>
      <c r="H13" s="138"/>
      <c r="I13" s="595"/>
      <c r="J13" s="596"/>
      <c r="K13" s="28">
        <f t="shared" si="1"/>
      </c>
      <c r="L13" s="136">
        <f t="shared" si="2"/>
      </c>
      <c r="M13" s="28">
        <f t="shared" si="3"/>
      </c>
    </row>
    <row r="14" spans="1:13" ht="13.5">
      <c r="A14" s="45">
        <f t="shared" si="4"/>
        <v>44903</v>
      </c>
      <c r="B14" s="46">
        <f t="shared" si="0"/>
        <v>44903</v>
      </c>
      <c r="C14" s="137"/>
      <c r="D14" s="137"/>
      <c r="E14" s="138"/>
      <c r="F14" s="138"/>
      <c r="G14" s="138"/>
      <c r="H14" s="138"/>
      <c r="I14" s="595"/>
      <c r="J14" s="596"/>
      <c r="K14" s="28">
        <f t="shared" si="1"/>
      </c>
      <c r="L14" s="136">
        <f t="shared" si="2"/>
      </c>
      <c r="M14" s="28">
        <f t="shared" si="3"/>
      </c>
    </row>
    <row r="15" spans="1:13" ht="13.5">
      <c r="A15" s="45">
        <f t="shared" si="4"/>
        <v>44904</v>
      </c>
      <c r="B15" s="46">
        <f t="shared" si="0"/>
        <v>44904</v>
      </c>
      <c r="C15" s="137"/>
      <c r="D15" s="137"/>
      <c r="E15" s="138"/>
      <c r="F15" s="138"/>
      <c r="G15" s="138"/>
      <c r="H15" s="138"/>
      <c r="I15" s="595"/>
      <c r="J15" s="596"/>
      <c r="K15" s="28">
        <f t="shared" si="1"/>
      </c>
      <c r="L15" s="136">
        <f t="shared" si="2"/>
      </c>
      <c r="M15" s="28">
        <f t="shared" si="3"/>
      </c>
    </row>
    <row r="16" spans="1:13" ht="13.5">
      <c r="A16" s="45">
        <f t="shared" si="4"/>
        <v>44905</v>
      </c>
      <c r="B16" s="46">
        <f t="shared" si="0"/>
        <v>44905</v>
      </c>
      <c r="C16" s="137"/>
      <c r="D16" s="137"/>
      <c r="E16" s="138"/>
      <c r="F16" s="138"/>
      <c r="G16" s="138"/>
      <c r="H16" s="138"/>
      <c r="I16" s="595"/>
      <c r="J16" s="596"/>
      <c r="K16" s="28">
        <f t="shared" si="1"/>
      </c>
      <c r="L16" s="136">
        <f t="shared" si="2"/>
      </c>
      <c r="M16" s="28">
        <f t="shared" si="3"/>
      </c>
    </row>
    <row r="17" spans="1:13" ht="13.5">
      <c r="A17" s="45">
        <f t="shared" si="4"/>
        <v>44906</v>
      </c>
      <c r="B17" s="46">
        <f t="shared" si="0"/>
        <v>44906</v>
      </c>
      <c r="C17" s="137"/>
      <c r="D17" s="137"/>
      <c r="E17" s="138"/>
      <c r="F17" s="138"/>
      <c r="G17" s="138"/>
      <c r="H17" s="138"/>
      <c r="I17" s="595"/>
      <c r="J17" s="596"/>
      <c r="K17" s="28">
        <f t="shared" si="1"/>
      </c>
      <c r="L17" s="136">
        <f t="shared" si="2"/>
      </c>
      <c r="M17" s="28">
        <f t="shared" si="3"/>
      </c>
    </row>
    <row r="18" spans="1:13" ht="13.5">
      <c r="A18" s="45">
        <f t="shared" si="4"/>
        <v>44907</v>
      </c>
      <c r="B18" s="46">
        <f t="shared" si="0"/>
        <v>44907</v>
      </c>
      <c r="C18" s="137"/>
      <c r="D18" s="137"/>
      <c r="E18" s="138"/>
      <c r="F18" s="138"/>
      <c r="G18" s="138"/>
      <c r="H18" s="138"/>
      <c r="I18" s="595"/>
      <c r="J18" s="596"/>
      <c r="K18" s="28">
        <f t="shared" si="1"/>
      </c>
      <c r="L18" s="136">
        <f t="shared" si="2"/>
      </c>
      <c r="M18" s="28">
        <f t="shared" si="3"/>
      </c>
    </row>
    <row r="19" spans="1:13" ht="13.5">
      <c r="A19" s="45">
        <f t="shared" si="4"/>
        <v>44908</v>
      </c>
      <c r="B19" s="46">
        <f t="shared" si="0"/>
        <v>44908</v>
      </c>
      <c r="C19" s="137"/>
      <c r="D19" s="137"/>
      <c r="E19" s="138"/>
      <c r="F19" s="138"/>
      <c r="G19" s="138"/>
      <c r="H19" s="138"/>
      <c r="I19" s="595"/>
      <c r="J19" s="596"/>
      <c r="K19" s="28">
        <f t="shared" si="1"/>
      </c>
      <c r="L19" s="136">
        <f t="shared" si="2"/>
      </c>
      <c r="M19" s="28">
        <f t="shared" si="3"/>
      </c>
    </row>
    <row r="20" spans="1:13" ht="13.5">
      <c r="A20" s="45">
        <f t="shared" si="4"/>
        <v>44909</v>
      </c>
      <c r="B20" s="46">
        <f t="shared" si="0"/>
        <v>44909</v>
      </c>
      <c r="C20" s="137"/>
      <c r="D20" s="137"/>
      <c r="E20" s="138"/>
      <c r="F20" s="138"/>
      <c r="G20" s="138"/>
      <c r="H20" s="138"/>
      <c r="I20" s="595"/>
      <c r="J20" s="596"/>
      <c r="K20" s="28">
        <f t="shared" si="1"/>
      </c>
      <c r="L20" s="136">
        <f t="shared" si="2"/>
      </c>
      <c r="M20" s="28">
        <f t="shared" si="3"/>
      </c>
    </row>
    <row r="21" spans="1:13" ht="13.5">
      <c r="A21" s="45">
        <f t="shared" si="4"/>
        <v>44910</v>
      </c>
      <c r="B21" s="46">
        <f t="shared" si="0"/>
        <v>44910</v>
      </c>
      <c r="C21" s="137"/>
      <c r="D21" s="137"/>
      <c r="E21" s="138"/>
      <c r="F21" s="138"/>
      <c r="G21" s="138"/>
      <c r="H21" s="138"/>
      <c r="I21" s="595"/>
      <c r="J21" s="596"/>
      <c r="K21" s="28">
        <f t="shared" si="1"/>
      </c>
      <c r="L21" s="136">
        <f t="shared" si="2"/>
      </c>
      <c r="M21" s="28">
        <f t="shared" si="3"/>
      </c>
    </row>
    <row r="22" spans="1:13" ht="13.5">
      <c r="A22" s="45">
        <f t="shared" si="4"/>
        <v>44911</v>
      </c>
      <c r="B22" s="46">
        <f t="shared" si="0"/>
        <v>44911</v>
      </c>
      <c r="C22" s="137"/>
      <c r="D22" s="137"/>
      <c r="E22" s="138"/>
      <c r="F22" s="138"/>
      <c r="G22" s="138"/>
      <c r="H22" s="138"/>
      <c r="I22" s="595"/>
      <c r="J22" s="596"/>
      <c r="K22" s="28">
        <f t="shared" si="1"/>
      </c>
      <c r="L22" s="136">
        <f t="shared" si="2"/>
      </c>
      <c r="M22" s="28">
        <f t="shared" si="3"/>
      </c>
    </row>
    <row r="23" spans="1:13" ht="13.5" customHeight="1">
      <c r="A23" s="45">
        <f t="shared" si="4"/>
        <v>44912</v>
      </c>
      <c r="B23" s="46">
        <f t="shared" si="0"/>
        <v>44912</v>
      </c>
      <c r="C23" s="137"/>
      <c r="D23" s="137"/>
      <c r="E23" s="138"/>
      <c r="F23" s="138"/>
      <c r="G23" s="138"/>
      <c r="H23" s="138"/>
      <c r="I23" s="595"/>
      <c r="J23" s="596"/>
      <c r="K23" s="28">
        <f t="shared" si="1"/>
      </c>
      <c r="L23" s="136">
        <f t="shared" si="2"/>
      </c>
      <c r="M23" s="28">
        <f t="shared" si="3"/>
      </c>
    </row>
    <row r="24" spans="1:14" ht="13.5">
      <c r="A24" s="45">
        <f t="shared" si="4"/>
        <v>44913</v>
      </c>
      <c r="B24" s="46">
        <f t="shared" si="0"/>
        <v>44913</v>
      </c>
      <c r="C24" s="137"/>
      <c r="D24" s="137"/>
      <c r="E24" s="138"/>
      <c r="F24" s="138"/>
      <c r="G24" s="138"/>
      <c r="H24" s="138"/>
      <c r="I24" s="595"/>
      <c r="J24" s="596"/>
      <c r="K24" s="28">
        <f t="shared" si="1"/>
      </c>
      <c r="L24" s="136">
        <f t="shared" si="2"/>
      </c>
      <c r="M24" s="28">
        <f t="shared" si="3"/>
      </c>
      <c r="N24" s="43"/>
    </row>
    <row r="25" spans="1:14" ht="13.5">
      <c r="A25" s="45">
        <f t="shared" si="4"/>
        <v>44914</v>
      </c>
      <c r="B25" s="46">
        <f t="shared" si="0"/>
        <v>44914</v>
      </c>
      <c r="C25" s="137"/>
      <c r="D25" s="137"/>
      <c r="E25" s="138"/>
      <c r="F25" s="138"/>
      <c r="G25" s="138"/>
      <c r="H25" s="138"/>
      <c r="I25" s="595"/>
      <c r="J25" s="596"/>
      <c r="K25" s="28">
        <f t="shared" si="1"/>
      </c>
      <c r="L25" s="136">
        <f t="shared" si="2"/>
      </c>
      <c r="M25" s="28">
        <f t="shared" si="3"/>
      </c>
      <c r="N25" s="1"/>
    </row>
    <row r="26" spans="1:14" ht="13.5">
      <c r="A26" s="45">
        <f t="shared" si="4"/>
        <v>44915</v>
      </c>
      <c r="B26" s="46">
        <f t="shared" si="0"/>
        <v>44915</v>
      </c>
      <c r="C26" s="137"/>
      <c r="D26" s="137"/>
      <c r="E26" s="138"/>
      <c r="F26" s="138"/>
      <c r="G26" s="138"/>
      <c r="H26" s="138"/>
      <c r="I26" s="595"/>
      <c r="J26" s="596"/>
      <c r="K26" s="28">
        <f t="shared" si="1"/>
      </c>
      <c r="L26" s="136">
        <f t="shared" si="2"/>
      </c>
      <c r="M26" s="28">
        <f t="shared" si="3"/>
      </c>
      <c r="N26" s="43"/>
    </row>
    <row r="27" spans="1:13" ht="13.5">
      <c r="A27" s="45">
        <f t="shared" si="4"/>
        <v>44916</v>
      </c>
      <c r="B27" s="46">
        <f t="shared" si="0"/>
        <v>44916</v>
      </c>
      <c r="C27" s="137"/>
      <c r="D27" s="137"/>
      <c r="E27" s="138"/>
      <c r="F27" s="138"/>
      <c r="G27" s="138"/>
      <c r="H27" s="138"/>
      <c r="I27" s="595"/>
      <c r="J27" s="596"/>
      <c r="K27" s="28">
        <f t="shared" si="1"/>
      </c>
      <c r="L27" s="136">
        <f t="shared" si="2"/>
      </c>
      <c r="M27" s="28">
        <f t="shared" si="3"/>
      </c>
    </row>
    <row r="28" spans="1:13" ht="13.5">
      <c r="A28" s="45">
        <f t="shared" si="4"/>
        <v>44917</v>
      </c>
      <c r="B28" s="46">
        <f t="shared" si="0"/>
        <v>44917</v>
      </c>
      <c r="C28" s="137"/>
      <c r="D28" s="137"/>
      <c r="E28" s="138"/>
      <c r="F28" s="138"/>
      <c r="G28" s="138"/>
      <c r="H28" s="138"/>
      <c r="I28" s="595"/>
      <c r="J28" s="596"/>
      <c r="K28" s="28">
        <f t="shared" si="1"/>
      </c>
      <c r="L28" s="136">
        <f t="shared" si="2"/>
      </c>
      <c r="M28" s="28">
        <f t="shared" si="3"/>
      </c>
    </row>
    <row r="29" spans="1:13" ht="13.5">
      <c r="A29" s="45">
        <f t="shared" si="4"/>
        <v>44918</v>
      </c>
      <c r="B29" s="46">
        <f t="shared" si="0"/>
        <v>44918</v>
      </c>
      <c r="C29" s="137"/>
      <c r="D29" s="137"/>
      <c r="E29" s="138"/>
      <c r="F29" s="138"/>
      <c r="G29" s="138"/>
      <c r="H29" s="138"/>
      <c r="I29" s="595"/>
      <c r="J29" s="596"/>
      <c r="K29" s="28">
        <f t="shared" si="1"/>
      </c>
      <c r="L29" s="136">
        <f t="shared" si="2"/>
      </c>
      <c r="M29" s="28">
        <f t="shared" si="3"/>
      </c>
    </row>
    <row r="30" spans="1:13" ht="13.5">
      <c r="A30" s="45">
        <f t="shared" si="4"/>
        <v>44919</v>
      </c>
      <c r="B30" s="46">
        <f t="shared" si="0"/>
        <v>44919</v>
      </c>
      <c r="C30" s="137"/>
      <c r="D30" s="137"/>
      <c r="E30" s="138"/>
      <c r="F30" s="138"/>
      <c r="G30" s="138"/>
      <c r="H30" s="138"/>
      <c r="I30" s="595"/>
      <c r="J30" s="596"/>
      <c r="K30" s="28">
        <f t="shared" si="1"/>
      </c>
      <c r="L30" s="136">
        <f t="shared" si="2"/>
      </c>
      <c r="M30" s="28">
        <f t="shared" si="3"/>
      </c>
    </row>
    <row r="31" spans="1:13" ht="13.5">
      <c r="A31" s="45">
        <f t="shared" si="4"/>
        <v>44920</v>
      </c>
      <c r="B31" s="46">
        <f t="shared" si="0"/>
        <v>44920</v>
      </c>
      <c r="C31" s="137"/>
      <c r="D31" s="137"/>
      <c r="E31" s="138"/>
      <c r="F31" s="138"/>
      <c r="G31" s="138"/>
      <c r="H31" s="138"/>
      <c r="I31" s="595"/>
      <c r="J31" s="596"/>
      <c r="K31" s="28">
        <f t="shared" si="1"/>
      </c>
      <c r="L31" s="136">
        <f t="shared" si="2"/>
      </c>
      <c r="M31" s="28">
        <f t="shared" si="3"/>
      </c>
    </row>
    <row r="32" spans="1:13" ht="13.5">
      <c r="A32" s="45">
        <f t="shared" si="4"/>
        <v>44921</v>
      </c>
      <c r="B32" s="46">
        <f t="shared" si="0"/>
        <v>44921</v>
      </c>
      <c r="C32" s="137"/>
      <c r="D32" s="137"/>
      <c r="E32" s="138"/>
      <c r="F32" s="138"/>
      <c r="G32" s="138"/>
      <c r="H32" s="138"/>
      <c r="I32" s="595"/>
      <c r="J32" s="596"/>
      <c r="K32" s="28">
        <f t="shared" si="1"/>
      </c>
      <c r="L32" s="136">
        <f t="shared" si="2"/>
      </c>
      <c r="M32" s="28">
        <f t="shared" si="3"/>
      </c>
    </row>
    <row r="33" spans="1:13" ht="13.5">
      <c r="A33" s="45">
        <f t="shared" si="4"/>
        <v>44922</v>
      </c>
      <c r="B33" s="46">
        <f t="shared" si="0"/>
        <v>44922</v>
      </c>
      <c r="C33" s="137"/>
      <c r="D33" s="137"/>
      <c r="E33" s="138"/>
      <c r="F33" s="138"/>
      <c r="G33" s="138"/>
      <c r="H33" s="138"/>
      <c r="I33" s="595"/>
      <c r="J33" s="596"/>
      <c r="K33" s="28">
        <f t="shared" si="1"/>
      </c>
      <c r="L33" s="136">
        <f t="shared" si="2"/>
      </c>
      <c r="M33" s="28">
        <f t="shared" si="3"/>
      </c>
    </row>
    <row r="34" spans="1:13" ht="13.5">
      <c r="A34" s="45">
        <f t="shared" si="4"/>
        <v>44923</v>
      </c>
      <c r="B34" s="46">
        <f t="shared" si="0"/>
        <v>44923</v>
      </c>
      <c r="C34" s="137"/>
      <c r="D34" s="137"/>
      <c r="E34" s="138"/>
      <c r="F34" s="138"/>
      <c r="G34" s="138"/>
      <c r="H34" s="138"/>
      <c r="I34" s="595"/>
      <c r="J34" s="596"/>
      <c r="K34" s="28">
        <f t="shared" si="1"/>
      </c>
      <c r="L34" s="136">
        <f t="shared" si="2"/>
      </c>
      <c r="M34" s="28">
        <f t="shared" si="3"/>
      </c>
    </row>
    <row r="35" spans="1:13" ht="13.5">
      <c r="A35" s="45">
        <f t="shared" si="4"/>
        <v>44924</v>
      </c>
      <c r="B35" s="46">
        <f t="shared" si="0"/>
        <v>44924</v>
      </c>
      <c r="C35" s="137"/>
      <c r="D35" s="137"/>
      <c r="E35" s="138"/>
      <c r="F35" s="138"/>
      <c r="G35" s="138"/>
      <c r="H35" s="138"/>
      <c r="I35" s="595"/>
      <c r="J35" s="596"/>
      <c r="K35" s="28">
        <f t="shared" si="1"/>
      </c>
      <c r="L35" s="136">
        <f t="shared" si="2"/>
      </c>
      <c r="M35" s="28">
        <f t="shared" si="3"/>
      </c>
    </row>
    <row r="36" spans="1:10" ht="13.5">
      <c r="A36" s="171">
        <f t="shared" si="4"/>
        <v>44925</v>
      </c>
      <c r="B36" s="172">
        <f>A36</f>
        <v>44925</v>
      </c>
      <c r="C36" s="137"/>
      <c r="D36" s="137"/>
      <c r="E36" s="138"/>
      <c r="F36" s="138"/>
      <c r="G36" s="138"/>
      <c r="H36" s="138"/>
      <c r="I36" s="595"/>
      <c r="J36" s="596"/>
    </row>
    <row r="37" spans="1:13" ht="14.25" thickBot="1">
      <c r="A37" s="134">
        <f t="shared" si="4"/>
        <v>44926</v>
      </c>
      <c r="B37" s="135">
        <f>A37</f>
        <v>44926</v>
      </c>
      <c r="C37" s="162"/>
      <c r="D37" s="162"/>
      <c r="E37" s="140"/>
      <c r="F37" s="140"/>
      <c r="G37" s="140"/>
      <c r="H37" s="140"/>
      <c r="I37" s="624"/>
      <c r="J37" s="625"/>
      <c r="K37" s="28">
        <f t="shared" si="1"/>
      </c>
      <c r="L37" s="136">
        <f t="shared" si="2"/>
      </c>
      <c r="M37" s="28">
        <f t="shared" si="3"/>
      </c>
    </row>
    <row r="38" spans="1:10" ht="14.25" thickTop="1">
      <c r="A38" s="605" t="s">
        <v>2</v>
      </c>
      <c r="B38" s="606"/>
      <c r="C38" s="591">
        <f>COUNTIF(C7:C37,"通常保育日")</f>
        <v>0</v>
      </c>
      <c r="D38" s="141">
        <f>SUMIF($C7:$C37,"通常保育日",D7:D37)</f>
        <v>0</v>
      </c>
      <c r="E38" s="141">
        <f>_xlfn.SUMIFS(E7:E37,$C7:$C37,"通常保育日",$D7:$D37,1)</f>
        <v>0</v>
      </c>
      <c r="F38" s="141">
        <f>_xlfn.SUMIFS(F7:F37,$C7:$C37,"通常保育日",$D7:$D37,1)</f>
        <v>0</v>
      </c>
      <c r="G38" s="141">
        <f>_xlfn.SUMIFS(G7:G37,$C7:$C37,"通常保育日",$D7:$D37,1)</f>
        <v>0</v>
      </c>
      <c r="H38" s="141">
        <f>_xlfn.SUMIFS(H7:H37,$C7:$C37,"通常保育日",$D7:$D37,1)</f>
        <v>0</v>
      </c>
      <c r="I38" s="146" t="s">
        <v>204</v>
      </c>
      <c r="J38" s="599" t="s">
        <v>27</v>
      </c>
    </row>
    <row r="39" spans="1:10" ht="13.5">
      <c r="A39" s="605"/>
      <c r="B39" s="606"/>
      <c r="C39" s="592"/>
      <c r="D39" s="142">
        <f>_xlfn.COUNTIFS($C7:$C37,"通常保育日",$D7:$D37,"※2時間未満")</f>
        <v>0</v>
      </c>
      <c r="E39" s="142">
        <f>_xlfn.SUMIFS(E7:E37,$C7:$C37,"通常保育日",$D7:$D37,"※2時間未満")</f>
        <v>0</v>
      </c>
      <c r="F39" s="142">
        <f>_xlfn.SUMIFS(F7:F37,$C7:$C37,"通常保育日",$D7:$D37,"※2時間未満")</f>
        <v>0</v>
      </c>
      <c r="G39" s="142">
        <f>_xlfn.SUMIFS(G7:G37,$C7:$C37,"通常保育日",$D7:$D37,"※2時間未満")</f>
        <v>0</v>
      </c>
      <c r="H39" s="142">
        <f>_xlfn.SUMIFS(H7:H37,$C7:$C37,"通常保育日",$D7:$D37,"※2時間未満")</f>
        <v>0</v>
      </c>
      <c r="I39" s="147" t="s">
        <v>203</v>
      </c>
      <c r="J39" s="600"/>
    </row>
    <row r="40" spans="1:10" ht="13.5">
      <c r="A40" s="605"/>
      <c r="B40" s="606"/>
      <c r="C40" s="589">
        <f>COUNTIF(C7:C37,"休業日")</f>
        <v>0</v>
      </c>
      <c r="D40" s="143">
        <f>SUMIF($C7:$C37,"休業日",D7:D37)</f>
        <v>0</v>
      </c>
      <c r="E40" s="143">
        <f>_xlfn.SUMIFS(E7:E37,$C7:$C37,"休業日",$D7:$D37,1)</f>
        <v>0</v>
      </c>
      <c r="F40" s="143">
        <f>_xlfn.SUMIFS(F7:F37,$C7:$C37,"休業日",$D7:$D37,1)</f>
        <v>0</v>
      </c>
      <c r="G40" s="143">
        <f>_xlfn.SUMIFS(G7:G37,$C7:$C37,"休業日",$D7:$D37,1)</f>
        <v>0</v>
      </c>
      <c r="H40" s="143">
        <f>_xlfn.SUMIFS(H7:H37,$C7:$C37,"休業日",$D7:$D37,1)</f>
        <v>0</v>
      </c>
      <c r="I40" s="148" t="s">
        <v>204</v>
      </c>
      <c r="J40" s="601" t="s">
        <v>11</v>
      </c>
    </row>
    <row r="41" spans="1:10" ht="13.5">
      <c r="A41" s="605"/>
      <c r="B41" s="606"/>
      <c r="C41" s="590"/>
      <c r="D41" s="142">
        <f>_xlfn.COUNTIFS(C7:C37,"休業日",$D7:$D37,"※2時間未満")</f>
        <v>0</v>
      </c>
      <c r="E41" s="142">
        <f>_xlfn.SUMIFS(E7:E37,$C7:$C37,"休業日",$D7:$D37,"※2時間未満")</f>
        <v>0</v>
      </c>
      <c r="F41" s="142">
        <f>_xlfn.SUMIFS(F7:F37,$C7:$C37,"休業日",$D7:$D37,"※2時間未満")</f>
        <v>0</v>
      </c>
      <c r="G41" s="142">
        <f>_xlfn.SUMIFS(G7:G37,$C7:$C37,"休業日",$D7:$D37,"※2時間未満")</f>
        <v>0</v>
      </c>
      <c r="H41" s="142">
        <f>_xlfn.SUMIFS(H7:H37,$C7:$C37,"休業日",$D7:$D37,"※2時間未満")</f>
        <v>0</v>
      </c>
      <c r="I41" s="147" t="s">
        <v>203</v>
      </c>
      <c r="J41" s="602"/>
    </row>
    <row r="42" spans="1:10" ht="13.5">
      <c r="A42" s="605"/>
      <c r="B42" s="606"/>
      <c r="C42" s="587">
        <f>COUNTIF(C7:C37,"長期休業日")</f>
        <v>0</v>
      </c>
      <c r="D42" s="144">
        <f>SUMIF($C7:$C37,"長期休業日",D7:D37)</f>
        <v>0</v>
      </c>
      <c r="E42" s="144">
        <f>_xlfn.SUMIFS(E7:E37,$C7:$C37,"長期休業日",$D7:$D37,1)</f>
        <v>0</v>
      </c>
      <c r="F42" s="144">
        <f>_xlfn.SUMIFS(F7:F37,$C7:$C37,"長期休業日",$D7:$D37,1)</f>
        <v>0</v>
      </c>
      <c r="G42" s="144">
        <f>_xlfn.SUMIFS(G7:G37,$C7:$C37,"長期休業日",$D7:$D37,1)</f>
        <v>0</v>
      </c>
      <c r="H42" s="144">
        <f>_xlfn.SUMIFS(H7:H37,$C7:$C37,"長期休業日",$D7:$D37,1)</f>
        <v>0</v>
      </c>
      <c r="I42" s="149" t="s">
        <v>204</v>
      </c>
      <c r="J42" s="603" t="s">
        <v>13</v>
      </c>
    </row>
    <row r="43" spans="1:10" ht="14.25" thickBot="1">
      <c r="A43" s="607"/>
      <c r="B43" s="608"/>
      <c r="C43" s="588"/>
      <c r="D43" s="145">
        <f>_xlfn.COUNTIFS(C7:C37,"長期休業日",$D7:$D37,"※2時間未満")</f>
        <v>0</v>
      </c>
      <c r="E43" s="145">
        <f>_xlfn.SUMIFS(E7:E37,$C7:$C37,"長期休業日",$D7:$D37,"※2時間未満")</f>
        <v>0</v>
      </c>
      <c r="F43" s="145">
        <f>_xlfn.SUMIFS(F7:F37,$C7:$C37,"長期休業日",$D7:$D37,"※2時間未満")</f>
        <v>0</v>
      </c>
      <c r="G43" s="145">
        <f>_xlfn.SUMIFS(G7:G37,$C7:$C37,"長期休業日",$D7:$D37,"※2時間未満")</f>
        <v>0</v>
      </c>
      <c r="H43" s="145">
        <f>_xlfn.SUMIFS(H7:H37,$C7:$C37,"長期休業日",$D7:$D37,"※2時間未満")</f>
        <v>0</v>
      </c>
      <c r="I43" s="150" t="s">
        <v>203</v>
      </c>
      <c r="J43" s="604"/>
    </row>
    <row r="44" spans="1:10" ht="13.5">
      <c r="A44" s="617" t="s">
        <v>215</v>
      </c>
      <c r="B44" s="618"/>
      <c r="C44" s="321" t="s">
        <v>6</v>
      </c>
      <c r="D44" s="321" t="s">
        <v>10</v>
      </c>
      <c r="E44" s="321" t="s">
        <v>9</v>
      </c>
      <c r="F44" s="321" t="s">
        <v>8</v>
      </c>
      <c r="G44" s="321" t="s">
        <v>7</v>
      </c>
      <c r="H44" s="321" t="s">
        <v>12</v>
      </c>
      <c r="I44" s="609" t="s">
        <v>86</v>
      </c>
      <c r="J44" s="610"/>
    </row>
    <row r="45" spans="1:10" ht="40.5">
      <c r="A45" s="619"/>
      <c r="B45" s="620"/>
      <c r="C45" s="73" t="s">
        <v>23</v>
      </c>
      <c r="D45" s="73" t="s">
        <v>5</v>
      </c>
      <c r="E45" s="73" t="s">
        <v>308</v>
      </c>
      <c r="F45" s="73" t="s">
        <v>309</v>
      </c>
      <c r="G45" s="73" t="s">
        <v>310</v>
      </c>
      <c r="H45" s="73" t="s">
        <v>311</v>
      </c>
      <c r="I45" s="611" t="s">
        <v>187</v>
      </c>
      <c r="J45" s="612"/>
    </row>
    <row r="46" spans="1:13" ht="13.5">
      <c r="A46" s="45">
        <f>A37+1</f>
        <v>44927</v>
      </c>
      <c r="B46" s="46">
        <f t="shared" si="0"/>
        <v>44927</v>
      </c>
      <c r="C46" s="137"/>
      <c r="D46" s="137"/>
      <c r="E46" s="138"/>
      <c r="F46" s="138"/>
      <c r="G46" s="138"/>
      <c r="H46" s="138"/>
      <c r="I46" s="597"/>
      <c r="J46" s="598"/>
      <c r="K46" s="28">
        <f t="shared" si="1"/>
      </c>
      <c r="L46" s="136">
        <f t="shared" si="2"/>
      </c>
      <c r="M46" s="28">
        <f t="shared" si="3"/>
      </c>
    </row>
    <row r="47" spans="1:13" ht="13.5">
      <c r="A47" s="45">
        <f>A46+1</f>
        <v>44928</v>
      </c>
      <c r="B47" s="46">
        <f t="shared" si="0"/>
        <v>44928</v>
      </c>
      <c r="C47" s="160"/>
      <c r="D47" s="160"/>
      <c r="E47" s="138"/>
      <c r="F47" s="138"/>
      <c r="G47" s="138"/>
      <c r="H47" s="138"/>
      <c r="I47" s="595" t="s">
        <v>87</v>
      </c>
      <c r="J47" s="596"/>
      <c r="K47" s="28">
        <f t="shared" si="1"/>
      </c>
      <c r="L47" s="136">
        <f t="shared" si="2"/>
      </c>
      <c r="M47" s="28">
        <f t="shared" si="3"/>
      </c>
    </row>
    <row r="48" spans="1:13" ht="13.5">
      <c r="A48" s="45">
        <f aca="true" t="shared" si="5" ref="A48:A76">A47+1</f>
        <v>44929</v>
      </c>
      <c r="B48" s="46">
        <f t="shared" si="0"/>
        <v>44929</v>
      </c>
      <c r="C48" s="137"/>
      <c r="D48" s="137"/>
      <c r="E48" s="138"/>
      <c r="F48" s="138"/>
      <c r="G48" s="138"/>
      <c r="H48" s="138"/>
      <c r="I48" s="595"/>
      <c r="J48" s="596"/>
      <c r="K48" s="28">
        <f t="shared" si="1"/>
      </c>
      <c r="L48" s="136">
        <f t="shared" si="2"/>
      </c>
      <c r="M48" s="28">
        <f t="shared" si="3"/>
      </c>
    </row>
    <row r="49" spans="1:13" ht="13.5">
      <c r="A49" s="45">
        <f t="shared" si="5"/>
        <v>44930</v>
      </c>
      <c r="B49" s="46">
        <f t="shared" si="0"/>
        <v>44930</v>
      </c>
      <c r="C49" s="137"/>
      <c r="D49" s="137"/>
      <c r="E49" s="138"/>
      <c r="F49" s="138"/>
      <c r="G49" s="138"/>
      <c r="H49" s="138"/>
      <c r="I49" s="595"/>
      <c r="J49" s="596"/>
      <c r="K49" s="28">
        <f t="shared" si="1"/>
      </c>
      <c r="L49" s="136">
        <f t="shared" si="2"/>
      </c>
      <c r="M49" s="28">
        <f t="shared" si="3"/>
      </c>
    </row>
    <row r="50" spans="1:13" ht="13.5">
      <c r="A50" s="45">
        <f t="shared" si="5"/>
        <v>44931</v>
      </c>
      <c r="B50" s="46">
        <f t="shared" si="0"/>
        <v>44931</v>
      </c>
      <c r="C50" s="137"/>
      <c r="D50" s="137"/>
      <c r="E50" s="138"/>
      <c r="F50" s="138"/>
      <c r="G50" s="138"/>
      <c r="H50" s="138"/>
      <c r="I50" s="595"/>
      <c r="J50" s="596"/>
      <c r="K50" s="28">
        <f t="shared" si="1"/>
      </c>
      <c r="L50" s="136">
        <f t="shared" si="2"/>
      </c>
      <c r="M50" s="28">
        <f t="shared" si="3"/>
      </c>
    </row>
    <row r="51" spans="1:13" ht="13.5">
      <c r="A51" s="45">
        <f t="shared" si="5"/>
        <v>44932</v>
      </c>
      <c r="B51" s="46">
        <f t="shared" si="0"/>
        <v>44932</v>
      </c>
      <c r="C51" s="137"/>
      <c r="D51" s="137"/>
      <c r="E51" s="138"/>
      <c r="F51" s="138"/>
      <c r="G51" s="138"/>
      <c r="H51" s="138"/>
      <c r="I51" s="595"/>
      <c r="J51" s="596"/>
      <c r="K51" s="28">
        <f t="shared" si="1"/>
      </c>
      <c r="L51" s="136">
        <f t="shared" si="2"/>
      </c>
      <c r="M51" s="28">
        <f t="shared" si="3"/>
      </c>
    </row>
    <row r="52" spans="1:13" ht="13.5">
      <c r="A52" s="45">
        <f t="shared" si="5"/>
        <v>44933</v>
      </c>
      <c r="B52" s="46">
        <f t="shared" si="0"/>
        <v>44933</v>
      </c>
      <c r="C52" s="137"/>
      <c r="D52" s="137"/>
      <c r="E52" s="138"/>
      <c r="F52" s="138"/>
      <c r="G52" s="138"/>
      <c r="H52" s="138"/>
      <c r="I52" s="595"/>
      <c r="J52" s="596"/>
      <c r="K52" s="28">
        <f t="shared" si="1"/>
      </c>
      <c r="L52" s="136">
        <f t="shared" si="2"/>
      </c>
      <c r="M52" s="28">
        <f t="shared" si="3"/>
      </c>
    </row>
    <row r="53" spans="1:13" ht="13.5">
      <c r="A53" s="45">
        <f t="shared" si="5"/>
        <v>44934</v>
      </c>
      <c r="B53" s="46">
        <f t="shared" si="0"/>
        <v>44934</v>
      </c>
      <c r="C53" s="137"/>
      <c r="D53" s="137"/>
      <c r="E53" s="138"/>
      <c r="F53" s="138"/>
      <c r="G53" s="138"/>
      <c r="H53" s="138"/>
      <c r="I53" s="595"/>
      <c r="J53" s="596"/>
      <c r="K53" s="28">
        <f t="shared" si="1"/>
      </c>
      <c r="L53" s="136">
        <f t="shared" si="2"/>
      </c>
      <c r="M53" s="28">
        <f t="shared" si="3"/>
      </c>
    </row>
    <row r="54" spans="1:13" ht="13.5">
      <c r="A54" s="45">
        <f t="shared" si="5"/>
        <v>44935</v>
      </c>
      <c r="B54" s="46">
        <f t="shared" si="0"/>
        <v>44935</v>
      </c>
      <c r="C54" s="137"/>
      <c r="D54" s="137"/>
      <c r="E54" s="138"/>
      <c r="F54" s="138"/>
      <c r="G54" s="138"/>
      <c r="H54" s="138"/>
      <c r="I54" s="595" t="s">
        <v>87</v>
      </c>
      <c r="J54" s="596"/>
      <c r="K54" s="28">
        <f t="shared" si="1"/>
      </c>
      <c r="L54" s="136">
        <f t="shared" si="2"/>
      </c>
      <c r="M54" s="28">
        <f t="shared" si="3"/>
      </c>
    </row>
    <row r="55" spans="1:13" ht="13.5">
      <c r="A55" s="45">
        <f t="shared" si="5"/>
        <v>44936</v>
      </c>
      <c r="B55" s="46">
        <f t="shared" si="0"/>
        <v>44936</v>
      </c>
      <c r="C55" s="137"/>
      <c r="D55" s="137"/>
      <c r="E55" s="138"/>
      <c r="F55" s="138"/>
      <c r="G55" s="138"/>
      <c r="H55" s="138"/>
      <c r="I55" s="595"/>
      <c r="J55" s="596"/>
      <c r="K55" s="28">
        <f t="shared" si="1"/>
      </c>
      <c r="L55" s="136">
        <f t="shared" si="2"/>
      </c>
      <c r="M55" s="28">
        <f t="shared" si="3"/>
      </c>
    </row>
    <row r="56" spans="1:13" ht="13.5">
      <c r="A56" s="45">
        <f t="shared" si="5"/>
        <v>44937</v>
      </c>
      <c r="B56" s="46">
        <f t="shared" si="0"/>
        <v>44937</v>
      </c>
      <c r="C56" s="137"/>
      <c r="D56" s="137"/>
      <c r="E56" s="138"/>
      <c r="F56" s="138"/>
      <c r="G56" s="138"/>
      <c r="H56" s="138"/>
      <c r="I56" s="595"/>
      <c r="J56" s="596"/>
      <c r="K56" s="28">
        <f t="shared" si="1"/>
      </c>
      <c r="L56" s="136">
        <f t="shared" si="2"/>
      </c>
      <c r="M56" s="28">
        <f t="shared" si="3"/>
      </c>
    </row>
    <row r="57" spans="1:13" ht="13.5">
      <c r="A57" s="45">
        <f t="shared" si="5"/>
        <v>44938</v>
      </c>
      <c r="B57" s="46">
        <f t="shared" si="0"/>
        <v>44938</v>
      </c>
      <c r="C57" s="137"/>
      <c r="D57" s="137"/>
      <c r="E57" s="138"/>
      <c r="F57" s="138"/>
      <c r="G57" s="138"/>
      <c r="H57" s="138"/>
      <c r="I57" s="595"/>
      <c r="J57" s="596"/>
      <c r="K57" s="28">
        <f t="shared" si="1"/>
      </c>
      <c r="L57" s="136">
        <f t="shared" si="2"/>
      </c>
      <c r="M57" s="28">
        <f t="shared" si="3"/>
      </c>
    </row>
    <row r="58" spans="1:13" ht="13.5">
      <c r="A58" s="45">
        <f t="shared" si="5"/>
        <v>44939</v>
      </c>
      <c r="B58" s="46">
        <f t="shared" si="0"/>
        <v>44939</v>
      </c>
      <c r="C58" s="137"/>
      <c r="D58" s="137"/>
      <c r="E58" s="138"/>
      <c r="F58" s="138"/>
      <c r="G58" s="138"/>
      <c r="H58" s="138"/>
      <c r="I58" s="595"/>
      <c r="J58" s="596"/>
      <c r="K58" s="28">
        <f t="shared" si="1"/>
      </c>
      <c r="L58" s="136">
        <f t="shared" si="2"/>
      </c>
      <c r="M58" s="28">
        <f t="shared" si="3"/>
      </c>
    </row>
    <row r="59" spans="1:13" ht="13.5">
      <c r="A59" s="45">
        <f t="shared" si="5"/>
        <v>44940</v>
      </c>
      <c r="B59" s="46">
        <f t="shared" si="0"/>
        <v>44940</v>
      </c>
      <c r="C59" s="137"/>
      <c r="D59" s="137"/>
      <c r="E59" s="138"/>
      <c r="F59" s="138"/>
      <c r="G59" s="138"/>
      <c r="H59" s="138"/>
      <c r="I59" s="595"/>
      <c r="J59" s="596"/>
      <c r="K59" s="28">
        <f t="shared" si="1"/>
      </c>
      <c r="L59" s="136">
        <f t="shared" si="2"/>
      </c>
      <c r="M59" s="28">
        <f t="shared" si="3"/>
      </c>
    </row>
    <row r="60" spans="1:13" ht="13.5">
      <c r="A60" s="45">
        <f t="shared" si="5"/>
        <v>44941</v>
      </c>
      <c r="B60" s="46">
        <f t="shared" si="0"/>
        <v>44941</v>
      </c>
      <c r="C60" s="137"/>
      <c r="D60" s="137"/>
      <c r="E60" s="138"/>
      <c r="F60" s="138"/>
      <c r="G60" s="138"/>
      <c r="H60" s="138"/>
      <c r="I60" s="595"/>
      <c r="J60" s="596"/>
      <c r="K60" s="28">
        <f t="shared" si="1"/>
      </c>
      <c r="L60" s="136">
        <f t="shared" si="2"/>
      </c>
      <c r="M60" s="28">
        <f t="shared" si="3"/>
      </c>
    </row>
    <row r="61" spans="1:13" ht="13.5">
      <c r="A61" s="45">
        <f t="shared" si="5"/>
        <v>44942</v>
      </c>
      <c r="B61" s="46">
        <f t="shared" si="0"/>
        <v>44942</v>
      </c>
      <c r="C61" s="137"/>
      <c r="D61" s="137"/>
      <c r="E61" s="138"/>
      <c r="F61" s="138"/>
      <c r="G61" s="138"/>
      <c r="H61" s="138"/>
      <c r="I61" s="595"/>
      <c r="J61" s="596"/>
      <c r="K61" s="28">
        <f t="shared" si="1"/>
      </c>
      <c r="L61" s="136">
        <f t="shared" si="2"/>
      </c>
      <c r="M61" s="28">
        <f t="shared" si="3"/>
      </c>
    </row>
    <row r="62" spans="1:13" ht="13.5">
      <c r="A62" s="45">
        <f t="shared" si="5"/>
        <v>44943</v>
      </c>
      <c r="B62" s="46">
        <f t="shared" si="0"/>
        <v>44943</v>
      </c>
      <c r="C62" s="137"/>
      <c r="D62" s="137"/>
      <c r="E62" s="138"/>
      <c r="F62" s="138"/>
      <c r="G62" s="138"/>
      <c r="H62" s="138"/>
      <c r="I62" s="595"/>
      <c r="J62" s="596"/>
      <c r="K62" s="28">
        <f t="shared" si="1"/>
      </c>
      <c r="L62" s="136">
        <f t="shared" si="2"/>
      </c>
      <c r="M62" s="28">
        <f t="shared" si="3"/>
      </c>
    </row>
    <row r="63" spans="1:13" ht="13.5">
      <c r="A63" s="45">
        <f t="shared" si="5"/>
        <v>44944</v>
      </c>
      <c r="B63" s="46">
        <f t="shared" si="0"/>
        <v>44944</v>
      </c>
      <c r="C63" s="137"/>
      <c r="D63" s="137"/>
      <c r="E63" s="138"/>
      <c r="F63" s="138"/>
      <c r="G63" s="138"/>
      <c r="H63" s="138"/>
      <c r="I63" s="595"/>
      <c r="J63" s="596"/>
      <c r="K63" s="28">
        <f t="shared" si="1"/>
      </c>
      <c r="L63" s="136">
        <f t="shared" si="2"/>
      </c>
      <c r="M63" s="28">
        <f t="shared" si="3"/>
      </c>
    </row>
    <row r="64" spans="1:13" ht="13.5">
      <c r="A64" s="45">
        <f t="shared" si="5"/>
        <v>44945</v>
      </c>
      <c r="B64" s="46">
        <f t="shared" si="0"/>
        <v>44945</v>
      </c>
      <c r="C64" s="137"/>
      <c r="D64" s="137"/>
      <c r="E64" s="138"/>
      <c r="F64" s="138"/>
      <c r="G64" s="138"/>
      <c r="H64" s="138"/>
      <c r="I64" s="595"/>
      <c r="J64" s="596"/>
      <c r="K64" s="28">
        <f t="shared" si="1"/>
      </c>
      <c r="L64" s="136">
        <f t="shared" si="2"/>
      </c>
      <c r="M64" s="28">
        <f t="shared" si="3"/>
      </c>
    </row>
    <row r="65" spans="1:13" ht="13.5">
      <c r="A65" s="45">
        <f t="shared" si="5"/>
        <v>44946</v>
      </c>
      <c r="B65" s="46">
        <f t="shared" si="0"/>
        <v>44946</v>
      </c>
      <c r="C65" s="137"/>
      <c r="D65" s="137"/>
      <c r="E65" s="138"/>
      <c r="F65" s="138"/>
      <c r="G65" s="138"/>
      <c r="H65" s="138"/>
      <c r="I65" s="595"/>
      <c r="J65" s="596"/>
      <c r="K65" s="28">
        <f t="shared" si="1"/>
      </c>
      <c r="L65" s="136">
        <f t="shared" si="2"/>
      </c>
      <c r="M65" s="28">
        <f t="shared" si="3"/>
      </c>
    </row>
    <row r="66" spans="1:13" ht="13.5">
      <c r="A66" s="45">
        <f t="shared" si="5"/>
        <v>44947</v>
      </c>
      <c r="B66" s="46">
        <f t="shared" si="0"/>
        <v>44947</v>
      </c>
      <c r="C66" s="137"/>
      <c r="D66" s="137"/>
      <c r="E66" s="138"/>
      <c r="F66" s="138"/>
      <c r="G66" s="138"/>
      <c r="H66" s="138"/>
      <c r="I66" s="595"/>
      <c r="J66" s="596"/>
      <c r="K66" s="28">
        <f t="shared" si="1"/>
      </c>
      <c r="L66" s="136">
        <f t="shared" si="2"/>
      </c>
      <c r="M66" s="28">
        <f t="shared" si="3"/>
      </c>
    </row>
    <row r="67" spans="1:13" ht="13.5">
      <c r="A67" s="45">
        <f t="shared" si="5"/>
        <v>44948</v>
      </c>
      <c r="B67" s="46">
        <f t="shared" si="0"/>
        <v>44948</v>
      </c>
      <c r="C67" s="137"/>
      <c r="D67" s="137"/>
      <c r="E67" s="138"/>
      <c r="F67" s="138"/>
      <c r="G67" s="138"/>
      <c r="H67" s="138"/>
      <c r="I67" s="595"/>
      <c r="J67" s="596"/>
      <c r="K67" s="28">
        <f t="shared" si="1"/>
      </c>
      <c r="L67" s="136">
        <f t="shared" si="2"/>
      </c>
      <c r="M67" s="28">
        <f t="shared" si="3"/>
      </c>
    </row>
    <row r="68" spans="1:13" ht="13.5">
      <c r="A68" s="45">
        <f t="shared" si="5"/>
        <v>44949</v>
      </c>
      <c r="B68" s="46">
        <f t="shared" si="0"/>
        <v>44949</v>
      </c>
      <c r="C68" s="137"/>
      <c r="D68" s="137"/>
      <c r="E68" s="138"/>
      <c r="F68" s="138"/>
      <c r="G68" s="138"/>
      <c r="H68" s="138"/>
      <c r="I68" s="595"/>
      <c r="J68" s="596"/>
      <c r="K68" s="28">
        <f t="shared" si="1"/>
      </c>
      <c r="L68" s="136">
        <f t="shared" si="2"/>
      </c>
      <c r="M68" s="28">
        <f t="shared" si="3"/>
      </c>
    </row>
    <row r="69" spans="1:13" ht="13.5">
      <c r="A69" s="45">
        <f t="shared" si="5"/>
        <v>44950</v>
      </c>
      <c r="B69" s="46">
        <f t="shared" si="0"/>
        <v>44950</v>
      </c>
      <c r="C69" s="137"/>
      <c r="D69" s="137"/>
      <c r="E69" s="138"/>
      <c r="F69" s="138"/>
      <c r="G69" s="138"/>
      <c r="H69" s="138"/>
      <c r="I69" s="595"/>
      <c r="J69" s="596"/>
      <c r="K69" s="28">
        <f t="shared" si="1"/>
      </c>
      <c r="L69" s="136">
        <f t="shared" si="2"/>
      </c>
      <c r="M69" s="28">
        <f t="shared" si="3"/>
      </c>
    </row>
    <row r="70" spans="1:13" ht="13.5">
      <c r="A70" s="45">
        <f t="shared" si="5"/>
        <v>44951</v>
      </c>
      <c r="B70" s="46">
        <f t="shared" si="0"/>
        <v>44951</v>
      </c>
      <c r="C70" s="137"/>
      <c r="D70" s="137"/>
      <c r="E70" s="138"/>
      <c r="F70" s="138"/>
      <c r="G70" s="138"/>
      <c r="H70" s="138"/>
      <c r="I70" s="595"/>
      <c r="J70" s="596"/>
      <c r="K70" s="28">
        <f t="shared" si="1"/>
      </c>
      <c r="L70" s="136">
        <f t="shared" si="2"/>
      </c>
      <c r="M70" s="28">
        <f t="shared" si="3"/>
      </c>
    </row>
    <row r="71" spans="1:13" ht="13.5">
      <c r="A71" s="45">
        <f t="shared" si="5"/>
        <v>44952</v>
      </c>
      <c r="B71" s="46">
        <f t="shared" si="0"/>
        <v>44952</v>
      </c>
      <c r="C71" s="137"/>
      <c r="D71" s="137"/>
      <c r="E71" s="138"/>
      <c r="F71" s="138"/>
      <c r="G71" s="138"/>
      <c r="H71" s="138"/>
      <c r="I71" s="595"/>
      <c r="J71" s="596"/>
      <c r="K71" s="28">
        <f t="shared" si="1"/>
      </c>
      <c r="L71" s="136">
        <f t="shared" si="2"/>
      </c>
      <c r="M71" s="28">
        <f t="shared" si="3"/>
      </c>
    </row>
    <row r="72" spans="1:13" ht="13.5">
      <c r="A72" s="45">
        <f t="shared" si="5"/>
        <v>44953</v>
      </c>
      <c r="B72" s="46">
        <f t="shared" si="0"/>
        <v>44953</v>
      </c>
      <c r="C72" s="137"/>
      <c r="D72" s="137"/>
      <c r="E72" s="138"/>
      <c r="F72" s="138"/>
      <c r="G72" s="138"/>
      <c r="H72" s="138"/>
      <c r="I72" s="595"/>
      <c r="J72" s="596"/>
      <c r="K72" s="28">
        <f t="shared" si="1"/>
      </c>
      <c r="L72" s="136">
        <f t="shared" si="2"/>
      </c>
      <c r="M72" s="28">
        <f t="shared" si="3"/>
      </c>
    </row>
    <row r="73" spans="1:13" ht="13.5">
      <c r="A73" s="45">
        <f t="shared" si="5"/>
        <v>44954</v>
      </c>
      <c r="B73" s="46">
        <f t="shared" si="0"/>
        <v>44954</v>
      </c>
      <c r="C73" s="137"/>
      <c r="D73" s="137"/>
      <c r="E73" s="138"/>
      <c r="F73" s="138"/>
      <c r="G73" s="138"/>
      <c r="H73" s="138"/>
      <c r="I73" s="595"/>
      <c r="J73" s="596"/>
      <c r="K73" s="28">
        <f aca="true" t="shared" si="6" ref="K73:K137">IF(OR(AND(WEEKDAY(A73,2)&lt;6,C73="休業日"),AND(C73="通常保育日",D73=0)),"←","")</f>
      </c>
      <c r="L73" s="136">
        <f aca="true" t="shared" si="7" ref="L73:L137">IF(OR(AND(WEEKDAY(A73,2)&lt;6,C73="休業日"),AND(C73="通常保育日",D73=0)),A73,"")</f>
      </c>
      <c r="M73" s="28">
        <f aca="true" t="shared" si="8" ref="M73:M137">IF(OR(AND(WEEKDAY(A73,2)&lt;6,C73="休業日"),AND(C73="通常保育日",D73=0)),"理由を記載してください","")</f>
      </c>
    </row>
    <row r="74" spans="1:13" ht="13.5">
      <c r="A74" s="45">
        <f t="shared" si="5"/>
        <v>44955</v>
      </c>
      <c r="B74" s="46">
        <f t="shared" si="0"/>
        <v>44955</v>
      </c>
      <c r="C74" s="137"/>
      <c r="D74" s="137"/>
      <c r="E74" s="138"/>
      <c r="F74" s="138"/>
      <c r="G74" s="138"/>
      <c r="H74" s="138"/>
      <c r="I74" s="595"/>
      <c r="J74" s="596"/>
      <c r="K74" s="28">
        <f t="shared" si="6"/>
      </c>
      <c r="L74" s="136">
        <f t="shared" si="7"/>
      </c>
      <c r="M74" s="28">
        <f t="shared" si="8"/>
      </c>
    </row>
    <row r="75" spans="1:13" ht="13.5">
      <c r="A75" s="45">
        <f t="shared" si="5"/>
        <v>44956</v>
      </c>
      <c r="B75" s="46">
        <f t="shared" si="0"/>
        <v>44956</v>
      </c>
      <c r="C75" s="137"/>
      <c r="D75" s="137"/>
      <c r="E75" s="138"/>
      <c r="F75" s="138"/>
      <c r="G75" s="138"/>
      <c r="H75" s="138"/>
      <c r="I75" s="595"/>
      <c r="J75" s="596"/>
      <c r="K75" s="28">
        <f t="shared" si="6"/>
      </c>
      <c r="L75" s="136">
        <f t="shared" si="7"/>
      </c>
      <c r="M75" s="28">
        <f t="shared" si="8"/>
      </c>
    </row>
    <row r="76" spans="1:13" ht="14.25" thickBot="1">
      <c r="A76" s="134">
        <f t="shared" si="5"/>
        <v>44957</v>
      </c>
      <c r="B76" s="135">
        <f t="shared" si="0"/>
        <v>44957</v>
      </c>
      <c r="C76" s="162"/>
      <c r="D76" s="162"/>
      <c r="E76" s="140"/>
      <c r="F76" s="140"/>
      <c r="G76" s="140"/>
      <c r="H76" s="140"/>
      <c r="I76" s="593"/>
      <c r="J76" s="594"/>
      <c r="K76" s="28">
        <f t="shared" si="6"/>
      </c>
      <c r="L76" s="136">
        <f t="shared" si="7"/>
      </c>
      <c r="M76" s="28">
        <f t="shared" si="8"/>
      </c>
    </row>
    <row r="77" spans="1:10" ht="14.25" thickTop="1">
      <c r="A77" s="605" t="s">
        <v>2</v>
      </c>
      <c r="B77" s="606"/>
      <c r="C77" s="591">
        <f>COUNTIF(C46:C76,"通常保育日")</f>
        <v>0</v>
      </c>
      <c r="D77" s="141">
        <f>SUMIF($C46:$C76,"通常保育日",D46:D76)</f>
        <v>0</v>
      </c>
      <c r="E77" s="141">
        <f>_xlfn.SUMIFS(E46:E76,$C46:$C76,"通常保育日",$D46:$D76,1)</f>
        <v>0</v>
      </c>
      <c r="F77" s="141">
        <f>_xlfn.SUMIFS(F46:F76,$C46:$C76,"通常保育日",$D46:$D76,1)</f>
        <v>0</v>
      </c>
      <c r="G77" s="141">
        <f>_xlfn.SUMIFS(G46:G76,$C46:$C76,"通常保育日",$D46:$D76,1)</f>
        <v>0</v>
      </c>
      <c r="H77" s="141">
        <f>_xlfn.SUMIFS(H46:H76,$C46:$C76,"通常保育日",$D46:$D76,1)</f>
        <v>0</v>
      </c>
      <c r="I77" s="146" t="s">
        <v>204</v>
      </c>
      <c r="J77" s="599" t="s">
        <v>27</v>
      </c>
    </row>
    <row r="78" spans="1:10" ht="13.5">
      <c r="A78" s="605"/>
      <c r="B78" s="606"/>
      <c r="C78" s="592"/>
      <c r="D78" s="142">
        <f>_xlfn.COUNTIFS($C46:$C76,"通常保育日",$D46:$D76,"※2時間未満")</f>
        <v>0</v>
      </c>
      <c r="E78" s="142">
        <f>_xlfn.SUMIFS(E46:E76,$C46:$C76,"通常保育日",$D46:$D76,"※2時間未満")</f>
        <v>0</v>
      </c>
      <c r="F78" s="142">
        <f>_xlfn.SUMIFS(F46:F76,$C46:$C76,"通常保育日",$D46:$D76,"※2時間未満")</f>
        <v>0</v>
      </c>
      <c r="G78" s="142">
        <f>_xlfn.SUMIFS(G46:G76,$C46:$C76,"通常保育日",$D46:$D76,"※2時間未満")</f>
        <v>0</v>
      </c>
      <c r="H78" s="142">
        <f>_xlfn.SUMIFS(H46:H76,$C46:$C76,"通常保育日",$D46:$D76,"※2時間未満")</f>
        <v>0</v>
      </c>
      <c r="I78" s="147" t="s">
        <v>203</v>
      </c>
      <c r="J78" s="600"/>
    </row>
    <row r="79" spans="1:10" ht="13.5">
      <c r="A79" s="605"/>
      <c r="B79" s="606"/>
      <c r="C79" s="589">
        <f>COUNTIF(C46:C76,"休業日")</f>
        <v>0</v>
      </c>
      <c r="D79" s="143">
        <f>SUMIF($C46:$C76,"休業日",D46:D76)</f>
        <v>0</v>
      </c>
      <c r="E79" s="143">
        <f>_xlfn.SUMIFS(E46:E76,$C46:$C76,"休業日",$D46:$D76,1)</f>
        <v>0</v>
      </c>
      <c r="F79" s="143">
        <f>_xlfn.SUMIFS(F46:F76,$C46:$C76,"休業日",$D46:$D76,1)</f>
        <v>0</v>
      </c>
      <c r="G79" s="143">
        <f>_xlfn.SUMIFS(G46:G76,$C46:$C76,"休業日",$D46:$D76,1)</f>
        <v>0</v>
      </c>
      <c r="H79" s="143">
        <f>_xlfn.SUMIFS(H46:H76,$C46:$C76,"休業日",$D46:$D76,1)</f>
        <v>0</v>
      </c>
      <c r="I79" s="148" t="s">
        <v>204</v>
      </c>
      <c r="J79" s="601" t="s">
        <v>11</v>
      </c>
    </row>
    <row r="80" spans="1:10" ht="13.5">
      <c r="A80" s="605"/>
      <c r="B80" s="606"/>
      <c r="C80" s="590"/>
      <c r="D80" s="142">
        <f>_xlfn.COUNTIFS(C46:C76,"休業日",$D46:$D76,"※2時間未満")</f>
        <v>0</v>
      </c>
      <c r="E80" s="142">
        <f>_xlfn.SUMIFS(E46:E76,$C46:$C76,"休業日",$D46:$D76,"※2時間未満")</f>
        <v>0</v>
      </c>
      <c r="F80" s="142">
        <f>_xlfn.SUMIFS(F46:F76,$C46:$C76,"休業日",$D46:$D76,"※2時間未満")</f>
        <v>0</v>
      </c>
      <c r="G80" s="142">
        <f>_xlfn.SUMIFS(G46:G76,$C46:$C76,"休業日",$D46:$D76,"※2時間未満")</f>
        <v>0</v>
      </c>
      <c r="H80" s="142">
        <f>_xlfn.SUMIFS(H46:H76,$C46:$C76,"休業日",$D46:$D76,"※2時間未満")</f>
        <v>0</v>
      </c>
      <c r="I80" s="147" t="s">
        <v>203</v>
      </c>
      <c r="J80" s="602"/>
    </row>
    <row r="81" spans="1:10" ht="13.5">
      <c r="A81" s="605"/>
      <c r="B81" s="606"/>
      <c r="C81" s="587">
        <f>COUNTIF(C46:C76,"長期休業日")</f>
        <v>0</v>
      </c>
      <c r="D81" s="144">
        <f>SUMIF($C46:$C76,"長期休業日",D46:D76)</f>
        <v>0</v>
      </c>
      <c r="E81" s="144">
        <f>_xlfn.SUMIFS(E46:E76,$C46:$C76,"長期休業日",$D46:$D76,1)</f>
        <v>0</v>
      </c>
      <c r="F81" s="144">
        <f>_xlfn.SUMIFS(F46:F76,$C46:$C76,"長期休業日",$D46:$D76,1)</f>
        <v>0</v>
      </c>
      <c r="G81" s="144">
        <f>_xlfn.SUMIFS(G46:G76,$C46:$C76,"長期休業日",$D46:$D76,1)</f>
        <v>0</v>
      </c>
      <c r="H81" s="144">
        <f>_xlfn.SUMIFS(H46:H76,$C46:$C76,"長期休業日",$D46:$D76,1)</f>
        <v>0</v>
      </c>
      <c r="I81" s="149" t="s">
        <v>204</v>
      </c>
      <c r="J81" s="603" t="s">
        <v>13</v>
      </c>
    </row>
    <row r="82" spans="1:10" ht="14.25" thickBot="1">
      <c r="A82" s="607"/>
      <c r="B82" s="608"/>
      <c r="C82" s="588"/>
      <c r="D82" s="145">
        <f>_xlfn.COUNTIFS(C46:C76,"長期休業日",$D46:$D76,"※2時間未満")</f>
        <v>0</v>
      </c>
      <c r="E82" s="145">
        <f>_xlfn.SUMIFS(E46:E76,$C46:$C76,"長期休業日",$D46:$D76,"※2時間未満")</f>
        <v>0</v>
      </c>
      <c r="F82" s="145">
        <f>_xlfn.SUMIFS(F46:F76,$C46:$C76,"長期休業日",$D46:$D76,"※2時間未満")</f>
        <v>0</v>
      </c>
      <c r="G82" s="145">
        <f>_xlfn.SUMIFS(G46:G76,$C46:$C76,"長期休業日",$D46:$D76,"※2時間未満")</f>
        <v>0</v>
      </c>
      <c r="H82" s="145">
        <f>_xlfn.SUMIFS(H46:H76,$C46:$C76,"長期休業日",$D46:$D76,"※2時間未満")</f>
        <v>0</v>
      </c>
      <c r="I82" s="150" t="s">
        <v>203</v>
      </c>
      <c r="J82" s="604"/>
    </row>
    <row r="83" spans="1:10" ht="13.5">
      <c r="A83" s="617" t="s">
        <v>216</v>
      </c>
      <c r="B83" s="618"/>
      <c r="C83" s="321" t="s">
        <v>6</v>
      </c>
      <c r="D83" s="321" t="s">
        <v>10</v>
      </c>
      <c r="E83" s="321" t="s">
        <v>9</v>
      </c>
      <c r="F83" s="321" t="s">
        <v>8</v>
      </c>
      <c r="G83" s="321" t="s">
        <v>7</v>
      </c>
      <c r="H83" s="321" t="s">
        <v>12</v>
      </c>
      <c r="I83" s="609" t="s">
        <v>86</v>
      </c>
      <c r="J83" s="610"/>
    </row>
    <row r="84" spans="1:10" ht="40.5">
      <c r="A84" s="619"/>
      <c r="B84" s="620"/>
      <c r="C84" s="73" t="s">
        <v>23</v>
      </c>
      <c r="D84" s="73" t="s">
        <v>5</v>
      </c>
      <c r="E84" s="73" t="s">
        <v>308</v>
      </c>
      <c r="F84" s="73" t="s">
        <v>309</v>
      </c>
      <c r="G84" s="73" t="s">
        <v>310</v>
      </c>
      <c r="H84" s="73" t="s">
        <v>311</v>
      </c>
      <c r="I84" s="611" t="s">
        <v>187</v>
      </c>
      <c r="J84" s="612"/>
    </row>
    <row r="85" spans="1:13" ht="13.5">
      <c r="A85" s="45">
        <f>A76+1</f>
        <v>44958</v>
      </c>
      <c r="B85" s="46">
        <f t="shared" si="0"/>
        <v>44958</v>
      </c>
      <c r="C85" s="137"/>
      <c r="D85" s="137"/>
      <c r="E85" s="312"/>
      <c r="F85" s="312"/>
      <c r="G85" s="312"/>
      <c r="H85" s="312"/>
      <c r="I85" s="597"/>
      <c r="J85" s="598"/>
      <c r="K85" s="28">
        <f t="shared" si="6"/>
      </c>
      <c r="L85" s="136">
        <f t="shared" si="7"/>
      </c>
      <c r="M85" s="28">
        <f t="shared" si="8"/>
      </c>
    </row>
    <row r="86" spans="1:13" ht="13.5">
      <c r="A86" s="45">
        <f>A85+1</f>
        <v>44959</v>
      </c>
      <c r="B86" s="46">
        <f t="shared" si="0"/>
        <v>44959</v>
      </c>
      <c r="C86" s="160"/>
      <c r="D86" s="160"/>
      <c r="E86" s="138"/>
      <c r="F86" s="138"/>
      <c r="G86" s="138"/>
      <c r="H86" s="138"/>
      <c r="I86" s="595"/>
      <c r="J86" s="596"/>
      <c r="K86" s="28">
        <f t="shared" si="6"/>
      </c>
      <c r="L86" s="136">
        <f t="shared" si="7"/>
      </c>
      <c r="M86" s="28">
        <f t="shared" si="8"/>
      </c>
    </row>
    <row r="87" spans="1:13" ht="13.5">
      <c r="A87" s="45">
        <f aca="true" t="shared" si="9" ref="A87:A112">A86+1</f>
        <v>44960</v>
      </c>
      <c r="B87" s="46">
        <f aca="true" t="shared" si="10" ref="B87:B112">A87</f>
        <v>44960</v>
      </c>
      <c r="C87" s="137"/>
      <c r="D87" s="137"/>
      <c r="E87" s="138"/>
      <c r="F87" s="138"/>
      <c r="G87" s="138"/>
      <c r="H87" s="138"/>
      <c r="I87" s="595"/>
      <c r="J87" s="596"/>
      <c r="K87" s="28">
        <f t="shared" si="6"/>
      </c>
      <c r="L87" s="136">
        <f t="shared" si="7"/>
      </c>
      <c r="M87" s="28">
        <f t="shared" si="8"/>
      </c>
    </row>
    <row r="88" spans="1:13" ht="13.5">
      <c r="A88" s="45">
        <f t="shared" si="9"/>
        <v>44961</v>
      </c>
      <c r="B88" s="46">
        <f t="shared" si="10"/>
        <v>44961</v>
      </c>
      <c r="C88" s="137"/>
      <c r="D88" s="137"/>
      <c r="E88" s="138"/>
      <c r="F88" s="138"/>
      <c r="G88" s="138"/>
      <c r="H88" s="138"/>
      <c r="I88" s="595"/>
      <c r="J88" s="596"/>
      <c r="K88" s="28">
        <f t="shared" si="6"/>
      </c>
      <c r="L88" s="136">
        <f t="shared" si="7"/>
      </c>
      <c r="M88" s="28">
        <f t="shared" si="8"/>
      </c>
    </row>
    <row r="89" spans="1:13" ht="13.5">
      <c r="A89" s="45">
        <f t="shared" si="9"/>
        <v>44962</v>
      </c>
      <c r="B89" s="46">
        <f t="shared" si="10"/>
        <v>44962</v>
      </c>
      <c r="C89" s="137"/>
      <c r="D89" s="137"/>
      <c r="E89" s="138"/>
      <c r="F89" s="138"/>
      <c r="G89" s="138"/>
      <c r="H89" s="138"/>
      <c r="I89" s="595"/>
      <c r="J89" s="596"/>
      <c r="K89" s="28">
        <f t="shared" si="6"/>
      </c>
      <c r="L89" s="136">
        <f t="shared" si="7"/>
      </c>
      <c r="M89" s="28">
        <f t="shared" si="8"/>
      </c>
    </row>
    <row r="90" spans="1:13" ht="13.5">
      <c r="A90" s="45">
        <f t="shared" si="9"/>
        <v>44963</v>
      </c>
      <c r="B90" s="46">
        <f t="shared" si="10"/>
        <v>44963</v>
      </c>
      <c r="C90" s="137"/>
      <c r="D90" s="137"/>
      <c r="E90" s="138"/>
      <c r="F90" s="138"/>
      <c r="G90" s="138"/>
      <c r="H90" s="138"/>
      <c r="I90" s="595"/>
      <c r="J90" s="596"/>
      <c r="K90" s="28">
        <f t="shared" si="6"/>
      </c>
      <c r="L90" s="136">
        <f t="shared" si="7"/>
      </c>
      <c r="M90" s="28">
        <f t="shared" si="8"/>
      </c>
    </row>
    <row r="91" spans="1:13" ht="13.5">
      <c r="A91" s="45">
        <f t="shared" si="9"/>
        <v>44964</v>
      </c>
      <c r="B91" s="46">
        <f t="shared" si="10"/>
        <v>44964</v>
      </c>
      <c r="C91" s="137"/>
      <c r="D91" s="137"/>
      <c r="E91" s="138"/>
      <c r="F91" s="138"/>
      <c r="G91" s="138"/>
      <c r="H91" s="138"/>
      <c r="I91" s="595"/>
      <c r="J91" s="596"/>
      <c r="K91" s="28">
        <f t="shared" si="6"/>
      </c>
      <c r="L91" s="136">
        <f t="shared" si="7"/>
      </c>
      <c r="M91" s="28">
        <f t="shared" si="8"/>
      </c>
    </row>
    <row r="92" spans="1:13" ht="13.5">
      <c r="A92" s="45">
        <f t="shared" si="9"/>
        <v>44965</v>
      </c>
      <c r="B92" s="46">
        <f t="shared" si="10"/>
        <v>44965</v>
      </c>
      <c r="C92" s="137"/>
      <c r="D92" s="137"/>
      <c r="E92" s="138"/>
      <c r="F92" s="138"/>
      <c r="G92" s="138"/>
      <c r="H92" s="138"/>
      <c r="I92" s="595"/>
      <c r="J92" s="596"/>
      <c r="K92" s="28">
        <f t="shared" si="6"/>
      </c>
      <c r="L92" s="136">
        <f t="shared" si="7"/>
      </c>
      <c r="M92" s="28">
        <f t="shared" si="8"/>
      </c>
    </row>
    <row r="93" spans="1:13" ht="13.5">
      <c r="A93" s="45">
        <f t="shared" si="9"/>
        <v>44966</v>
      </c>
      <c r="B93" s="46">
        <f t="shared" si="10"/>
        <v>44966</v>
      </c>
      <c r="C93" s="137"/>
      <c r="D93" s="137"/>
      <c r="E93" s="138"/>
      <c r="F93" s="138"/>
      <c r="G93" s="138"/>
      <c r="H93" s="138"/>
      <c r="I93" s="595"/>
      <c r="J93" s="596"/>
      <c r="K93" s="28">
        <f t="shared" si="6"/>
      </c>
      <c r="L93" s="136">
        <f t="shared" si="7"/>
      </c>
      <c r="M93" s="28">
        <f t="shared" si="8"/>
      </c>
    </row>
    <row r="94" spans="1:13" ht="13.5">
      <c r="A94" s="45">
        <f t="shared" si="9"/>
        <v>44967</v>
      </c>
      <c r="B94" s="46">
        <f t="shared" si="10"/>
        <v>44967</v>
      </c>
      <c r="C94" s="137"/>
      <c r="D94" s="137"/>
      <c r="E94" s="138"/>
      <c r="F94" s="138"/>
      <c r="G94" s="138"/>
      <c r="H94" s="138"/>
      <c r="I94" s="595"/>
      <c r="J94" s="596"/>
      <c r="K94" s="28">
        <f t="shared" si="6"/>
      </c>
      <c r="L94" s="136">
        <f t="shared" si="7"/>
      </c>
      <c r="M94" s="28">
        <f t="shared" si="8"/>
      </c>
    </row>
    <row r="95" spans="1:13" ht="13.5">
      <c r="A95" s="45">
        <f t="shared" si="9"/>
        <v>44968</v>
      </c>
      <c r="B95" s="46">
        <f t="shared" si="10"/>
        <v>44968</v>
      </c>
      <c r="C95" s="137"/>
      <c r="D95" s="137"/>
      <c r="E95" s="138"/>
      <c r="F95" s="138"/>
      <c r="G95" s="138"/>
      <c r="H95" s="138"/>
      <c r="I95" s="595" t="s">
        <v>87</v>
      </c>
      <c r="J95" s="596"/>
      <c r="K95" s="28">
        <f t="shared" si="6"/>
      </c>
      <c r="L95" s="136">
        <f t="shared" si="7"/>
      </c>
      <c r="M95" s="28">
        <f t="shared" si="8"/>
      </c>
    </row>
    <row r="96" spans="1:13" ht="13.5">
      <c r="A96" s="45">
        <f t="shared" si="9"/>
        <v>44969</v>
      </c>
      <c r="B96" s="46">
        <f t="shared" si="10"/>
        <v>44969</v>
      </c>
      <c r="C96" s="137"/>
      <c r="D96" s="137"/>
      <c r="E96" s="138"/>
      <c r="F96" s="138"/>
      <c r="G96" s="138"/>
      <c r="H96" s="138"/>
      <c r="I96" s="595"/>
      <c r="J96" s="596"/>
      <c r="K96" s="28">
        <f t="shared" si="6"/>
      </c>
      <c r="L96" s="136">
        <f t="shared" si="7"/>
      </c>
      <c r="M96" s="28">
        <f t="shared" si="8"/>
      </c>
    </row>
    <row r="97" spans="1:13" ht="13.5">
      <c r="A97" s="45">
        <f t="shared" si="9"/>
        <v>44970</v>
      </c>
      <c r="B97" s="46">
        <f t="shared" si="10"/>
        <v>44970</v>
      </c>
      <c r="C97" s="137"/>
      <c r="D97" s="137"/>
      <c r="E97" s="138"/>
      <c r="F97" s="138"/>
      <c r="G97" s="138"/>
      <c r="H97" s="138"/>
      <c r="I97" s="595"/>
      <c r="J97" s="596"/>
      <c r="K97" s="28">
        <f t="shared" si="6"/>
      </c>
      <c r="L97" s="136">
        <f t="shared" si="7"/>
      </c>
      <c r="M97" s="28">
        <f t="shared" si="8"/>
      </c>
    </row>
    <row r="98" spans="1:13" ht="13.5">
      <c r="A98" s="45">
        <f t="shared" si="9"/>
        <v>44971</v>
      </c>
      <c r="B98" s="46">
        <f t="shared" si="10"/>
        <v>44971</v>
      </c>
      <c r="C98" s="137"/>
      <c r="D98" s="137"/>
      <c r="E98" s="138"/>
      <c r="F98" s="138"/>
      <c r="G98" s="138"/>
      <c r="H98" s="138"/>
      <c r="I98" s="595"/>
      <c r="J98" s="596"/>
      <c r="K98" s="28">
        <f t="shared" si="6"/>
      </c>
      <c r="L98" s="136">
        <f t="shared" si="7"/>
      </c>
      <c r="M98" s="28">
        <f t="shared" si="8"/>
      </c>
    </row>
    <row r="99" spans="1:13" ht="13.5">
      <c r="A99" s="45">
        <f t="shared" si="9"/>
        <v>44972</v>
      </c>
      <c r="B99" s="46">
        <f t="shared" si="10"/>
        <v>44972</v>
      </c>
      <c r="C99" s="137"/>
      <c r="D99" s="137"/>
      <c r="E99" s="138"/>
      <c r="F99" s="138"/>
      <c r="G99" s="138"/>
      <c r="H99" s="138"/>
      <c r="I99" s="595"/>
      <c r="J99" s="596"/>
      <c r="K99" s="28">
        <f t="shared" si="6"/>
      </c>
      <c r="L99" s="136">
        <f t="shared" si="7"/>
      </c>
      <c r="M99" s="28">
        <f t="shared" si="8"/>
      </c>
    </row>
    <row r="100" spans="1:13" ht="13.5">
      <c r="A100" s="45">
        <f t="shared" si="9"/>
        <v>44973</v>
      </c>
      <c r="B100" s="46">
        <f t="shared" si="10"/>
        <v>44973</v>
      </c>
      <c r="C100" s="137"/>
      <c r="D100" s="137"/>
      <c r="E100" s="138"/>
      <c r="F100" s="138"/>
      <c r="G100" s="138"/>
      <c r="H100" s="138"/>
      <c r="I100" s="595"/>
      <c r="J100" s="596"/>
      <c r="K100" s="28">
        <f t="shared" si="6"/>
      </c>
      <c r="L100" s="136">
        <f t="shared" si="7"/>
      </c>
      <c r="M100" s="28">
        <f t="shared" si="8"/>
      </c>
    </row>
    <row r="101" spans="1:13" ht="13.5">
      <c r="A101" s="45">
        <f t="shared" si="9"/>
        <v>44974</v>
      </c>
      <c r="B101" s="46">
        <f t="shared" si="10"/>
        <v>44974</v>
      </c>
      <c r="C101" s="137"/>
      <c r="D101" s="137"/>
      <c r="E101" s="138"/>
      <c r="F101" s="138"/>
      <c r="G101" s="138"/>
      <c r="H101" s="138"/>
      <c r="I101" s="595"/>
      <c r="J101" s="596"/>
      <c r="K101" s="28">
        <f t="shared" si="6"/>
      </c>
      <c r="L101" s="136">
        <f t="shared" si="7"/>
      </c>
      <c r="M101" s="28">
        <f t="shared" si="8"/>
      </c>
    </row>
    <row r="102" spans="1:13" ht="13.5">
      <c r="A102" s="45">
        <f t="shared" si="9"/>
        <v>44975</v>
      </c>
      <c r="B102" s="46">
        <f t="shared" si="10"/>
        <v>44975</v>
      </c>
      <c r="C102" s="137"/>
      <c r="D102" s="137"/>
      <c r="E102" s="138"/>
      <c r="F102" s="138"/>
      <c r="G102" s="138"/>
      <c r="H102" s="138"/>
      <c r="I102" s="595"/>
      <c r="J102" s="596"/>
      <c r="K102" s="28">
        <f t="shared" si="6"/>
      </c>
      <c r="L102" s="136">
        <f t="shared" si="7"/>
      </c>
      <c r="M102" s="28">
        <f t="shared" si="8"/>
      </c>
    </row>
    <row r="103" spans="1:13" ht="13.5">
      <c r="A103" s="45">
        <f t="shared" si="9"/>
        <v>44976</v>
      </c>
      <c r="B103" s="46">
        <f t="shared" si="10"/>
        <v>44976</v>
      </c>
      <c r="C103" s="137"/>
      <c r="D103" s="137"/>
      <c r="E103" s="138"/>
      <c r="F103" s="138"/>
      <c r="G103" s="138"/>
      <c r="H103" s="138"/>
      <c r="I103" s="595"/>
      <c r="J103" s="596"/>
      <c r="K103" s="28">
        <f t="shared" si="6"/>
      </c>
      <c r="L103" s="136">
        <f t="shared" si="7"/>
      </c>
      <c r="M103" s="28">
        <f t="shared" si="8"/>
      </c>
    </row>
    <row r="104" spans="1:13" ht="13.5">
      <c r="A104" s="45">
        <f t="shared" si="9"/>
        <v>44977</v>
      </c>
      <c r="B104" s="46">
        <f t="shared" si="10"/>
        <v>44977</v>
      </c>
      <c r="C104" s="137"/>
      <c r="D104" s="137"/>
      <c r="E104" s="138"/>
      <c r="F104" s="138"/>
      <c r="G104" s="138"/>
      <c r="H104" s="138"/>
      <c r="I104" s="595"/>
      <c r="J104" s="596"/>
      <c r="K104" s="28">
        <f t="shared" si="6"/>
      </c>
      <c r="L104" s="136">
        <f t="shared" si="7"/>
      </c>
      <c r="M104" s="28">
        <f t="shared" si="8"/>
      </c>
    </row>
    <row r="105" spans="1:13" ht="13.5">
      <c r="A105" s="45">
        <f t="shared" si="9"/>
        <v>44978</v>
      </c>
      <c r="B105" s="46">
        <f t="shared" si="10"/>
        <v>44978</v>
      </c>
      <c r="C105" s="137"/>
      <c r="D105" s="137"/>
      <c r="E105" s="138"/>
      <c r="F105" s="138"/>
      <c r="G105" s="138"/>
      <c r="H105" s="138"/>
      <c r="I105" s="595"/>
      <c r="J105" s="596"/>
      <c r="K105" s="28">
        <f t="shared" si="6"/>
      </c>
      <c r="L105" s="136">
        <f t="shared" si="7"/>
      </c>
      <c r="M105" s="28">
        <f t="shared" si="8"/>
      </c>
    </row>
    <row r="106" spans="1:13" ht="13.5">
      <c r="A106" s="45">
        <f t="shared" si="9"/>
        <v>44979</v>
      </c>
      <c r="B106" s="46">
        <f t="shared" si="10"/>
        <v>44979</v>
      </c>
      <c r="C106" s="137"/>
      <c r="D106" s="137"/>
      <c r="E106" s="138"/>
      <c r="F106" s="138"/>
      <c r="G106" s="138"/>
      <c r="H106" s="138"/>
      <c r="I106" s="595"/>
      <c r="J106" s="596"/>
      <c r="K106" s="28">
        <f t="shared" si="6"/>
      </c>
      <c r="L106" s="136">
        <f t="shared" si="7"/>
      </c>
      <c r="M106" s="28">
        <f t="shared" si="8"/>
      </c>
    </row>
    <row r="107" spans="1:13" ht="13.5">
      <c r="A107" s="45">
        <f t="shared" si="9"/>
        <v>44980</v>
      </c>
      <c r="B107" s="46">
        <f t="shared" si="10"/>
        <v>44980</v>
      </c>
      <c r="C107" s="137"/>
      <c r="D107" s="137"/>
      <c r="E107" s="138"/>
      <c r="F107" s="138"/>
      <c r="G107" s="138"/>
      <c r="H107" s="138"/>
      <c r="I107" s="595" t="s">
        <v>87</v>
      </c>
      <c r="J107" s="596"/>
      <c r="K107" s="28">
        <f t="shared" si="6"/>
      </c>
      <c r="L107" s="136">
        <f t="shared" si="7"/>
      </c>
      <c r="M107" s="28">
        <f t="shared" si="8"/>
      </c>
    </row>
    <row r="108" spans="1:13" ht="13.5">
      <c r="A108" s="45">
        <f t="shared" si="9"/>
        <v>44981</v>
      </c>
      <c r="B108" s="46">
        <f t="shared" si="10"/>
        <v>44981</v>
      </c>
      <c r="C108" s="137"/>
      <c r="D108" s="137"/>
      <c r="E108" s="138"/>
      <c r="F108" s="138"/>
      <c r="G108" s="138"/>
      <c r="H108" s="138"/>
      <c r="I108" s="595"/>
      <c r="J108" s="596"/>
      <c r="K108" s="28">
        <f t="shared" si="6"/>
      </c>
      <c r="L108" s="136">
        <f t="shared" si="7"/>
      </c>
      <c r="M108" s="28">
        <f t="shared" si="8"/>
      </c>
    </row>
    <row r="109" spans="1:13" ht="13.5">
      <c r="A109" s="45">
        <f t="shared" si="9"/>
        <v>44982</v>
      </c>
      <c r="B109" s="46">
        <f t="shared" si="10"/>
        <v>44982</v>
      </c>
      <c r="C109" s="160"/>
      <c r="D109" s="160"/>
      <c r="E109" s="138"/>
      <c r="F109" s="138"/>
      <c r="G109" s="138"/>
      <c r="H109" s="138"/>
      <c r="I109" s="595"/>
      <c r="J109" s="596"/>
      <c r="K109" s="28">
        <f t="shared" si="6"/>
      </c>
      <c r="L109" s="136">
        <f t="shared" si="7"/>
      </c>
      <c r="M109" s="28">
        <f t="shared" si="8"/>
      </c>
    </row>
    <row r="110" spans="1:13" ht="13.5">
      <c r="A110" s="45">
        <f t="shared" si="9"/>
        <v>44983</v>
      </c>
      <c r="B110" s="46">
        <f t="shared" si="10"/>
        <v>44983</v>
      </c>
      <c r="C110" s="137"/>
      <c r="D110" s="137"/>
      <c r="E110" s="138"/>
      <c r="F110" s="138"/>
      <c r="G110" s="138"/>
      <c r="H110" s="138"/>
      <c r="I110" s="595"/>
      <c r="J110" s="596"/>
      <c r="K110" s="28">
        <f t="shared" si="6"/>
      </c>
      <c r="L110" s="136">
        <f t="shared" si="7"/>
      </c>
      <c r="M110" s="28">
        <f t="shared" si="8"/>
      </c>
    </row>
    <row r="111" spans="1:13" ht="13.5">
      <c r="A111" s="45">
        <f t="shared" si="9"/>
        <v>44984</v>
      </c>
      <c r="B111" s="46">
        <f t="shared" si="10"/>
        <v>44984</v>
      </c>
      <c r="C111" s="137"/>
      <c r="D111" s="137"/>
      <c r="E111" s="138"/>
      <c r="F111" s="138"/>
      <c r="G111" s="138"/>
      <c r="H111" s="138"/>
      <c r="I111" s="595"/>
      <c r="J111" s="596"/>
      <c r="K111" s="28">
        <f t="shared" si="6"/>
      </c>
      <c r="L111" s="136">
        <f t="shared" si="7"/>
      </c>
      <c r="M111" s="28">
        <f t="shared" si="8"/>
      </c>
    </row>
    <row r="112" spans="1:13" ht="14.25" thickBot="1">
      <c r="A112" s="134">
        <f t="shared" si="9"/>
        <v>44985</v>
      </c>
      <c r="B112" s="135">
        <f t="shared" si="10"/>
        <v>44985</v>
      </c>
      <c r="C112" s="162"/>
      <c r="D112" s="162"/>
      <c r="E112" s="163"/>
      <c r="F112" s="163"/>
      <c r="G112" s="163"/>
      <c r="H112" s="163"/>
      <c r="I112" s="593"/>
      <c r="J112" s="594"/>
      <c r="K112" s="28">
        <f t="shared" si="6"/>
      </c>
      <c r="L112" s="136">
        <f t="shared" si="7"/>
      </c>
      <c r="M112" s="28">
        <f t="shared" si="8"/>
      </c>
    </row>
    <row r="113" spans="1:10" ht="14.25" thickTop="1">
      <c r="A113" s="605" t="s">
        <v>2</v>
      </c>
      <c r="B113" s="606"/>
      <c r="C113" s="626">
        <f>COUNTIF(C85:C112,"通常保育日")</f>
        <v>0</v>
      </c>
      <c r="D113" s="141">
        <f>SUMIF($C85:$C112,"通常保育日",D85:D112)</f>
        <v>0</v>
      </c>
      <c r="E113" s="141">
        <f>_xlfn.SUMIFS(E85:E112,$C85:$C112,"通常保育日",$D85:$D112,1)</f>
        <v>0</v>
      </c>
      <c r="F113" s="141">
        <f>_xlfn.SUMIFS(F85:F112,$C85:$C112,"通常保育日",$D85:$D112,1)</f>
        <v>0</v>
      </c>
      <c r="G113" s="141">
        <f>_xlfn.SUMIFS(G85:G112,$C85:$C112,"通常保育日",$D85:$D112,1)</f>
        <v>0</v>
      </c>
      <c r="H113" s="141">
        <f>_xlfn.SUMIFS(H85:H112,$C85:$C112,"通常保育日",$D85:$D112,1)</f>
        <v>0</v>
      </c>
      <c r="I113" s="146" t="s">
        <v>204</v>
      </c>
      <c r="J113" s="599" t="s">
        <v>27</v>
      </c>
    </row>
    <row r="114" spans="1:10" ht="13.5">
      <c r="A114" s="605"/>
      <c r="B114" s="606"/>
      <c r="C114" s="592"/>
      <c r="D114" s="142">
        <f>_xlfn.COUNTIFS($C85:$C112,"通常保育日",$D85:$D112,"※2時間未満")</f>
        <v>0</v>
      </c>
      <c r="E114" s="142">
        <f>_xlfn.SUMIFS(E85:E112,$C85:$C112,"通常保育日",$D85:$D112,"※2時間未満")</f>
        <v>0</v>
      </c>
      <c r="F114" s="142">
        <f>_xlfn.SUMIFS(F85:F112,$C85:$C112,"通常保育日",$D85:$D112,"※2時間未満")</f>
        <v>0</v>
      </c>
      <c r="G114" s="142">
        <f>_xlfn.SUMIFS(G85:G112,$C85:$C112,"通常保育日",$D85:$D112,"※2時間未満")</f>
        <v>0</v>
      </c>
      <c r="H114" s="142">
        <f>_xlfn.SUMIFS(H85:H112,$C85:$C112,"通常保育日",$D85:$D112,"※2時間未満")</f>
        <v>0</v>
      </c>
      <c r="I114" s="147" t="s">
        <v>203</v>
      </c>
      <c r="J114" s="600"/>
    </row>
    <row r="115" spans="1:10" ht="13.5">
      <c r="A115" s="605"/>
      <c r="B115" s="606"/>
      <c r="C115" s="589">
        <f>COUNTIF(C85:C112,"休業日")</f>
        <v>0</v>
      </c>
      <c r="D115" s="143">
        <f>SUMIF($C85:$C112,"休業日",D85:D112)</f>
        <v>0</v>
      </c>
      <c r="E115" s="143">
        <f>_xlfn.SUMIFS(E85:E112,$C85:$C112,"休業日",$D85:$D112,1)</f>
        <v>0</v>
      </c>
      <c r="F115" s="143">
        <f>_xlfn.SUMIFS(F85:F112,$C85:$C112,"休業日",$D85:$D112,1)</f>
        <v>0</v>
      </c>
      <c r="G115" s="143">
        <f>_xlfn.SUMIFS(G85:G112,$C85:$C112,"休業日",$D85:$D112,1)</f>
        <v>0</v>
      </c>
      <c r="H115" s="143">
        <f>_xlfn.SUMIFS(H85:H112,$C85:$C112,"休業日",$D85:$D112,1)</f>
        <v>0</v>
      </c>
      <c r="I115" s="148" t="s">
        <v>204</v>
      </c>
      <c r="J115" s="601" t="s">
        <v>11</v>
      </c>
    </row>
    <row r="116" spans="1:10" ht="13.5">
      <c r="A116" s="605"/>
      <c r="B116" s="606"/>
      <c r="C116" s="590"/>
      <c r="D116" s="142">
        <f>_xlfn.COUNTIFS(C85:C112,"休業日",$D85:$D112,"※2時間未満")</f>
        <v>0</v>
      </c>
      <c r="E116" s="142">
        <f>_xlfn.SUMIFS(E85:E112,$C85:$C112,"休業日",$D85:$D112,"※2時間未満")</f>
        <v>0</v>
      </c>
      <c r="F116" s="142">
        <f>_xlfn.SUMIFS(F85:F112,$C85:$C112,"休業日",$D85:$D112,"※2時間未満")</f>
        <v>0</v>
      </c>
      <c r="G116" s="142">
        <f>_xlfn.SUMIFS(G85:G112,$C85:$C112,"休業日",$D85:$D112,"※2時間未満")</f>
        <v>0</v>
      </c>
      <c r="H116" s="142">
        <f>_xlfn.SUMIFS(H85:H112,$C85:$C112,"休業日",$D85:$D112,"※2時間未満")</f>
        <v>0</v>
      </c>
      <c r="I116" s="147" t="s">
        <v>203</v>
      </c>
      <c r="J116" s="602"/>
    </row>
    <row r="117" spans="1:10" ht="13.5">
      <c r="A117" s="605"/>
      <c r="B117" s="606"/>
      <c r="C117" s="587">
        <f>COUNTIF(C85:C112,"長期休業日")</f>
        <v>0</v>
      </c>
      <c r="D117" s="144">
        <f>SUMIF($C85:$C112,"長期休業日",D85:D112)</f>
        <v>0</v>
      </c>
      <c r="E117" s="144">
        <f>_xlfn.SUMIFS(E85:E112,$C85:$C112,"長期休業日",$D85:$D112,1)</f>
        <v>0</v>
      </c>
      <c r="F117" s="144">
        <f>_xlfn.SUMIFS(F85:F112,$C85:$C112,"長期休業日",$D85:$D112,1)</f>
        <v>0</v>
      </c>
      <c r="G117" s="144">
        <f>_xlfn.SUMIFS(G85:G112,$C85:$C112,"長期休業日",$D85:$D112,1)</f>
        <v>0</v>
      </c>
      <c r="H117" s="144">
        <f>_xlfn.SUMIFS(H85:H112,$C85:$C112,"長期休業日",$D85:$D112,1)</f>
        <v>0</v>
      </c>
      <c r="I117" s="149" t="s">
        <v>204</v>
      </c>
      <c r="J117" s="603" t="s">
        <v>13</v>
      </c>
    </row>
    <row r="118" spans="1:10" ht="14.25" thickBot="1">
      <c r="A118" s="607"/>
      <c r="B118" s="608"/>
      <c r="C118" s="588"/>
      <c r="D118" s="145">
        <f>_xlfn.COUNTIFS(C85:C112,"長期休業日",$D85:$D112,"※2時間未満")</f>
        <v>0</v>
      </c>
      <c r="E118" s="145">
        <f>_xlfn.SUMIFS(E85:E112,$C85:$C112,"長期休業日",$D85:$D112,"※2時間未満")</f>
        <v>0</v>
      </c>
      <c r="F118" s="145">
        <f>_xlfn.SUMIFS(F85:F112,$C85:$C112,"長期休業日",$D85:$D112,"※2時間未満")</f>
        <v>0</v>
      </c>
      <c r="G118" s="145">
        <f>_xlfn.SUMIFS(G85:G112,$C85:$C112,"長期休業日",$D85:$D112,"※2時間未満")</f>
        <v>0</v>
      </c>
      <c r="H118" s="145">
        <f>_xlfn.SUMIFS(H85:H112,$C85:$C112,"長期休業日",$D85:$D112,"※2時間未満")</f>
        <v>0</v>
      </c>
      <c r="I118" s="150" t="s">
        <v>203</v>
      </c>
      <c r="J118" s="604"/>
    </row>
    <row r="119" spans="1:10" ht="13.5">
      <c r="A119" s="617" t="s">
        <v>136</v>
      </c>
      <c r="B119" s="618"/>
      <c r="C119" s="321" t="s">
        <v>6</v>
      </c>
      <c r="D119" s="321" t="s">
        <v>10</v>
      </c>
      <c r="E119" s="321" t="s">
        <v>9</v>
      </c>
      <c r="F119" s="321" t="s">
        <v>8</v>
      </c>
      <c r="G119" s="321" t="s">
        <v>7</v>
      </c>
      <c r="H119" s="321" t="s">
        <v>12</v>
      </c>
      <c r="I119" s="609" t="s">
        <v>86</v>
      </c>
      <c r="J119" s="610"/>
    </row>
    <row r="120" spans="1:10" ht="40.5">
      <c r="A120" s="619"/>
      <c r="B120" s="620"/>
      <c r="C120" s="73" t="s">
        <v>23</v>
      </c>
      <c r="D120" s="73" t="s">
        <v>5</v>
      </c>
      <c r="E120" s="73" t="s">
        <v>308</v>
      </c>
      <c r="F120" s="73" t="s">
        <v>309</v>
      </c>
      <c r="G120" s="73" t="s">
        <v>310</v>
      </c>
      <c r="H120" s="73" t="s">
        <v>311</v>
      </c>
      <c r="I120" s="611" t="s">
        <v>187</v>
      </c>
      <c r="J120" s="612"/>
    </row>
    <row r="121" spans="1:13" ht="13.5">
      <c r="A121" s="45">
        <f>A112+1</f>
        <v>44986</v>
      </c>
      <c r="B121" s="46">
        <f>A121</f>
        <v>44986</v>
      </c>
      <c r="C121" s="137"/>
      <c r="D121" s="137"/>
      <c r="E121" s="138"/>
      <c r="F121" s="138"/>
      <c r="G121" s="138"/>
      <c r="H121" s="138"/>
      <c r="I121" s="597"/>
      <c r="J121" s="598"/>
      <c r="K121" s="28">
        <f t="shared" si="6"/>
      </c>
      <c r="L121" s="136">
        <f t="shared" si="7"/>
      </c>
      <c r="M121" s="28">
        <f t="shared" si="8"/>
      </c>
    </row>
    <row r="122" spans="1:13" ht="13.5">
      <c r="A122" s="45">
        <f>A121+1</f>
        <v>44987</v>
      </c>
      <c r="B122" s="46">
        <f>A122</f>
        <v>44987</v>
      </c>
      <c r="C122" s="160"/>
      <c r="D122" s="160"/>
      <c r="E122" s="138"/>
      <c r="F122" s="138"/>
      <c r="G122" s="138"/>
      <c r="H122" s="138"/>
      <c r="I122" s="595"/>
      <c r="J122" s="596"/>
      <c r="K122" s="28">
        <f t="shared" si="6"/>
      </c>
      <c r="L122" s="136">
        <f t="shared" si="7"/>
      </c>
      <c r="M122" s="28">
        <f t="shared" si="8"/>
      </c>
    </row>
    <row r="123" spans="1:13" ht="13.5">
      <c r="A123" s="45">
        <f aca="true" t="shared" si="11" ref="A123:A151">A122+1</f>
        <v>44988</v>
      </c>
      <c r="B123" s="46">
        <f aca="true" t="shared" si="12" ref="B123:B151">A123</f>
        <v>44988</v>
      </c>
      <c r="C123" s="137"/>
      <c r="D123" s="137"/>
      <c r="E123" s="138"/>
      <c r="F123" s="138"/>
      <c r="G123" s="138"/>
      <c r="H123" s="138"/>
      <c r="I123" s="595"/>
      <c r="J123" s="596"/>
      <c r="K123" s="28">
        <f t="shared" si="6"/>
      </c>
      <c r="L123" s="136">
        <f t="shared" si="7"/>
      </c>
      <c r="M123" s="28">
        <f t="shared" si="8"/>
      </c>
    </row>
    <row r="124" spans="1:13" ht="13.5">
      <c r="A124" s="45">
        <f t="shared" si="11"/>
        <v>44989</v>
      </c>
      <c r="B124" s="46">
        <f t="shared" si="12"/>
        <v>44989</v>
      </c>
      <c r="C124" s="137"/>
      <c r="D124" s="137"/>
      <c r="E124" s="138"/>
      <c r="F124" s="138"/>
      <c r="G124" s="138"/>
      <c r="H124" s="138"/>
      <c r="I124" s="595"/>
      <c r="J124" s="596"/>
      <c r="K124" s="28">
        <f t="shared" si="6"/>
      </c>
      <c r="L124" s="136">
        <f t="shared" si="7"/>
      </c>
      <c r="M124" s="28">
        <f t="shared" si="8"/>
      </c>
    </row>
    <row r="125" spans="1:13" ht="13.5">
      <c r="A125" s="45">
        <f t="shared" si="11"/>
        <v>44990</v>
      </c>
      <c r="B125" s="46">
        <f t="shared" si="12"/>
        <v>44990</v>
      </c>
      <c r="C125" s="137"/>
      <c r="D125" s="137"/>
      <c r="E125" s="138"/>
      <c r="F125" s="138"/>
      <c r="G125" s="138"/>
      <c r="H125" s="138"/>
      <c r="I125" s="595"/>
      <c r="J125" s="596"/>
      <c r="K125" s="28">
        <f t="shared" si="6"/>
      </c>
      <c r="L125" s="136">
        <f t="shared" si="7"/>
      </c>
      <c r="M125" s="28">
        <f t="shared" si="8"/>
      </c>
    </row>
    <row r="126" spans="1:13" ht="13.5">
      <c r="A126" s="45">
        <f t="shared" si="11"/>
        <v>44991</v>
      </c>
      <c r="B126" s="46">
        <f t="shared" si="12"/>
        <v>44991</v>
      </c>
      <c r="C126" s="137"/>
      <c r="D126" s="137"/>
      <c r="E126" s="138"/>
      <c r="F126" s="138"/>
      <c r="G126" s="138"/>
      <c r="H126" s="138"/>
      <c r="I126" s="595"/>
      <c r="J126" s="596"/>
      <c r="K126" s="28">
        <f t="shared" si="6"/>
      </c>
      <c r="L126" s="136">
        <f t="shared" si="7"/>
      </c>
      <c r="M126" s="28">
        <f t="shared" si="8"/>
      </c>
    </row>
    <row r="127" spans="1:13" ht="13.5">
      <c r="A127" s="45">
        <f t="shared" si="11"/>
        <v>44992</v>
      </c>
      <c r="B127" s="46">
        <f t="shared" si="12"/>
        <v>44992</v>
      </c>
      <c r="C127" s="137"/>
      <c r="D127" s="137"/>
      <c r="E127" s="138"/>
      <c r="F127" s="138"/>
      <c r="G127" s="138"/>
      <c r="H127" s="138"/>
      <c r="I127" s="595"/>
      <c r="J127" s="596"/>
      <c r="K127" s="28">
        <f t="shared" si="6"/>
      </c>
      <c r="L127" s="136">
        <f t="shared" si="7"/>
      </c>
      <c r="M127" s="28">
        <f t="shared" si="8"/>
      </c>
    </row>
    <row r="128" spans="1:13" ht="13.5">
      <c r="A128" s="45">
        <f t="shared" si="11"/>
        <v>44993</v>
      </c>
      <c r="B128" s="46">
        <f t="shared" si="12"/>
        <v>44993</v>
      </c>
      <c r="C128" s="137"/>
      <c r="D128" s="137"/>
      <c r="E128" s="138"/>
      <c r="F128" s="138"/>
      <c r="G128" s="138"/>
      <c r="H128" s="138"/>
      <c r="I128" s="595"/>
      <c r="J128" s="596"/>
      <c r="K128" s="28">
        <f t="shared" si="6"/>
      </c>
      <c r="L128" s="136">
        <f t="shared" si="7"/>
      </c>
      <c r="M128" s="28">
        <f t="shared" si="8"/>
      </c>
    </row>
    <row r="129" spans="1:13" ht="13.5">
      <c r="A129" s="45">
        <f t="shared" si="11"/>
        <v>44994</v>
      </c>
      <c r="B129" s="46">
        <f t="shared" si="12"/>
        <v>44994</v>
      </c>
      <c r="C129" s="137"/>
      <c r="D129" s="137"/>
      <c r="E129" s="138"/>
      <c r="F129" s="138"/>
      <c r="G129" s="138"/>
      <c r="H129" s="138"/>
      <c r="I129" s="595"/>
      <c r="J129" s="596"/>
      <c r="K129" s="28">
        <f t="shared" si="6"/>
      </c>
      <c r="L129" s="136">
        <f t="shared" si="7"/>
      </c>
      <c r="M129" s="28">
        <f t="shared" si="8"/>
      </c>
    </row>
    <row r="130" spans="1:13" ht="13.5">
      <c r="A130" s="45">
        <f t="shared" si="11"/>
        <v>44995</v>
      </c>
      <c r="B130" s="46">
        <f t="shared" si="12"/>
        <v>44995</v>
      </c>
      <c r="C130" s="137"/>
      <c r="D130" s="137"/>
      <c r="E130" s="138"/>
      <c r="F130" s="138"/>
      <c r="G130" s="138"/>
      <c r="H130" s="138"/>
      <c r="I130" s="595"/>
      <c r="J130" s="596"/>
      <c r="K130" s="28">
        <f t="shared" si="6"/>
      </c>
      <c r="L130" s="136">
        <f t="shared" si="7"/>
      </c>
      <c r="M130" s="28">
        <f t="shared" si="8"/>
      </c>
    </row>
    <row r="131" spans="1:13" ht="13.5">
      <c r="A131" s="45">
        <f t="shared" si="11"/>
        <v>44996</v>
      </c>
      <c r="B131" s="46">
        <f t="shared" si="12"/>
        <v>44996</v>
      </c>
      <c r="C131" s="137"/>
      <c r="D131" s="137"/>
      <c r="E131" s="138"/>
      <c r="F131" s="138"/>
      <c r="G131" s="138"/>
      <c r="H131" s="138"/>
      <c r="I131" s="595"/>
      <c r="J131" s="596"/>
      <c r="K131" s="28">
        <f t="shared" si="6"/>
      </c>
      <c r="L131" s="136">
        <f t="shared" si="7"/>
      </c>
      <c r="M131" s="28">
        <f t="shared" si="8"/>
      </c>
    </row>
    <row r="132" spans="1:13" ht="13.5">
      <c r="A132" s="45">
        <f t="shared" si="11"/>
        <v>44997</v>
      </c>
      <c r="B132" s="46">
        <f t="shared" si="12"/>
        <v>44997</v>
      </c>
      <c r="C132" s="137"/>
      <c r="D132" s="137"/>
      <c r="E132" s="138"/>
      <c r="F132" s="138"/>
      <c r="G132" s="138"/>
      <c r="H132" s="138"/>
      <c r="I132" s="595"/>
      <c r="J132" s="596"/>
      <c r="K132" s="28">
        <f t="shared" si="6"/>
      </c>
      <c r="L132" s="136">
        <f t="shared" si="7"/>
      </c>
      <c r="M132" s="28">
        <f t="shared" si="8"/>
      </c>
    </row>
    <row r="133" spans="1:13" ht="13.5">
      <c r="A133" s="45">
        <f t="shared" si="11"/>
        <v>44998</v>
      </c>
      <c r="B133" s="46">
        <f t="shared" si="12"/>
        <v>44998</v>
      </c>
      <c r="C133" s="137"/>
      <c r="D133" s="137"/>
      <c r="E133" s="138"/>
      <c r="F133" s="138"/>
      <c r="G133" s="138"/>
      <c r="H133" s="138"/>
      <c r="I133" s="595"/>
      <c r="J133" s="596"/>
      <c r="K133" s="28">
        <f t="shared" si="6"/>
      </c>
      <c r="L133" s="136">
        <f t="shared" si="7"/>
      </c>
      <c r="M133" s="28">
        <f t="shared" si="8"/>
      </c>
    </row>
    <row r="134" spans="1:13" ht="13.5">
      <c r="A134" s="45">
        <f t="shared" si="11"/>
        <v>44999</v>
      </c>
      <c r="B134" s="46">
        <f t="shared" si="12"/>
        <v>44999</v>
      </c>
      <c r="C134" s="137"/>
      <c r="D134" s="137"/>
      <c r="E134" s="138"/>
      <c r="F134" s="138"/>
      <c r="G134" s="138"/>
      <c r="H134" s="138"/>
      <c r="I134" s="595"/>
      <c r="J134" s="596"/>
      <c r="K134" s="28">
        <f t="shared" si="6"/>
      </c>
      <c r="L134" s="136">
        <f t="shared" si="7"/>
      </c>
      <c r="M134" s="28">
        <f t="shared" si="8"/>
      </c>
    </row>
    <row r="135" spans="1:13" ht="13.5">
      <c r="A135" s="45">
        <f t="shared" si="11"/>
        <v>45000</v>
      </c>
      <c r="B135" s="46">
        <f t="shared" si="12"/>
        <v>45000</v>
      </c>
      <c r="C135" s="137"/>
      <c r="D135" s="137"/>
      <c r="E135" s="138"/>
      <c r="F135" s="138"/>
      <c r="G135" s="138"/>
      <c r="H135" s="138"/>
      <c r="I135" s="595"/>
      <c r="J135" s="596"/>
      <c r="K135" s="28">
        <f t="shared" si="6"/>
      </c>
      <c r="L135" s="136">
        <f t="shared" si="7"/>
      </c>
      <c r="M135" s="28">
        <f t="shared" si="8"/>
      </c>
    </row>
    <row r="136" spans="1:13" ht="13.5">
      <c r="A136" s="45">
        <f t="shared" si="11"/>
        <v>45001</v>
      </c>
      <c r="B136" s="46">
        <f t="shared" si="12"/>
        <v>45001</v>
      </c>
      <c r="C136" s="137"/>
      <c r="D136" s="137"/>
      <c r="E136" s="138"/>
      <c r="F136" s="138"/>
      <c r="G136" s="138"/>
      <c r="H136" s="138"/>
      <c r="I136" s="595"/>
      <c r="J136" s="596"/>
      <c r="K136" s="28">
        <f t="shared" si="6"/>
      </c>
      <c r="L136" s="136">
        <f t="shared" si="7"/>
      </c>
      <c r="M136" s="28">
        <f t="shared" si="8"/>
      </c>
    </row>
    <row r="137" spans="1:13" ht="13.5">
      <c r="A137" s="45">
        <f t="shared" si="11"/>
        <v>45002</v>
      </c>
      <c r="B137" s="46">
        <f t="shared" si="12"/>
        <v>45002</v>
      </c>
      <c r="C137" s="137"/>
      <c r="D137" s="137"/>
      <c r="E137" s="138"/>
      <c r="F137" s="138"/>
      <c r="G137" s="138"/>
      <c r="H137" s="138"/>
      <c r="I137" s="595"/>
      <c r="J137" s="596"/>
      <c r="K137" s="28">
        <f t="shared" si="6"/>
      </c>
      <c r="L137" s="136">
        <f t="shared" si="7"/>
      </c>
      <c r="M137" s="28">
        <f t="shared" si="8"/>
      </c>
    </row>
    <row r="138" spans="1:13" ht="13.5">
      <c r="A138" s="45">
        <f t="shared" si="11"/>
        <v>45003</v>
      </c>
      <c r="B138" s="46">
        <f t="shared" si="12"/>
        <v>45003</v>
      </c>
      <c r="C138" s="137"/>
      <c r="D138" s="137"/>
      <c r="E138" s="138"/>
      <c r="F138" s="138"/>
      <c r="G138" s="138"/>
      <c r="H138" s="138"/>
      <c r="I138" s="595"/>
      <c r="J138" s="596"/>
      <c r="K138" s="28">
        <f aca="true" t="shared" si="13" ref="K138:K151">IF(OR(AND(WEEKDAY(A138,2)&lt;6,C138="休業日"),AND(C138="通常保育日",D138=0)),"←","")</f>
      </c>
      <c r="L138" s="136">
        <f aca="true" t="shared" si="14" ref="L138:L151">IF(OR(AND(WEEKDAY(A138,2)&lt;6,C138="休業日"),AND(C138="通常保育日",D138=0)),A138,"")</f>
      </c>
      <c r="M138" s="28">
        <f aca="true" t="shared" si="15" ref="M138:M151">IF(OR(AND(WEEKDAY(A138,2)&lt;6,C138="休業日"),AND(C138="通常保育日",D138=0)),"理由を記載してください","")</f>
      </c>
    </row>
    <row r="139" spans="1:13" ht="13.5">
      <c r="A139" s="45">
        <f t="shared" si="11"/>
        <v>45004</v>
      </c>
      <c r="B139" s="46">
        <f t="shared" si="12"/>
        <v>45004</v>
      </c>
      <c r="C139" s="137"/>
      <c r="D139" s="137"/>
      <c r="E139" s="138"/>
      <c r="F139" s="138"/>
      <c r="G139" s="138"/>
      <c r="H139" s="138"/>
      <c r="I139" s="595"/>
      <c r="J139" s="596"/>
      <c r="K139" s="28">
        <f t="shared" si="13"/>
      </c>
      <c r="L139" s="136">
        <f t="shared" si="14"/>
      </c>
      <c r="M139" s="28">
        <f t="shared" si="15"/>
      </c>
    </row>
    <row r="140" spans="1:13" ht="13.5">
      <c r="A140" s="45">
        <f t="shared" si="11"/>
        <v>45005</v>
      </c>
      <c r="B140" s="46">
        <f t="shared" si="12"/>
        <v>45005</v>
      </c>
      <c r="C140" s="137"/>
      <c r="D140" s="137"/>
      <c r="E140" s="138"/>
      <c r="F140" s="138"/>
      <c r="G140" s="138"/>
      <c r="H140" s="138"/>
      <c r="I140" s="595"/>
      <c r="J140" s="596"/>
      <c r="K140" s="28">
        <f t="shared" si="13"/>
      </c>
      <c r="L140" s="136">
        <f t="shared" si="14"/>
      </c>
      <c r="M140" s="28">
        <f t="shared" si="15"/>
      </c>
    </row>
    <row r="141" spans="1:13" ht="13.5">
      <c r="A141" s="45">
        <f t="shared" si="11"/>
        <v>45006</v>
      </c>
      <c r="B141" s="46">
        <f t="shared" si="12"/>
        <v>45006</v>
      </c>
      <c r="C141" s="137"/>
      <c r="D141" s="137"/>
      <c r="E141" s="138"/>
      <c r="F141" s="138"/>
      <c r="G141" s="138"/>
      <c r="H141" s="138"/>
      <c r="I141" s="595" t="s">
        <v>87</v>
      </c>
      <c r="J141" s="596"/>
      <c r="K141" s="28">
        <f t="shared" si="13"/>
      </c>
      <c r="L141" s="136">
        <f t="shared" si="14"/>
      </c>
      <c r="M141" s="28">
        <f t="shared" si="15"/>
      </c>
    </row>
    <row r="142" spans="1:13" ht="13.5">
      <c r="A142" s="45">
        <f t="shared" si="11"/>
        <v>45007</v>
      </c>
      <c r="B142" s="46">
        <f t="shared" si="12"/>
        <v>45007</v>
      </c>
      <c r="C142" s="137"/>
      <c r="D142" s="137"/>
      <c r="E142" s="138"/>
      <c r="F142" s="138"/>
      <c r="G142" s="138"/>
      <c r="H142" s="138"/>
      <c r="I142" s="595"/>
      <c r="J142" s="596"/>
      <c r="K142" s="28">
        <f t="shared" si="13"/>
      </c>
      <c r="L142" s="136">
        <f t="shared" si="14"/>
      </c>
      <c r="M142" s="28">
        <f t="shared" si="15"/>
      </c>
    </row>
    <row r="143" spans="1:13" ht="13.5">
      <c r="A143" s="45">
        <f t="shared" si="11"/>
        <v>45008</v>
      </c>
      <c r="B143" s="46">
        <f t="shared" si="12"/>
        <v>45008</v>
      </c>
      <c r="C143" s="137"/>
      <c r="D143" s="137"/>
      <c r="E143" s="138"/>
      <c r="F143" s="138"/>
      <c r="G143" s="138"/>
      <c r="H143" s="138"/>
      <c r="I143" s="595"/>
      <c r="J143" s="596"/>
      <c r="K143" s="28">
        <f t="shared" si="13"/>
      </c>
      <c r="L143" s="136">
        <f t="shared" si="14"/>
      </c>
      <c r="M143" s="28">
        <f t="shared" si="15"/>
      </c>
    </row>
    <row r="144" spans="1:13" ht="13.5">
      <c r="A144" s="45">
        <f t="shared" si="11"/>
        <v>45009</v>
      </c>
      <c r="B144" s="46">
        <f t="shared" si="12"/>
        <v>45009</v>
      </c>
      <c r="C144" s="137"/>
      <c r="D144" s="137"/>
      <c r="E144" s="138"/>
      <c r="F144" s="138"/>
      <c r="G144" s="138"/>
      <c r="H144" s="138"/>
      <c r="I144" s="595"/>
      <c r="J144" s="596"/>
      <c r="K144" s="28">
        <f t="shared" si="13"/>
      </c>
      <c r="L144" s="136">
        <f t="shared" si="14"/>
      </c>
      <c r="M144" s="28">
        <f t="shared" si="15"/>
      </c>
    </row>
    <row r="145" spans="1:13" ht="13.5">
      <c r="A145" s="45">
        <f t="shared" si="11"/>
        <v>45010</v>
      </c>
      <c r="B145" s="46">
        <f t="shared" si="12"/>
        <v>45010</v>
      </c>
      <c r="C145" s="137"/>
      <c r="D145" s="137"/>
      <c r="E145" s="138"/>
      <c r="F145" s="138"/>
      <c r="G145" s="138"/>
      <c r="H145" s="138"/>
      <c r="I145" s="595"/>
      <c r="J145" s="596"/>
      <c r="K145" s="28">
        <f t="shared" si="13"/>
      </c>
      <c r="L145" s="136">
        <f t="shared" si="14"/>
      </c>
      <c r="M145" s="28">
        <f t="shared" si="15"/>
      </c>
    </row>
    <row r="146" spans="1:13" ht="13.5">
      <c r="A146" s="45">
        <f t="shared" si="11"/>
        <v>45011</v>
      </c>
      <c r="B146" s="46">
        <f t="shared" si="12"/>
        <v>45011</v>
      </c>
      <c r="C146" s="137"/>
      <c r="D146" s="137"/>
      <c r="E146" s="138"/>
      <c r="F146" s="138"/>
      <c r="G146" s="138"/>
      <c r="H146" s="138"/>
      <c r="I146" s="595"/>
      <c r="J146" s="596"/>
      <c r="K146" s="28">
        <f t="shared" si="13"/>
      </c>
      <c r="L146" s="136">
        <f t="shared" si="14"/>
      </c>
      <c r="M146" s="28">
        <f t="shared" si="15"/>
      </c>
    </row>
    <row r="147" spans="1:13" ht="13.5">
      <c r="A147" s="45">
        <f t="shared" si="11"/>
        <v>45012</v>
      </c>
      <c r="B147" s="46">
        <f t="shared" si="12"/>
        <v>45012</v>
      </c>
      <c r="C147" s="137"/>
      <c r="D147" s="137"/>
      <c r="E147" s="138"/>
      <c r="F147" s="138"/>
      <c r="G147" s="138"/>
      <c r="H147" s="138"/>
      <c r="I147" s="595"/>
      <c r="J147" s="596"/>
      <c r="K147" s="28">
        <f t="shared" si="13"/>
      </c>
      <c r="L147" s="136">
        <f t="shared" si="14"/>
      </c>
      <c r="M147" s="28">
        <f t="shared" si="15"/>
      </c>
    </row>
    <row r="148" spans="1:13" ht="13.5">
      <c r="A148" s="45">
        <f t="shared" si="11"/>
        <v>45013</v>
      </c>
      <c r="B148" s="46">
        <f t="shared" si="12"/>
        <v>45013</v>
      </c>
      <c r="C148" s="137"/>
      <c r="D148" s="137"/>
      <c r="E148" s="138"/>
      <c r="F148" s="138"/>
      <c r="G148" s="138"/>
      <c r="H148" s="138"/>
      <c r="I148" s="595"/>
      <c r="J148" s="596"/>
      <c r="K148" s="28">
        <f t="shared" si="13"/>
      </c>
      <c r="L148" s="136">
        <f t="shared" si="14"/>
      </c>
      <c r="M148" s="28">
        <f t="shared" si="15"/>
      </c>
    </row>
    <row r="149" spans="1:13" ht="13.5">
      <c r="A149" s="45">
        <f t="shared" si="11"/>
        <v>45014</v>
      </c>
      <c r="B149" s="46">
        <f t="shared" si="12"/>
        <v>45014</v>
      </c>
      <c r="C149" s="137"/>
      <c r="D149" s="137"/>
      <c r="E149" s="138"/>
      <c r="F149" s="138"/>
      <c r="G149" s="138"/>
      <c r="H149" s="138"/>
      <c r="I149" s="595"/>
      <c r="J149" s="596"/>
      <c r="K149" s="28">
        <f t="shared" si="13"/>
      </c>
      <c r="L149" s="136">
        <f t="shared" si="14"/>
      </c>
      <c r="M149" s="28">
        <f t="shared" si="15"/>
      </c>
    </row>
    <row r="150" spans="1:13" ht="13.5">
      <c r="A150" s="45">
        <f t="shared" si="11"/>
        <v>45015</v>
      </c>
      <c r="B150" s="46">
        <f t="shared" si="12"/>
        <v>45015</v>
      </c>
      <c r="C150" s="137"/>
      <c r="D150" s="137"/>
      <c r="E150" s="138"/>
      <c r="F150" s="138"/>
      <c r="G150" s="138"/>
      <c r="H150" s="138"/>
      <c r="I150" s="595"/>
      <c r="J150" s="596"/>
      <c r="K150" s="28">
        <f t="shared" si="13"/>
      </c>
      <c r="L150" s="136">
        <f t="shared" si="14"/>
      </c>
      <c r="M150" s="28">
        <f t="shared" si="15"/>
      </c>
    </row>
    <row r="151" spans="1:13" ht="14.25" thickBot="1">
      <c r="A151" s="134">
        <f t="shared" si="11"/>
        <v>45016</v>
      </c>
      <c r="B151" s="135">
        <f t="shared" si="12"/>
        <v>45016</v>
      </c>
      <c r="C151" s="162"/>
      <c r="D151" s="162"/>
      <c r="E151" s="140"/>
      <c r="F151" s="140"/>
      <c r="G151" s="140"/>
      <c r="H151" s="140"/>
      <c r="I151" s="593"/>
      <c r="J151" s="594"/>
      <c r="K151" s="28">
        <f t="shared" si="13"/>
      </c>
      <c r="L151" s="136">
        <f t="shared" si="14"/>
      </c>
      <c r="M151" s="28">
        <f t="shared" si="15"/>
      </c>
    </row>
    <row r="152" spans="1:11" ht="14.25" thickTop="1">
      <c r="A152" s="605" t="s">
        <v>2</v>
      </c>
      <c r="B152" s="606"/>
      <c r="C152" s="591">
        <f>COUNTIF(C121:C151,"通常保育日")</f>
        <v>0</v>
      </c>
      <c r="D152" s="141">
        <f>SUMIF($C121:$C151,"通常保育日",D121:D151)</f>
        <v>0</v>
      </c>
      <c r="E152" s="141">
        <f>_xlfn.SUMIFS(E121:E151,$C121:$C151,"通常保育日",$D121:$D151,1)</f>
        <v>0</v>
      </c>
      <c r="F152" s="141">
        <f>_xlfn.SUMIFS(F121:F151,$C121:$C151,"通常保育日",$D121:$D151,1)</f>
        <v>0</v>
      </c>
      <c r="G152" s="141">
        <f>_xlfn.SUMIFS(G121:G151,$C121:$C151,"通常保育日",$D121:$D151,1)</f>
        <v>0</v>
      </c>
      <c r="H152" s="141">
        <f>_xlfn.SUMIFS(H121:H151,$C121:$C151,"通常保育日",$D121:$D151,1)</f>
        <v>0</v>
      </c>
      <c r="I152" s="146" t="s">
        <v>204</v>
      </c>
      <c r="J152" s="599" t="s">
        <v>27</v>
      </c>
      <c r="K152" s="28">
        <f>IF(OR(AND(WEEKDAY(C152,2)&lt;6,E152="休業日"),AND(E152="通常保育日",F152=0)),"←","")</f>
      </c>
    </row>
    <row r="153" spans="1:11" ht="13.5">
      <c r="A153" s="605"/>
      <c r="B153" s="606"/>
      <c r="C153" s="592"/>
      <c r="D153" s="142">
        <f>_xlfn.COUNTIFS($C121:$C151,"通常保育日",$D121:$D151,"※2時間未満")</f>
        <v>0</v>
      </c>
      <c r="E153" s="142">
        <f>_xlfn.SUMIFS(E121:E151,$C121:$C151,"通常保育日",$D121:$D151,"※2時間未満")</f>
        <v>0</v>
      </c>
      <c r="F153" s="142">
        <f>_xlfn.SUMIFS(F121:F151,$C121:$C151,"通常保育日",$D121:$D151,"※2時間未満")</f>
        <v>0</v>
      </c>
      <c r="G153" s="142">
        <f>_xlfn.SUMIFS(G121:G151,$C121:$C151,"通常保育日",$D121:$D151,"※2時間未満")</f>
        <v>0</v>
      </c>
      <c r="H153" s="142">
        <f>_xlfn.SUMIFS(H121:H151,$C121:$C151,"通常保育日",$D121:$D151,"※2時間未満")</f>
        <v>0</v>
      </c>
      <c r="I153" s="147" t="s">
        <v>203</v>
      </c>
      <c r="J153" s="600"/>
      <c r="K153" s="28">
        <f>IF(OR(AND(WEEKDAY(C153,2)&lt;6,E153="休業日"),AND(E153="通常保育日",F153=0)),"←","")</f>
      </c>
    </row>
    <row r="154" spans="1:10" ht="13.5">
      <c r="A154" s="605"/>
      <c r="B154" s="606"/>
      <c r="C154" s="589">
        <f>COUNTIF(C121:C151,"休業日")</f>
        <v>0</v>
      </c>
      <c r="D154" s="143">
        <f>SUMIF($C121:$C151,"休業日",D121:D151)</f>
        <v>0</v>
      </c>
      <c r="E154" s="143">
        <f>_xlfn.SUMIFS(E121:E151,$C121:$C151,"休業日",$D121:$D151,1)</f>
        <v>0</v>
      </c>
      <c r="F154" s="143">
        <f>_xlfn.SUMIFS(F121:F151,$C121:$C151,"休業日",$D121:$D151,1)</f>
        <v>0</v>
      </c>
      <c r="G154" s="143">
        <f>_xlfn.SUMIFS(G121:G151,$C121:$C151,"休業日",$D121:$D151,1)</f>
        <v>0</v>
      </c>
      <c r="H154" s="143">
        <f>_xlfn.SUMIFS(H121:H151,$C121:$C151,"休業日",$D121:$D151,1)</f>
        <v>0</v>
      </c>
      <c r="I154" s="148" t="s">
        <v>204</v>
      </c>
      <c r="J154" s="601" t="s">
        <v>11</v>
      </c>
    </row>
    <row r="155" spans="1:10" ht="13.5">
      <c r="A155" s="605"/>
      <c r="B155" s="606"/>
      <c r="C155" s="590"/>
      <c r="D155" s="142">
        <f>_xlfn.COUNTIFS(C121:C151,"休業日",$D121:$D151,"※2時間未満")</f>
        <v>0</v>
      </c>
      <c r="E155" s="142">
        <f>_xlfn.SUMIFS(E121:E151,$C121:$C151,"休業日",$D121:$D151,"※2時間未満")</f>
        <v>0</v>
      </c>
      <c r="F155" s="142">
        <f>_xlfn.SUMIFS(F121:F151,$C121:$C151,"休業日",$D121:$D151,"※2時間未満")</f>
        <v>0</v>
      </c>
      <c r="G155" s="142">
        <f>_xlfn.SUMIFS(G121:G151,$C121:$C151,"休業日",$D121:$D151,"※2時間未満")</f>
        <v>0</v>
      </c>
      <c r="H155" s="142">
        <f>_xlfn.SUMIFS(H121:H151,$C121:$C151,"休業日",$D121:$D151,"※2時間未満")</f>
        <v>0</v>
      </c>
      <c r="I155" s="147" t="s">
        <v>203</v>
      </c>
      <c r="J155" s="602"/>
    </row>
    <row r="156" spans="1:10" ht="13.5">
      <c r="A156" s="605"/>
      <c r="B156" s="606"/>
      <c r="C156" s="587">
        <f>COUNTIF(C121:C151,"長期休業日")</f>
        <v>0</v>
      </c>
      <c r="D156" s="144">
        <f>SUMIF($C121:$C151,"長期休業日",D121:D151)</f>
        <v>0</v>
      </c>
      <c r="E156" s="144">
        <f>_xlfn.SUMIFS(E121:E151,$C121:$C151,"長期休業日",$D121:$D151,1)</f>
        <v>0</v>
      </c>
      <c r="F156" s="144">
        <f>_xlfn.SUMIFS(F121:F151,$C121:$C151,"長期休業日",$D121:$D151,1)</f>
        <v>0</v>
      </c>
      <c r="G156" s="144">
        <f>_xlfn.SUMIFS(G121:G151,$C121:$C151,"長期休業日",$D121:$D151,1)</f>
        <v>0</v>
      </c>
      <c r="H156" s="144">
        <f>_xlfn.SUMIFS(H121:H151,$C121:$C151,"長期休業日",$D121:$D151,1)</f>
        <v>0</v>
      </c>
      <c r="I156" s="149" t="s">
        <v>204</v>
      </c>
      <c r="J156" s="603" t="s">
        <v>13</v>
      </c>
    </row>
    <row r="157" spans="1:10" ht="14.25" thickBot="1">
      <c r="A157" s="607"/>
      <c r="B157" s="608"/>
      <c r="C157" s="588"/>
      <c r="D157" s="145">
        <f>_xlfn.COUNTIFS(C121:C151,"長期休業日",$D121:$D151,"※2時間未満")</f>
        <v>0</v>
      </c>
      <c r="E157" s="145">
        <f>_xlfn.SUMIFS(E121:E151,$C121:$C151,"長期休業日",$D121:$D151,"※2時間未満")</f>
        <v>0</v>
      </c>
      <c r="F157" s="145">
        <f>_xlfn.SUMIFS(F121:F151,$C121:$C151,"長期休業日",$D121:$D151,"※2時間未満")</f>
        <v>0</v>
      </c>
      <c r="G157" s="145">
        <f>_xlfn.SUMIFS(G121:G151,$C121:$C151,"長期休業日",$D121:$D151,"※2時間未満")</f>
        <v>0</v>
      </c>
      <c r="H157" s="145">
        <f>_xlfn.SUMIFS(H121:H151,$C121:$C151,"長期休業日",$D121:$D151,"※2時間未満")</f>
        <v>0</v>
      </c>
      <c r="I157" s="150" t="s">
        <v>203</v>
      </c>
      <c r="J157" s="604"/>
    </row>
  </sheetData>
  <sheetProtection password="CC7D" sheet="1" formatCells="0" formatColumns="0" formatRows="0"/>
  <mergeCells count="163">
    <mergeCell ref="A2:J2"/>
    <mergeCell ref="A3:J3"/>
    <mergeCell ref="A5:B6"/>
    <mergeCell ref="I5:J5"/>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7:J37"/>
    <mergeCell ref="A38:B43"/>
    <mergeCell ref="J38:J39"/>
    <mergeCell ref="J40:J41"/>
    <mergeCell ref="J42:J43"/>
    <mergeCell ref="I36:J36"/>
    <mergeCell ref="A44:B45"/>
    <mergeCell ref="I44:J44"/>
    <mergeCell ref="I45:J45"/>
    <mergeCell ref="C42:C43"/>
    <mergeCell ref="C40:C41"/>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A77:B82"/>
    <mergeCell ref="J77:J78"/>
    <mergeCell ref="J79:J80"/>
    <mergeCell ref="J81:J82"/>
    <mergeCell ref="A83:B84"/>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11:J111"/>
    <mergeCell ref="I100:J100"/>
    <mergeCell ref="I101:J101"/>
    <mergeCell ref="I102:J102"/>
    <mergeCell ref="I103:J103"/>
    <mergeCell ref="I104:J104"/>
    <mergeCell ref="I105:J105"/>
    <mergeCell ref="I112:J112"/>
    <mergeCell ref="A113:B118"/>
    <mergeCell ref="J113:J114"/>
    <mergeCell ref="J115:J116"/>
    <mergeCell ref="J117:J118"/>
    <mergeCell ref="I106:J106"/>
    <mergeCell ref="I107:J107"/>
    <mergeCell ref="I108:J108"/>
    <mergeCell ref="I109:J109"/>
    <mergeCell ref="I110:J110"/>
    <mergeCell ref="A119:B120"/>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A152:B157"/>
    <mergeCell ref="J152:J153"/>
    <mergeCell ref="J154:J155"/>
    <mergeCell ref="J156:J157"/>
    <mergeCell ref="C156:C157"/>
    <mergeCell ref="C154:C155"/>
    <mergeCell ref="C152:C153"/>
    <mergeCell ref="C38:C39"/>
    <mergeCell ref="C79:C80"/>
    <mergeCell ref="C77:C78"/>
    <mergeCell ref="C81:C82"/>
    <mergeCell ref="C117:C118"/>
    <mergeCell ref="C115:C116"/>
    <mergeCell ref="C113:C114"/>
  </mergeCells>
  <conditionalFormatting sqref="A7:B37">
    <cfRule type="expression" priority="38" dxfId="109" stopIfTrue="1">
      <formula>WEEKDAY(A7,2)=6</formula>
    </cfRule>
    <cfRule type="expression" priority="40" dxfId="110" stopIfTrue="1">
      <formula>WEEKDAY(A7,2)=7</formula>
    </cfRule>
  </conditionalFormatting>
  <conditionalFormatting sqref="A46:B76">
    <cfRule type="expression" priority="37" dxfId="109" stopIfTrue="1">
      <formula>WEEKDAY(A46,2)=6</formula>
    </cfRule>
  </conditionalFormatting>
  <conditionalFormatting sqref="A85:B112">
    <cfRule type="expression" priority="50" dxfId="109" stopIfTrue="1">
      <formula>WEEKDAY(A85,2)=6</formula>
    </cfRule>
    <cfRule type="expression" priority="51" dxfId="110" stopIfTrue="1">
      <formula>WEEKDAY(A85,2)=7</formula>
    </cfRule>
  </conditionalFormatting>
  <conditionalFormatting sqref="A121:B151">
    <cfRule type="expression" priority="36" dxfId="109" stopIfTrue="1">
      <formula>WEEKDAY(A121,2)=6</formula>
    </cfRule>
    <cfRule type="expression" priority="42" dxfId="110" stopIfTrue="1">
      <formula>WEEKDAY(A121,2)=7</formula>
    </cfRule>
  </conditionalFormatting>
  <conditionalFormatting sqref="A7:A37">
    <cfRule type="expression" priority="54" dxfId="111" stopIfTrue="1">
      <formula>COUNTIF(I7,"*祝日*")</formula>
    </cfRule>
  </conditionalFormatting>
  <conditionalFormatting sqref="B7:B37">
    <cfRule type="expression" priority="41" dxfId="111" stopIfTrue="1">
      <formula>COUNTIF(I7,"*祝日*")</formula>
    </cfRule>
  </conditionalFormatting>
  <conditionalFormatting sqref="A121:A151">
    <cfRule type="expression" priority="44" dxfId="111" stopIfTrue="1">
      <formula>COUNTIF(J121,"*祝日*")</formula>
    </cfRule>
  </conditionalFormatting>
  <conditionalFormatting sqref="B121:B151">
    <cfRule type="expression" priority="43" dxfId="111" stopIfTrue="1">
      <formula>COUNTIF(J121,"*祝日*")</formula>
    </cfRule>
  </conditionalFormatting>
  <conditionalFormatting sqref="A46:B151">
    <cfRule type="expression" priority="39" dxfId="110" stopIfTrue="1">
      <formula>WEEKDAY(A46,2)=7</formula>
    </cfRule>
    <cfRule type="expression" priority="53" dxfId="111" stopIfTrue="1">
      <formula>COUNTIF($I46,"*祝日*")</formula>
    </cfRule>
  </conditionalFormatting>
  <conditionalFormatting sqref="E121:H151">
    <cfRule type="expression" priority="18" dxfId="9" stopIfTrue="1">
      <formula>$D121="※受入なし"</formula>
    </cfRule>
    <cfRule type="expression" priority="19" dxfId="9" stopIfTrue="1">
      <formula>$D121=0</formula>
    </cfRule>
    <cfRule type="expression" priority="20" dxfId="8" stopIfTrue="1">
      <formula>OR($D121=1,$D121="※2時間未満")</formula>
    </cfRule>
  </conditionalFormatting>
  <conditionalFormatting sqref="E46:H76">
    <cfRule type="expression" priority="15" dxfId="9" stopIfTrue="1">
      <formula>$D46="※受入なし"</formula>
    </cfRule>
    <cfRule type="expression" priority="16" dxfId="9" stopIfTrue="1">
      <formula>$D46=0</formula>
    </cfRule>
    <cfRule type="expression" priority="17" dxfId="8" stopIfTrue="1">
      <formula>OR($D46=1,$D46="※2時間未満")</formula>
    </cfRule>
  </conditionalFormatting>
  <conditionalFormatting sqref="E7:H37">
    <cfRule type="expression" priority="12" dxfId="9" stopIfTrue="1">
      <formula>$D7="※受入なし"</formula>
    </cfRule>
    <cfRule type="expression" priority="13" dxfId="9" stopIfTrue="1">
      <formula>$D7=0</formula>
    </cfRule>
    <cfRule type="expression" priority="14" dxfId="8" stopIfTrue="1">
      <formula>OR($D7=1,$D7="※2時間未満")</formula>
    </cfRule>
  </conditionalFormatting>
  <conditionalFormatting sqref="E85:H112">
    <cfRule type="expression" priority="9" dxfId="9" stopIfTrue="1">
      <formula>$D85="※受入なし"</formula>
    </cfRule>
    <cfRule type="expression" priority="10" dxfId="9" stopIfTrue="1">
      <formula>$D85=0</formula>
    </cfRule>
    <cfRule type="expression" priority="11" dxfId="8" stopIfTrue="1">
      <formula>OR($D85=1,$D85="※2時間未満")</formula>
    </cfRule>
  </conditionalFormatting>
  <conditionalFormatting sqref="C7:C37">
    <cfRule type="expression" priority="7" dxfId="1" stopIfTrue="1">
      <formula>$C7="休業日"</formula>
    </cfRule>
    <cfRule type="expression" priority="8" dxfId="0" stopIfTrue="1">
      <formula>$C7="長期休業日"</formula>
    </cfRule>
  </conditionalFormatting>
  <conditionalFormatting sqref="C46:C76">
    <cfRule type="expression" priority="5" dxfId="1" stopIfTrue="1">
      <formula>$C46="休業日"</formula>
    </cfRule>
    <cfRule type="expression" priority="6" dxfId="0" stopIfTrue="1">
      <formula>$C46="長期休業日"</formula>
    </cfRule>
  </conditionalFormatting>
  <conditionalFormatting sqref="C121:C151">
    <cfRule type="expression" priority="3" dxfId="1" stopIfTrue="1">
      <formula>$C121="休業日"</formula>
    </cfRule>
    <cfRule type="expression" priority="4" dxfId="0" stopIfTrue="1">
      <formula>$C121="長期休業日"</formula>
    </cfRule>
  </conditionalFormatting>
  <conditionalFormatting sqref="C85:C112">
    <cfRule type="expression" priority="1" dxfId="1" stopIfTrue="1">
      <formula>$C85="休業日"</formula>
    </cfRule>
    <cfRule type="expression" priority="2" dxfId="0" stopIfTrue="1">
      <formula>$C85="長期休業日"</formula>
    </cfRule>
  </conditionalFormatting>
  <dataValidations count="4">
    <dataValidation type="list" allowBlank="1" showInputMessage="1" showErrorMessage="1" sqref="C46:C76 C7:C37 C121:C151 C85:C112">
      <formula1>"通常保育日,休業日,長期休業日"</formula1>
    </dataValidation>
    <dataValidation type="list" allowBlank="1" showInputMessage="1" showErrorMessage="1" sqref="E121:F151 E46:F76 E7:F37 E85:F112">
      <formula1>"0,0.5,1,1.5,2,2.5,3,3.5,4,4.5,5,5.5,6,6.5,7,7.5,8,8.5,9,9.5,10,10.5,11,11.5,12,12.5,13,13.5,14,14.5,15"</formula1>
    </dataValidation>
    <dataValidation type="whole" allowBlank="1" showInputMessage="1" showErrorMessage="1" sqref="H121:H151 H46:H76 H7:H37 H85:H112">
      <formula1>0</formula1>
      <formula2>15</formula2>
    </dataValidation>
    <dataValidation type="list" allowBlank="1" showInputMessage="1" showErrorMessage="1" sqref="D7:D37 D46:D76 D121:D151 D85:D112">
      <formula1>"0,1,※2時間未満,※受入なし"</formula1>
    </dataValidation>
  </dataValidations>
  <printOptions horizontalCentered="1"/>
  <pageMargins left="0.5511811023622047" right="0.5511811023622047" top="0.5905511811023623" bottom="0.5905511811023623" header="0.5118110236220472" footer="0.2362204724409449"/>
  <pageSetup fitToHeight="2" horizontalDpi="600" verticalDpi="600" orientation="portrait" paperSize="9" scale="64" r:id="rId2"/>
  <rowBreaks count="1" manualBreakCount="1">
    <brk id="82" max="10" man="1"/>
  </rowBreaks>
  <colBreaks count="1" manualBreakCount="1">
    <brk id="13" max="149" man="1"/>
  </colBreaks>
  <drawing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B2:O27"/>
  <sheetViews>
    <sheetView view="pageBreakPreview" zoomScale="95" zoomScaleNormal="85" zoomScaleSheetLayoutView="95" zoomScalePageLayoutView="0" workbookViewId="0" topLeftCell="A1">
      <selection activeCell="J12" sqref="J12:M12"/>
    </sheetView>
  </sheetViews>
  <sheetFormatPr defaultColWidth="8.796875" defaultRowHeight="35.25" customHeight="1"/>
  <cols>
    <col min="1" max="1" width="1.8984375" style="175" customWidth="1"/>
    <col min="2" max="3" width="5.3984375" style="175" customWidth="1"/>
    <col min="4" max="4" width="20.3984375" style="175" customWidth="1"/>
    <col min="5" max="7" width="19.8984375" style="175" customWidth="1"/>
    <col min="8" max="8" width="12.09765625" style="175" customWidth="1"/>
    <col min="9" max="9" width="4.5" style="175" customWidth="1"/>
    <col min="10" max="10" width="9.3984375" style="175" customWidth="1"/>
    <col min="11" max="11" width="11.3984375" style="175" customWidth="1"/>
    <col min="12" max="13" width="14.09765625" style="175" customWidth="1"/>
    <col min="14" max="14" width="12.09765625" style="175" customWidth="1"/>
    <col min="15" max="15" width="4.5" style="175" customWidth="1"/>
    <col min="16" max="16384" width="9" style="175" customWidth="1"/>
  </cols>
  <sheetData>
    <row r="1" ht="9" customHeight="1"/>
    <row r="2" spans="2:14" ht="27" customHeight="1">
      <c r="B2" s="629" t="s">
        <v>243</v>
      </c>
      <c r="C2" s="630"/>
      <c r="D2" s="654"/>
      <c r="E2" s="655"/>
      <c r="F2" s="655"/>
      <c r="G2" s="655"/>
      <c r="H2" s="656"/>
      <c r="J2" s="230" t="s">
        <v>242</v>
      </c>
      <c r="K2" s="232"/>
      <c r="L2" s="231" t="s">
        <v>241</v>
      </c>
      <c r="M2" s="663"/>
      <c r="N2" s="664"/>
    </row>
    <row r="3" spans="2:14" ht="27" customHeight="1">
      <c r="B3" s="631"/>
      <c r="C3" s="632"/>
      <c r="D3" s="657"/>
      <c r="E3" s="658"/>
      <c r="F3" s="658"/>
      <c r="G3" s="658"/>
      <c r="H3" s="659"/>
      <c r="J3" s="230" t="s">
        <v>240</v>
      </c>
      <c r="K3" s="660"/>
      <c r="L3" s="661"/>
      <c r="M3" s="661"/>
      <c r="N3" s="662"/>
    </row>
    <row r="4" ht="9" customHeight="1"/>
    <row r="5" spans="2:14" ht="21" customHeight="1">
      <c r="B5" s="635" t="s">
        <v>239</v>
      </c>
      <c r="C5" s="636"/>
      <c r="D5" s="637"/>
      <c r="E5" s="672" t="s">
        <v>238</v>
      </c>
      <c r="F5" s="670"/>
      <c r="G5" s="670"/>
      <c r="H5" s="671"/>
      <c r="J5" s="667"/>
      <c r="K5" s="665" t="s">
        <v>237</v>
      </c>
      <c r="L5" s="669" t="s">
        <v>236</v>
      </c>
      <c r="M5" s="670"/>
      <c r="N5" s="671"/>
    </row>
    <row r="6" spans="2:14" ht="21" customHeight="1">
      <c r="B6" s="229"/>
      <c r="C6" s="228"/>
      <c r="D6" s="227" t="s">
        <v>235</v>
      </c>
      <c r="E6" s="226" t="s">
        <v>234</v>
      </c>
      <c r="F6" s="224" t="s">
        <v>233</v>
      </c>
      <c r="G6" s="224" t="s">
        <v>232</v>
      </c>
      <c r="H6" s="223" t="s">
        <v>229</v>
      </c>
      <c r="J6" s="668"/>
      <c r="K6" s="666"/>
      <c r="L6" s="225" t="s">
        <v>231</v>
      </c>
      <c r="M6" s="224" t="s">
        <v>230</v>
      </c>
      <c r="N6" s="223" t="s">
        <v>229</v>
      </c>
    </row>
    <row r="7" spans="2:14" ht="27" customHeight="1">
      <c r="B7" s="638" t="s">
        <v>228</v>
      </c>
      <c r="C7" s="222">
        <v>1</v>
      </c>
      <c r="D7" s="221"/>
      <c r="E7" s="220"/>
      <c r="F7" s="219"/>
      <c r="G7" s="219"/>
      <c r="H7" s="214"/>
      <c r="J7" s="218" t="s">
        <v>227</v>
      </c>
      <c r="K7" s="217"/>
      <c r="L7" s="216"/>
      <c r="M7" s="215"/>
      <c r="N7" s="214"/>
    </row>
    <row r="8" spans="2:14" ht="27" customHeight="1" thickBot="1">
      <c r="B8" s="639"/>
      <c r="C8" s="201">
        <v>2</v>
      </c>
      <c r="D8" s="200"/>
      <c r="E8" s="213"/>
      <c r="F8" s="198"/>
      <c r="G8" s="198"/>
      <c r="H8" s="205"/>
      <c r="J8" s="212" t="s">
        <v>226</v>
      </c>
      <c r="K8" s="211"/>
      <c r="L8" s="210"/>
      <c r="M8" s="209"/>
      <c r="N8" s="208"/>
    </row>
    <row r="9" spans="2:14" ht="27" customHeight="1" thickTop="1">
      <c r="B9" s="639"/>
      <c r="C9" s="201">
        <v>3</v>
      </c>
      <c r="D9" s="200"/>
      <c r="E9" s="199"/>
      <c r="F9" s="198"/>
      <c r="G9" s="198"/>
      <c r="H9" s="205"/>
      <c r="J9" s="633" t="s">
        <v>2</v>
      </c>
      <c r="K9" s="633"/>
      <c r="L9" s="648"/>
      <c r="M9" s="650"/>
      <c r="N9" s="207"/>
    </row>
    <row r="10" spans="2:15" ht="27" customHeight="1">
      <c r="B10" s="639"/>
      <c r="C10" s="201">
        <v>4</v>
      </c>
      <c r="D10" s="200"/>
      <c r="E10" s="199"/>
      <c r="F10" s="198"/>
      <c r="G10" s="198"/>
      <c r="H10" s="205"/>
      <c r="J10" s="634"/>
      <c r="K10" s="634"/>
      <c r="L10" s="649"/>
      <c r="M10" s="651"/>
      <c r="N10" s="194"/>
      <c r="O10" s="193" t="s">
        <v>262</v>
      </c>
    </row>
    <row r="11" spans="2:14" ht="27" customHeight="1">
      <c r="B11" s="639"/>
      <c r="C11" s="201">
        <v>5</v>
      </c>
      <c r="D11" s="200"/>
      <c r="E11" s="199"/>
      <c r="F11" s="198"/>
      <c r="G11" s="198"/>
      <c r="H11" s="205"/>
      <c r="J11" s="206"/>
      <c r="K11" s="206"/>
      <c r="L11" s="206"/>
      <c r="M11" s="206"/>
      <c r="N11" s="206"/>
    </row>
    <row r="12" spans="2:14" ht="27" customHeight="1">
      <c r="B12" s="639"/>
      <c r="C12" s="201">
        <v>6</v>
      </c>
      <c r="D12" s="200"/>
      <c r="E12" s="199"/>
      <c r="F12" s="198"/>
      <c r="G12" s="198"/>
      <c r="H12" s="205"/>
      <c r="I12" s="204"/>
      <c r="J12" s="652" t="s">
        <v>263</v>
      </c>
      <c r="K12" s="653"/>
      <c r="L12" s="653"/>
      <c r="M12" s="653"/>
      <c r="N12" s="203"/>
    </row>
    <row r="13" spans="2:14" ht="27" customHeight="1">
      <c r="B13" s="639"/>
      <c r="C13" s="201">
        <v>7</v>
      </c>
      <c r="D13" s="200"/>
      <c r="E13" s="199"/>
      <c r="F13" s="198"/>
      <c r="G13" s="198"/>
      <c r="H13" s="197"/>
      <c r="J13" s="202"/>
      <c r="K13" s="202"/>
      <c r="L13" s="202"/>
      <c r="M13" s="202"/>
      <c r="N13" s="202"/>
    </row>
    <row r="14" spans="2:14" ht="27" customHeight="1">
      <c r="B14" s="639"/>
      <c r="C14" s="201">
        <v>8</v>
      </c>
      <c r="D14" s="200"/>
      <c r="E14" s="199"/>
      <c r="F14" s="198"/>
      <c r="G14" s="198"/>
      <c r="H14" s="197"/>
      <c r="J14" s="641" t="s">
        <v>225</v>
      </c>
      <c r="K14" s="641"/>
      <c r="L14" s="641"/>
      <c r="M14" s="641"/>
      <c r="N14" s="641"/>
    </row>
    <row r="15" spans="2:14" ht="27" customHeight="1">
      <c r="B15" s="639"/>
      <c r="C15" s="201">
        <v>9</v>
      </c>
      <c r="D15" s="200"/>
      <c r="E15" s="199"/>
      <c r="F15" s="198"/>
      <c r="G15" s="198"/>
      <c r="H15" s="197"/>
      <c r="J15" s="642"/>
      <c r="K15" s="642"/>
      <c r="L15" s="642"/>
      <c r="M15" s="642"/>
      <c r="N15" s="642"/>
    </row>
    <row r="16" spans="2:14" ht="27" customHeight="1">
      <c r="B16" s="639"/>
      <c r="C16" s="201">
        <v>10</v>
      </c>
      <c r="D16" s="200"/>
      <c r="E16" s="199"/>
      <c r="F16" s="198"/>
      <c r="G16" s="198"/>
      <c r="H16" s="197"/>
      <c r="J16" s="642"/>
      <c r="K16" s="642"/>
      <c r="L16" s="642"/>
      <c r="M16" s="642"/>
      <c r="N16" s="642"/>
    </row>
    <row r="17" spans="2:14" ht="27" customHeight="1">
      <c r="B17" s="640"/>
      <c r="C17" s="643" t="s">
        <v>2</v>
      </c>
      <c r="D17" s="644"/>
      <c r="E17" s="196"/>
      <c r="F17" s="195"/>
      <c r="G17" s="195"/>
      <c r="H17" s="194"/>
      <c r="I17" s="193" t="s">
        <v>261</v>
      </c>
      <c r="J17" s="642"/>
      <c r="K17" s="642"/>
      <c r="L17" s="642"/>
      <c r="M17" s="642"/>
      <c r="N17" s="642"/>
    </row>
    <row r="18" spans="2:14" ht="27" customHeight="1">
      <c r="B18" s="645" t="s">
        <v>224</v>
      </c>
      <c r="C18" s="192">
        <v>1</v>
      </c>
      <c r="D18" s="191"/>
      <c r="E18" s="190"/>
      <c r="F18" s="189"/>
      <c r="G18" s="189"/>
      <c r="H18" s="188"/>
      <c r="J18" s="642"/>
      <c r="K18" s="642"/>
      <c r="L18" s="642"/>
      <c r="M18" s="642"/>
      <c r="N18" s="642"/>
    </row>
    <row r="19" spans="2:14" ht="27" customHeight="1">
      <c r="B19" s="646"/>
      <c r="C19" s="185">
        <v>2</v>
      </c>
      <c r="D19" s="184"/>
      <c r="E19" s="183"/>
      <c r="F19" s="182"/>
      <c r="G19" s="182"/>
      <c r="H19" s="187"/>
      <c r="J19" s="642"/>
      <c r="K19" s="642"/>
      <c r="L19" s="642"/>
      <c r="M19" s="642"/>
      <c r="N19" s="642"/>
    </row>
    <row r="20" spans="2:14" ht="27" customHeight="1">
      <c r="B20" s="646"/>
      <c r="C20" s="185">
        <v>3</v>
      </c>
      <c r="D20" s="184"/>
      <c r="E20" s="183"/>
      <c r="F20" s="182"/>
      <c r="G20" s="182"/>
      <c r="H20" s="181"/>
      <c r="J20" s="642"/>
      <c r="K20" s="642"/>
      <c r="L20" s="642"/>
      <c r="M20" s="642"/>
      <c r="N20" s="642"/>
    </row>
    <row r="21" spans="2:14" ht="27" customHeight="1">
      <c r="B21" s="646"/>
      <c r="C21" s="185">
        <v>4</v>
      </c>
      <c r="D21" s="184"/>
      <c r="E21" s="183"/>
      <c r="F21" s="182"/>
      <c r="G21" s="182"/>
      <c r="H21" s="181"/>
      <c r="J21" s="642"/>
      <c r="K21" s="642"/>
      <c r="L21" s="642"/>
      <c r="M21" s="642"/>
      <c r="N21" s="642"/>
    </row>
    <row r="22" spans="2:14" ht="27" customHeight="1">
      <c r="B22" s="646"/>
      <c r="C22" s="185">
        <v>5</v>
      </c>
      <c r="D22" s="184"/>
      <c r="E22" s="183"/>
      <c r="F22" s="182"/>
      <c r="G22" s="182"/>
      <c r="H22" s="181"/>
      <c r="J22" s="642"/>
      <c r="K22" s="642"/>
      <c r="L22" s="642"/>
      <c r="M22" s="642"/>
      <c r="N22" s="642"/>
    </row>
    <row r="23" spans="2:14" ht="27" customHeight="1">
      <c r="B23" s="646"/>
      <c r="C23" s="185">
        <v>6</v>
      </c>
      <c r="D23" s="184"/>
      <c r="E23" s="183"/>
      <c r="F23" s="182"/>
      <c r="G23" s="182"/>
      <c r="H23" s="181"/>
      <c r="J23" s="642"/>
      <c r="K23" s="642"/>
      <c r="L23" s="642"/>
      <c r="M23" s="642"/>
      <c r="N23" s="642"/>
    </row>
    <row r="24" spans="2:8" ht="27" customHeight="1">
      <c r="B24" s="646"/>
      <c r="C24" s="185">
        <v>7</v>
      </c>
      <c r="D24" s="184"/>
      <c r="E24" s="183"/>
      <c r="F24" s="182"/>
      <c r="G24" s="182"/>
      <c r="H24" s="181"/>
    </row>
    <row r="25" spans="2:10" ht="27" customHeight="1">
      <c r="B25" s="646"/>
      <c r="C25" s="185">
        <v>8</v>
      </c>
      <c r="D25" s="184"/>
      <c r="E25" s="183"/>
      <c r="F25" s="182"/>
      <c r="G25" s="182"/>
      <c r="H25" s="181"/>
      <c r="J25" s="186" t="s">
        <v>223</v>
      </c>
    </row>
    <row r="26" spans="2:10" ht="27" customHeight="1">
      <c r="B26" s="646"/>
      <c r="C26" s="185">
        <v>9</v>
      </c>
      <c r="D26" s="184"/>
      <c r="E26" s="183"/>
      <c r="F26" s="182"/>
      <c r="G26" s="182"/>
      <c r="H26" s="181"/>
      <c r="J26" s="627"/>
    </row>
    <row r="27" spans="2:10" ht="27" customHeight="1">
      <c r="B27" s="647"/>
      <c r="C27" s="180">
        <v>10</v>
      </c>
      <c r="D27" s="179"/>
      <c r="E27" s="178"/>
      <c r="F27" s="177"/>
      <c r="G27" s="177"/>
      <c r="H27" s="176"/>
      <c r="J27" s="628"/>
    </row>
    <row r="28" ht="8.25" customHeight="1"/>
  </sheetData>
  <sheetProtection/>
  <mergeCells count="20">
    <mergeCell ref="L9:L10"/>
    <mergeCell ref="M9:M10"/>
    <mergeCell ref="J12:M12"/>
    <mergeCell ref="D2:H3"/>
    <mergeCell ref="K3:N3"/>
    <mergeCell ref="M2:N2"/>
    <mergeCell ref="K5:K6"/>
    <mergeCell ref="J5:J6"/>
    <mergeCell ref="L5:N5"/>
    <mergeCell ref="E5:H5"/>
    <mergeCell ref="J26:J27"/>
    <mergeCell ref="B2:C3"/>
    <mergeCell ref="K9:K10"/>
    <mergeCell ref="B5:D5"/>
    <mergeCell ref="B7:B17"/>
    <mergeCell ref="J9:J10"/>
    <mergeCell ref="J14:N14"/>
    <mergeCell ref="J15:N23"/>
    <mergeCell ref="C17:D17"/>
    <mergeCell ref="B18:B27"/>
  </mergeCells>
  <printOptions/>
  <pageMargins left="0.7" right="0.7" top="0.75" bottom="0.75" header="0.3" footer="0.3"/>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2022-07-07T04:23:21Z</cp:lastPrinted>
  <dcterms:created xsi:type="dcterms:W3CDTF">2004-11-24T03:02:19Z</dcterms:created>
  <dcterms:modified xsi:type="dcterms:W3CDTF">2022-07-11T08:46:50Z</dcterms:modified>
  <cp:category/>
  <cp:version/>
  <cp:contentType/>
  <cp:contentStatus/>
</cp:coreProperties>
</file>