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元年度\06_公表\web掲載用_Zaisei2114\R1\"/>
    </mc:Choice>
  </mc:AlternateContent>
  <workbookProtection workbookAlgorithmName="SHA-512" workbookHashValue="eDSG4xb0l6lwTPEtEPUmNe7yq0I0wwDON0AYlqnfA+JzSvnK4D0raU0rIVA88vDolKiI7uhkCujeVaRTvKbLRg==" workbookSaltValue="/6roswLqktCiztQg9Tk4cQ==" workbookSpinCount="100000" lockStructure="1"/>
  <bookViews>
    <workbookView xWindow="120" yWindow="30" windowWidth="20340" windowHeight="7860" tabRatio="719"/>
  </bookViews>
  <sheets>
    <sheet name="当初" sheetId="12" r:id="rId1"/>
    <sheet name="当初表①" sheetId="14" state="hidden" r:id="rId2"/>
    <sheet name="当初表②" sheetId="13" state="hidden" r:id="rId3"/>
    <sheet name="当初表③" sheetId="15" state="hidden" r:id="rId4"/>
    <sheet name="当初表④" sheetId="16" state="hidden" r:id="rId5"/>
    <sheet name="主なもの" sheetId="11" state="hidden" r:id="rId6"/>
    <sheet name="計数整理表（千単）" sheetId="4" state="hidden" r:id="rId7"/>
  </sheets>
  <definedNames>
    <definedName name="_xlnm.Print_Area" localSheetId="6">'計数整理表（千単）'!$BF$1:$BY$59</definedName>
    <definedName name="_xlnm.Print_Area" localSheetId="0">当初!$A$1:$AZ$272</definedName>
    <definedName name="_xlnm.Print_Area" localSheetId="1">当初表①!$A$1:$AK$8</definedName>
    <definedName name="_xlnm.Print_Titles" localSheetId="6">'計数整理表（千単）'!$A:$F</definedName>
  </definedNames>
  <calcPr calcId="162913"/>
</workbook>
</file>

<file path=xl/calcChain.xml><?xml version="1.0" encoding="utf-8"?>
<calcChain xmlns="http://schemas.openxmlformats.org/spreadsheetml/2006/main">
  <c r="Q17" i="4" l="1"/>
  <c r="AC17" i="4" l="1"/>
  <c r="N6" i="14"/>
  <c r="A46" i="4" l="1"/>
  <c r="K47" i="4"/>
  <c r="K48" i="4"/>
  <c r="K49" i="4"/>
  <c r="K50" i="4"/>
  <c r="K51" i="4"/>
  <c r="K52" i="4"/>
  <c r="K53" i="4"/>
  <c r="K54" i="4"/>
  <c r="K55" i="4"/>
  <c r="K56" i="4"/>
  <c r="K57" i="4"/>
  <c r="K46" i="4"/>
  <c r="H6" i="14" l="1"/>
  <c r="AZ76" i="12" l="1"/>
  <c r="AZ115" i="12" s="1"/>
  <c r="N5" i="14"/>
  <c r="BV56" i="4"/>
  <c r="BV37" i="4"/>
  <c r="BV27" i="4"/>
  <c r="BM37" i="4"/>
  <c r="BM34" i="4"/>
  <c r="BD37" i="4"/>
  <c r="BD34" i="4"/>
  <c r="AU36" i="4"/>
  <c r="AU37" i="4"/>
  <c r="AU34" i="4"/>
  <c r="AL36" i="4"/>
  <c r="AL37" i="4"/>
  <c r="AL34" i="4"/>
  <c r="W32" i="4"/>
  <c r="W31" i="4"/>
  <c r="BD11" i="4"/>
  <c r="AU11" i="4"/>
  <c r="AF15" i="4"/>
  <c r="W18" i="4"/>
  <c r="W11" i="4"/>
  <c r="W9" i="4"/>
  <c r="W6" i="4"/>
  <c r="AZ155" i="12" l="1"/>
  <c r="AZ196" i="12" s="1"/>
  <c r="AZ234" i="12" s="1"/>
  <c r="Q53" i="4"/>
  <c r="A47" i="4"/>
  <c r="A48" i="4"/>
  <c r="A49" i="4"/>
  <c r="A50" i="4"/>
  <c r="A51" i="4"/>
  <c r="A52" i="4"/>
  <c r="A53" i="4"/>
  <c r="A54" i="4"/>
  <c r="A55" i="4"/>
  <c r="A56" i="4"/>
  <c r="Q46" i="4"/>
  <c r="N56" i="4"/>
  <c r="Q38" i="4"/>
  <c r="Q26" i="4"/>
  <c r="Q18" i="4"/>
  <c r="Q12" i="4"/>
  <c r="N7" i="4"/>
  <c r="H56" i="4" l="1"/>
  <c r="H57" i="4" s="1"/>
  <c r="H36" i="4"/>
  <c r="H31" i="4"/>
  <c r="H26" i="4"/>
  <c r="H15" i="4" l="1"/>
  <c r="H19" i="4" s="1"/>
  <c r="H38" i="4" s="1"/>
  <c r="H9" i="4"/>
  <c r="Q5" i="14"/>
  <c r="K9" i="4" l="1"/>
  <c r="H34" i="4"/>
  <c r="K16" i="4"/>
  <c r="K13" i="4"/>
  <c r="K7" i="4"/>
  <c r="K5" i="4"/>
  <c r="K17" i="4"/>
  <c r="K14" i="4"/>
  <c r="K8" i="4"/>
  <c r="K12" i="4"/>
  <c r="K6" i="4"/>
  <c r="K18" i="4"/>
  <c r="K11" i="4"/>
  <c r="K10" i="4"/>
  <c r="AA4" i="14"/>
  <c r="AA6" i="14" s="1"/>
  <c r="K15" i="4"/>
  <c r="H39" i="4" l="1"/>
  <c r="K19" i="4"/>
  <c r="AJ5" i="14"/>
  <c r="AG5" i="14"/>
  <c r="H40" i="4" l="1"/>
  <c r="K40" i="4" s="1"/>
  <c r="K37" i="4"/>
  <c r="K28" i="4"/>
  <c r="K27" i="4"/>
  <c r="K33" i="4"/>
  <c r="K30" i="4"/>
  <c r="K35" i="4"/>
  <c r="K32" i="4"/>
  <c r="K29" i="4"/>
  <c r="K31" i="4"/>
  <c r="K26" i="4"/>
  <c r="K36" i="4"/>
  <c r="K38" i="4"/>
  <c r="K34" i="4"/>
  <c r="BP15" i="4"/>
  <c r="K39" i="4" l="1"/>
  <c r="BP57" i="4"/>
  <c r="BP34" i="4" l="1"/>
  <c r="BP31" i="4"/>
  <c r="BP26" i="4"/>
  <c r="BP5" i="4"/>
  <c r="BP19" i="4" l="1"/>
  <c r="BP39" i="4"/>
  <c r="BP40" i="4" s="1"/>
  <c r="BG15" i="4"/>
  <c r="BG57" i="4"/>
  <c r="BG34" i="4"/>
  <c r="BG31" i="4"/>
  <c r="BG26" i="4"/>
  <c r="BG39" i="4" s="1"/>
  <c r="BG40" i="4" s="1"/>
  <c r="BG5" i="4"/>
  <c r="BG19" i="4" l="1"/>
  <c r="Z5" i="4"/>
  <c r="AC5" i="4"/>
  <c r="Z6" i="4" l="1"/>
  <c r="AC6" i="4"/>
  <c r="AI6" i="4"/>
  <c r="AR6" i="4" l="1"/>
  <c r="BA6" i="4" l="1"/>
  <c r="BJ6" i="4" s="1"/>
  <c r="AC7" i="4"/>
  <c r="Z7" i="4"/>
  <c r="BS6" i="4" l="1"/>
  <c r="K6" i="14"/>
  <c r="N57" i="4" l="1"/>
  <c r="N59" i="13" s="1"/>
  <c r="H49" i="13" l="1"/>
  <c r="N49" i="13"/>
  <c r="T49" i="13"/>
  <c r="H50" i="13"/>
  <c r="N50" i="13"/>
  <c r="T50" i="13"/>
  <c r="H51" i="13"/>
  <c r="N51" i="13"/>
  <c r="T51" i="13"/>
  <c r="H52" i="13"/>
  <c r="N52" i="13"/>
  <c r="T52" i="13"/>
  <c r="H53" i="13"/>
  <c r="N53" i="13"/>
  <c r="T53" i="13"/>
  <c r="H54" i="13"/>
  <c r="N54" i="13"/>
  <c r="T54" i="13"/>
  <c r="H55" i="13"/>
  <c r="N55" i="13"/>
  <c r="T55" i="13"/>
  <c r="H56" i="13"/>
  <c r="N56" i="13"/>
  <c r="T56" i="13"/>
  <c r="H57" i="13"/>
  <c r="N57" i="13"/>
  <c r="T57" i="13"/>
  <c r="H58" i="13"/>
  <c r="N58" i="13"/>
  <c r="T58" i="13"/>
  <c r="T48" i="13"/>
  <c r="N48" i="13"/>
  <c r="H48" i="13"/>
  <c r="T9" i="4" l="1"/>
  <c r="N9" i="4"/>
  <c r="H59" i="13" l="1"/>
  <c r="T37" i="13" l="1"/>
  <c r="T36" i="13"/>
  <c r="T35" i="13"/>
  <c r="T33" i="13"/>
  <c r="T32" i="13"/>
  <c r="T30" i="13"/>
  <c r="T29" i="13"/>
  <c r="T28" i="13"/>
  <c r="T27" i="13"/>
  <c r="N37" i="13"/>
  <c r="N36" i="13"/>
  <c r="N35" i="13"/>
  <c r="N33" i="13"/>
  <c r="N32" i="13"/>
  <c r="N30" i="13"/>
  <c r="N29" i="13"/>
  <c r="N28" i="13"/>
  <c r="N27" i="13"/>
  <c r="H38" i="13"/>
  <c r="H37" i="13"/>
  <c r="H36" i="13"/>
  <c r="H35" i="13"/>
  <c r="H33" i="13"/>
  <c r="H32" i="13"/>
  <c r="H30" i="13"/>
  <c r="H29" i="13"/>
  <c r="H28" i="13"/>
  <c r="H27" i="13"/>
  <c r="T17" i="13"/>
  <c r="T16" i="13"/>
  <c r="T15" i="13"/>
  <c r="T13" i="13"/>
  <c r="T12" i="13"/>
  <c r="T11" i="13"/>
  <c r="T10" i="13"/>
  <c r="T9" i="13"/>
  <c r="T8" i="13"/>
  <c r="T7" i="13"/>
  <c r="T6" i="13"/>
  <c r="T5" i="13"/>
  <c r="N17" i="13"/>
  <c r="N16" i="13"/>
  <c r="N15" i="13"/>
  <c r="N13" i="13"/>
  <c r="N12" i="13"/>
  <c r="N11" i="13"/>
  <c r="N10" i="13"/>
  <c r="N9" i="13"/>
  <c r="N8" i="13"/>
  <c r="N7" i="13"/>
  <c r="N6" i="13"/>
  <c r="N5" i="13"/>
  <c r="H17" i="13"/>
  <c r="H16" i="13"/>
  <c r="H15" i="13"/>
  <c r="H13" i="13"/>
  <c r="H12" i="13"/>
  <c r="H11" i="13"/>
  <c r="H10" i="13"/>
  <c r="H9" i="13"/>
  <c r="H7" i="13"/>
  <c r="H6" i="13"/>
  <c r="H5" i="13"/>
  <c r="Q4" i="14"/>
  <c r="N4" i="14"/>
  <c r="Q52" i="4"/>
  <c r="AX57" i="4"/>
  <c r="AO57" i="4"/>
  <c r="AF57" i="4"/>
  <c r="T57" i="4"/>
  <c r="AI56" i="4"/>
  <c r="AR56" i="4" s="1"/>
  <c r="Z56" i="4"/>
  <c r="Z58" i="13" s="1"/>
  <c r="AI55" i="4"/>
  <c r="AR55" i="4" s="1"/>
  <c r="AC55" i="4"/>
  <c r="AC57" i="13" s="1"/>
  <c r="Z55" i="4"/>
  <c r="Z57" i="13" s="1"/>
  <c r="AI54" i="4"/>
  <c r="AC54" i="4"/>
  <c r="AC56" i="13" s="1"/>
  <c r="Z54" i="4"/>
  <c r="Z56" i="13" s="1"/>
  <c r="AI53" i="4"/>
  <c r="AC53" i="4"/>
  <c r="AC55" i="13" s="1"/>
  <c r="Z53" i="4"/>
  <c r="Z55" i="13" s="1"/>
  <c r="AI52" i="4"/>
  <c r="AC52" i="4"/>
  <c r="AC54" i="13" s="1"/>
  <c r="Z52" i="4"/>
  <c r="Z54" i="13" s="1"/>
  <c r="AI51" i="4"/>
  <c r="AR51" i="4" s="1"/>
  <c r="AC51" i="4"/>
  <c r="AC53" i="13" s="1"/>
  <c r="Z51" i="4"/>
  <c r="Z53" i="13" s="1"/>
  <c r="AI50" i="4"/>
  <c r="AR50" i="4" s="1"/>
  <c r="BA50" i="4" s="1"/>
  <c r="BJ50" i="4" s="1"/>
  <c r="AC50" i="4"/>
  <c r="AC52" i="13" s="1"/>
  <c r="Z50" i="4"/>
  <c r="Z52" i="13" s="1"/>
  <c r="AI49" i="4"/>
  <c r="AR49" i="4" s="1"/>
  <c r="BA49" i="4" s="1"/>
  <c r="BJ49" i="4" s="1"/>
  <c r="AC49" i="4"/>
  <c r="AC51" i="13" s="1"/>
  <c r="Z49" i="4"/>
  <c r="Z51" i="13" s="1"/>
  <c r="AI48" i="4"/>
  <c r="AC48" i="4"/>
  <c r="AC50" i="13" s="1"/>
  <c r="Z48" i="4"/>
  <c r="Z50" i="13" s="1"/>
  <c r="AI47" i="4"/>
  <c r="AR47" i="4" s="1"/>
  <c r="AC47" i="4"/>
  <c r="AC49" i="13" s="1"/>
  <c r="Z47" i="4"/>
  <c r="Z49" i="13" s="1"/>
  <c r="AI46" i="4"/>
  <c r="AC46" i="4"/>
  <c r="AC48" i="13" s="1"/>
  <c r="Z46" i="4"/>
  <c r="Z48" i="13" s="1"/>
  <c r="K54" i="13" l="1"/>
  <c r="K50" i="13"/>
  <c r="K55" i="13"/>
  <c r="K57" i="13"/>
  <c r="K53" i="13"/>
  <c r="K49" i="13"/>
  <c r="K51" i="13"/>
  <c r="K56" i="13"/>
  <c r="K52" i="13"/>
  <c r="K48" i="13"/>
  <c r="BS50" i="4"/>
  <c r="BS49" i="4"/>
  <c r="W48" i="4"/>
  <c r="T59" i="13"/>
  <c r="W50" i="13"/>
  <c r="Q54" i="13"/>
  <c r="W49" i="4"/>
  <c r="W51" i="13" s="1"/>
  <c r="W53" i="4"/>
  <c r="W55" i="13" s="1"/>
  <c r="W46" i="4"/>
  <c r="W48" i="13" s="1"/>
  <c r="W50" i="4"/>
  <c r="W52" i="13" s="1"/>
  <c r="W54" i="4"/>
  <c r="W56" i="13" s="1"/>
  <c r="W47" i="4"/>
  <c r="W49" i="13" s="1"/>
  <c r="W51" i="4"/>
  <c r="W53" i="13" s="1"/>
  <c r="W55" i="4"/>
  <c r="W57" i="13" s="1"/>
  <c r="W52" i="4"/>
  <c r="W54" i="13" s="1"/>
  <c r="W56" i="4"/>
  <c r="W58" i="13" s="1"/>
  <c r="Q49" i="4"/>
  <c r="Q51" i="13" s="1"/>
  <c r="Q55" i="13"/>
  <c r="Q48" i="13"/>
  <c r="Q51" i="4"/>
  <c r="Q53" i="13" s="1"/>
  <c r="Q55" i="4"/>
  <c r="Q57" i="13" s="1"/>
  <c r="Q48" i="4"/>
  <c r="Q50" i="13" s="1"/>
  <c r="Q50" i="4"/>
  <c r="Q52" i="13" s="1"/>
  <c r="Q54" i="4"/>
  <c r="Q56" i="13" s="1"/>
  <c r="Q47" i="4"/>
  <c r="Q49" i="13" s="1"/>
  <c r="Q56" i="4"/>
  <c r="Q58" i="13" s="1"/>
  <c r="Q6" i="14"/>
  <c r="AC56" i="4"/>
  <c r="AC58" i="13" s="1"/>
  <c r="AI57" i="4"/>
  <c r="AL46" i="4" s="1"/>
  <c r="Z57" i="4"/>
  <c r="Z59" i="13" s="1"/>
  <c r="AR46" i="4"/>
  <c r="AR53" i="4"/>
  <c r="BA53" i="4" s="1"/>
  <c r="BJ53" i="4" s="1"/>
  <c r="AR54" i="4"/>
  <c r="BA54" i="4" s="1"/>
  <c r="BJ54" i="4" s="1"/>
  <c r="AC57" i="4"/>
  <c r="AC59" i="13" s="1"/>
  <c r="BA56" i="4"/>
  <c r="BJ56" i="4" s="1"/>
  <c r="BA47" i="4"/>
  <c r="BJ47" i="4" s="1"/>
  <c r="BA51" i="4"/>
  <c r="BJ51" i="4" s="1"/>
  <c r="BA55" i="4"/>
  <c r="BJ55" i="4" s="1"/>
  <c r="AR48" i="4"/>
  <c r="AR52" i="4"/>
  <c r="K58" i="13" l="1"/>
  <c r="BS54" i="4"/>
  <c r="BS53" i="4"/>
  <c r="BS55" i="4"/>
  <c r="BS51" i="4"/>
  <c r="BS47" i="4"/>
  <c r="BS56" i="4"/>
  <c r="AL50" i="4"/>
  <c r="AL54" i="4"/>
  <c r="AL47" i="4"/>
  <c r="AL51" i="4"/>
  <c r="AL55" i="4"/>
  <c r="AL48" i="4"/>
  <c r="AL52" i="4"/>
  <c r="AL56" i="4"/>
  <c r="AL53" i="4"/>
  <c r="AL49" i="4"/>
  <c r="BA46" i="4"/>
  <c r="BJ46" i="4" s="1"/>
  <c r="AR57" i="4"/>
  <c r="AU46" i="4" s="1"/>
  <c r="BA52" i="4"/>
  <c r="BJ52" i="4" s="1"/>
  <c r="BA48" i="4"/>
  <c r="BJ48" i="4" s="1"/>
  <c r="AX34" i="4"/>
  <c r="AX31" i="4"/>
  <c r="AX26" i="4"/>
  <c r="AO31" i="4"/>
  <c r="AO34" i="4"/>
  <c r="AO26" i="4"/>
  <c r="AF26" i="4"/>
  <c r="AF31" i="4"/>
  <c r="AF34" i="4"/>
  <c r="AC36" i="4"/>
  <c r="AC36" i="13" s="1"/>
  <c r="T31" i="4"/>
  <c r="T26" i="4"/>
  <c r="N31" i="13"/>
  <c r="H31" i="13"/>
  <c r="H34" i="13"/>
  <c r="H26" i="13"/>
  <c r="AX15" i="4"/>
  <c r="AX5" i="4"/>
  <c r="AO15" i="4"/>
  <c r="AO5" i="4"/>
  <c r="T4" i="13"/>
  <c r="T15" i="4"/>
  <c r="T14" i="13" s="1"/>
  <c r="N4" i="13"/>
  <c r="N15" i="4"/>
  <c r="N19" i="4" s="1"/>
  <c r="H14" i="13"/>
  <c r="AI37" i="4"/>
  <c r="AI36" i="4"/>
  <c r="AI35" i="4"/>
  <c r="AI33" i="4"/>
  <c r="AI32" i="4"/>
  <c r="AI30" i="4"/>
  <c r="AI29" i="4"/>
  <c r="AI28" i="4"/>
  <c r="AI27" i="4"/>
  <c r="AI18" i="4"/>
  <c r="AI17" i="4"/>
  <c r="AI16" i="4"/>
  <c r="AI14" i="4"/>
  <c r="AI13" i="4"/>
  <c r="AI12" i="4"/>
  <c r="AI11" i="4"/>
  <c r="AI10" i="4"/>
  <c r="AI9" i="4"/>
  <c r="AI8" i="4"/>
  <c r="AI7" i="4"/>
  <c r="Z36" i="4"/>
  <c r="Z36" i="13" s="1"/>
  <c r="Z37" i="4"/>
  <c r="Z37" i="13" s="1"/>
  <c r="AC37" i="4"/>
  <c r="AC37" i="13" s="1"/>
  <c r="AC35" i="4"/>
  <c r="AC35" i="13" s="1"/>
  <c r="Z35" i="4"/>
  <c r="Z35" i="13" s="1"/>
  <c r="Z33" i="4"/>
  <c r="Z33" i="13" s="1"/>
  <c r="AC33" i="4"/>
  <c r="AC33" i="13" s="1"/>
  <c r="AC32" i="4"/>
  <c r="AC32" i="13" s="1"/>
  <c r="Z32" i="4"/>
  <c r="Z32" i="13" s="1"/>
  <c r="AC30" i="4"/>
  <c r="AC30" i="13" s="1"/>
  <c r="Z30" i="4"/>
  <c r="Z30" i="13" s="1"/>
  <c r="AC29" i="4"/>
  <c r="AC29" i="13" s="1"/>
  <c r="Z29" i="4"/>
  <c r="Z29" i="13" s="1"/>
  <c r="Z28" i="4"/>
  <c r="Z28" i="13" s="1"/>
  <c r="AC28" i="4"/>
  <c r="AC28" i="13" s="1"/>
  <c r="AC27" i="4"/>
  <c r="AC27" i="13" s="1"/>
  <c r="Z27" i="4"/>
  <c r="Z27" i="13" s="1"/>
  <c r="AC18" i="4"/>
  <c r="AC17" i="13" s="1"/>
  <c r="AC16" i="13"/>
  <c r="AC16" i="4"/>
  <c r="AC15" i="13" s="1"/>
  <c r="AC14" i="4"/>
  <c r="AC13" i="13" s="1"/>
  <c r="AC13" i="4"/>
  <c r="AC12" i="13" s="1"/>
  <c r="AC12" i="4"/>
  <c r="AC11" i="13" s="1"/>
  <c r="AC11" i="4"/>
  <c r="AC10" i="13" s="1"/>
  <c r="AC10" i="4"/>
  <c r="AC9" i="13" s="1"/>
  <c r="AC9" i="4"/>
  <c r="AC8" i="13" s="1"/>
  <c r="AC8" i="4"/>
  <c r="AC7" i="13" s="1"/>
  <c r="AC5" i="13"/>
  <c r="Z18" i="4"/>
  <c r="Z17" i="13" s="1"/>
  <c r="Z17" i="4"/>
  <c r="Z16" i="13" s="1"/>
  <c r="Z16" i="4"/>
  <c r="Z15" i="13" s="1"/>
  <c r="Z14" i="4"/>
  <c r="Z13" i="13" s="1"/>
  <c r="Z13" i="4"/>
  <c r="Z12" i="13" s="1"/>
  <c r="Z12" i="4"/>
  <c r="Z11" i="13" s="1"/>
  <c r="Z11" i="4"/>
  <c r="Z10" i="13" s="1"/>
  <c r="Z10" i="4"/>
  <c r="Z9" i="13" s="1"/>
  <c r="Z8" i="4"/>
  <c r="Z7" i="13" s="1"/>
  <c r="Z6" i="13"/>
  <c r="Z5" i="13"/>
  <c r="AC6" i="13"/>
  <c r="BS52" i="4" l="1"/>
  <c r="BS46" i="4"/>
  <c r="BJ57" i="4"/>
  <c r="BS48" i="4"/>
  <c r="AR13" i="4"/>
  <c r="BA13" i="4" s="1"/>
  <c r="BJ13" i="4" s="1"/>
  <c r="AR10" i="4"/>
  <c r="AR8" i="4"/>
  <c r="AR11" i="4"/>
  <c r="AR16" i="4"/>
  <c r="BA16" i="4" s="1"/>
  <c r="BJ16" i="4" s="1"/>
  <c r="AR28" i="4"/>
  <c r="AR33" i="4"/>
  <c r="AR18" i="4"/>
  <c r="BA18" i="4" s="1"/>
  <c r="BJ18" i="4" s="1"/>
  <c r="AR30" i="4"/>
  <c r="AR36" i="4"/>
  <c r="AR7" i="4"/>
  <c r="BA7" i="4" s="1"/>
  <c r="BJ7" i="4" s="1"/>
  <c r="AR14" i="4"/>
  <c r="BA14" i="4" s="1"/>
  <c r="BJ14" i="4" s="1"/>
  <c r="AR27" i="4"/>
  <c r="AR32" i="4"/>
  <c r="AR37" i="4"/>
  <c r="AR9" i="4"/>
  <c r="BA9" i="4" s="1"/>
  <c r="BJ9" i="4" s="1"/>
  <c r="AR12" i="4"/>
  <c r="BA12" i="4" s="1"/>
  <c r="BJ12" i="4" s="1"/>
  <c r="AR17" i="4"/>
  <c r="BA17" i="4" s="1"/>
  <c r="BJ17" i="4" s="1"/>
  <c r="AR29" i="4"/>
  <c r="AR35" i="4"/>
  <c r="N14" i="13"/>
  <c r="AL57" i="4"/>
  <c r="AU49" i="4"/>
  <c r="AU53" i="4"/>
  <c r="AU54" i="4"/>
  <c r="AU47" i="4"/>
  <c r="AU51" i="4"/>
  <c r="AU55" i="4"/>
  <c r="AU48" i="4"/>
  <c r="AU52" i="4"/>
  <c r="AU56" i="4"/>
  <c r="AU50" i="4"/>
  <c r="T26" i="13"/>
  <c r="N26" i="13"/>
  <c r="AI15" i="4"/>
  <c r="AI31" i="4"/>
  <c r="T31" i="13"/>
  <c r="AF19" i="4"/>
  <c r="Z15" i="4"/>
  <c r="Z14" i="13" s="1"/>
  <c r="BA57" i="4"/>
  <c r="AC15" i="4"/>
  <c r="AC14" i="13" s="1"/>
  <c r="AF39" i="4"/>
  <c r="AF40" i="4" s="1"/>
  <c r="AO19" i="4"/>
  <c r="K29" i="13"/>
  <c r="T19" i="4"/>
  <c r="Z31" i="4"/>
  <c r="Z31" i="13" s="1"/>
  <c r="AC4" i="13"/>
  <c r="AX19" i="4"/>
  <c r="AC31" i="4"/>
  <c r="AC31" i="13" s="1"/>
  <c r="AI5" i="4"/>
  <c r="K32" i="13"/>
  <c r="K27" i="13"/>
  <c r="AX39" i="4"/>
  <c r="AX40" i="4" s="1"/>
  <c r="AO39" i="4"/>
  <c r="AO40" i="4" s="1"/>
  <c r="AC26" i="4"/>
  <c r="AC26" i="13" s="1"/>
  <c r="AI26" i="4"/>
  <c r="Z26" i="4"/>
  <c r="Z26" i="13" s="1"/>
  <c r="K26" i="13"/>
  <c r="K31" i="13"/>
  <c r="BS17" i="4" l="1"/>
  <c r="BV48" i="4"/>
  <c r="BV51" i="4"/>
  <c r="AD4" i="14"/>
  <c r="BS12" i="4"/>
  <c r="BM48" i="4"/>
  <c r="BM46" i="4"/>
  <c r="Q6" i="4"/>
  <c r="Q5" i="13" s="1"/>
  <c r="Q11" i="13"/>
  <c r="Q10" i="4"/>
  <c r="Q9" i="13" s="1"/>
  <c r="BD46" i="4"/>
  <c r="BM50" i="4"/>
  <c r="BM49" i="4"/>
  <c r="BM54" i="4"/>
  <c r="BM51" i="4"/>
  <c r="BM56" i="4"/>
  <c r="BM55" i="4"/>
  <c r="BV50" i="4"/>
  <c r="BV49" i="4"/>
  <c r="BM47" i="4"/>
  <c r="BM53" i="4"/>
  <c r="BS9" i="4"/>
  <c r="BS14" i="4"/>
  <c r="BS18" i="4"/>
  <c r="BS16" i="4"/>
  <c r="BS13" i="4"/>
  <c r="BV54" i="4"/>
  <c r="BV46" i="4"/>
  <c r="BS57" i="4"/>
  <c r="BM52" i="4"/>
  <c r="BS7" i="4"/>
  <c r="BV55" i="4"/>
  <c r="BV47" i="4"/>
  <c r="BV53" i="4"/>
  <c r="BV52" i="4"/>
  <c r="W5" i="13"/>
  <c r="Q15" i="4"/>
  <c r="Q14" i="13" s="1"/>
  <c r="AR31" i="4"/>
  <c r="AR15" i="4"/>
  <c r="BA15" i="4" s="1"/>
  <c r="BJ15" i="4" s="1"/>
  <c r="BA29" i="4"/>
  <c r="BJ29" i="4" s="1"/>
  <c r="BA10" i="4"/>
  <c r="BJ10" i="4" s="1"/>
  <c r="BS10" i="4" s="1"/>
  <c r="AR5" i="4"/>
  <c r="BA5" i="4" s="1"/>
  <c r="BJ5" i="4" s="1"/>
  <c r="BA37" i="4"/>
  <c r="BJ37" i="4" s="1"/>
  <c r="BA27" i="4"/>
  <c r="BJ27" i="4" s="1"/>
  <c r="BA30" i="4"/>
  <c r="BJ30" i="4" s="1"/>
  <c r="BA28" i="4"/>
  <c r="BJ28" i="4" s="1"/>
  <c r="BA8" i="4"/>
  <c r="BJ8" i="4" s="1"/>
  <c r="BA32" i="4"/>
  <c r="BJ32" i="4" s="1"/>
  <c r="BA36" i="4"/>
  <c r="BJ36" i="4" s="1"/>
  <c r="BA33" i="4"/>
  <c r="BJ33" i="4" s="1"/>
  <c r="N38" i="4"/>
  <c r="N34" i="4" s="1"/>
  <c r="N39" i="4" s="1"/>
  <c r="Q17" i="13"/>
  <c r="W17" i="13"/>
  <c r="W8" i="13"/>
  <c r="BA35" i="4"/>
  <c r="BJ35" i="4" s="1"/>
  <c r="BA11" i="4"/>
  <c r="BJ11" i="4" s="1"/>
  <c r="BD48" i="4"/>
  <c r="BD52" i="4"/>
  <c r="BD56" i="4"/>
  <c r="BD49" i="4"/>
  <c r="BD53" i="4"/>
  <c r="BD50" i="4"/>
  <c r="BD54" i="4"/>
  <c r="BD47" i="4"/>
  <c r="BD51" i="4"/>
  <c r="BD55" i="4"/>
  <c r="N18" i="13"/>
  <c r="Q5" i="4"/>
  <c r="Q4" i="13" s="1"/>
  <c r="W7" i="4"/>
  <c r="W6" i="13" s="1"/>
  <c r="T38" i="4"/>
  <c r="T38" i="13" s="1"/>
  <c r="W13" i="4"/>
  <c r="W12" i="13" s="1"/>
  <c r="W8" i="4"/>
  <c r="W7" i="13" s="1"/>
  <c r="W10" i="4"/>
  <c r="W9" i="13" s="1"/>
  <c r="K34" i="13"/>
  <c r="H39" i="13"/>
  <c r="T18" i="13"/>
  <c r="K38" i="13"/>
  <c r="K35" i="13"/>
  <c r="K37" i="13"/>
  <c r="K28" i="13"/>
  <c r="K30" i="13"/>
  <c r="K36" i="13"/>
  <c r="W57" i="4"/>
  <c r="W59" i="13" s="1"/>
  <c r="K59" i="13"/>
  <c r="Q57" i="4"/>
  <c r="Q59" i="13" s="1"/>
  <c r="K33" i="13"/>
  <c r="AI19" i="4"/>
  <c r="K39" i="13"/>
  <c r="W17" i="4"/>
  <c r="W16" i="13" s="1"/>
  <c r="W16" i="4"/>
  <c r="W15" i="13" s="1"/>
  <c r="W10" i="13"/>
  <c r="W14" i="4"/>
  <c r="W13" i="13" s="1"/>
  <c r="W15" i="4"/>
  <c r="W14" i="13" s="1"/>
  <c r="W12" i="4"/>
  <c r="W11" i="13" s="1"/>
  <c r="W5" i="4"/>
  <c r="AR26" i="4"/>
  <c r="Q7" i="4"/>
  <c r="Q6" i="13" s="1"/>
  <c r="Q13" i="4"/>
  <c r="Q12" i="13" s="1"/>
  <c r="Q9" i="4"/>
  <c r="Q8" i="13" s="1"/>
  <c r="AC19" i="4"/>
  <c r="AC18" i="13" s="1"/>
  <c r="Q8" i="4"/>
  <c r="Q7" i="13" s="1"/>
  <c r="Q16" i="4"/>
  <c r="Q15" i="13" s="1"/>
  <c r="Q16" i="13"/>
  <c r="Q11" i="4"/>
  <c r="Q10" i="13" s="1"/>
  <c r="Q14" i="4"/>
  <c r="Q13" i="13" s="1"/>
  <c r="AM15" i="4" l="1"/>
  <c r="AL11" i="4"/>
  <c r="AL6" i="4"/>
  <c r="BM57" i="4"/>
  <c r="AR19" i="4"/>
  <c r="AU6" i="4" s="1"/>
  <c r="BS11" i="4"/>
  <c r="BS8" i="4"/>
  <c r="BS37" i="4"/>
  <c r="BV57" i="4"/>
  <c r="BS35" i="4"/>
  <c r="BS33" i="4"/>
  <c r="BS28" i="4"/>
  <c r="BS5" i="4"/>
  <c r="BJ19" i="4"/>
  <c r="BS36" i="4"/>
  <c r="BS30" i="4"/>
  <c r="AD6" i="14"/>
  <c r="AG4" i="14"/>
  <c r="AJ4" i="14"/>
  <c r="BS15" i="4"/>
  <c r="BS32" i="4"/>
  <c r="BS27" i="4"/>
  <c r="BS29" i="4"/>
  <c r="Q32" i="4"/>
  <c r="Q31" i="4"/>
  <c r="Q27" i="4"/>
  <c r="AM5" i="4"/>
  <c r="N38" i="13"/>
  <c r="AU14" i="4"/>
  <c r="AM6" i="4"/>
  <c r="AL12" i="4"/>
  <c r="AM10" i="4"/>
  <c r="AM16" i="4"/>
  <c r="AM18" i="4"/>
  <c r="AM14" i="4"/>
  <c r="AM8" i="4"/>
  <c r="AM13" i="4"/>
  <c r="AM9" i="4"/>
  <c r="AM17" i="4"/>
  <c r="AL8" i="4"/>
  <c r="AM11" i="4"/>
  <c r="AM7" i="4"/>
  <c r="AL10" i="4"/>
  <c r="AM12" i="4"/>
  <c r="AU8" i="4"/>
  <c r="BA31" i="4"/>
  <c r="BJ31" i="4" s="1"/>
  <c r="AU10" i="4"/>
  <c r="Q37" i="4"/>
  <c r="AI38" i="4"/>
  <c r="T34" i="4"/>
  <c r="T34" i="13" s="1"/>
  <c r="Z38" i="4"/>
  <c r="Z38" i="13" s="1"/>
  <c r="W4" i="13"/>
  <c r="W19" i="4"/>
  <c r="W18" i="13" s="1"/>
  <c r="AU13" i="4"/>
  <c r="AL16" i="4"/>
  <c r="K40" i="13"/>
  <c r="H40" i="13"/>
  <c r="AU9" i="4"/>
  <c r="AU12" i="4"/>
  <c r="AU7" i="4"/>
  <c r="AU15" i="4"/>
  <c r="AU16" i="4"/>
  <c r="AU5" i="4"/>
  <c r="AL9" i="4"/>
  <c r="BD57" i="4"/>
  <c r="AL18" i="4"/>
  <c r="AU57" i="4"/>
  <c r="AL14" i="4"/>
  <c r="AL7" i="4"/>
  <c r="AL13" i="4"/>
  <c r="AL15" i="4"/>
  <c r="AL17" i="4"/>
  <c r="AL5" i="4"/>
  <c r="BA19" i="4"/>
  <c r="BD5" i="4" s="1"/>
  <c r="N34" i="13"/>
  <c r="AC38" i="4"/>
  <c r="AC38" i="13" s="1"/>
  <c r="BA26" i="4"/>
  <c r="BJ26" i="4" s="1"/>
  <c r="Q19" i="4"/>
  <c r="Q18" i="13" s="1"/>
  <c r="BM8" i="4" l="1"/>
  <c r="BM11" i="4"/>
  <c r="AU18" i="4"/>
  <c r="AU17" i="4"/>
  <c r="BM15" i="4"/>
  <c r="BS31" i="4"/>
  <c r="BM5" i="4"/>
  <c r="BM10" i="4"/>
  <c r="BM6" i="4"/>
  <c r="BM17" i="4"/>
  <c r="BM9" i="4"/>
  <c r="BM18" i="4"/>
  <c r="BM13" i="4"/>
  <c r="BM12" i="4"/>
  <c r="BM14" i="4"/>
  <c r="BM16" i="4"/>
  <c r="BM7" i="4"/>
  <c r="AJ6" i="14"/>
  <c r="AG6" i="14"/>
  <c r="BS19" i="4"/>
  <c r="BS26" i="4"/>
  <c r="BD15" i="4"/>
  <c r="BD6" i="4"/>
  <c r="AR38" i="4"/>
  <c r="Z34" i="4"/>
  <c r="Z34" i="13" s="1"/>
  <c r="T39" i="4"/>
  <c r="AI34" i="4"/>
  <c r="AU19" i="4"/>
  <c r="AL19" i="4"/>
  <c r="BD12" i="4"/>
  <c r="BD16" i="4"/>
  <c r="BD17" i="4"/>
  <c r="BD13" i="4"/>
  <c r="BD14" i="4"/>
  <c r="BD18" i="4"/>
  <c r="AC34" i="4"/>
  <c r="AC34" i="13" s="1"/>
  <c r="BD9" i="4"/>
  <c r="BD8" i="4"/>
  <c r="BD10" i="4"/>
  <c r="BD7" i="4"/>
  <c r="BV11" i="4" l="1"/>
  <c r="BV6" i="4"/>
  <c r="BV7" i="4"/>
  <c r="BV10" i="4"/>
  <c r="BV9" i="4"/>
  <c r="BV16" i="4"/>
  <c r="BV17" i="4"/>
  <c r="BV14" i="4"/>
  <c r="BV13" i="4"/>
  <c r="BV12" i="4"/>
  <c r="BV18" i="4"/>
  <c r="BV8" i="4"/>
  <c r="BM19" i="4"/>
  <c r="BV5" i="4"/>
  <c r="BV15" i="4"/>
  <c r="AR34" i="4"/>
  <c r="BA34" i="4" s="1"/>
  <c r="BJ34" i="4" s="1"/>
  <c r="W32" i="13"/>
  <c r="W31" i="13"/>
  <c r="BA38" i="4"/>
  <c r="BJ38" i="4" s="1"/>
  <c r="W34" i="4"/>
  <c r="W34" i="13" s="1"/>
  <c r="W37" i="4"/>
  <c r="W37" i="13" s="1"/>
  <c r="AI39" i="4"/>
  <c r="Z39" i="4"/>
  <c r="Z39" i="13" s="1"/>
  <c r="T39" i="13"/>
  <c r="W33" i="4"/>
  <c r="W33" i="13" s="1"/>
  <c r="W36" i="4"/>
  <c r="W36" i="13" s="1"/>
  <c r="W26" i="4"/>
  <c r="W26" i="13" s="1"/>
  <c r="W29" i="4"/>
  <c r="W29" i="13" s="1"/>
  <c r="W30" i="4"/>
  <c r="W30" i="13" s="1"/>
  <c r="W27" i="4"/>
  <c r="W27" i="13" s="1"/>
  <c r="W28" i="4"/>
  <c r="W28" i="13" s="1"/>
  <c r="W38" i="4"/>
  <c r="W38" i="13" s="1"/>
  <c r="T40" i="4"/>
  <c r="W40" i="4" s="1"/>
  <c r="W40" i="13" s="1"/>
  <c r="W35" i="4"/>
  <c r="W35" i="13" s="1"/>
  <c r="N40" i="4"/>
  <c r="N40" i="13" s="1"/>
  <c r="Q32" i="13"/>
  <c r="Q37" i="13"/>
  <c r="Q26" i="13"/>
  <c r="Q34" i="4"/>
  <c r="Q34" i="13" s="1"/>
  <c r="N39" i="13"/>
  <c r="BD19" i="4"/>
  <c r="Q38" i="13"/>
  <c r="Q35" i="4"/>
  <c r="Q35" i="13" s="1"/>
  <c r="Q28" i="4"/>
  <c r="Q28" i="13" s="1"/>
  <c r="Q36" i="4"/>
  <c r="Q36" i="13" s="1"/>
  <c r="Q29" i="4"/>
  <c r="Q29" i="13" s="1"/>
  <c r="Q31" i="13"/>
  <c r="Q33" i="4"/>
  <c r="Q33" i="13" s="1"/>
  <c r="Q30" i="4"/>
  <c r="Q30" i="13" s="1"/>
  <c r="AC39" i="4"/>
  <c r="AC39" i="13" s="1"/>
  <c r="Q27" i="13"/>
  <c r="AR39" i="4" l="1"/>
  <c r="AU38" i="4" s="1"/>
  <c r="BV19" i="4"/>
  <c r="BS38" i="4"/>
  <c r="BS34" i="4"/>
  <c r="BJ39" i="4"/>
  <c r="AI40" i="4"/>
  <c r="AL40" i="4" s="1"/>
  <c r="BA39" i="4"/>
  <c r="AL27" i="4"/>
  <c r="AM33" i="4"/>
  <c r="AM36" i="4"/>
  <c r="AM32" i="4"/>
  <c r="AM37" i="4"/>
  <c r="AM29" i="4"/>
  <c r="AM35" i="4"/>
  <c r="AM28" i="4"/>
  <c r="AM30" i="4"/>
  <c r="AM27" i="4"/>
  <c r="AM26" i="4"/>
  <c r="AL26" i="4"/>
  <c r="AM31" i="4"/>
  <c r="AL38" i="4"/>
  <c r="AM38" i="4"/>
  <c r="AM34" i="4"/>
  <c r="AV27" i="4"/>
  <c r="AV28" i="4"/>
  <c r="AV32" i="4"/>
  <c r="AV33" i="4"/>
  <c r="AV35" i="4"/>
  <c r="AV37" i="4"/>
  <c r="AV30" i="4"/>
  <c r="AV36" i="4"/>
  <c r="AV29" i="4"/>
  <c r="AV31" i="4"/>
  <c r="AV26" i="4"/>
  <c r="AV34" i="4"/>
  <c r="AL28" i="4"/>
  <c r="AL33" i="4"/>
  <c r="AL31" i="4"/>
  <c r="AL30" i="4"/>
  <c r="AL35" i="4"/>
  <c r="AL29" i="4"/>
  <c r="AL32" i="4"/>
  <c r="W39" i="4"/>
  <c r="W39" i="13" s="1"/>
  <c r="Z40" i="4"/>
  <c r="Z40" i="13" s="1"/>
  <c r="T40" i="13"/>
  <c r="AR40" i="4"/>
  <c r="AU40" i="4" s="1"/>
  <c r="AU32" i="4"/>
  <c r="AU33" i="4"/>
  <c r="AU31" i="4"/>
  <c r="AU28" i="4"/>
  <c r="AU27" i="4"/>
  <c r="AU35" i="4"/>
  <c r="AU29" i="4"/>
  <c r="AU26" i="4"/>
  <c r="AU30" i="4"/>
  <c r="Q40" i="4"/>
  <c r="Q40" i="13" s="1"/>
  <c r="AC40" i="4"/>
  <c r="AC40" i="13" s="1"/>
  <c r="Q39" i="4"/>
  <c r="Q39" i="13" s="1"/>
  <c r="H4" i="13"/>
  <c r="Z4" i="13"/>
  <c r="H8" i="13"/>
  <c r="K9" i="13"/>
  <c r="AV38" i="4" l="1"/>
  <c r="BD29" i="4"/>
  <c r="BD33" i="4"/>
  <c r="BA40" i="4"/>
  <c r="BD40" i="4" s="1"/>
  <c r="BD27" i="4"/>
  <c r="BD32" i="4"/>
  <c r="BD26" i="4"/>
  <c r="BD28" i="4"/>
  <c r="BD31" i="4"/>
  <c r="BD30" i="4"/>
  <c r="BD36" i="4"/>
  <c r="BD35" i="4"/>
  <c r="BD38" i="4"/>
  <c r="BM38" i="4"/>
  <c r="BS39" i="4"/>
  <c r="BV38" i="4" s="1"/>
  <c r="BM26" i="4"/>
  <c r="BJ40" i="4"/>
  <c r="BM40" i="4" s="1"/>
  <c r="BM35" i="4"/>
  <c r="BM28" i="4"/>
  <c r="BM32" i="4"/>
  <c r="BM29" i="4"/>
  <c r="BM36" i="4"/>
  <c r="BM33" i="4"/>
  <c r="BM27" i="4"/>
  <c r="BM30" i="4"/>
  <c r="BM31" i="4"/>
  <c r="AL39" i="4"/>
  <c r="AU39" i="4"/>
  <c r="K10" i="13"/>
  <c r="K11" i="13"/>
  <c r="K13" i="13"/>
  <c r="K8" i="13"/>
  <c r="K17" i="13"/>
  <c r="K15" i="13"/>
  <c r="K14" i="13"/>
  <c r="H18" i="13"/>
  <c r="K16" i="13"/>
  <c r="Z9" i="4"/>
  <c r="Z8" i="13" s="1"/>
  <c r="K12" i="13"/>
  <c r="Z19" i="4"/>
  <c r="Z18" i="13" s="1"/>
  <c r="K6" i="13"/>
  <c r="K5" i="13"/>
  <c r="K7" i="13"/>
  <c r="BD39" i="4" l="1"/>
  <c r="BM39" i="4"/>
  <c r="BS40" i="4"/>
  <c r="BV40" i="4" s="1"/>
  <c r="BV32" i="4"/>
  <c r="BV35" i="4"/>
  <c r="BV30" i="4"/>
  <c r="BV33" i="4"/>
  <c r="BV36" i="4"/>
  <c r="BX29" i="4"/>
  <c r="BX28" i="4"/>
  <c r="BV29" i="4"/>
  <c r="BV28" i="4"/>
  <c r="BX27" i="4"/>
  <c r="BV26" i="4"/>
  <c r="BV31" i="4"/>
  <c r="BV34" i="4"/>
  <c r="K18" i="13"/>
  <c r="K4" i="13"/>
  <c r="BV39" i="4" l="1"/>
</calcChain>
</file>

<file path=xl/sharedStrings.xml><?xml version="1.0" encoding="utf-8"?>
<sst xmlns="http://schemas.openxmlformats.org/spreadsheetml/2006/main" count="497" uniqueCount="219">
  <si>
    <t>区分</t>
    <rPh sb="0" eb="2">
      <t>クブン</t>
    </rPh>
    <phoneticPr fontId="2"/>
  </si>
  <si>
    <t>補正</t>
    <rPh sb="0" eb="2">
      <t>ホセイ</t>
    </rPh>
    <phoneticPr fontId="2"/>
  </si>
  <si>
    <t>補正後</t>
    <rPh sb="0" eb="2">
      <t>ホセイ</t>
    </rPh>
    <rPh sb="2" eb="3">
      <t>ゴ</t>
    </rPh>
    <phoneticPr fontId="2"/>
  </si>
  <si>
    <t>一般会計</t>
    <rPh sb="0" eb="2">
      <t>イッパン</t>
    </rPh>
    <rPh sb="2" eb="4">
      <t>カイケイ</t>
    </rPh>
    <phoneticPr fontId="2"/>
  </si>
  <si>
    <t>国庫支出金</t>
    <rPh sb="0" eb="2">
      <t>コッコ</t>
    </rPh>
    <rPh sb="2" eb="5">
      <t>シシュツキン</t>
    </rPh>
    <phoneticPr fontId="2"/>
  </si>
  <si>
    <t>その他</t>
    <rPh sb="2" eb="3">
      <t>ホカ</t>
    </rPh>
    <phoneticPr fontId="2"/>
  </si>
  <si>
    <t>合計</t>
    <rPh sb="0" eb="2">
      <t>ゴウケイ</t>
    </rPh>
    <phoneticPr fontId="2"/>
  </si>
  <si>
    <t>財政調整基金</t>
    <rPh sb="0" eb="2">
      <t>ザイセイ</t>
    </rPh>
    <rPh sb="2" eb="4">
      <t>チョウセイ</t>
    </rPh>
    <rPh sb="4" eb="6">
      <t>キキン</t>
    </rPh>
    <phoneticPr fontId="2"/>
  </si>
  <si>
    <t>2号補正</t>
    <rPh sb="1" eb="2">
      <t>ゴウ</t>
    </rPh>
    <rPh sb="2" eb="4">
      <t>ホセイ</t>
    </rPh>
    <phoneticPr fontId="2"/>
  </si>
  <si>
    <t>構成比</t>
    <rPh sb="0" eb="3">
      <t>コウセイヒ</t>
    </rPh>
    <phoneticPr fontId="2"/>
  </si>
  <si>
    <t>（単位：百万円、％）</t>
    <rPh sb="1" eb="3">
      <t>タンイ</t>
    </rPh>
    <rPh sb="4" eb="7">
      <t>ヒャクマンエン</t>
    </rPh>
    <phoneticPr fontId="2"/>
  </si>
  <si>
    <t>建設事業費</t>
    <rPh sb="0" eb="2">
      <t>ケンセツ</t>
    </rPh>
    <rPh sb="2" eb="4">
      <t>ジギョウ</t>
    </rPh>
    <rPh sb="4" eb="5">
      <t>ヒ</t>
    </rPh>
    <phoneticPr fontId="2"/>
  </si>
  <si>
    <t>一般施策経費</t>
    <rPh sb="0" eb="2">
      <t>イッパン</t>
    </rPh>
    <rPh sb="2" eb="3">
      <t>セ</t>
    </rPh>
    <rPh sb="3" eb="4">
      <t>サク</t>
    </rPh>
    <rPh sb="4" eb="6">
      <t>ケイヒ</t>
    </rPh>
    <phoneticPr fontId="2"/>
  </si>
  <si>
    <t>補助金等</t>
    <rPh sb="0" eb="2">
      <t>ホジョ</t>
    </rPh>
    <rPh sb="2" eb="3">
      <t>キン</t>
    </rPh>
    <rPh sb="3" eb="4">
      <t>トウ</t>
    </rPh>
    <phoneticPr fontId="2"/>
  </si>
  <si>
    <t>うち一般歳出</t>
    <rPh sb="2" eb="4">
      <t>イッパン</t>
    </rPh>
    <rPh sb="4" eb="6">
      <t>サイシュツ</t>
    </rPh>
    <phoneticPr fontId="2"/>
  </si>
  <si>
    <t>予算額</t>
    <rPh sb="0" eb="3">
      <t>ヨサンガク</t>
    </rPh>
    <phoneticPr fontId="2"/>
  </si>
  <si>
    <t>(C)／(A)</t>
    <phoneticPr fontId="2"/>
  </si>
  <si>
    <t>(C)／(B)</t>
    <phoneticPr fontId="2"/>
  </si>
  <si>
    <t>(A)</t>
    <phoneticPr fontId="2"/>
  </si>
  <si>
    <t>(B)</t>
    <phoneticPr fontId="2"/>
  </si>
  <si>
    <t>(C)</t>
    <phoneticPr fontId="2"/>
  </si>
  <si>
    <t>府税</t>
    <rPh sb="0" eb="2">
      <t>フゼイ</t>
    </rPh>
    <phoneticPr fontId="2"/>
  </si>
  <si>
    <t>法人二税</t>
    <rPh sb="0" eb="2">
      <t>ホウジン</t>
    </rPh>
    <rPh sb="2" eb="3">
      <t>２</t>
    </rPh>
    <rPh sb="3" eb="4">
      <t>ゼイ</t>
    </rPh>
    <phoneticPr fontId="2"/>
  </si>
  <si>
    <t>地方消費税</t>
    <rPh sb="0" eb="2">
      <t>チホウ</t>
    </rPh>
    <rPh sb="2" eb="5">
      <t>ショウヒゼイ</t>
    </rPh>
    <phoneticPr fontId="2"/>
  </si>
  <si>
    <t>個人府民税</t>
    <rPh sb="0" eb="2">
      <t>コジン</t>
    </rPh>
    <rPh sb="2" eb="4">
      <t>フミン</t>
    </rPh>
    <rPh sb="4" eb="5">
      <t>ゼイ</t>
    </rPh>
    <phoneticPr fontId="2"/>
  </si>
  <si>
    <t>その他税</t>
    <rPh sb="2" eb="3">
      <t>ホカ</t>
    </rPh>
    <rPh sb="3" eb="4">
      <t>ゼイ</t>
    </rPh>
    <phoneticPr fontId="2"/>
  </si>
  <si>
    <t>地方譲与税</t>
    <rPh sb="0" eb="2">
      <t>チホウ</t>
    </rPh>
    <rPh sb="2" eb="4">
      <t>ジョウヨ</t>
    </rPh>
    <rPh sb="4" eb="5">
      <t>ゼイ</t>
    </rPh>
    <phoneticPr fontId="2"/>
  </si>
  <si>
    <t>地方特例交付金</t>
    <rPh sb="0" eb="2">
      <t>チホウ</t>
    </rPh>
    <rPh sb="2" eb="4">
      <t>トクレイ</t>
    </rPh>
    <rPh sb="4" eb="7">
      <t>コウフキン</t>
    </rPh>
    <phoneticPr fontId="2"/>
  </si>
  <si>
    <t>地方交付税</t>
    <rPh sb="0" eb="2">
      <t>チホウ</t>
    </rPh>
    <rPh sb="2" eb="5">
      <t>コウフゼイ</t>
    </rPh>
    <phoneticPr fontId="2"/>
  </si>
  <si>
    <t>府債</t>
    <rPh sb="0" eb="1">
      <t>フ</t>
    </rPh>
    <rPh sb="1" eb="2">
      <t>サイ</t>
    </rPh>
    <phoneticPr fontId="2"/>
  </si>
  <si>
    <t>対前年度
当初比</t>
    <rPh sb="0" eb="1">
      <t>タイ</t>
    </rPh>
    <rPh sb="1" eb="3">
      <t>ゼンネン</t>
    </rPh>
    <rPh sb="3" eb="4">
      <t>ド</t>
    </rPh>
    <rPh sb="5" eb="7">
      <t>トウショ</t>
    </rPh>
    <rPh sb="7" eb="8">
      <t>ヒ</t>
    </rPh>
    <phoneticPr fontId="2"/>
  </si>
  <si>
    <t>対前年度
最終比</t>
    <rPh sb="0" eb="1">
      <t>タイ</t>
    </rPh>
    <rPh sb="1" eb="3">
      <t>ゼンネン</t>
    </rPh>
    <rPh sb="3" eb="4">
      <t>ド</t>
    </rPh>
    <rPh sb="5" eb="7">
      <t>サイシュウ</t>
    </rPh>
    <rPh sb="7" eb="8">
      <t>ヒ</t>
    </rPh>
    <phoneticPr fontId="2"/>
  </si>
  <si>
    <t>貸付金元利収入</t>
    <rPh sb="0" eb="2">
      <t>カシツケ</t>
    </rPh>
    <rPh sb="2" eb="3">
      <t>キン</t>
    </rPh>
    <rPh sb="3" eb="5">
      <t>ガンリ</t>
    </rPh>
    <rPh sb="5" eb="7">
      <t>シュウニュウ</t>
    </rPh>
    <phoneticPr fontId="2"/>
  </si>
  <si>
    <t>歳入</t>
    <rPh sb="0" eb="2">
      <t>サイニュウ</t>
    </rPh>
    <phoneticPr fontId="2"/>
  </si>
  <si>
    <t>歳出（性質別）</t>
    <rPh sb="0" eb="2">
      <t>サイシュツ</t>
    </rPh>
    <rPh sb="3" eb="5">
      <t>セイシツ</t>
    </rPh>
    <rPh sb="5" eb="6">
      <t>ベツ</t>
    </rPh>
    <phoneticPr fontId="2"/>
  </si>
  <si>
    <t>義務的経費</t>
    <rPh sb="0" eb="3">
      <t>ギムテキ</t>
    </rPh>
    <rPh sb="3" eb="5">
      <t>ケイヒ</t>
    </rPh>
    <phoneticPr fontId="2"/>
  </si>
  <si>
    <t>税関連歳出</t>
    <rPh sb="0" eb="1">
      <t>ゼイ</t>
    </rPh>
    <rPh sb="1" eb="3">
      <t>カンレン</t>
    </rPh>
    <rPh sb="3" eb="5">
      <t>サイシュツ</t>
    </rPh>
    <phoneticPr fontId="2"/>
  </si>
  <si>
    <t>国庫補助</t>
    <rPh sb="0" eb="2">
      <t>コッコ</t>
    </rPh>
    <rPh sb="2" eb="4">
      <t>ホジョ</t>
    </rPh>
    <phoneticPr fontId="2"/>
  </si>
  <si>
    <t>単独</t>
    <rPh sb="0" eb="2">
      <t>タンドク</t>
    </rPh>
    <phoneticPr fontId="2"/>
  </si>
  <si>
    <t>人件費</t>
    <rPh sb="0" eb="3">
      <t>ジンケンヒ</t>
    </rPh>
    <phoneticPr fontId="2"/>
  </si>
  <si>
    <t>扶助費</t>
    <rPh sb="0" eb="3">
      <t>フジョヒ</t>
    </rPh>
    <phoneticPr fontId="2"/>
  </si>
  <si>
    <t>公債費</t>
    <rPh sb="0" eb="3">
      <t>コウサイヒ</t>
    </rPh>
    <phoneticPr fontId="2"/>
  </si>
  <si>
    <t>貸付金</t>
    <rPh sb="0" eb="2">
      <t>カシツケ</t>
    </rPh>
    <rPh sb="2" eb="3">
      <t>キン</t>
    </rPh>
    <phoneticPr fontId="2"/>
  </si>
  <si>
    <t>積立金</t>
    <rPh sb="0" eb="2">
      <t>ツミタテ</t>
    </rPh>
    <rPh sb="2" eb="3">
      <t>キン</t>
    </rPh>
    <phoneticPr fontId="2"/>
  </si>
  <si>
    <t>1号補正</t>
    <rPh sb="1" eb="2">
      <t>ゴウ</t>
    </rPh>
    <rPh sb="2" eb="4">
      <t>ホセイ</t>
    </rPh>
    <phoneticPr fontId="2"/>
  </si>
  <si>
    <t>3号補正</t>
    <rPh sb="1" eb="2">
      <t>ゴウ</t>
    </rPh>
    <rPh sb="2" eb="4">
      <t>ホセイ</t>
    </rPh>
    <phoneticPr fontId="2"/>
  </si>
  <si>
    <t>（単位：千円、％）</t>
    <rPh sb="1" eb="3">
      <t>タンイ</t>
    </rPh>
    <rPh sb="4" eb="5">
      <t>セン</t>
    </rPh>
    <rPh sb="5" eb="6">
      <t>エン</t>
    </rPh>
    <phoneticPr fontId="2"/>
  </si>
  <si>
    <t>特別会計</t>
    <rPh sb="0" eb="2">
      <t>トクベツ</t>
    </rPh>
    <rPh sb="2" eb="4">
      <t>カイケイ</t>
    </rPh>
    <phoneticPr fontId="2"/>
  </si>
  <si>
    <t>計</t>
    <rPh sb="0" eb="1">
      <t>ケイ</t>
    </rPh>
    <phoneticPr fontId="2"/>
  </si>
  <si>
    <t>人件費</t>
  </si>
  <si>
    <t>歳出（目的別）</t>
    <rPh sb="0" eb="2">
      <t>サイシュツ</t>
    </rPh>
    <rPh sb="3" eb="5">
      <t>モクテキ</t>
    </rPh>
    <rPh sb="5" eb="6">
      <t>ベツ</t>
    </rPh>
    <phoneticPr fontId="2"/>
  </si>
  <si>
    <t>議会費</t>
    <rPh sb="0" eb="2">
      <t>ギカイ</t>
    </rPh>
    <rPh sb="2" eb="3">
      <t>ヒ</t>
    </rPh>
    <phoneticPr fontId="2"/>
  </si>
  <si>
    <t>総務費</t>
    <rPh sb="0" eb="3">
      <t>ソウムヒ</t>
    </rPh>
    <phoneticPr fontId="2"/>
  </si>
  <si>
    <t>福祉費</t>
    <rPh sb="0" eb="2">
      <t>フクシ</t>
    </rPh>
    <rPh sb="2" eb="3">
      <t>ヒ</t>
    </rPh>
    <phoneticPr fontId="2"/>
  </si>
  <si>
    <t>健康医療費</t>
    <rPh sb="0" eb="2">
      <t>ケンコウ</t>
    </rPh>
    <rPh sb="2" eb="4">
      <t>イリョウ</t>
    </rPh>
    <rPh sb="4" eb="5">
      <t>ヒ</t>
    </rPh>
    <phoneticPr fontId="2"/>
  </si>
  <si>
    <t>商工労働費</t>
    <rPh sb="0" eb="2">
      <t>ショウコウ</t>
    </rPh>
    <rPh sb="2" eb="4">
      <t>ロウドウ</t>
    </rPh>
    <rPh sb="4" eb="5">
      <t>ヒ</t>
    </rPh>
    <phoneticPr fontId="2"/>
  </si>
  <si>
    <t>環境農林水産費</t>
    <rPh sb="0" eb="2">
      <t>カンキョウ</t>
    </rPh>
    <rPh sb="2" eb="4">
      <t>ノウリン</t>
    </rPh>
    <rPh sb="4" eb="6">
      <t>スイサン</t>
    </rPh>
    <rPh sb="6" eb="7">
      <t>ヒ</t>
    </rPh>
    <phoneticPr fontId="2"/>
  </si>
  <si>
    <t>都市整備費</t>
    <rPh sb="0" eb="2">
      <t>トシ</t>
    </rPh>
    <rPh sb="2" eb="4">
      <t>セイビ</t>
    </rPh>
    <rPh sb="4" eb="5">
      <t>ヒ</t>
    </rPh>
    <phoneticPr fontId="2"/>
  </si>
  <si>
    <t>住宅まちづくり費</t>
    <rPh sb="0" eb="2">
      <t>ジュウタク</t>
    </rPh>
    <rPh sb="7" eb="8">
      <t>ヒ</t>
    </rPh>
    <phoneticPr fontId="2"/>
  </si>
  <si>
    <t>警察費</t>
    <rPh sb="0" eb="2">
      <t>ケイサツ</t>
    </rPh>
    <rPh sb="2" eb="3">
      <t>ヒ</t>
    </rPh>
    <phoneticPr fontId="2"/>
  </si>
  <si>
    <t>教育費</t>
    <rPh sb="0" eb="3">
      <t>キョウイクヒ</t>
    </rPh>
    <phoneticPr fontId="2"/>
  </si>
  <si>
    <t>※その他は、災害復旧費、諸支出金及び予備費の計。</t>
    <rPh sb="3" eb="4">
      <t>タ</t>
    </rPh>
    <rPh sb="6" eb="8">
      <t>サイガイ</t>
    </rPh>
    <rPh sb="8" eb="10">
      <t>フッキュウ</t>
    </rPh>
    <rPh sb="10" eb="11">
      <t>ヒ</t>
    </rPh>
    <rPh sb="12" eb="13">
      <t>ショ</t>
    </rPh>
    <rPh sb="13" eb="16">
      <t>シシュツキン</t>
    </rPh>
    <rPh sb="16" eb="17">
      <t>オヨ</t>
    </rPh>
    <rPh sb="18" eb="21">
      <t>ヨビヒ</t>
    </rPh>
    <rPh sb="22" eb="23">
      <t>ケイ</t>
    </rPh>
    <phoneticPr fontId="2"/>
  </si>
  <si>
    <t>【性質別内訳】</t>
    <rPh sb="1" eb="3">
      <t>セイシツ</t>
    </rPh>
    <rPh sb="3" eb="4">
      <t>ベツ</t>
    </rPh>
    <rPh sb="4" eb="6">
      <t>ウチワケ</t>
    </rPh>
    <phoneticPr fontId="2"/>
  </si>
  <si>
    <t>【目的別内訳】</t>
    <rPh sb="1" eb="3">
      <t>モクテキ</t>
    </rPh>
    <rPh sb="3" eb="4">
      <t>ベツ</t>
    </rPh>
    <rPh sb="4" eb="6">
      <t>ウチワケ</t>
    </rPh>
    <phoneticPr fontId="2"/>
  </si>
  <si>
    <t>補正後</t>
  </si>
  <si>
    <t>(2) 歳　入（一般会計）</t>
    <rPh sb="4" eb="5">
      <t>トシ</t>
    </rPh>
    <rPh sb="6" eb="7">
      <t>イ</t>
    </rPh>
    <rPh sb="8" eb="10">
      <t>イッパン</t>
    </rPh>
    <rPh sb="10" eb="12">
      <t>カイケイ</t>
    </rPh>
    <phoneticPr fontId="2"/>
  </si>
  <si>
    <t>増減額</t>
    <rPh sb="0" eb="3">
      <t>ゾウゲンガク</t>
    </rPh>
    <phoneticPr fontId="2"/>
  </si>
  <si>
    <t>前年度
比</t>
    <rPh sb="0" eb="2">
      <t>ゼンネン</t>
    </rPh>
    <rPh sb="2" eb="3">
      <t>ド</t>
    </rPh>
    <rPh sb="4" eb="5">
      <t>ヒ</t>
    </rPh>
    <phoneticPr fontId="2"/>
  </si>
  <si>
    <t>当初</t>
  </si>
  <si>
    <t>府税収入</t>
  </si>
  <si>
    <t>実質税収</t>
  </si>
  <si>
    <t>法人二税</t>
  </si>
  <si>
    <t>（単位：億円）</t>
    <rPh sb="1" eb="3">
      <t>タンイ</t>
    </rPh>
    <rPh sb="4" eb="6">
      <t>オクエン</t>
    </rPh>
    <phoneticPr fontId="2"/>
  </si>
  <si>
    <t>○府税収入</t>
    <rPh sb="1" eb="2">
      <t>フ</t>
    </rPh>
    <rPh sb="2" eb="3">
      <t>ゼイ</t>
    </rPh>
    <rPh sb="3" eb="5">
      <t>シュウニュウ</t>
    </rPh>
    <phoneticPr fontId="2"/>
  </si>
  <si>
    <t>○府　　債</t>
    <rPh sb="1" eb="2">
      <t>フ</t>
    </rPh>
    <rPh sb="4" eb="5">
      <t>サイ</t>
    </rPh>
    <phoneticPr fontId="2"/>
  </si>
  <si>
    <t>地方交付税</t>
  </si>
  <si>
    <t>[臨時財政対策債]</t>
  </si>
  <si>
    <t xml:space="preserve">[2,781] </t>
    <phoneticPr fontId="2"/>
  </si>
  <si>
    <t xml:space="preserve">[2,912] </t>
    <phoneticPr fontId="2"/>
  </si>
  <si>
    <t xml:space="preserve">[3,074] </t>
    <phoneticPr fontId="2"/>
  </si>
  <si>
    <t xml:space="preserve">[2,630] </t>
    <phoneticPr fontId="2"/>
  </si>
  <si>
    <t xml:space="preserve">[1,835] </t>
    <phoneticPr fontId="2"/>
  </si>
  <si>
    <t>○その他歳入</t>
    <rPh sb="3" eb="4">
      <t>ホカ</t>
    </rPh>
    <rPh sb="4" eb="6">
      <t>サイニュウ</t>
    </rPh>
    <phoneticPr fontId="2"/>
  </si>
  <si>
    <t>(3) 歳　出（一般会計）</t>
    <rPh sb="4" eb="5">
      <t>トシ</t>
    </rPh>
    <rPh sb="6" eb="7">
      <t>デ</t>
    </rPh>
    <rPh sb="8" eb="10">
      <t>イッパン</t>
    </rPh>
    <rPh sb="10" eb="12">
      <t>カイケイ</t>
    </rPh>
    <phoneticPr fontId="2"/>
  </si>
  <si>
    <t>退職手当</t>
  </si>
  <si>
    <t>○人　件　費</t>
    <rPh sb="1" eb="2">
      <t>ニン</t>
    </rPh>
    <rPh sb="3" eb="4">
      <t>ケン</t>
    </rPh>
    <rPh sb="5" eb="6">
      <t>ヒ</t>
    </rPh>
    <phoneticPr fontId="2"/>
  </si>
  <si>
    <t>○公　債　費</t>
    <rPh sb="1" eb="2">
      <t>コウ</t>
    </rPh>
    <rPh sb="3" eb="4">
      <t>サイ</t>
    </rPh>
    <rPh sb="5" eb="6">
      <t>ヒ</t>
    </rPh>
    <phoneticPr fontId="2"/>
  </si>
  <si>
    <t>公債費</t>
  </si>
  <si>
    <t>(参考)府債残高</t>
  </si>
  <si>
    <t>○建設事業費</t>
    <rPh sb="1" eb="3">
      <t>ケンセツ</t>
    </rPh>
    <rPh sb="3" eb="5">
      <t>ジギョウ</t>
    </rPh>
    <rPh sb="5" eb="6">
      <t>ヒ</t>
    </rPh>
    <phoneticPr fontId="2"/>
  </si>
  <si>
    <t>建設事業費</t>
  </si>
  <si>
    <t>補　助</t>
  </si>
  <si>
    <t>うち国直</t>
  </si>
  <si>
    <t>単　独</t>
  </si>
  <si>
    <t>○一般施策経費</t>
    <rPh sb="1" eb="3">
      <t>イッパン</t>
    </rPh>
    <rPh sb="3" eb="4">
      <t>セ</t>
    </rPh>
    <rPh sb="4" eb="5">
      <t>サク</t>
    </rPh>
    <rPh sb="5" eb="7">
      <t>ケイヒ</t>
    </rPh>
    <phoneticPr fontId="2"/>
  </si>
  <si>
    <t>○減債基金への積立て</t>
    <rPh sb="1" eb="3">
      <t>ゲンサイ</t>
    </rPh>
    <rPh sb="3" eb="5">
      <t>キキン</t>
    </rPh>
    <rPh sb="7" eb="9">
      <t>ツミタテ</t>
    </rPh>
    <phoneticPr fontId="2"/>
  </si>
  <si>
    <t>一般施策経費</t>
  </si>
  <si>
    <t>減債基金復元額</t>
  </si>
  <si>
    <t>(うち　　当初予算)</t>
  </si>
  <si>
    <t>(決算剰余金1/2相当額)</t>
  </si>
  <si>
    <t>(　　　　　　その他)</t>
  </si>
  <si>
    <t>復元額累計</t>
  </si>
  <si>
    <t>積立不足額</t>
  </si>
  <si>
    <t>○地方交付税等</t>
    <rPh sb="1" eb="3">
      <t>チホウ</t>
    </rPh>
    <rPh sb="3" eb="6">
      <t>コウフゼイ</t>
    </rPh>
    <rPh sb="6" eb="7">
      <t>トウ</t>
    </rPh>
    <phoneticPr fontId="2"/>
  </si>
  <si>
    <t>中小企業向け制度融資預託金</t>
    <phoneticPr fontId="2"/>
  </si>
  <si>
    <t>国保・後期高齢者医療関係費</t>
    <phoneticPr fontId="2"/>
  </si>
  <si>
    <t>介護給付費負担金</t>
    <phoneticPr fontId="2"/>
  </si>
  <si>
    <t>私学関係助成</t>
    <phoneticPr fontId="2"/>
  </si>
  <si>
    <t>障がい者自立支援給付費等負担金</t>
    <phoneticPr fontId="2"/>
  </si>
  <si>
    <t>施設型給付費等負担金</t>
    <phoneticPr fontId="2"/>
  </si>
  <si>
    <t>児童手当給付費</t>
    <phoneticPr fontId="2"/>
  </si>
  <si>
    <t>地域医療介護総合確保基金事業費</t>
    <phoneticPr fontId="2"/>
  </si>
  <si>
    <t>【主なもの】</t>
    <rPh sb="1" eb="2">
      <t>オモ</t>
    </rPh>
    <phoneticPr fontId="2"/>
  </si>
  <si>
    <t>・</t>
    <phoneticPr fontId="2"/>
  </si>
  <si>
    <t>（積立金）</t>
    <rPh sb="1" eb="3">
      <t>ツミタテ</t>
    </rPh>
    <rPh sb="3" eb="4">
      <t>キン</t>
    </rPh>
    <phoneticPr fontId="2"/>
  </si>
  <si>
    <t>（貸付金）</t>
    <rPh sb="1" eb="3">
      <t>カシツケ</t>
    </rPh>
    <rPh sb="3" eb="4">
      <t>キン</t>
    </rPh>
    <phoneticPr fontId="2"/>
  </si>
  <si>
    <t>（その他※）</t>
    <rPh sb="3" eb="4">
      <t>ホカ</t>
    </rPh>
    <phoneticPr fontId="2"/>
  </si>
  <si>
    <t>※物件費、
　繰出金、
　投資及び
出資金</t>
    <rPh sb="1" eb="4">
      <t>ブッケンヒ</t>
    </rPh>
    <rPh sb="7" eb="8">
      <t>クリ</t>
    </rPh>
    <rPh sb="8" eb="10">
      <t>シュッキン</t>
    </rPh>
    <rPh sb="13" eb="15">
      <t>トウシ</t>
    </rPh>
    <rPh sb="15" eb="16">
      <t>オヨ</t>
    </rPh>
    <rPh sb="18" eb="21">
      <t>シュッシキン</t>
    </rPh>
    <phoneticPr fontId="2"/>
  </si>
  <si>
    <t>（補助金等）</t>
    <rPh sb="1" eb="3">
      <t>ホジョ</t>
    </rPh>
    <rPh sb="3" eb="4">
      <t>キン</t>
    </rPh>
    <rPh sb="4" eb="5">
      <t>トウ</t>
    </rPh>
    <phoneticPr fontId="2"/>
  </si>
  <si>
    <t>給 料 等</t>
    <phoneticPr fontId="2"/>
  </si>
  <si>
    <t xml:space="preserve"> うち貸付金</t>
    <phoneticPr fontId="2"/>
  </si>
  <si>
    <t xml:space="preserve"> うち補助金等</t>
    <phoneticPr fontId="2"/>
  </si>
  <si>
    <t xml:space="preserve">○財政調整基金の取崩し
</t>
    <rPh sb="8" eb="10">
      <t>トリクズ</t>
    </rPh>
    <phoneticPr fontId="2"/>
  </si>
  <si>
    <t>[11,857]</t>
    <phoneticPr fontId="2"/>
  </si>
  <si>
    <t>[12,710]</t>
    <phoneticPr fontId="2"/>
  </si>
  <si>
    <t>[14,382]</t>
    <phoneticPr fontId="2"/>
  </si>
  <si>
    <t>[14,290]</t>
    <phoneticPr fontId="2"/>
  </si>
  <si>
    <t>[13,987]</t>
    <phoneticPr fontId="2"/>
  </si>
  <si>
    <t>[1,519]</t>
    <phoneticPr fontId="2"/>
  </si>
  <si>
    <t>後期高齢者医療給付費負担金</t>
    <rPh sb="0" eb="2">
      <t>コウキ</t>
    </rPh>
    <rPh sb="2" eb="5">
      <t>コウレイシャ</t>
    </rPh>
    <rPh sb="5" eb="7">
      <t>イリョウ</t>
    </rPh>
    <rPh sb="7" eb="9">
      <t>キュウフ</t>
    </rPh>
    <rPh sb="9" eb="10">
      <t>ヒ</t>
    </rPh>
    <rPh sb="10" eb="13">
      <t>フタンキン</t>
    </rPh>
    <phoneticPr fontId="2"/>
  </si>
  <si>
    <t>＋35</t>
    <phoneticPr fontId="2"/>
  </si>
  <si>
    <t>地域医療介護総合確保基金積立金</t>
    <rPh sb="0" eb="2">
      <t>チイキ</t>
    </rPh>
    <rPh sb="2" eb="4">
      <t>イリョウ</t>
    </rPh>
    <rPh sb="4" eb="6">
      <t>カイゴ</t>
    </rPh>
    <rPh sb="6" eb="8">
      <t>ソウゴウ</t>
    </rPh>
    <rPh sb="8" eb="10">
      <t>カクホ</t>
    </rPh>
    <rPh sb="10" eb="12">
      <t>キキン</t>
    </rPh>
    <rPh sb="12" eb="14">
      <t>ツミタテ</t>
    </rPh>
    <rPh sb="14" eb="15">
      <t>キン</t>
    </rPh>
    <phoneticPr fontId="2"/>
  </si>
  <si>
    <t>大阪圏鉄道網整備費貸付金</t>
    <rPh sb="0" eb="3">
      <t>オオサカケン</t>
    </rPh>
    <rPh sb="3" eb="6">
      <t>テツドウモウ</t>
    </rPh>
    <rPh sb="6" eb="8">
      <t>セイビ</t>
    </rPh>
    <rPh sb="8" eb="9">
      <t>ヒ</t>
    </rPh>
    <rPh sb="9" eb="11">
      <t>カシツケ</t>
    </rPh>
    <rPh sb="11" eb="12">
      <t>キン</t>
    </rPh>
    <phoneticPr fontId="2"/>
  </si>
  <si>
    <t>(1) 予算規模</t>
    <phoneticPr fontId="2"/>
  </si>
  <si>
    <t>○全体の特徴</t>
    <phoneticPr fontId="2"/>
  </si>
  <si>
    <t>予算額(A)</t>
    <rPh sb="0" eb="3">
      <t>ヨサンガク</t>
    </rPh>
    <phoneticPr fontId="2"/>
  </si>
  <si>
    <t>予算額(B)</t>
    <rPh sb="0" eb="3">
      <t>ヨサンガク</t>
    </rPh>
    <phoneticPr fontId="2"/>
  </si>
  <si>
    <t>予算額(C)</t>
    <rPh sb="0" eb="3">
      <t>ヨサンガク</t>
    </rPh>
    <phoneticPr fontId="2"/>
  </si>
  <si>
    <t>対前年度
当初比
(C)／(A)</t>
    <rPh sb="0" eb="1">
      <t>タイ</t>
    </rPh>
    <rPh sb="1" eb="3">
      <t>ゼンネン</t>
    </rPh>
    <rPh sb="3" eb="4">
      <t>ド</t>
    </rPh>
    <rPh sb="5" eb="7">
      <t>トウショ</t>
    </rPh>
    <rPh sb="7" eb="8">
      <t>ヒ</t>
    </rPh>
    <phoneticPr fontId="2"/>
  </si>
  <si>
    <t>対前年度
最終比
(C)／(B)</t>
    <rPh sb="0" eb="1">
      <t>タイ</t>
    </rPh>
    <rPh sb="1" eb="3">
      <t>ゼンネン</t>
    </rPh>
    <rPh sb="3" eb="4">
      <t>ド</t>
    </rPh>
    <rPh sb="5" eb="7">
      <t>サイシュウ</t>
    </rPh>
    <rPh sb="7" eb="8">
      <t>ヒ</t>
    </rPh>
    <phoneticPr fontId="2"/>
  </si>
  <si>
    <t>○歳入全体の特徴</t>
    <phoneticPr fontId="2"/>
  </si>
  <si>
    <t>4号補正</t>
    <rPh sb="1" eb="2">
      <t>ゴウ</t>
    </rPh>
    <rPh sb="2" eb="4">
      <t>ホセイ</t>
    </rPh>
    <phoneticPr fontId="2"/>
  </si>
  <si>
    <t>5号補正</t>
    <rPh sb="1" eb="2">
      <t>ゴウ</t>
    </rPh>
    <rPh sb="2" eb="4">
      <t>ホセイ</t>
    </rPh>
    <phoneticPr fontId="2"/>
  </si>
  <si>
    <t>その他の税</t>
    <rPh sb="2" eb="3">
      <t>ホカ</t>
    </rPh>
    <rPh sb="4" eb="5">
      <t>ゼイ</t>
    </rPh>
    <phoneticPr fontId="2"/>
  </si>
  <si>
    <t>[4,464]</t>
    <phoneticPr fontId="2"/>
  </si>
  <si>
    <t>[4,999]</t>
    <phoneticPr fontId="2"/>
  </si>
  <si>
    <t>[5,231]</t>
    <phoneticPr fontId="2"/>
  </si>
  <si>
    <t>[5,378]</t>
    <phoneticPr fontId="2"/>
  </si>
  <si>
    <t>[5,621]</t>
    <phoneticPr fontId="2"/>
  </si>
  <si>
    <t>大阪府流域下水道事業会計繰出金</t>
    <rPh sb="0" eb="3">
      <t>オオサカフ</t>
    </rPh>
    <rPh sb="3" eb="5">
      <t>リュウイキ</t>
    </rPh>
    <rPh sb="5" eb="8">
      <t>ゲスイドウ</t>
    </rPh>
    <rPh sb="8" eb="10">
      <t>ジギョウ</t>
    </rPh>
    <rPh sb="10" eb="12">
      <t>カイケイ</t>
    </rPh>
    <rPh sb="12" eb="13">
      <t>ク</t>
    </rPh>
    <rPh sb="13" eb="14">
      <t>ダ</t>
    </rPh>
    <rPh sb="14" eb="15">
      <t>キン</t>
    </rPh>
    <phoneticPr fontId="2"/>
  </si>
  <si>
    <t>H30最終</t>
    <rPh sb="3" eb="5">
      <t>サイシュウ</t>
    </rPh>
    <phoneticPr fontId="2"/>
  </si>
  <si>
    <t>構成比</t>
    <rPh sb="0" eb="3">
      <t>コウセイヒ</t>
    </rPh>
    <phoneticPr fontId="2"/>
  </si>
  <si>
    <t>Ⅱ　令和元年度予算の概要</t>
    <rPh sb="2" eb="4">
      <t>レイワ</t>
    </rPh>
    <rPh sb="4" eb="5">
      <t>ガン</t>
    </rPh>
    <rPh sb="5" eb="7">
      <t>ネンド</t>
    </rPh>
    <rPh sb="7" eb="9">
      <t>ヨサン</t>
    </rPh>
    <rPh sb="10" eb="12">
      <t>ガイヨウ</t>
    </rPh>
    <phoneticPr fontId="2"/>
  </si>
  <si>
    <t>１．令和元年度当初予算のあらまし</t>
    <rPh sb="2" eb="3">
      <t>レイ</t>
    </rPh>
    <rPh sb="3" eb="4">
      <t>カズ</t>
    </rPh>
    <rPh sb="4" eb="6">
      <t>ガンネン</t>
    </rPh>
    <rPh sb="6" eb="7">
      <t>ド</t>
    </rPh>
    <rPh sb="7" eb="9">
      <t>トウショ</t>
    </rPh>
    <rPh sb="9" eb="11">
      <t>ヨサン</t>
    </rPh>
    <phoneticPr fontId="2"/>
  </si>
  <si>
    <t>令和元年度当初予算のあらまし</t>
    <rPh sb="0" eb="5">
      <t>レイワガンネンド</t>
    </rPh>
    <rPh sb="5" eb="7">
      <t>トウショ</t>
    </rPh>
    <rPh sb="7" eb="9">
      <t>ヨサン</t>
    </rPh>
    <phoneticPr fontId="2"/>
  </si>
  <si>
    <t>[14,637]</t>
    <phoneticPr fontId="2"/>
  </si>
  <si>
    <t>[5,633]</t>
    <phoneticPr fontId="2"/>
  </si>
  <si>
    <t>[14,342]</t>
    <phoneticPr fontId="2"/>
  </si>
  <si>
    <t>[5,984]</t>
    <phoneticPr fontId="2"/>
  </si>
  <si>
    <t>[14,389]</t>
    <phoneticPr fontId="2"/>
  </si>
  <si>
    <t>[5,935]</t>
    <phoneticPr fontId="2"/>
  </si>
  <si>
    <t>H19決算</t>
    <rPh sb="3" eb="5">
      <t>ケッサン</t>
    </rPh>
    <phoneticPr fontId="2"/>
  </si>
  <si>
    <t>H2決算</t>
    <phoneticPr fontId="2"/>
  </si>
  <si>
    <t>H25決算</t>
  </si>
  <si>
    <t>H25決算</t>
    <phoneticPr fontId="2"/>
  </si>
  <si>
    <t>H26決算</t>
  </si>
  <si>
    <t>H27決算</t>
  </si>
  <si>
    <t>H28決算</t>
  </si>
  <si>
    <t>H29決算</t>
  </si>
  <si>
    <t>H30</t>
    <phoneticPr fontId="2"/>
  </si>
  <si>
    <t>H22決算</t>
  </si>
  <si>
    <t>H23決算</t>
  </si>
  <si>
    <t>H23決算</t>
    <phoneticPr fontId="2"/>
  </si>
  <si>
    <t>H24決算</t>
  </si>
  <si>
    <t>H24決算</t>
    <phoneticPr fontId="2"/>
  </si>
  <si>
    <t>[1,515]</t>
    <phoneticPr fontId="2"/>
  </si>
  <si>
    <t>[1,620]</t>
    <phoneticPr fontId="2"/>
  </si>
  <si>
    <t>[1,532]</t>
    <phoneticPr fontId="2"/>
  </si>
  <si>
    <t>[1,440]</t>
    <phoneticPr fontId="2"/>
  </si>
  <si>
    <t>※法人二税のピークは、平成元年度（8,352億円）。</t>
    <phoneticPr fontId="2"/>
  </si>
  <si>
    <t>※[　]内は、地方法人特別譲与税を加算した数値。</t>
    <rPh sb="21" eb="23">
      <t>スウチ</t>
    </rPh>
    <phoneticPr fontId="2"/>
  </si>
  <si>
    <t>※（　）内は、臨時財政対策債を加算した数値。</t>
    <rPh sb="19" eb="21">
      <t>スウチ</t>
    </rPh>
    <phoneticPr fontId="2"/>
  </si>
  <si>
    <t>※府債残高は、臨時財政対策債等を含む数値。</t>
    <rPh sb="18" eb="20">
      <t>スウチ</t>
    </rPh>
    <phoneticPr fontId="2"/>
  </si>
  <si>
    <t>H21決算</t>
    <phoneticPr fontId="2"/>
  </si>
  <si>
    <t>H29決算</t>
    <phoneticPr fontId="2"/>
  </si>
  <si>
    <t>福祉医療費助成</t>
    <rPh sb="0" eb="2">
      <t>フクシ</t>
    </rPh>
    <phoneticPr fontId="2"/>
  </si>
  <si>
    <t>施設型給付費等負担金</t>
    <rPh sb="0" eb="3">
      <t>シセツガタ</t>
    </rPh>
    <rPh sb="3" eb="5">
      <t>キュウフ</t>
    </rPh>
    <rPh sb="5" eb="6">
      <t>ヒ</t>
    </rPh>
    <rPh sb="6" eb="7">
      <t>トウ</t>
    </rPh>
    <rPh sb="7" eb="10">
      <t>フタンキン</t>
    </rPh>
    <phoneticPr fontId="2"/>
  </si>
  <si>
    <t>＋91</t>
    <phoneticPr fontId="2"/>
  </si>
  <si>
    <t>選挙執行費（知事、府議会議員、参議院議員等）</t>
    <rPh sb="0" eb="2">
      <t>センキョ</t>
    </rPh>
    <rPh sb="2" eb="4">
      <t>シッコウ</t>
    </rPh>
    <rPh sb="4" eb="5">
      <t>ヒ</t>
    </rPh>
    <rPh sb="6" eb="8">
      <t>チジ</t>
    </rPh>
    <rPh sb="9" eb="11">
      <t>フギ</t>
    </rPh>
    <rPh sb="11" eb="12">
      <t>カイ</t>
    </rPh>
    <rPh sb="12" eb="14">
      <t>ギイン</t>
    </rPh>
    <rPh sb="15" eb="18">
      <t>サンギイン</t>
    </rPh>
    <rPh sb="18" eb="20">
      <t>ギイン</t>
    </rPh>
    <rPh sb="20" eb="21">
      <t>トウ</t>
    </rPh>
    <phoneticPr fontId="2"/>
  </si>
  <si>
    <t>＋63</t>
    <phoneticPr fontId="2"/>
  </si>
  <si>
    <t>＋34</t>
    <phoneticPr fontId="2"/>
  </si>
  <si>
    <t>重度障がい者医療費助成</t>
    <rPh sb="0" eb="2">
      <t>ジュウド</t>
    </rPh>
    <rPh sb="2" eb="3">
      <t>ショウ</t>
    </rPh>
    <rPh sb="5" eb="6">
      <t>シャ</t>
    </rPh>
    <rPh sb="6" eb="9">
      <t>イリョウヒ</t>
    </rPh>
    <rPh sb="9" eb="11">
      <t>ジョセイ</t>
    </rPh>
    <phoneticPr fontId="2"/>
  </si>
  <si>
    <t>＋30</t>
    <phoneticPr fontId="2"/>
  </si>
  <si>
    <t>老人医療費助成</t>
    <rPh sb="0" eb="2">
      <t>ロウジン</t>
    </rPh>
    <rPh sb="2" eb="5">
      <t>イリョウヒ</t>
    </rPh>
    <rPh sb="5" eb="7">
      <t>ジョセイ</t>
    </rPh>
    <phoneticPr fontId="2"/>
  </si>
  <si>
    <t>▲31</t>
    <phoneticPr fontId="2"/>
  </si>
  <si>
    <t>▲6</t>
    <phoneticPr fontId="2"/>
  </si>
  <si>
    <t>＋185</t>
    <phoneticPr fontId="2"/>
  </si>
  <si>
    <t>▲14</t>
    <phoneticPr fontId="2"/>
  </si>
  <si>
    <t>被災者生活再建支援基金拠出金</t>
    <rPh sb="0" eb="3">
      <t>ヒサイシャ</t>
    </rPh>
    <rPh sb="3" eb="5">
      <t>セイカツ</t>
    </rPh>
    <rPh sb="5" eb="7">
      <t>サイケン</t>
    </rPh>
    <rPh sb="7" eb="9">
      <t>シエン</t>
    </rPh>
    <rPh sb="9" eb="11">
      <t>キキン</t>
    </rPh>
    <rPh sb="11" eb="14">
      <t>キョシュツキン</t>
    </rPh>
    <phoneticPr fontId="2"/>
  </si>
  <si>
    <t>税務システム関連事業費</t>
    <rPh sb="0" eb="2">
      <t>ゼイム</t>
    </rPh>
    <rPh sb="6" eb="8">
      <t>カンレン</t>
    </rPh>
    <rPh sb="8" eb="11">
      <t>ジギョウヒ</t>
    </rPh>
    <phoneticPr fontId="2"/>
  </si>
  <si>
    <t>国民健康保険特別会計繰出金</t>
    <rPh sb="0" eb="2">
      <t>コクミン</t>
    </rPh>
    <rPh sb="2" eb="4">
      <t>ケンコウ</t>
    </rPh>
    <rPh sb="4" eb="6">
      <t>ホケン</t>
    </rPh>
    <rPh sb="6" eb="8">
      <t>トクベツ</t>
    </rPh>
    <rPh sb="8" eb="10">
      <t>カイケイ</t>
    </rPh>
    <rPh sb="10" eb="12">
      <t>クリダ</t>
    </rPh>
    <rPh sb="12" eb="13">
      <t>キン</t>
    </rPh>
    <phoneticPr fontId="2"/>
  </si>
  <si>
    <t>＋25</t>
    <phoneticPr fontId="2"/>
  </si>
  <si>
    <t>＋16</t>
    <phoneticPr fontId="2"/>
  </si>
  <si>
    <t>▲26</t>
    <phoneticPr fontId="2"/>
  </si>
  <si>
    <t>※実質税収は、（府税＋譲与税＋精算金収入）－（税関連の市町村交付金、精算金支出、還付金等）。</t>
    <rPh sb="15" eb="16">
      <t>セイ</t>
    </rPh>
    <rPh sb="34" eb="35">
      <t>セイ</t>
    </rPh>
    <phoneticPr fontId="2"/>
  </si>
  <si>
    <t>○地方特例交付金</t>
    <rPh sb="1" eb="3">
      <t>チホウ</t>
    </rPh>
    <rPh sb="3" eb="5">
      <t>トクレイ</t>
    </rPh>
    <rPh sb="5" eb="8">
      <t>コウフキン</t>
    </rPh>
    <phoneticPr fontId="2"/>
  </si>
  <si>
    <t>○地方譲与税</t>
    <rPh sb="1" eb="3">
      <t>チホウ</t>
    </rPh>
    <rPh sb="3" eb="5">
      <t>ジョウヨ</t>
    </rPh>
    <rPh sb="5" eb="6">
      <t>ゼイ</t>
    </rPh>
    <phoneticPr fontId="2"/>
  </si>
  <si>
    <t>目的別</t>
    <rPh sb="0" eb="2">
      <t>モクテキ</t>
    </rPh>
    <rPh sb="2" eb="3">
      <t>ベツ</t>
    </rPh>
    <phoneticPr fontId="2"/>
  </si>
  <si>
    <t>平成30年度当初</t>
    <rPh sb="0" eb="2">
      <t>ヘイセイ</t>
    </rPh>
    <rPh sb="4" eb="6">
      <t>ネンド</t>
    </rPh>
    <rPh sb="6" eb="8">
      <t>トウショ</t>
    </rPh>
    <phoneticPr fontId="2"/>
  </si>
  <si>
    <t>令和元年度当初</t>
    <rPh sb="0" eb="2">
      <t>レイワ</t>
    </rPh>
    <rPh sb="2" eb="3">
      <t>ガン</t>
    </rPh>
    <rPh sb="3" eb="5">
      <t>ネンド</t>
    </rPh>
    <rPh sb="5" eb="7">
      <t>トウショ</t>
    </rPh>
    <phoneticPr fontId="2"/>
  </si>
  <si>
    <t>平成30年度最終</t>
    <rPh sb="0" eb="2">
      <t>ヘイセイ</t>
    </rPh>
    <rPh sb="4" eb="6">
      <t>ネンド</t>
    </rPh>
    <rPh sb="6" eb="8">
      <t>サイシュウ</t>
    </rPh>
    <phoneticPr fontId="2"/>
  </si>
  <si>
    <t>R1当初</t>
    <phoneticPr fontId="2"/>
  </si>
  <si>
    <t>R1当初</t>
    <rPh sb="2" eb="4">
      <t>トウショ</t>
    </rPh>
    <phoneticPr fontId="2"/>
  </si>
  <si>
    <t>令和元年度当初</t>
    <rPh sb="0" eb="2">
      <t>レイワ</t>
    </rPh>
    <rPh sb="2" eb="4">
      <t>ガンネン</t>
    </rPh>
    <rPh sb="4" eb="5">
      <t>ド</t>
    </rPh>
    <rPh sb="5" eb="7">
      <t>トウショ</t>
    </rPh>
    <phoneticPr fontId="2"/>
  </si>
  <si>
    <t>※H29以前の府税収入は、地方消費税清算特別会計の設置（H30.4)に伴い、関連予算を調整した後の数値。</t>
    <rPh sb="4" eb="6">
      <t>イゼン</t>
    </rPh>
    <rPh sb="7" eb="8">
      <t>フ</t>
    </rPh>
    <rPh sb="8" eb="9">
      <t>ゼイ</t>
    </rPh>
    <rPh sb="9" eb="11">
      <t>シュウニュウ</t>
    </rPh>
    <rPh sb="13" eb="15">
      <t>チホウ</t>
    </rPh>
    <rPh sb="15" eb="18">
      <t>ショウヒゼイ</t>
    </rPh>
    <rPh sb="18" eb="20">
      <t>セイサン</t>
    </rPh>
    <rPh sb="20" eb="22">
      <t>トクベツ</t>
    </rPh>
    <rPh sb="22" eb="24">
      <t>カイケイ</t>
    </rPh>
    <rPh sb="25" eb="27">
      <t>セッチ</t>
    </rPh>
    <rPh sb="35" eb="36">
      <t>トモナ</t>
    </rPh>
    <rPh sb="38" eb="40">
      <t>カンレン</t>
    </rPh>
    <rPh sb="40" eb="42">
      <t>ヨサン</t>
    </rPh>
    <rPh sb="43" eb="45">
      <t>チョウセイ</t>
    </rPh>
    <rPh sb="47" eb="48">
      <t>アト</t>
    </rPh>
    <rPh sb="49" eb="51">
      <t>スウチ</t>
    </rPh>
    <phoneticPr fontId="2"/>
  </si>
  <si>
    <t>※H23は、大阪府営住宅事業特別会計（H24分離設置）における事業費相当額を含む数値。</t>
    <rPh sb="22" eb="24">
      <t>ブンリ</t>
    </rPh>
    <rPh sb="38" eb="39">
      <t>フク</t>
    </rPh>
    <rPh sb="40" eb="42">
      <t>スウチ</t>
    </rPh>
    <phoneticPr fontId="2"/>
  </si>
  <si>
    <t>【増減の大きいもの】 Ｈ３０当初→Ｒ１当初</t>
    <rPh sb="1" eb="3">
      <t>ゾウゲン</t>
    </rPh>
    <rPh sb="4" eb="5">
      <t>オオ</t>
    </rPh>
    <rPh sb="14" eb="16">
      <t>トウショ</t>
    </rPh>
    <rPh sb="19" eb="21">
      <t>トウショ</t>
    </rPh>
    <phoneticPr fontId="2"/>
  </si>
  <si>
    <t>H29決算</t>
    <phoneticPr fontId="2"/>
  </si>
  <si>
    <t>　※「一般歳出」は、公債費や積立金などを除いたものである。</t>
    <rPh sb="3" eb="5">
      <t>イッパン</t>
    </rPh>
    <rPh sb="5" eb="7">
      <t>サイシュツ</t>
    </rPh>
    <rPh sb="10" eb="12">
      <t>コウサイ</t>
    </rPh>
    <rPh sb="12" eb="13">
      <t>ヒ</t>
    </rPh>
    <rPh sb="14" eb="16">
      <t>ツミタテ</t>
    </rPh>
    <rPh sb="16" eb="17">
      <t>キン</t>
    </rPh>
    <rPh sb="20" eb="21">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</si>
</sst>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Red]\-#,##0.0"/>
    <numFmt numFmtId="177" formatCode="#,##0.0000;[Red]\-#,##0.0000"/>
    <numFmt numFmtId="178" formatCode="#,##0;&quot;▲ &quot;#,##0"/>
    <numFmt numFmtId="179" formatCode="#,##0_);\(#,##0\)"/>
    <numFmt numFmtId="180" formatCode="#,##0.0_);\(#,##0.0\)"/>
    <numFmt numFmtId="181" formatCode="0.0_);\(0.0\)"/>
    <numFmt numFmtId="182" formatCode="0.00000_);[Red]\(0.00000\)"/>
    <numFmt numFmtId="183" formatCode="0.00_);[Red]\(0.00\)"/>
  </numFmts>
  <fonts count="29" x14ac:knownFonts="1">
    <font>
      <sz val="12"/>
      <color theme="1"/>
      <name val="ＭＳ 明朝"/>
      <family val="2"/>
      <charset val="128"/>
    </font>
    <font>
      <sz val="12"/>
      <color theme="1"/>
      <name val="ＭＳ 明朝"/>
      <family val="2"/>
      <charset val="128"/>
    </font>
    <font>
      <sz val="6"/>
      <name val="ＭＳ 明朝"/>
      <family val="2"/>
      <charset val="128"/>
    </font>
    <font>
      <b/>
      <sz val="22"/>
      <color theme="1"/>
      <name val="ＭＳ ゴシック"/>
      <family val="3"/>
      <charset val="128"/>
    </font>
    <font>
      <sz val="12"/>
      <color theme="1"/>
      <name val="ＭＳ 明朝"/>
      <family val="1"/>
      <charset val="128"/>
    </font>
    <font>
      <sz val="10"/>
      <color theme="1"/>
      <name val="ＭＳ 明朝"/>
      <family val="2"/>
      <charset val="128"/>
    </font>
    <font>
      <sz val="11"/>
      <color theme="1"/>
      <name val="ＭＳ 明朝"/>
      <family val="1"/>
      <charset val="128"/>
    </font>
    <font>
      <sz val="10"/>
      <color theme="1"/>
      <name val="ＭＳ 明朝"/>
      <family val="1"/>
      <charset val="128"/>
    </font>
    <font>
      <b/>
      <sz val="12"/>
      <name val="ＭＳ 明朝"/>
      <family val="1"/>
      <charset val="128"/>
    </font>
    <font>
      <sz val="12"/>
      <name val="ＭＳ 明朝"/>
      <family val="1"/>
      <charset val="128"/>
    </font>
    <font>
      <sz val="10"/>
      <name val="ＭＳ 明朝"/>
      <family val="1"/>
      <charset val="128"/>
    </font>
    <font>
      <sz val="9"/>
      <name val="ＭＳ 明朝"/>
      <family val="1"/>
      <charset val="128"/>
    </font>
    <font>
      <b/>
      <sz val="12"/>
      <color theme="1"/>
      <name val="ＭＳ ゴシック"/>
      <family val="3"/>
      <charset val="128"/>
    </font>
    <font>
      <sz val="11"/>
      <color theme="1"/>
      <name val="ＭＳ 明朝"/>
      <family val="2"/>
      <charset val="128"/>
    </font>
    <font>
      <b/>
      <sz val="11"/>
      <color theme="1"/>
      <name val="ＭＳ ゴシック"/>
      <family val="3"/>
      <charset val="128"/>
    </font>
    <font>
      <sz val="8"/>
      <color theme="1"/>
      <name val="ＭＳ 明朝"/>
      <family val="2"/>
      <charset val="128"/>
    </font>
    <font>
      <sz val="9"/>
      <color theme="1"/>
      <name val="ＭＳ 明朝"/>
      <family val="2"/>
      <charset val="128"/>
    </font>
    <font>
      <sz val="9"/>
      <color theme="1"/>
      <name val="ＭＳ 明朝"/>
      <family val="1"/>
      <charset val="128"/>
    </font>
    <font>
      <b/>
      <sz val="26"/>
      <color theme="1"/>
      <name val="ＭＳ ゴシック"/>
      <family val="3"/>
      <charset val="128"/>
    </font>
    <font>
      <b/>
      <sz val="10"/>
      <color theme="1"/>
      <name val="ＭＳ ゴシック"/>
      <family val="3"/>
      <charset val="128"/>
    </font>
    <font>
      <sz val="8"/>
      <color theme="1"/>
      <name val="ＭＳ 明朝"/>
      <family val="1"/>
      <charset val="128"/>
    </font>
    <font>
      <sz val="6"/>
      <color theme="1"/>
      <name val="ＭＳ 明朝"/>
      <family val="1"/>
      <charset val="128"/>
    </font>
    <font>
      <sz val="12"/>
      <color rgb="FF000000"/>
      <name val="ＭＳ 明朝"/>
      <family val="1"/>
      <charset val="128"/>
    </font>
    <font>
      <sz val="11"/>
      <color rgb="FF000000"/>
      <name val="ＭＳ 明朝"/>
      <family val="1"/>
      <charset val="128"/>
    </font>
    <font>
      <b/>
      <sz val="12"/>
      <color theme="1"/>
      <name val="ＭＳ 明朝"/>
      <family val="1"/>
      <charset val="128"/>
    </font>
    <font>
      <i/>
      <sz val="12"/>
      <color theme="1"/>
      <name val="ＭＳ 明朝"/>
      <family val="1"/>
      <charset val="128"/>
    </font>
    <font>
      <i/>
      <sz val="9"/>
      <color theme="1"/>
      <name val="ＭＳ 明朝"/>
      <family val="1"/>
      <charset val="128"/>
    </font>
    <font>
      <i/>
      <sz val="11"/>
      <color theme="1"/>
      <name val="ＭＳ 明朝"/>
      <family val="1"/>
      <charset val="128"/>
    </font>
    <font>
      <sz val="10"/>
      <color rgb="FF00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double">
        <color indexed="64"/>
      </right>
      <top/>
      <bottom/>
      <diagonal/>
    </border>
    <border>
      <left style="medium">
        <color auto="1"/>
      </left>
      <right style="double">
        <color indexed="64"/>
      </right>
      <top/>
      <bottom/>
      <diagonal/>
    </border>
    <border>
      <left style="medium">
        <color auto="1"/>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medium">
        <color auto="1"/>
      </right>
      <top/>
      <bottom/>
      <diagonal/>
    </border>
    <border>
      <left style="double">
        <color indexed="64"/>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rgb="FFFFFFFF"/>
      </left>
      <right style="medium">
        <color indexed="64"/>
      </right>
      <top/>
      <bottom style="medium">
        <color rgb="FFFFFFFF"/>
      </bottom>
      <diagonal/>
    </border>
    <border>
      <left/>
      <right style="medium">
        <color indexed="64"/>
      </right>
      <top/>
      <bottom style="medium">
        <color rgb="FFFFFFFF"/>
      </bottom>
      <diagonal/>
    </border>
    <border>
      <left/>
      <right/>
      <top/>
      <bottom style="medium">
        <color rgb="FFFFFFFF"/>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indexed="64"/>
      </bottom>
      <diagonal/>
    </border>
    <border>
      <left style="medium">
        <color rgb="FFFFFFFF"/>
      </left>
      <right style="medium">
        <color indexed="64"/>
      </right>
      <top/>
      <bottom/>
      <diagonal/>
    </border>
    <border>
      <left style="medium">
        <color indexed="64"/>
      </left>
      <right style="medium">
        <color auto="1"/>
      </right>
      <top style="medium">
        <color rgb="FFFFFFFF"/>
      </top>
      <bottom/>
      <diagonal/>
    </border>
    <border>
      <left style="medium">
        <color indexed="64"/>
      </left>
      <right/>
      <top style="medium">
        <color rgb="FFFFFFFF"/>
      </top>
      <bottom/>
      <diagonal/>
    </border>
    <border>
      <left style="medium">
        <color auto="1"/>
      </left>
      <right style="medium">
        <color indexed="64"/>
      </right>
      <top style="medium">
        <color auto="1"/>
      </top>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5">
    <xf numFmtId="0" fontId="0" fillId="0" borderId="0" xfId="0">
      <alignment vertical="center"/>
    </xf>
    <xf numFmtId="0" fontId="0" fillId="0" borderId="0" xfId="0" applyAlignment="1">
      <alignment vertical="center"/>
    </xf>
    <xf numFmtId="0" fontId="3" fillId="0" borderId="0" xfId="0" applyFont="1" applyAlignment="1">
      <alignment vertical="center"/>
    </xf>
    <xf numFmtId="0" fontId="5" fillId="0" borderId="0" xfId="0" applyFont="1" applyAlignment="1">
      <alignment horizontal="right" vertical="center"/>
    </xf>
    <xf numFmtId="0" fontId="0" fillId="0" borderId="18" xfId="0" applyBorder="1">
      <alignment vertical="center"/>
    </xf>
    <xf numFmtId="0" fontId="0" fillId="0" borderId="19" xfId="0" applyBorder="1">
      <alignment vertical="center"/>
    </xf>
    <xf numFmtId="0" fontId="0" fillId="0" borderId="24" xfId="0" applyBorder="1">
      <alignmen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horizontal="center" vertical="center"/>
    </xf>
    <xf numFmtId="0" fontId="0" fillId="0" borderId="3" xfId="0" applyBorder="1" applyAlignment="1">
      <alignment horizontal="distributed" vertical="center" indent="1"/>
    </xf>
    <xf numFmtId="0" fontId="0" fillId="0" borderId="1" xfId="0" applyBorder="1" applyAlignment="1">
      <alignment horizontal="distributed" vertical="center" indent="1"/>
    </xf>
    <xf numFmtId="38" fontId="0" fillId="0" borderId="2" xfId="1" applyFont="1" applyBorder="1">
      <alignment vertical="center"/>
    </xf>
    <xf numFmtId="38" fontId="0" fillId="0" borderId="3" xfId="1" applyFont="1" applyBorder="1">
      <alignment vertical="center"/>
    </xf>
    <xf numFmtId="38" fontId="0" fillId="0" borderId="1" xfId="1" applyFont="1" applyBorder="1">
      <alignment vertical="center"/>
    </xf>
    <xf numFmtId="176" fontId="0" fillId="0" borderId="2" xfId="1" applyNumberFormat="1" applyFont="1" applyBorder="1">
      <alignment vertical="center"/>
    </xf>
    <xf numFmtId="38" fontId="0" fillId="0" borderId="31" xfId="1" applyFont="1" applyBorder="1">
      <alignment vertical="center"/>
    </xf>
    <xf numFmtId="0" fontId="5" fillId="0" borderId="0" xfId="0" applyFont="1">
      <alignment vertical="center"/>
    </xf>
    <xf numFmtId="0" fontId="4" fillId="0" borderId="25" xfId="0" applyFont="1" applyBorder="1" applyAlignment="1">
      <alignment horizontal="distributed" vertical="center"/>
    </xf>
    <xf numFmtId="0" fontId="8" fillId="0" borderId="0" xfId="0" applyFont="1">
      <alignment vertical="center"/>
    </xf>
    <xf numFmtId="0" fontId="8" fillId="0" borderId="0" xfId="0" applyFont="1" applyFill="1">
      <alignment vertical="center"/>
    </xf>
    <xf numFmtId="0" fontId="9" fillId="0" borderId="0" xfId="0" applyFont="1">
      <alignment vertical="center"/>
    </xf>
    <xf numFmtId="0" fontId="10" fillId="0" borderId="0" xfId="0" applyFont="1" applyAlignment="1">
      <alignment horizontal="right" vertical="center"/>
    </xf>
    <xf numFmtId="0" fontId="9" fillId="0" borderId="33" xfId="0" applyFont="1" applyBorder="1">
      <alignment vertical="center"/>
    </xf>
    <xf numFmtId="0" fontId="9" fillId="0" borderId="37"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distributed" vertical="center"/>
    </xf>
    <xf numFmtId="0" fontId="9" fillId="0" borderId="14" xfId="0" applyFont="1" applyBorder="1" applyAlignment="1">
      <alignment horizontal="distributed" vertical="center"/>
    </xf>
    <xf numFmtId="0" fontId="9" fillId="0" borderId="36" xfId="0" applyFont="1" applyBorder="1" applyAlignment="1">
      <alignment horizontal="distributed" vertical="center"/>
    </xf>
    <xf numFmtId="0" fontId="10" fillId="0" borderId="35" xfId="0" applyFont="1" applyBorder="1" applyAlignment="1">
      <alignment horizontal="distributed" vertical="center"/>
    </xf>
    <xf numFmtId="0" fontId="10" fillId="0" borderId="36" xfId="0" applyFont="1" applyBorder="1" applyAlignment="1">
      <alignment horizontal="distributed" vertical="center"/>
    </xf>
    <xf numFmtId="0" fontId="9" fillId="0" borderId="14"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19" xfId="0" applyFont="1" applyBorder="1">
      <alignment vertical="center"/>
    </xf>
    <xf numFmtId="0" fontId="9" fillId="0" borderId="32"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distributed" vertical="center"/>
    </xf>
    <xf numFmtId="0" fontId="9" fillId="0" borderId="5" xfId="0" applyFont="1" applyBorder="1" applyAlignment="1">
      <alignment horizontal="distributed" vertical="center"/>
    </xf>
    <xf numFmtId="0" fontId="9" fillId="0" borderId="4" xfId="0" applyFont="1" applyBorder="1" applyAlignment="1">
      <alignment horizontal="distributed" vertical="center"/>
    </xf>
    <xf numFmtId="0" fontId="9" fillId="0" borderId="4" xfId="0" applyFont="1" applyBorder="1" applyAlignment="1">
      <alignment horizontal="center" vertical="center"/>
    </xf>
    <xf numFmtId="0" fontId="10" fillId="0" borderId="5" xfId="0" applyFont="1" applyBorder="1" applyAlignment="1">
      <alignment horizontal="distributed" vertical="center"/>
    </xf>
    <xf numFmtId="0" fontId="10" fillId="0" borderId="4" xfId="0" applyFont="1" applyBorder="1" applyAlignment="1">
      <alignment horizontal="distributed" vertical="center"/>
    </xf>
    <xf numFmtId="0" fontId="9" fillId="0" borderId="4" xfId="0" applyFont="1" applyFill="1" applyBorder="1" applyAlignment="1">
      <alignment horizontal="center" vertical="center"/>
    </xf>
    <xf numFmtId="0" fontId="9" fillId="0" borderId="0"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32" xfId="0" applyFont="1" applyFill="1" applyBorder="1" applyAlignment="1">
      <alignment horizontal="distributed" vertical="center"/>
    </xf>
    <xf numFmtId="0" fontId="9" fillId="0" borderId="29" xfId="0" applyFont="1" applyBorder="1">
      <alignment vertical="center"/>
    </xf>
    <xf numFmtId="0" fontId="9" fillId="0" borderId="40" xfId="0" applyFont="1" applyBorder="1" applyAlignment="1">
      <alignment horizontal="center" vertical="center"/>
    </xf>
    <xf numFmtId="0" fontId="9" fillId="0" borderId="38" xfId="0" applyFont="1" applyBorder="1" applyAlignment="1">
      <alignment horizontal="center" vertical="center"/>
    </xf>
    <xf numFmtId="0" fontId="9" fillId="0" borderId="38" xfId="0" applyFont="1" applyBorder="1" applyAlignment="1">
      <alignment horizontal="right" vertical="center"/>
    </xf>
    <xf numFmtId="0" fontId="9" fillId="0" borderId="30" xfId="0" applyFont="1" applyBorder="1" applyAlignment="1">
      <alignment horizontal="distributed" vertical="center"/>
    </xf>
    <xf numFmtId="0" fontId="9" fillId="0" borderId="39" xfId="0" applyFont="1" applyBorder="1" applyAlignment="1">
      <alignment horizontal="distributed" vertical="center"/>
    </xf>
    <xf numFmtId="0" fontId="9" fillId="0" borderId="38" xfId="0" applyFont="1" applyBorder="1" applyAlignment="1">
      <alignment horizontal="distributed" vertical="center"/>
    </xf>
    <xf numFmtId="0" fontId="9" fillId="0" borderId="39" xfId="0" applyFont="1" applyBorder="1" applyAlignment="1">
      <alignment horizontal="center" vertical="center"/>
    </xf>
    <xf numFmtId="49" fontId="9" fillId="0" borderId="38" xfId="0" quotePrefix="1" applyNumberFormat="1" applyFont="1" applyBorder="1" applyAlignment="1">
      <alignment horizontal="right" vertical="center"/>
    </xf>
    <xf numFmtId="0" fontId="9" fillId="0" borderId="39" xfId="0" applyFont="1" applyFill="1" applyBorder="1" applyAlignment="1">
      <alignment horizontal="center" vertical="center"/>
    </xf>
    <xf numFmtId="0" fontId="9" fillId="0" borderId="38" xfId="0" applyFont="1" applyFill="1" applyBorder="1" applyAlignment="1">
      <alignment horizontal="right" vertical="center"/>
    </xf>
    <xf numFmtId="0" fontId="9" fillId="0" borderId="30" xfId="0" applyFont="1" applyFill="1" applyBorder="1" applyAlignment="1">
      <alignment horizontal="distributed" vertical="center"/>
    </xf>
    <xf numFmtId="0" fontId="9" fillId="0" borderId="39" xfId="0" applyFont="1" applyFill="1" applyBorder="1" applyAlignment="1">
      <alignment horizontal="distributed" vertical="center"/>
    </xf>
    <xf numFmtId="0" fontId="9" fillId="0" borderId="38" xfId="0" applyFont="1" applyFill="1" applyBorder="1" applyAlignment="1">
      <alignment horizontal="distributed" vertical="center"/>
    </xf>
    <xf numFmtId="0" fontId="9" fillId="0" borderId="40" xfId="0" applyFont="1" applyFill="1" applyBorder="1" applyAlignment="1">
      <alignment horizontal="distributed" vertical="center"/>
    </xf>
    <xf numFmtId="0" fontId="9" fillId="0" borderId="18" xfId="0" applyFont="1" applyBorder="1">
      <alignment vertical="center"/>
    </xf>
    <xf numFmtId="0" fontId="9" fillId="0" borderId="17" xfId="0" applyFont="1" applyBorder="1" applyAlignment="1">
      <alignment horizontal="distributed" vertical="center" indent="1"/>
    </xf>
    <xf numFmtId="0" fontId="9" fillId="0" borderId="10" xfId="0" applyFont="1" applyBorder="1" applyAlignment="1">
      <alignment horizontal="distributed" vertical="center" indent="1"/>
    </xf>
    <xf numFmtId="38" fontId="11" fillId="0" borderId="10" xfId="1" applyFont="1" applyFill="1" applyBorder="1" applyAlignment="1">
      <alignment vertical="center" shrinkToFit="1"/>
    </xf>
    <xf numFmtId="38" fontId="9" fillId="0" borderId="11" xfId="1" applyFont="1" applyBorder="1" applyAlignment="1">
      <alignment vertical="center" shrinkToFit="1"/>
    </xf>
    <xf numFmtId="38" fontId="9" fillId="0" borderId="9" xfId="1" applyFont="1" applyBorder="1" applyAlignment="1">
      <alignment vertical="center" shrinkToFit="1"/>
    </xf>
    <xf numFmtId="176" fontId="9" fillId="0" borderId="10" xfId="1" applyNumberFormat="1" applyFont="1" applyBorder="1" applyAlignment="1">
      <alignment vertical="center" shrinkToFit="1"/>
    </xf>
    <xf numFmtId="0" fontId="9" fillId="0" borderId="9" xfId="0" applyFont="1" applyBorder="1" applyAlignment="1">
      <alignment horizontal="distributed" vertical="center" shrinkToFit="1"/>
    </xf>
    <xf numFmtId="38" fontId="9" fillId="0" borderId="11" xfId="1" applyFont="1" applyBorder="1">
      <alignment vertical="center"/>
    </xf>
    <xf numFmtId="38" fontId="9" fillId="0" borderId="9" xfId="1" applyFont="1" applyBorder="1">
      <alignment vertical="center"/>
    </xf>
    <xf numFmtId="176" fontId="9" fillId="0" borderId="10" xfId="1" applyNumberFormat="1" applyFont="1" applyBorder="1">
      <alignment vertical="center"/>
    </xf>
    <xf numFmtId="38" fontId="9" fillId="0" borderId="17" xfId="1" applyFont="1" applyBorder="1" applyAlignment="1">
      <alignment vertical="center" shrinkToFit="1"/>
    </xf>
    <xf numFmtId="0" fontId="9" fillId="0" borderId="9" xfId="0" applyFont="1" applyFill="1" applyBorder="1" applyAlignment="1">
      <alignment horizontal="distributed" vertical="center" shrinkToFit="1"/>
    </xf>
    <xf numFmtId="38" fontId="11" fillId="0" borderId="11" xfId="1" applyFont="1" applyFill="1" applyBorder="1" applyAlignment="1">
      <alignment vertical="center" shrinkToFit="1"/>
    </xf>
    <xf numFmtId="0" fontId="11" fillId="0" borderId="9" xfId="0" applyFont="1" applyFill="1" applyBorder="1" applyAlignment="1">
      <alignment horizontal="distributed" vertical="center" shrinkToFit="1"/>
    </xf>
    <xf numFmtId="38" fontId="9" fillId="0" borderId="11" xfId="1" applyFont="1" applyFill="1" applyBorder="1" applyAlignment="1">
      <alignment vertical="center" shrinkToFit="1"/>
    </xf>
    <xf numFmtId="38" fontId="9" fillId="0" borderId="9" xfId="1" applyFont="1" applyFill="1" applyBorder="1" applyAlignment="1">
      <alignment vertical="center" shrinkToFit="1"/>
    </xf>
    <xf numFmtId="176" fontId="9" fillId="0" borderId="10" xfId="1" applyNumberFormat="1" applyFont="1" applyFill="1" applyBorder="1" applyAlignment="1">
      <alignment vertical="center" shrinkToFit="1"/>
    </xf>
    <xf numFmtId="38" fontId="9" fillId="0" borderId="17" xfId="1" applyFont="1" applyFill="1" applyBorder="1" applyAlignment="1">
      <alignment vertical="center" shrinkToFit="1"/>
    </xf>
    <xf numFmtId="0" fontId="9" fillId="0" borderId="10" xfId="0" applyFont="1" applyBorder="1" applyAlignment="1">
      <alignment horizontal="distributed" vertical="center"/>
    </xf>
    <xf numFmtId="38" fontId="11" fillId="0" borderId="10" xfId="1" applyFont="1" applyBorder="1" applyAlignment="1">
      <alignment vertical="center" shrinkToFit="1"/>
    </xf>
    <xf numFmtId="176" fontId="9" fillId="0" borderId="7" xfId="1" applyNumberFormat="1" applyFont="1" applyFill="1" applyBorder="1" applyAlignment="1">
      <alignment vertical="center" shrinkToFit="1"/>
    </xf>
    <xf numFmtId="0" fontId="9" fillId="0" borderId="20" xfId="0" applyFont="1" applyBorder="1">
      <alignment vertical="center"/>
    </xf>
    <xf numFmtId="0" fontId="9" fillId="0" borderId="8" xfId="0" applyFont="1" applyBorder="1" applyAlignment="1">
      <alignment horizontal="distributed" vertical="center"/>
    </xf>
    <xf numFmtId="0" fontId="9" fillId="0" borderId="23" xfId="0" applyFont="1" applyBorder="1" applyAlignment="1">
      <alignment horizontal="distributed" vertical="center" indent="1"/>
    </xf>
    <xf numFmtId="0" fontId="9" fillId="0" borderId="7" xfId="0" applyFont="1" applyBorder="1" applyAlignment="1">
      <alignment horizontal="distributed" vertical="center" indent="1"/>
    </xf>
    <xf numFmtId="38" fontId="11" fillId="0" borderId="7" xfId="1" applyFont="1" applyBorder="1" applyAlignment="1">
      <alignment vertical="center" shrinkToFit="1"/>
    </xf>
    <xf numFmtId="38" fontId="9" fillId="0" borderId="8" xfId="1" applyFont="1" applyBorder="1" applyAlignment="1">
      <alignment vertical="center" shrinkToFit="1"/>
    </xf>
    <xf numFmtId="38" fontId="9" fillId="0" borderId="6" xfId="1" applyFont="1" applyBorder="1" applyAlignment="1">
      <alignment vertical="center" shrinkToFit="1"/>
    </xf>
    <xf numFmtId="176" fontId="9" fillId="0" borderId="7" xfId="1" applyNumberFormat="1" applyFont="1" applyBorder="1" applyAlignment="1">
      <alignment vertical="center" shrinkToFit="1"/>
    </xf>
    <xf numFmtId="0" fontId="9" fillId="0" borderId="6" xfId="0" applyFont="1" applyBorder="1" applyAlignment="1">
      <alignment horizontal="distributed" vertical="center" shrinkToFit="1"/>
    </xf>
    <xf numFmtId="38" fontId="9" fillId="0" borderId="8" xfId="1" applyFont="1" applyBorder="1">
      <alignment vertical="center"/>
    </xf>
    <xf numFmtId="38" fontId="9" fillId="0" borderId="6" xfId="1" applyFont="1" applyBorder="1">
      <alignment vertical="center"/>
    </xf>
    <xf numFmtId="176" fontId="9" fillId="0" borderId="7" xfId="1" applyNumberFormat="1" applyFont="1" applyBorder="1">
      <alignment vertical="center"/>
    </xf>
    <xf numFmtId="38" fontId="9" fillId="0" borderId="23" xfId="1" applyFont="1" applyBorder="1" applyAlignment="1">
      <alignment vertical="center" shrinkToFit="1"/>
    </xf>
    <xf numFmtId="0" fontId="9" fillId="0" borderId="6" xfId="0" applyFont="1" applyFill="1" applyBorder="1" applyAlignment="1">
      <alignment horizontal="distributed" vertical="center" shrinkToFit="1"/>
    </xf>
    <xf numFmtId="38" fontId="11" fillId="0" borderId="7" xfId="1" applyFont="1" applyFill="1" applyBorder="1" applyAlignment="1">
      <alignment vertical="center" shrinkToFit="1"/>
    </xf>
    <xf numFmtId="38" fontId="11" fillId="0" borderId="8" xfId="1" applyFont="1" applyFill="1" applyBorder="1" applyAlignment="1">
      <alignment vertical="center" shrinkToFit="1"/>
    </xf>
    <xf numFmtId="0" fontId="11" fillId="0" borderId="6" xfId="0" applyFont="1" applyFill="1" applyBorder="1" applyAlignment="1">
      <alignment horizontal="distributed" vertical="center" shrinkToFit="1"/>
    </xf>
    <xf numFmtId="38" fontId="9" fillId="0" borderId="8" xfId="1" applyFont="1" applyFill="1" applyBorder="1" applyAlignment="1">
      <alignment vertical="center" shrinkToFit="1"/>
    </xf>
    <xf numFmtId="38" fontId="9" fillId="0" borderId="6" xfId="1" applyFont="1" applyFill="1" applyBorder="1" applyAlignment="1">
      <alignment vertical="center" shrinkToFit="1"/>
    </xf>
    <xf numFmtId="38" fontId="9" fillId="0" borderId="23" xfId="1" applyFont="1" applyFill="1" applyBorder="1" applyAlignment="1">
      <alignment vertical="center" shrinkToFit="1"/>
    </xf>
    <xf numFmtId="38" fontId="11" fillId="0" borderId="2" xfId="1" applyFont="1" applyFill="1" applyBorder="1" applyAlignment="1">
      <alignment vertical="center" shrinkToFit="1"/>
    </xf>
    <xf numFmtId="0" fontId="9" fillId="0" borderId="2" xfId="0" applyFont="1" applyBorder="1" applyAlignment="1">
      <alignment horizontal="distributed" vertical="center"/>
    </xf>
    <xf numFmtId="0" fontId="9" fillId="0" borderId="31" xfId="0" applyFont="1" applyBorder="1" applyAlignment="1">
      <alignment horizontal="distributed" vertical="center" indent="1"/>
    </xf>
    <xf numFmtId="0" fontId="9" fillId="0" borderId="2" xfId="0" applyFont="1" applyBorder="1" applyAlignment="1">
      <alignment horizontal="distributed" vertical="center" indent="1"/>
    </xf>
    <xf numFmtId="38" fontId="11" fillId="0" borderId="2" xfId="1" applyFont="1" applyBorder="1" applyAlignment="1">
      <alignment vertical="center" shrinkToFit="1"/>
    </xf>
    <xf numFmtId="38" fontId="9" fillId="0" borderId="3" xfId="1" applyFont="1" applyBorder="1" applyAlignment="1">
      <alignment vertical="center" shrinkToFit="1"/>
    </xf>
    <xf numFmtId="38" fontId="9" fillId="0" borderId="1" xfId="1" applyFont="1" applyBorder="1" applyAlignment="1">
      <alignment vertical="center" shrinkToFit="1"/>
    </xf>
    <xf numFmtId="176" fontId="9" fillId="0" borderId="2" xfId="1" applyNumberFormat="1" applyFont="1" applyBorder="1" applyAlignment="1">
      <alignment vertical="center" shrinkToFit="1"/>
    </xf>
    <xf numFmtId="0" fontId="9" fillId="0" borderId="1" xfId="0" applyFont="1" applyBorder="1" applyAlignment="1">
      <alignment horizontal="distributed" vertical="center" shrinkToFit="1"/>
    </xf>
    <xf numFmtId="38" fontId="9" fillId="0" borderId="3" xfId="1" applyFont="1" applyBorder="1">
      <alignment vertical="center"/>
    </xf>
    <xf numFmtId="38" fontId="9" fillId="0" borderId="1" xfId="1" applyFont="1" applyBorder="1">
      <alignment vertical="center"/>
    </xf>
    <xf numFmtId="38" fontId="9" fillId="0" borderId="31" xfId="1" applyFont="1" applyBorder="1" applyAlignment="1">
      <alignment vertical="center" shrinkToFit="1"/>
    </xf>
    <xf numFmtId="0" fontId="9" fillId="0" borderId="1" xfId="0" applyFont="1" applyFill="1" applyBorder="1" applyAlignment="1">
      <alignment horizontal="distributed" vertical="center" shrinkToFit="1"/>
    </xf>
    <xf numFmtId="38" fontId="11" fillId="0" borderId="3" xfId="1" applyFont="1" applyFill="1" applyBorder="1" applyAlignment="1">
      <alignment vertical="center" shrinkToFit="1"/>
    </xf>
    <xf numFmtId="0" fontId="11" fillId="0" borderId="1" xfId="0" applyFont="1" applyFill="1" applyBorder="1" applyAlignment="1">
      <alignment horizontal="distributed" vertical="center" shrinkToFit="1"/>
    </xf>
    <xf numFmtId="38" fontId="9" fillId="0" borderId="3" xfId="1" applyFont="1" applyFill="1" applyBorder="1" applyAlignment="1">
      <alignment vertical="center" shrinkToFit="1"/>
    </xf>
    <xf numFmtId="38" fontId="9" fillId="0" borderId="1" xfId="1" applyFont="1" applyFill="1" applyBorder="1" applyAlignment="1">
      <alignment vertical="center" shrinkToFit="1"/>
    </xf>
    <xf numFmtId="176" fontId="9" fillId="0" borderId="2" xfId="1" applyNumberFormat="1" applyFont="1" applyFill="1" applyBorder="1" applyAlignment="1">
      <alignment vertical="center" shrinkToFit="1"/>
    </xf>
    <xf numFmtId="38" fontId="9" fillId="0" borderId="31" xfId="1" applyFont="1" applyFill="1" applyBorder="1" applyAlignment="1">
      <alignment vertical="center" shrinkToFit="1"/>
    </xf>
    <xf numFmtId="38" fontId="11" fillId="0" borderId="0" xfId="1" applyFont="1" applyFill="1" applyBorder="1">
      <alignment vertical="center"/>
    </xf>
    <xf numFmtId="0" fontId="9" fillId="0" borderId="0" xfId="0" applyFont="1" applyFill="1">
      <alignment vertical="center"/>
    </xf>
    <xf numFmtId="38" fontId="9" fillId="0" borderId="17" xfId="1" applyFont="1" applyFill="1" applyBorder="1">
      <alignment vertical="center"/>
    </xf>
    <xf numFmtId="0" fontId="9" fillId="0" borderId="16" xfId="0" applyFont="1" applyBorder="1">
      <alignment vertical="center"/>
    </xf>
    <xf numFmtId="38" fontId="9" fillId="0" borderId="23" xfId="1" applyFont="1" applyFill="1" applyBorder="1">
      <alignment vertical="center"/>
    </xf>
    <xf numFmtId="38" fontId="9" fillId="0" borderId="31" xfId="1" applyFont="1" applyFill="1" applyBorder="1">
      <alignment vertical="center"/>
    </xf>
    <xf numFmtId="0" fontId="9" fillId="0" borderId="21" xfId="0" applyFont="1" applyBorder="1" applyAlignment="1">
      <alignment horizontal="distributed" vertical="center"/>
    </xf>
    <xf numFmtId="38" fontId="9" fillId="0" borderId="22" xfId="1" applyFont="1" applyBorder="1" applyAlignment="1">
      <alignment vertical="center" shrinkToFit="1"/>
    </xf>
    <xf numFmtId="38" fontId="8" fillId="0" borderId="0" xfId="0" applyNumberFormat="1" applyFont="1">
      <alignment vertical="center"/>
    </xf>
    <xf numFmtId="38" fontId="8" fillId="0" borderId="0" xfId="0" applyNumberFormat="1" applyFont="1" applyFill="1">
      <alignment vertical="center"/>
    </xf>
    <xf numFmtId="0" fontId="9" fillId="0" borderId="32" xfId="0" applyFont="1" applyBorder="1" applyAlignment="1">
      <alignment horizontal="distributed" vertical="center" indent="1"/>
    </xf>
    <xf numFmtId="0" fontId="9" fillId="0" borderId="0" xfId="0" applyFont="1" applyBorder="1" applyAlignment="1">
      <alignment horizontal="distributed" vertical="center" indent="1"/>
    </xf>
    <xf numFmtId="38" fontId="11" fillId="0" borderId="0" xfId="1" applyFont="1" applyBorder="1" applyAlignment="1">
      <alignment vertical="center" shrinkToFit="1"/>
    </xf>
    <xf numFmtId="0" fontId="10" fillId="0" borderId="0" xfId="0" applyFont="1">
      <alignment vertical="center"/>
    </xf>
    <xf numFmtId="0" fontId="12" fillId="0" borderId="0" xfId="0" applyFont="1" applyAlignment="1">
      <alignment vertical="center"/>
    </xf>
    <xf numFmtId="0" fontId="13" fillId="0" borderId="0" xfId="0" applyFont="1" applyAlignment="1">
      <alignment horizontal="right" vertical="center"/>
    </xf>
    <xf numFmtId="0" fontId="5" fillId="0" borderId="0" xfId="0" applyFont="1" applyAlignment="1">
      <alignment vertical="center"/>
    </xf>
    <xf numFmtId="0" fontId="1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15" fillId="0" borderId="0" xfId="0" applyFont="1" applyAlignment="1">
      <alignment horizontal="right"/>
    </xf>
    <xf numFmtId="38" fontId="0" fillId="0" borderId="0" xfId="1" applyFont="1" applyBorder="1">
      <alignment vertical="center"/>
    </xf>
    <xf numFmtId="0" fontId="0" fillId="0" borderId="5" xfId="0" applyBorder="1" applyAlignment="1">
      <alignment horizontal="distributed" vertical="center" indent="1"/>
    </xf>
    <xf numFmtId="0" fontId="0" fillId="0" borderId="4" xfId="0" applyBorder="1" applyAlignment="1">
      <alignment horizontal="distributed" vertical="center" indent="1"/>
    </xf>
    <xf numFmtId="38" fontId="0" fillId="0" borderId="5" xfId="1" applyFont="1" applyBorder="1">
      <alignment vertical="center"/>
    </xf>
    <xf numFmtId="38" fontId="0" fillId="0" borderId="4" xfId="1" applyFont="1" applyBorder="1">
      <alignment vertical="center"/>
    </xf>
    <xf numFmtId="176" fontId="9" fillId="0" borderId="10" xfId="1" applyNumberFormat="1" applyFont="1" applyFill="1" applyBorder="1">
      <alignment vertical="center"/>
    </xf>
    <xf numFmtId="177" fontId="9" fillId="0" borderId="8" xfId="1" applyNumberFormat="1" applyFont="1" applyBorder="1" applyAlignment="1">
      <alignment vertical="center" shrinkToFit="1"/>
    </xf>
    <xf numFmtId="0" fontId="16"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center" vertical="center"/>
    </xf>
    <xf numFmtId="0" fontId="13" fillId="0" borderId="0" xfId="0" applyFont="1">
      <alignment vertical="center"/>
    </xf>
    <xf numFmtId="0" fontId="16" fillId="0" borderId="0" xfId="0" applyFont="1" applyAlignment="1">
      <alignment vertical="center"/>
    </xf>
    <xf numFmtId="0" fontId="16" fillId="0" borderId="0" xfId="0" applyFont="1">
      <alignment vertical="center"/>
    </xf>
    <xf numFmtId="0" fontId="17" fillId="0" borderId="0" xfId="0" applyFont="1">
      <alignment vertical="center"/>
    </xf>
    <xf numFmtId="0" fontId="18" fillId="0" borderId="0" xfId="0" applyFont="1" applyAlignment="1">
      <alignment vertical="center"/>
    </xf>
    <xf numFmtId="0" fontId="0" fillId="0" borderId="26" xfId="0" applyBorder="1" applyAlignment="1">
      <alignment horizontal="distributed" vertical="center" indent="1"/>
    </xf>
    <xf numFmtId="0" fontId="0" fillId="0" borderId="27" xfId="0" applyBorder="1" applyAlignment="1">
      <alignment horizontal="distributed" vertical="center" indent="1"/>
    </xf>
    <xf numFmtId="38" fontId="0" fillId="0" borderId="25" xfId="1" applyFont="1" applyBorder="1">
      <alignment vertical="center"/>
    </xf>
    <xf numFmtId="38" fontId="0" fillId="0" borderId="26" xfId="1" applyFont="1" applyBorder="1">
      <alignment vertical="center"/>
    </xf>
    <xf numFmtId="38" fontId="0" fillId="0" borderId="27" xfId="1" applyFont="1" applyBorder="1">
      <alignment vertical="center"/>
    </xf>
    <xf numFmtId="38" fontId="0" fillId="0" borderId="28" xfId="1" applyFont="1" applyBorder="1">
      <alignment vertical="center"/>
    </xf>
    <xf numFmtId="176" fontId="0" fillId="0" borderId="25" xfId="1" applyNumberFormat="1" applyFont="1" applyBorder="1">
      <alignment vertical="center"/>
    </xf>
    <xf numFmtId="0" fontId="4" fillId="0" borderId="25" xfId="0" applyFont="1" applyBorder="1" applyAlignment="1">
      <alignment horizontal="distributed" vertical="center" wrapText="1"/>
    </xf>
    <xf numFmtId="178" fontId="0" fillId="0" borderId="0" xfId="1" applyNumberFormat="1" applyFont="1" applyBorder="1">
      <alignment vertical="center"/>
    </xf>
    <xf numFmtId="178" fontId="0" fillId="0" borderId="2" xfId="1" applyNumberFormat="1" applyFont="1" applyBorder="1">
      <alignment vertical="center"/>
    </xf>
    <xf numFmtId="178" fontId="0" fillId="0" borderId="25" xfId="1" applyNumberFormat="1" applyFont="1" applyBorder="1">
      <alignment vertical="center"/>
    </xf>
    <xf numFmtId="38" fontId="11" fillId="0" borderId="0" xfId="1" applyFont="1">
      <alignment vertical="center"/>
    </xf>
    <xf numFmtId="38" fontId="11" fillId="0" borderId="0" xfId="0" applyNumberFormat="1" applyFont="1">
      <alignment vertical="center"/>
    </xf>
    <xf numFmtId="0" fontId="9" fillId="0" borderId="0" xfId="0" applyFont="1" applyBorder="1">
      <alignment vertical="center"/>
    </xf>
    <xf numFmtId="38" fontId="9" fillId="0" borderId="0" xfId="1" applyFont="1" applyBorder="1" applyAlignment="1">
      <alignment vertical="center" shrinkToFit="1"/>
    </xf>
    <xf numFmtId="176" fontId="9" fillId="0" borderId="0" xfId="1" applyNumberFormat="1" applyFont="1" applyBorder="1" applyAlignment="1">
      <alignment vertical="center" shrinkToFit="1"/>
    </xf>
    <xf numFmtId="0" fontId="9" fillId="0" borderId="0" xfId="0" applyFont="1" applyBorder="1" applyAlignment="1">
      <alignment horizontal="distributed" vertical="center" shrinkToFit="1"/>
    </xf>
    <xf numFmtId="38" fontId="9" fillId="0" borderId="0" xfId="1" applyFont="1" applyBorder="1">
      <alignment vertical="center"/>
    </xf>
    <xf numFmtId="176" fontId="9" fillId="0" borderId="0" xfId="1" applyNumberFormat="1" applyFont="1" applyBorder="1">
      <alignment vertical="center"/>
    </xf>
    <xf numFmtId="38" fontId="9" fillId="0" borderId="10" xfId="1" applyFont="1" applyFill="1" applyBorder="1" applyAlignment="1">
      <alignment vertical="center" shrinkToFit="1"/>
    </xf>
    <xf numFmtId="38" fontId="9" fillId="0" borderId="7" xfId="1" applyFont="1" applyFill="1" applyBorder="1" applyAlignment="1">
      <alignment vertical="center" shrinkToFit="1"/>
    </xf>
    <xf numFmtId="38" fontId="9" fillId="0" borderId="2" xfId="1" applyFont="1" applyFill="1" applyBorder="1" applyAlignment="1">
      <alignment vertical="center" shrinkToFit="1"/>
    </xf>
    <xf numFmtId="0" fontId="19" fillId="0" borderId="0" xfId="0" applyFont="1" applyAlignment="1">
      <alignment horizontal="right" vertical="center"/>
    </xf>
    <xf numFmtId="0" fontId="0" fillId="0" borderId="0" xfId="0" applyAlignment="1">
      <alignment horizontal="right" vertical="center"/>
    </xf>
    <xf numFmtId="0" fontId="4" fillId="0" borderId="0" xfId="0" applyFont="1">
      <alignment vertical="center"/>
    </xf>
    <xf numFmtId="179" fontId="6" fillId="0" borderId="41" xfId="0" applyNumberFormat="1" applyFont="1" applyBorder="1" applyAlignment="1">
      <alignment vertical="center" wrapText="1"/>
    </xf>
    <xf numFmtId="179" fontId="6" fillId="0" borderId="32" xfId="0" applyNumberFormat="1" applyFont="1" applyBorder="1" applyAlignment="1">
      <alignment vertical="center" wrapText="1"/>
    </xf>
    <xf numFmtId="179" fontId="6" fillId="0" borderId="0" xfId="0" applyNumberFormat="1" applyFont="1" applyAlignment="1">
      <alignment vertical="center" wrapText="1"/>
    </xf>
    <xf numFmtId="179" fontId="6" fillId="0" borderId="41" xfId="0" applyNumberFormat="1" applyFont="1" applyBorder="1" applyAlignment="1">
      <alignment horizontal="right" vertical="center" wrapText="1"/>
    </xf>
    <xf numFmtId="179" fontId="6" fillId="0" borderId="32" xfId="0" applyNumberFormat="1" applyFont="1" applyBorder="1" applyAlignment="1">
      <alignment horizontal="right" vertical="center" wrapText="1"/>
    </xf>
    <xf numFmtId="179" fontId="6" fillId="0" borderId="0" xfId="0" applyNumberFormat="1" applyFont="1" applyAlignment="1">
      <alignment horizontal="right" vertical="center" wrapText="1"/>
    </xf>
    <xf numFmtId="0" fontId="6" fillId="0" borderId="32" xfId="0" applyFont="1" applyBorder="1" applyAlignment="1">
      <alignment horizontal="justify" vertical="center" wrapText="1"/>
    </xf>
    <xf numFmtId="179" fontId="4" fillId="0" borderId="41" xfId="0" applyNumberFormat="1" applyFont="1" applyBorder="1" applyAlignment="1">
      <alignment vertical="top" wrapText="1"/>
    </xf>
    <xf numFmtId="179" fontId="7" fillId="0" borderId="32" xfId="0" applyNumberFormat="1" applyFont="1" applyBorder="1" applyAlignment="1">
      <alignment horizontal="right" vertical="center" wrapText="1"/>
    </xf>
    <xf numFmtId="179" fontId="7" fillId="0" borderId="0" xfId="0" applyNumberFormat="1" applyFont="1" applyAlignment="1">
      <alignment horizontal="right" vertical="center" wrapText="1"/>
    </xf>
    <xf numFmtId="0" fontId="20" fillId="0" borderId="0" xfId="0" applyFont="1">
      <alignment vertical="center"/>
    </xf>
    <xf numFmtId="0" fontId="15" fillId="0" borderId="0" xfId="0" applyFont="1" applyAlignment="1">
      <alignment horizontal="right" vertical="center"/>
    </xf>
    <xf numFmtId="0" fontId="6" fillId="0" borderId="32" xfId="0" applyFont="1" applyBorder="1" applyAlignment="1">
      <alignment horizontal="distributed" vertical="center" wrapText="1"/>
    </xf>
    <xf numFmtId="38" fontId="9" fillId="0" borderId="10" xfId="1" applyFont="1" applyBorder="1" applyAlignment="1">
      <alignment vertical="center" shrinkToFit="1"/>
    </xf>
    <xf numFmtId="38" fontId="9" fillId="0" borderId="7" xfId="1" applyFont="1" applyBorder="1" applyAlignment="1">
      <alignment vertical="center" shrinkToFit="1"/>
    </xf>
    <xf numFmtId="38" fontId="9" fillId="0" borderId="2" xfId="1" applyFont="1" applyBorder="1" applyAlignment="1">
      <alignment vertical="center" shrinkToFit="1"/>
    </xf>
    <xf numFmtId="0" fontId="6" fillId="0" borderId="55" xfId="0" applyFont="1" applyBorder="1" applyAlignment="1">
      <alignment horizontal="distributed" vertical="center" wrapText="1"/>
    </xf>
    <xf numFmtId="3" fontId="6" fillId="0" borderId="32" xfId="0" applyNumberFormat="1" applyFont="1" applyBorder="1" applyAlignment="1">
      <alignment horizontal="right" vertical="center" wrapText="1"/>
    </xf>
    <xf numFmtId="3" fontId="6" fillId="0" borderId="0" xfId="0" applyNumberFormat="1" applyFont="1" applyAlignment="1">
      <alignment horizontal="right" vertical="center" wrapText="1"/>
    </xf>
    <xf numFmtId="0" fontId="7" fillId="0" borderId="32" xfId="0" applyFont="1" applyBorder="1" applyAlignment="1">
      <alignment horizontal="right" vertical="center" wrapText="1"/>
    </xf>
    <xf numFmtId="0" fontId="7" fillId="0" borderId="0" xfId="0" applyFont="1" applyAlignment="1">
      <alignment horizontal="right" vertical="center" wrapText="1"/>
    </xf>
    <xf numFmtId="0" fontId="6" fillId="0" borderId="50" xfId="0" applyFont="1" applyBorder="1" applyAlignment="1">
      <alignment horizontal="justify" vertical="center" wrapText="1"/>
    </xf>
    <xf numFmtId="0" fontId="21" fillId="0" borderId="55" xfId="0" applyFont="1" applyBorder="1" applyAlignment="1">
      <alignment horizontal="distributed" vertical="center" wrapText="1"/>
    </xf>
    <xf numFmtId="0" fontId="6" fillId="0" borderId="32" xfId="0" applyFont="1" applyBorder="1" applyAlignment="1">
      <alignment horizontal="right" vertical="center" wrapText="1"/>
    </xf>
    <xf numFmtId="0" fontId="6" fillId="0" borderId="0" xfId="0" applyFont="1" applyAlignment="1">
      <alignment horizontal="right" vertical="center" wrapText="1"/>
    </xf>
    <xf numFmtId="0" fontId="6" fillId="0" borderId="55" xfId="0" applyFont="1" applyBorder="1" applyAlignment="1">
      <alignment horizontal="justify" vertical="center" wrapText="1"/>
    </xf>
    <xf numFmtId="3" fontId="6" fillId="0" borderId="51" xfId="0" applyNumberFormat="1" applyFont="1" applyBorder="1" applyAlignment="1">
      <alignment horizontal="right" vertical="center" wrapText="1"/>
    </xf>
    <xf numFmtId="3" fontId="6" fillId="0" borderId="52" xfId="0" applyNumberFormat="1" applyFont="1" applyBorder="1" applyAlignment="1">
      <alignment horizontal="right" vertical="center" wrapText="1"/>
    </xf>
    <xf numFmtId="3" fontId="13" fillId="0" borderId="0" xfId="0" applyNumberFormat="1" applyFont="1">
      <alignment vertical="center"/>
    </xf>
    <xf numFmtId="0" fontId="20" fillId="0" borderId="0" xfId="0" applyFont="1" applyAlignment="1">
      <alignment horizontal="right" vertical="center"/>
    </xf>
    <xf numFmtId="0" fontId="23" fillId="0" borderId="40" xfId="0" applyFont="1" applyBorder="1" applyAlignment="1">
      <alignment horizontal="center" vertical="center" wrapText="1"/>
    </xf>
    <xf numFmtId="0" fontId="23" fillId="0" borderId="38" xfId="0" applyFont="1" applyBorder="1" applyAlignment="1">
      <alignment horizontal="center" vertical="center" wrapText="1"/>
    </xf>
    <xf numFmtId="0" fontId="7" fillId="0" borderId="55" xfId="0" applyFont="1" applyBorder="1" applyAlignment="1">
      <alignment horizontal="left" vertical="center" wrapText="1"/>
    </xf>
    <xf numFmtId="179" fontId="23" fillId="0" borderId="32" xfId="0" applyNumberFormat="1" applyFont="1" applyBorder="1" applyAlignment="1">
      <alignment horizontal="right" vertical="center" wrapText="1"/>
    </xf>
    <xf numFmtId="179" fontId="23" fillId="0" borderId="0" xfId="0" applyNumberFormat="1" applyFont="1" applyAlignment="1">
      <alignment horizontal="right" vertical="center" wrapText="1"/>
    </xf>
    <xf numFmtId="179" fontId="23" fillId="0" borderId="40" xfId="0" applyNumberFormat="1" applyFont="1" applyBorder="1" applyAlignment="1">
      <alignment horizontal="right" vertical="center" wrapText="1"/>
    </xf>
    <xf numFmtId="179" fontId="4" fillId="0" borderId="40" xfId="0" applyNumberFormat="1" applyFont="1" applyBorder="1" applyAlignment="1">
      <alignment vertical="top" wrapText="1"/>
    </xf>
    <xf numFmtId="179" fontId="4" fillId="0" borderId="38" xfId="0" applyNumberFormat="1" applyFont="1" applyBorder="1" applyAlignment="1">
      <alignment vertical="top" wrapText="1"/>
    </xf>
    <xf numFmtId="0" fontId="0" fillId="0" borderId="0" xfId="0" quotePrefix="1" applyNumberFormat="1" applyFont="1" applyAlignment="1">
      <alignment horizontal="right" vertical="center"/>
    </xf>
    <xf numFmtId="0" fontId="0" fillId="0" borderId="0" xfId="0" applyNumberFormat="1" applyFont="1" applyAlignment="1">
      <alignment horizontal="right" vertical="center"/>
    </xf>
    <xf numFmtId="0" fontId="7" fillId="0" borderId="0" xfId="0" applyFont="1">
      <alignment vertical="center"/>
    </xf>
    <xf numFmtId="0" fontId="7" fillId="0" borderId="0" xfId="0" applyFont="1" applyAlignment="1">
      <alignment horizontal="justify" vertical="center"/>
    </xf>
    <xf numFmtId="0" fontId="6" fillId="0" borderId="0" xfId="0" quotePrefix="1" applyNumberFormat="1" applyFont="1" applyAlignment="1">
      <alignment horizontal="right" vertical="center"/>
    </xf>
    <xf numFmtId="0" fontId="6" fillId="0" borderId="0" xfId="0" applyNumberFormat="1" applyFont="1" applyAlignment="1">
      <alignment horizontal="right" vertical="center"/>
    </xf>
    <xf numFmtId="0" fontId="9" fillId="0" borderId="0" xfId="0" applyFont="1" applyBorder="1" applyAlignment="1">
      <alignment horizontal="distributed" vertical="center"/>
    </xf>
    <xf numFmtId="0" fontId="7" fillId="0" borderId="50" xfId="0" applyFont="1" applyBorder="1" applyAlignment="1">
      <alignment horizontal="left" vertical="center" wrapText="1"/>
    </xf>
    <xf numFmtId="179" fontId="23" fillId="0" borderId="58" xfId="0" applyNumberFormat="1" applyFont="1" applyBorder="1" applyAlignment="1">
      <alignment horizontal="right" vertical="center" wrapText="1"/>
    </xf>
    <xf numFmtId="179" fontId="23" fillId="0" borderId="48" xfId="0" applyNumberFormat="1" applyFont="1" applyBorder="1" applyAlignment="1">
      <alignment horizontal="right" vertical="center" wrapText="1"/>
    </xf>
    <xf numFmtId="179" fontId="4" fillId="0" borderId="49" xfId="0" applyNumberFormat="1" applyFont="1" applyBorder="1" applyAlignment="1">
      <alignment vertical="top" wrapText="1"/>
    </xf>
    <xf numFmtId="0" fontId="23" fillId="0" borderId="29" xfId="0" applyFont="1" applyBorder="1" applyAlignment="1">
      <alignment horizontal="center" vertical="center" wrapText="1"/>
    </xf>
    <xf numFmtId="179" fontId="23" fillId="0" borderId="19" xfId="0" applyNumberFormat="1" applyFont="1" applyBorder="1" applyAlignment="1">
      <alignment horizontal="right" vertical="center" wrapText="1"/>
    </xf>
    <xf numFmtId="179" fontId="4" fillId="0" borderId="29" xfId="0" applyNumberFormat="1" applyFont="1" applyBorder="1" applyAlignment="1">
      <alignment vertical="top" wrapText="1"/>
    </xf>
    <xf numFmtId="0" fontId="21" fillId="0" borderId="0" xfId="0" applyFont="1" applyAlignment="1">
      <alignment vertical="top" wrapText="1"/>
    </xf>
    <xf numFmtId="0" fontId="24" fillId="0" borderId="0" xfId="0" applyFont="1" applyAlignment="1">
      <alignment vertical="center"/>
    </xf>
    <xf numFmtId="176" fontId="9" fillId="2" borderId="10" xfId="1" applyNumberFormat="1" applyFont="1" applyFill="1" applyBorder="1" applyAlignment="1">
      <alignment vertical="center" shrinkToFit="1"/>
    </xf>
    <xf numFmtId="176" fontId="9" fillId="2" borderId="7" xfId="1" applyNumberFormat="1" applyFont="1" applyFill="1" applyBorder="1" applyAlignment="1">
      <alignment vertical="center" shrinkToFit="1"/>
    </xf>
    <xf numFmtId="176" fontId="9" fillId="2" borderId="2" xfId="1" applyNumberFormat="1" applyFont="1" applyFill="1" applyBorder="1" applyAlignment="1">
      <alignment vertical="center" shrinkToFit="1"/>
    </xf>
    <xf numFmtId="40" fontId="9" fillId="0" borderId="10" xfId="1" applyNumberFormat="1" applyFont="1" applyFill="1" applyBorder="1" applyAlignment="1">
      <alignment vertical="center" shrinkToFit="1"/>
    </xf>
    <xf numFmtId="40" fontId="9" fillId="0" borderId="7" xfId="1" applyNumberFormat="1" applyFont="1" applyFill="1" applyBorder="1" applyAlignment="1">
      <alignment vertical="center" shrinkToFit="1"/>
    </xf>
    <xf numFmtId="40" fontId="9" fillId="0" borderId="2" xfId="1" applyNumberFormat="1" applyFont="1" applyFill="1" applyBorder="1" applyAlignment="1">
      <alignment vertical="center" shrinkToFit="1"/>
    </xf>
    <xf numFmtId="176" fontId="9" fillId="3" borderId="10" xfId="1" applyNumberFormat="1" applyFont="1" applyFill="1" applyBorder="1" applyAlignment="1">
      <alignment vertical="center" shrinkToFit="1"/>
    </xf>
    <xf numFmtId="40" fontId="9" fillId="0" borderId="11" xfId="1" applyNumberFormat="1" applyFont="1" applyFill="1" applyBorder="1" applyAlignment="1">
      <alignment vertical="center" shrinkToFit="1"/>
    </xf>
    <xf numFmtId="40" fontId="9" fillId="0" borderId="8" xfId="1" applyNumberFormat="1" applyFont="1" applyFill="1" applyBorder="1" applyAlignment="1">
      <alignment vertical="center" shrinkToFit="1"/>
    </xf>
    <xf numFmtId="40" fontId="9" fillId="0" borderId="3" xfId="1" applyNumberFormat="1" applyFont="1" applyFill="1" applyBorder="1" applyAlignment="1">
      <alignment vertical="center" shrinkToFit="1"/>
    </xf>
    <xf numFmtId="0" fontId="9" fillId="0" borderId="0" xfId="0" applyFont="1" applyBorder="1" applyAlignment="1">
      <alignment horizontal="distributed" vertical="center"/>
    </xf>
    <xf numFmtId="176" fontId="9" fillId="3" borderId="2" xfId="1" applyNumberFormat="1" applyFont="1" applyFill="1" applyBorder="1" applyAlignment="1">
      <alignment vertical="center" shrinkToFit="1"/>
    </xf>
    <xf numFmtId="0" fontId="9" fillId="0" borderId="0" xfId="0" applyFont="1" applyBorder="1" applyAlignment="1">
      <alignment horizontal="distributed" vertical="center"/>
    </xf>
    <xf numFmtId="176" fontId="9" fillId="0" borderId="2" xfId="1" applyNumberFormat="1" applyFont="1" applyBorder="1">
      <alignment vertical="center"/>
    </xf>
    <xf numFmtId="176" fontId="9" fillId="0" borderId="0" xfId="1" applyNumberFormat="1" applyFont="1" applyFill="1" applyBorder="1" applyAlignment="1">
      <alignment vertical="center" shrinkToFit="1"/>
    </xf>
    <xf numFmtId="38" fontId="9" fillId="0" borderId="5" xfId="1" applyFont="1" applyBorder="1" applyAlignment="1">
      <alignment vertical="center" shrinkToFit="1"/>
    </xf>
    <xf numFmtId="38" fontId="9" fillId="0" borderId="4" xfId="1" applyFont="1" applyBorder="1" applyAlignment="1">
      <alignment vertical="center" shrinkToFit="1"/>
    </xf>
    <xf numFmtId="0" fontId="9" fillId="0" borderId="4" xfId="0" applyFont="1" applyBorder="1" applyAlignment="1">
      <alignment horizontal="distributed" vertical="center" shrinkToFit="1"/>
    </xf>
    <xf numFmtId="38" fontId="9" fillId="0" borderId="32" xfId="1" applyFont="1" applyBorder="1" applyAlignment="1">
      <alignment vertical="center" shrinkToFit="1"/>
    </xf>
    <xf numFmtId="0" fontId="9" fillId="0" borderId="4" xfId="0" applyFont="1" applyFill="1" applyBorder="1" applyAlignment="1">
      <alignment horizontal="distributed" vertical="center" shrinkToFit="1"/>
    </xf>
    <xf numFmtId="38" fontId="11" fillId="0" borderId="0" xfId="1" applyFont="1" applyFill="1" applyBorder="1" applyAlignment="1">
      <alignment vertical="center" shrinkToFit="1"/>
    </xf>
    <xf numFmtId="38" fontId="11" fillId="0" borderId="5" xfId="1" applyFont="1" applyFill="1" applyBorder="1" applyAlignment="1">
      <alignment vertical="center" shrinkToFit="1"/>
    </xf>
    <xf numFmtId="0" fontId="11" fillId="0" borderId="4" xfId="0" applyFont="1" applyFill="1" applyBorder="1" applyAlignment="1">
      <alignment horizontal="distributed" vertical="center" shrinkToFit="1"/>
    </xf>
    <xf numFmtId="38" fontId="9" fillId="0" borderId="5" xfId="1" applyFont="1" applyFill="1" applyBorder="1" applyAlignment="1">
      <alignment vertical="center" shrinkToFit="1"/>
    </xf>
    <xf numFmtId="38" fontId="9" fillId="0" borderId="4" xfId="1" applyFont="1" applyFill="1" applyBorder="1" applyAlignment="1">
      <alignment vertical="center" shrinkToFit="1"/>
    </xf>
    <xf numFmtId="0" fontId="9" fillId="0" borderId="0" xfId="0" applyFont="1" applyFill="1" applyBorder="1" applyAlignment="1">
      <alignment horizontal="distributed" vertical="center" shrinkToFit="1"/>
    </xf>
    <xf numFmtId="0" fontId="11" fillId="0" borderId="0" xfId="0" applyFont="1" applyFill="1" applyBorder="1" applyAlignment="1">
      <alignment horizontal="distributed" vertical="center" shrinkToFit="1"/>
    </xf>
    <xf numFmtId="38" fontId="9" fillId="0" borderId="0" xfId="1" applyFont="1" applyFill="1" applyBorder="1" applyAlignment="1">
      <alignment vertical="center" shrinkToFit="1"/>
    </xf>
    <xf numFmtId="0" fontId="9" fillId="0" borderId="37" xfId="0" applyFont="1" applyBorder="1" applyAlignment="1">
      <alignment horizontal="distributed" vertical="center" indent="1"/>
    </xf>
    <xf numFmtId="0" fontId="9" fillId="0" borderId="34" xfId="0" applyFont="1" applyBorder="1" applyAlignment="1">
      <alignment horizontal="distributed" vertical="center" indent="1"/>
    </xf>
    <xf numFmtId="38" fontId="11" fillId="0" borderId="34" xfId="1" applyFont="1" applyBorder="1" applyAlignment="1">
      <alignment vertical="center" shrinkToFit="1"/>
    </xf>
    <xf numFmtId="38" fontId="9" fillId="0" borderId="35" xfId="1" applyFont="1" applyBorder="1" applyAlignment="1">
      <alignment vertical="center" shrinkToFit="1"/>
    </xf>
    <xf numFmtId="38" fontId="9" fillId="0" borderId="36" xfId="1" applyFont="1" applyBorder="1" applyAlignment="1">
      <alignment vertical="center" shrinkToFit="1"/>
    </xf>
    <xf numFmtId="176" fontId="9" fillId="0" borderId="34" xfId="1" applyNumberFormat="1" applyFont="1" applyBorder="1" applyAlignment="1">
      <alignment vertical="center" shrinkToFit="1"/>
    </xf>
    <xf numFmtId="0" fontId="9" fillId="0" borderId="36" xfId="0" applyFont="1" applyBorder="1" applyAlignment="1">
      <alignment horizontal="distributed" vertical="center" shrinkToFit="1"/>
    </xf>
    <xf numFmtId="38" fontId="9" fillId="0" borderId="35" xfId="1" applyFont="1" applyBorder="1">
      <alignment vertical="center"/>
    </xf>
    <xf numFmtId="176" fontId="9" fillId="0" borderId="34" xfId="1" applyNumberFormat="1" applyFont="1" applyBorder="1">
      <alignment vertical="center"/>
    </xf>
    <xf numFmtId="38" fontId="9" fillId="0" borderId="37" xfId="1" applyFont="1" applyBorder="1" applyAlignment="1">
      <alignment vertical="center" shrinkToFit="1"/>
    </xf>
    <xf numFmtId="0" fontId="9" fillId="0" borderId="36" xfId="0" applyFont="1" applyFill="1" applyBorder="1" applyAlignment="1">
      <alignment horizontal="distributed" vertical="center" shrinkToFit="1"/>
    </xf>
    <xf numFmtId="38" fontId="11" fillId="0" borderId="35" xfId="1" applyFont="1" applyFill="1" applyBorder="1" applyAlignment="1">
      <alignment vertical="center" shrinkToFit="1"/>
    </xf>
    <xf numFmtId="0" fontId="11" fillId="0" borderId="36" xfId="0" applyFont="1" applyFill="1" applyBorder="1" applyAlignment="1">
      <alignment horizontal="distributed" vertical="center" shrinkToFit="1"/>
    </xf>
    <xf numFmtId="38" fontId="9" fillId="0" borderId="35" xfId="1" applyFont="1" applyFill="1" applyBorder="1" applyAlignment="1">
      <alignment vertical="center" shrinkToFit="1"/>
    </xf>
    <xf numFmtId="38" fontId="9" fillId="0" borderId="36" xfId="1" applyFont="1" applyFill="1" applyBorder="1" applyAlignment="1">
      <alignment vertical="center" shrinkToFit="1"/>
    </xf>
    <xf numFmtId="176" fontId="9" fillId="0" borderId="34" xfId="1" applyNumberFormat="1" applyFont="1" applyFill="1" applyBorder="1" applyAlignment="1">
      <alignment vertical="center" shrinkToFit="1"/>
    </xf>
    <xf numFmtId="179" fontId="11" fillId="0" borderId="0" xfId="1" applyNumberFormat="1" applyFont="1" applyBorder="1" applyAlignment="1">
      <alignment vertical="center" shrinkToFit="1"/>
    </xf>
    <xf numFmtId="180" fontId="9" fillId="0" borderId="0" xfId="1" applyNumberFormat="1" applyFont="1" applyBorder="1" applyAlignment="1">
      <alignment vertical="center" shrinkToFit="1"/>
    </xf>
    <xf numFmtId="0" fontId="9" fillId="0" borderId="0" xfId="0" applyFont="1" applyBorder="1" applyAlignment="1">
      <alignment horizontal="left" vertical="center"/>
    </xf>
    <xf numFmtId="0" fontId="10" fillId="0" borderId="0" xfId="0" applyFont="1" applyBorder="1" applyAlignment="1">
      <alignment horizontal="left" vertical="center"/>
    </xf>
    <xf numFmtId="176" fontId="9" fillId="0" borderId="7" xfId="1" applyNumberFormat="1" applyFont="1" applyFill="1" applyBorder="1">
      <alignment vertical="center"/>
    </xf>
    <xf numFmtId="176" fontId="9" fillId="0" borderId="2" xfId="1" applyNumberFormat="1" applyFont="1" applyFill="1" applyBorder="1">
      <alignment vertical="center"/>
    </xf>
    <xf numFmtId="38" fontId="9" fillId="0" borderId="32" xfId="1" applyFont="1" applyFill="1" applyBorder="1">
      <alignment vertical="center"/>
    </xf>
    <xf numFmtId="0" fontId="9" fillId="0" borderId="0" xfId="0" applyFont="1" applyBorder="1" applyAlignment="1">
      <alignment horizontal="distributed" vertical="center"/>
    </xf>
    <xf numFmtId="38" fontId="9" fillId="0" borderId="37" xfId="1" applyFont="1" applyFill="1" applyBorder="1">
      <alignment vertical="center"/>
    </xf>
    <xf numFmtId="38" fontId="9" fillId="0" borderId="0" xfId="1" applyFont="1" applyFill="1" applyBorder="1">
      <alignment vertical="center"/>
    </xf>
    <xf numFmtId="177" fontId="9" fillId="0" borderId="5" xfId="1" applyNumberFormat="1" applyFont="1" applyBorder="1" applyAlignment="1">
      <alignment vertical="center" shrinkToFit="1"/>
    </xf>
    <xf numFmtId="38" fontId="9" fillId="0" borderId="34" xfId="1" applyFont="1" applyBorder="1" applyAlignment="1">
      <alignment vertical="center" shrinkToFit="1"/>
    </xf>
    <xf numFmtId="0" fontId="6" fillId="0" borderId="25" xfId="0" applyFont="1" applyBorder="1" applyAlignment="1">
      <alignment vertical="center"/>
    </xf>
    <xf numFmtId="176" fontId="9" fillId="3" borderId="7" xfId="1" applyNumberFormat="1" applyFont="1" applyFill="1" applyBorder="1" applyAlignment="1">
      <alignment vertical="center" shrinkToFit="1"/>
    </xf>
    <xf numFmtId="182" fontId="9" fillId="0" borderId="0" xfId="0" applyNumberFormat="1" applyFont="1">
      <alignment vertical="center"/>
    </xf>
    <xf numFmtId="0" fontId="4" fillId="0" borderId="25" xfId="0" applyFont="1" applyBorder="1" applyAlignment="1">
      <alignment horizontal="distributed" vertical="center"/>
    </xf>
    <xf numFmtId="3" fontId="0" fillId="0" borderId="0" xfId="0" applyNumberFormat="1">
      <alignment vertical="center"/>
    </xf>
    <xf numFmtId="40" fontId="0" fillId="0" borderId="2" xfId="1" applyNumberFormat="1" applyFont="1" applyBorder="1">
      <alignment vertical="center"/>
    </xf>
    <xf numFmtId="40" fontId="0" fillId="0" borderId="25" xfId="1" applyNumberFormat="1" applyFont="1" applyBorder="1">
      <alignment vertical="center"/>
    </xf>
    <xf numFmtId="0" fontId="9" fillId="0" borderId="38" xfId="0" applyFont="1" applyBorder="1" applyAlignment="1">
      <alignment horizontal="distributed" vertical="center"/>
    </xf>
    <xf numFmtId="0" fontId="9" fillId="0" borderId="39"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9" fillId="0" borderId="10" xfId="0" applyFont="1" applyBorder="1" applyAlignment="1">
      <alignment horizontal="distributed" vertical="center"/>
    </xf>
    <xf numFmtId="0" fontId="9" fillId="0" borderId="2" xfId="0" applyFont="1" applyBorder="1" applyAlignment="1">
      <alignment horizontal="distributed" vertical="center"/>
    </xf>
    <xf numFmtId="0" fontId="9" fillId="0" borderId="0" xfId="0" applyFont="1" applyBorder="1" applyAlignment="1">
      <alignment horizontal="distributed" vertical="center"/>
    </xf>
    <xf numFmtId="38" fontId="6" fillId="0" borderId="32" xfId="1" applyFont="1" applyBorder="1" applyAlignment="1">
      <alignment horizontal="right" vertical="center" wrapText="1"/>
    </xf>
    <xf numFmtId="179" fontId="7" fillId="0" borderId="0" xfId="0" applyNumberFormat="1" applyFont="1" applyBorder="1" applyAlignment="1">
      <alignment horizontal="right" vertical="center" wrapText="1"/>
    </xf>
    <xf numFmtId="0" fontId="6" fillId="0" borderId="0" xfId="0" applyFont="1" applyBorder="1" applyAlignment="1">
      <alignment horizontal="justify" vertical="center" wrapText="1"/>
    </xf>
    <xf numFmtId="0" fontId="9" fillId="0" borderId="38" xfId="0" applyFont="1" applyBorder="1" applyAlignment="1">
      <alignment horizontal="distributed" vertical="center"/>
    </xf>
    <xf numFmtId="0" fontId="9" fillId="0" borderId="39"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9" fillId="0" borderId="10" xfId="0" applyFont="1" applyBorder="1" applyAlignment="1">
      <alignment horizontal="distributed" vertical="center"/>
    </xf>
    <xf numFmtId="0" fontId="9" fillId="0" borderId="2" xfId="0" applyFont="1" applyBorder="1" applyAlignment="1">
      <alignment horizontal="distributed" vertical="center"/>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9" fillId="0" borderId="10" xfId="0" applyFont="1" applyBorder="1" applyAlignment="1">
      <alignment horizontal="distributed" vertical="center"/>
    </xf>
    <xf numFmtId="0" fontId="9" fillId="0" borderId="0" xfId="0" applyFont="1" applyBorder="1" applyAlignment="1">
      <alignment horizontal="distributed" vertical="center"/>
    </xf>
    <xf numFmtId="0" fontId="9" fillId="0" borderId="38" xfId="0" applyFont="1" applyBorder="1" applyAlignment="1">
      <alignment horizontal="distributed" vertical="center"/>
    </xf>
    <xf numFmtId="0" fontId="9" fillId="0" borderId="39"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6" fillId="0" borderId="40" xfId="0" applyFont="1" applyBorder="1" applyAlignment="1">
      <alignment horizontal="center" vertical="center" wrapText="1"/>
    </xf>
    <xf numFmtId="0" fontId="9" fillId="0" borderId="24" xfId="0" applyFont="1" applyBorder="1">
      <alignment vertical="center"/>
    </xf>
    <xf numFmtId="0" fontId="9" fillId="0" borderId="28" xfId="0" applyFont="1" applyBorder="1" applyAlignment="1">
      <alignment horizontal="distributed" vertical="center" indent="1"/>
    </xf>
    <xf numFmtId="0" fontId="9" fillId="0" borderId="25" xfId="0" applyFont="1" applyBorder="1" applyAlignment="1">
      <alignment horizontal="distributed" vertical="center" indent="1"/>
    </xf>
    <xf numFmtId="38" fontId="11" fillId="0" borderId="25" xfId="1" applyFont="1" applyBorder="1" applyAlignment="1">
      <alignment vertical="center" shrinkToFit="1"/>
    </xf>
    <xf numFmtId="38" fontId="9" fillId="0" borderId="26" xfId="1" applyFont="1" applyBorder="1" applyAlignment="1">
      <alignment vertical="center" shrinkToFit="1"/>
    </xf>
    <xf numFmtId="38" fontId="9" fillId="0" borderId="27" xfId="1" applyFont="1" applyBorder="1" applyAlignment="1">
      <alignment vertical="center" shrinkToFit="1"/>
    </xf>
    <xf numFmtId="176" fontId="9" fillId="0" borderId="25" xfId="1" applyNumberFormat="1" applyFont="1" applyBorder="1" applyAlignment="1">
      <alignment vertical="center" shrinkToFit="1"/>
    </xf>
    <xf numFmtId="0" fontId="9" fillId="0" borderId="27" xfId="0" applyFont="1" applyBorder="1" applyAlignment="1">
      <alignment horizontal="distributed" vertical="center" shrinkToFit="1"/>
    </xf>
    <xf numFmtId="38" fontId="9" fillId="0" borderId="26" xfId="1" applyFont="1" applyBorder="1">
      <alignment vertical="center"/>
    </xf>
    <xf numFmtId="38" fontId="9" fillId="0" borderId="27" xfId="1" applyFont="1" applyBorder="1">
      <alignment vertical="center"/>
    </xf>
    <xf numFmtId="176" fontId="9" fillId="0" borderId="25" xfId="1" applyNumberFormat="1" applyFont="1" applyBorder="1">
      <alignment vertical="center"/>
    </xf>
    <xf numFmtId="38" fontId="9" fillId="0" borderId="28" xfId="1" applyFont="1" applyBorder="1" applyAlignment="1">
      <alignment vertical="center" shrinkToFit="1"/>
    </xf>
    <xf numFmtId="0" fontId="9" fillId="0" borderId="27" xfId="0" applyFont="1" applyFill="1" applyBorder="1" applyAlignment="1">
      <alignment horizontal="distributed" vertical="center" shrinkToFit="1"/>
    </xf>
    <xf numFmtId="38" fontId="11" fillId="0" borderId="26" xfId="1" applyFont="1" applyFill="1" applyBorder="1" applyAlignment="1">
      <alignment vertical="center" shrinkToFit="1"/>
    </xf>
    <xf numFmtId="0" fontId="11" fillId="0" borderId="27" xfId="0" applyFont="1" applyFill="1" applyBorder="1" applyAlignment="1">
      <alignment horizontal="distributed" vertical="center" shrinkToFit="1"/>
    </xf>
    <xf numFmtId="38" fontId="11" fillId="0" borderId="25" xfId="1" applyFont="1" applyFill="1" applyBorder="1" applyAlignment="1">
      <alignment vertical="center" shrinkToFit="1"/>
    </xf>
    <xf numFmtId="38" fontId="9" fillId="0" borderId="26" xfId="1" applyFont="1" applyFill="1" applyBorder="1" applyAlignment="1">
      <alignment vertical="center" shrinkToFit="1"/>
    </xf>
    <xf numFmtId="38" fontId="9" fillId="0" borderId="27" xfId="1" applyFont="1" applyFill="1" applyBorder="1" applyAlignment="1">
      <alignment vertical="center" shrinkToFit="1"/>
    </xf>
    <xf numFmtId="176" fontId="9" fillId="0" borderId="25" xfId="1" applyNumberFormat="1" applyFont="1" applyFill="1" applyBorder="1" applyAlignment="1">
      <alignment vertical="center" shrinkToFit="1"/>
    </xf>
    <xf numFmtId="38" fontId="9" fillId="0" borderId="28" xfId="1" applyFont="1" applyFill="1" applyBorder="1" applyAlignment="1">
      <alignment vertical="center" shrinkToFit="1"/>
    </xf>
    <xf numFmtId="0" fontId="9" fillId="0" borderId="59" xfId="0" applyFont="1" applyBorder="1" applyAlignment="1">
      <alignment horizontal="distributed" vertical="center"/>
    </xf>
    <xf numFmtId="0" fontId="9" fillId="0" borderId="22" xfId="0" applyFont="1" applyBorder="1" applyAlignment="1">
      <alignment horizontal="distributed" vertical="center" indent="1"/>
    </xf>
    <xf numFmtId="0" fontId="9" fillId="0" borderId="21" xfId="0" applyFont="1" applyBorder="1" applyAlignment="1">
      <alignment horizontal="distributed" vertical="center" indent="1"/>
    </xf>
    <xf numFmtId="38" fontId="11" fillId="0" borderId="21" xfId="1" applyFont="1" applyBorder="1" applyAlignment="1">
      <alignment vertical="center" shrinkToFit="1"/>
    </xf>
    <xf numFmtId="38" fontId="9" fillId="0" borderId="60" xfId="1" applyFont="1" applyBorder="1" applyAlignment="1">
      <alignment vertical="center" shrinkToFit="1"/>
    </xf>
    <xf numFmtId="38" fontId="9" fillId="0" borderId="59" xfId="1" applyFont="1" applyBorder="1" applyAlignment="1">
      <alignment vertical="center" shrinkToFit="1"/>
    </xf>
    <xf numFmtId="176" fontId="9" fillId="0" borderId="21" xfId="1" applyNumberFormat="1" applyFont="1" applyBorder="1" applyAlignment="1">
      <alignment vertical="center" shrinkToFit="1"/>
    </xf>
    <xf numFmtId="0" fontId="9" fillId="0" borderId="59" xfId="0" applyFont="1" applyBorder="1" applyAlignment="1">
      <alignment horizontal="distributed" vertical="center" shrinkToFit="1"/>
    </xf>
    <xf numFmtId="176" fontId="9" fillId="0" borderId="21" xfId="1" applyNumberFormat="1" applyFont="1" applyBorder="1">
      <alignment vertical="center"/>
    </xf>
    <xf numFmtId="38" fontId="9" fillId="0" borderId="60" xfId="1" applyFont="1" applyBorder="1">
      <alignment vertical="center"/>
    </xf>
    <xf numFmtId="0" fontId="9" fillId="0" borderId="59" xfId="0" applyFont="1" applyFill="1" applyBorder="1" applyAlignment="1">
      <alignment horizontal="distributed" vertical="center" shrinkToFit="1"/>
    </xf>
    <xf numFmtId="38" fontId="11" fillId="0" borderId="60" xfId="1" applyFont="1" applyFill="1" applyBorder="1" applyAlignment="1">
      <alignment vertical="center" shrinkToFit="1"/>
    </xf>
    <xf numFmtId="0" fontId="11" fillId="0" borderId="59" xfId="0" applyFont="1" applyFill="1" applyBorder="1" applyAlignment="1">
      <alignment horizontal="distributed" vertical="center" shrinkToFit="1"/>
    </xf>
    <xf numFmtId="38" fontId="9" fillId="0" borderId="60" xfId="1" applyFont="1" applyFill="1" applyBorder="1" applyAlignment="1">
      <alignment vertical="center" shrinkToFit="1"/>
    </xf>
    <xf numFmtId="38" fontId="9" fillId="0" borderId="59" xfId="1" applyFont="1" applyFill="1" applyBorder="1" applyAlignment="1">
      <alignment vertical="center" shrinkToFit="1"/>
    </xf>
    <xf numFmtId="176" fontId="9" fillId="0" borderId="21" xfId="1" applyNumberFormat="1" applyFont="1" applyFill="1" applyBorder="1" applyAlignment="1">
      <alignment vertical="center" shrinkToFit="1"/>
    </xf>
    <xf numFmtId="38" fontId="9" fillId="0" borderId="22" xfId="1" applyFont="1" applyFill="1" applyBorder="1">
      <alignment vertical="center"/>
    </xf>
    <xf numFmtId="0" fontId="9" fillId="0" borderId="24" xfId="0" applyFont="1" applyBorder="1" applyAlignment="1">
      <alignment horizontal="distributed" vertical="center" indent="1"/>
    </xf>
    <xf numFmtId="38" fontId="9" fillId="0" borderId="28" xfId="1" applyFont="1" applyFill="1" applyBorder="1">
      <alignment vertical="center"/>
    </xf>
    <xf numFmtId="183" fontId="10" fillId="0" borderId="0" xfId="0" applyNumberFormat="1" applyFont="1">
      <alignment vertical="center"/>
    </xf>
    <xf numFmtId="0" fontId="10" fillId="0" borderId="0" xfId="0" applyFont="1" applyAlignment="1">
      <alignment horizontal="center" vertical="center"/>
    </xf>
    <xf numFmtId="176" fontId="9" fillId="0" borderId="12" xfId="1" applyNumberFormat="1" applyFont="1" applyFill="1" applyBorder="1" applyAlignment="1">
      <alignment vertical="center" shrinkToFit="1"/>
    </xf>
    <xf numFmtId="0" fontId="17" fillId="0" borderId="0" xfId="0" applyFont="1" applyAlignment="1">
      <alignment horizontal="left" vertical="center" wrapText="1"/>
    </xf>
    <xf numFmtId="0" fontId="17" fillId="0" borderId="0" xfId="0" applyFont="1" applyAlignment="1">
      <alignment horizontal="lef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9" fillId="0" borderId="25" xfId="1" applyFont="1" applyFill="1" applyBorder="1" applyAlignment="1">
      <alignment vertical="center" shrinkToFit="1"/>
    </xf>
    <xf numFmtId="38" fontId="9" fillId="0" borderId="21" xfId="1" applyFont="1" applyBorder="1" applyAlignment="1">
      <alignment vertical="center" shrinkToFit="1"/>
    </xf>
    <xf numFmtId="38" fontId="9" fillId="0" borderId="25" xfId="1" applyFont="1" applyBorder="1" applyAlignment="1">
      <alignment vertical="center" shrinkToFit="1"/>
    </xf>
    <xf numFmtId="176" fontId="9" fillId="0" borderId="25" xfId="1" applyNumberFormat="1" applyFont="1" applyFill="1" applyBorder="1" applyAlignment="1">
      <alignment horizontal="right" vertical="center" shrinkToFit="1"/>
    </xf>
    <xf numFmtId="181" fontId="9" fillId="0" borderId="26" xfId="1" applyNumberFormat="1" applyFont="1" applyBorder="1" applyAlignment="1">
      <alignment vertical="center" shrinkToFit="1"/>
    </xf>
    <xf numFmtId="181" fontId="9" fillId="0" borderId="27" xfId="1" applyNumberFormat="1" applyFont="1" applyBorder="1" applyAlignment="1">
      <alignment vertical="center" shrinkToFit="1"/>
    </xf>
    <xf numFmtId="179" fontId="6" fillId="0" borderId="58" xfId="0" applyNumberFormat="1" applyFont="1" applyBorder="1" applyAlignment="1">
      <alignment vertical="center" wrapText="1"/>
    </xf>
    <xf numFmtId="179" fontId="7" fillId="0" borderId="48" xfId="0" applyNumberFormat="1" applyFont="1" applyBorder="1" applyAlignment="1">
      <alignment horizontal="right" vertical="center" wrapText="1"/>
    </xf>
    <xf numFmtId="179" fontId="6" fillId="0" borderId="48" xfId="0" applyNumberFormat="1" applyFont="1" applyBorder="1" applyAlignment="1">
      <alignment horizontal="right" vertical="center" wrapText="1"/>
    </xf>
    <xf numFmtId="0" fontId="25" fillId="0" borderId="0" xfId="0" applyFont="1">
      <alignment vertical="center"/>
    </xf>
    <xf numFmtId="0" fontId="26" fillId="0" borderId="50" xfId="0" applyFont="1" applyBorder="1" applyAlignment="1">
      <alignment horizontal="left" vertical="center" wrapText="1"/>
    </xf>
    <xf numFmtId="3" fontId="27" fillId="0" borderId="51" xfId="0" applyNumberFormat="1" applyFont="1" applyBorder="1" applyAlignment="1">
      <alignment horizontal="right" vertical="center" wrapText="1"/>
    </xf>
    <xf numFmtId="3" fontId="27" fillId="0" borderId="52" xfId="0" applyNumberFormat="1" applyFont="1" applyBorder="1" applyAlignment="1">
      <alignment horizontal="right" vertical="center" wrapText="1"/>
    </xf>
    <xf numFmtId="38" fontId="13" fillId="0" borderId="0" xfId="1" applyFont="1">
      <alignment vertical="center"/>
    </xf>
    <xf numFmtId="0" fontId="23" fillId="0" borderId="49" xfId="0" applyFont="1" applyBorder="1" applyAlignment="1">
      <alignment horizontal="center" vertical="center" wrapText="1"/>
    </xf>
    <xf numFmtId="0" fontId="23" fillId="0" borderId="0" xfId="0" applyFont="1" applyBorder="1" applyAlignment="1">
      <alignment horizontal="center" vertical="center" wrapText="1"/>
    </xf>
    <xf numFmtId="0" fontId="20" fillId="0" borderId="0" xfId="0" applyFont="1" applyBorder="1" applyAlignment="1">
      <alignment horizontal="left" vertical="center"/>
    </xf>
    <xf numFmtId="179" fontId="23" fillId="0" borderId="0" xfId="0" applyNumberFormat="1" applyFont="1" applyBorder="1" applyAlignment="1">
      <alignment horizontal="right" vertical="center" wrapText="1"/>
    </xf>
    <xf numFmtId="0" fontId="4" fillId="0" borderId="0" xfId="0" applyFont="1" applyBorder="1">
      <alignment vertical="center"/>
    </xf>
    <xf numFmtId="179" fontId="4" fillId="0" borderId="0" xfId="0" applyNumberFormat="1" applyFont="1" applyBorder="1" applyAlignment="1">
      <alignment vertical="top" wrapText="1"/>
    </xf>
    <xf numFmtId="0" fontId="6" fillId="0" borderId="0" xfId="0" applyFont="1" applyBorder="1" applyAlignment="1">
      <alignment horizontal="distributed" vertical="center" wrapText="1"/>
    </xf>
    <xf numFmtId="0" fontId="0" fillId="0" borderId="25" xfId="0" applyFont="1" applyBorder="1" applyAlignment="1">
      <alignment horizontal="distributed" vertical="center"/>
    </xf>
    <xf numFmtId="0" fontId="4" fillId="0" borderId="25" xfId="0" applyFont="1" applyBorder="1" applyAlignment="1">
      <alignment horizontal="distributed" vertical="center"/>
    </xf>
    <xf numFmtId="0" fontId="0" fillId="0" borderId="0" xfId="0" applyBorder="1" applyAlignment="1">
      <alignment horizontal="distributed" vertical="center"/>
    </xf>
    <xf numFmtId="0" fontId="0" fillId="0" borderId="21" xfId="0" applyBorder="1" applyAlignment="1">
      <alignment horizontal="distributed" vertical="center"/>
    </xf>
    <xf numFmtId="0" fontId="0" fillId="0" borderId="25" xfId="0" applyBorder="1" applyAlignment="1">
      <alignment horizontal="distributed" vertical="center"/>
    </xf>
    <xf numFmtId="0" fontId="0" fillId="0" borderId="2" xfId="0" applyBorder="1" applyAlignment="1">
      <alignment horizontal="distributed" vertical="center"/>
    </xf>
    <xf numFmtId="0" fontId="9" fillId="0" borderId="10" xfId="0" applyFont="1" applyBorder="1" applyAlignment="1">
      <alignment horizontal="distributed" vertical="center"/>
    </xf>
    <xf numFmtId="0" fontId="9" fillId="0" borderId="2" xfId="0" applyFont="1" applyBorder="1" applyAlignment="1">
      <alignment horizontal="distributed" vertical="center"/>
    </xf>
    <xf numFmtId="0" fontId="9" fillId="0" borderId="25" xfId="0" applyFont="1" applyBorder="1" applyAlignment="1">
      <alignment horizontal="distributed" vertical="center"/>
    </xf>
    <xf numFmtId="0" fontId="9" fillId="0" borderId="12" xfId="0" applyFont="1" applyBorder="1" applyAlignment="1">
      <alignment horizontal="center" vertical="center"/>
    </xf>
    <xf numFmtId="0" fontId="9" fillId="0" borderId="34" xfId="0" applyFont="1" applyBorder="1" applyAlignment="1">
      <alignment horizontal="distributed" vertical="center"/>
    </xf>
    <xf numFmtId="0" fontId="9" fillId="0" borderId="0" xfId="0" applyFont="1" applyBorder="1" applyAlignment="1">
      <alignment horizontal="distributed" vertical="center"/>
    </xf>
    <xf numFmtId="0" fontId="9" fillId="0" borderId="38" xfId="0" applyFont="1" applyBorder="1" applyAlignment="1">
      <alignment horizontal="distributed" vertical="center"/>
    </xf>
    <xf numFmtId="0" fontId="10" fillId="0" borderId="34" xfId="0" applyFont="1" applyBorder="1" applyAlignment="1">
      <alignment horizontal="distributed" vertical="center" wrapText="1"/>
    </xf>
    <xf numFmtId="0" fontId="10" fillId="0" borderId="0" xfId="0" applyFont="1" applyBorder="1" applyAlignment="1">
      <alignment horizontal="distributed" vertical="center"/>
    </xf>
    <xf numFmtId="0" fontId="9" fillId="0" borderId="39"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9" fillId="0" borderId="7" xfId="0" applyFont="1" applyBorder="1" applyAlignment="1">
      <alignment horizontal="distributed" vertical="center"/>
    </xf>
    <xf numFmtId="0" fontId="6" fillId="0" borderId="3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23" fillId="0" borderId="34" xfId="0" applyNumberFormat="1" applyFont="1" applyBorder="1" applyAlignment="1">
      <alignment vertical="center"/>
    </xf>
    <xf numFmtId="0" fontId="23" fillId="0" borderId="37" xfId="0" applyNumberFormat="1" applyFont="1" applyBorder="1" applyAlignment="1">
      <alignment vertical="center"/>
    </xf>
    <xf numFmtId="0" fontId="23" fillId="0" borderId="0" xfId="0" applyNumberFormat="1" applyFont="1" applyAlignment="1">
      <alignment vertical="center"/>
    </xf>
    <xf numFmtId="0" fontId="23" fillId="0" borderId="32" xfId="0" applyNumberFormat="1" applyFont="1" applyBorder="1" applyAlignment="1">
      <alignment vertical="center"/>
    </xf>
    <xf numFmtId="0" fontId="22" fillId="0" borderId="38" xfId="0" applyFont="1" applyBorder="1" applyAlignment="1">
      <alignment horizontal="center" vertical="center" wrapText="1"/>
    </xf>
    <xf numFmtId="0" fontId="22" fillId="0" borderId="40" xfId="0" applyFont="1" applyBorder="1" applyAlignment="1">
      <alignment horizontal="center" vertical="center" wrapText="1"/>
    </xf>
    <xf numFmtId="0" fontId="28" fillId="0" borderId="0" xfId="0" applyNumberFormat="1" applyFont="1" applyBorder="1" applyAlignment="1">
      <alignment vertical="center"/>
    </xf>
    <xf numFmtId="0" fontId="28" fillId="0" borderId="32" xfId="0" applyNumberFormat="1" applyFont="1" applyBorder="1" applyAlignment="1">
      <alignment vertical="center"/>
    </xf>
    <xf numFmtId="0" fontId="28" fillId="0" borderId="38" xfId="0" applyNumberFormat="1" applyFont="1" applyBorder="1" applyAlignment="1">
      <alignment vertical="center"/>
    </xf>
    <xf numFmtId="0" fontId="28" fillId="0" borderId="40" xfId="0" applyNumberFormat="1" applyFont="1" applyBorder="1" applyAlignment="1">
      <alignment vertical="center"/>
    </xf>
    <xf numFmtId="0" fontId="21" fillId="0" borderId="0" xfId="0" applyFont="1" applyAlignment="1">
      <alignment horizontal="center" vertical="top" wrapText="1"/>
    </xf>
    <xf numFmtId="0" fontId="9" fillId="0" borderId="12" xfId="0" applyFont="1" applyFill="1" applyBorder="1" applyAlignment="1">
      <alignment horizontal="distributed" vertical="center"/>
    </xf>
    <xf numFmtId="0" fontId="9" fillId="0" borderId="12" xfId="0" applyNumberFormat="1" applyFont="1" applyBorder="1" applyAlignment="1">
      <alignment horizontal="distributed" vertical="center"/>
    </xf>
    <xf numFmtId="0" fontId="9" fillId="0" borderId="12"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xdr:from>
      <xdr:col>2</xdr:col>
      <xdr:colOff>9524</xdr:colOff>
      <xdr:row>5</xdr:row>
      <xdr:rowOff>9527</xdr:rowOff>
    </xdr:from>
    <xdr:to>
      <xdr:col>51</xdr:col>
      <xdr:colOff>104775</xdr:colOff>
      <xdr:row>12</xdr:row>
      <xdr:rowOff>76200</xdr:rowOff>
    </xdr:to>
    <xdr:sp macro="" textlink="">
      <xdr:nvSpPr>
        <xdr:cNvPr id="2" name="AutoShape 1"/>
        <xdr:cNvSpPr>
          <a:spLocks noChangeArrowheads="1"/>
        </xdr:cNvSpPr>
      </xdr:nvSpPr>
      <xdr:spPr bwMode="auto">
        <a:xfrm>
          <a:off x="390524" y="1247777"/>
          <a:ext cx="9429751" cy="1400173"/>
        </a:xfrm>
        <a:prstGeom prst="roundRect">
          <a:avLst>
            <a:gd name="adj" fmla="val 12557"/>
          </a:avLst>
        </a:prstGeom>
        <a:solidFill>
          <a:srgbClr val="FFFFFF"/>
        </a:solidFill>
        <a:ln w="12700" cap="rnd">
          <a:solidFill>
            <a:srgbClr val="000000"/>
          </a:solidFill>
          <a:prstDash val="sysDot"/>
          <a:round/>
          <a:headEnd/>
          <a:tailEnd/>
        </a:ln>
      </xdr:spPr>
      <xdr:txBody>
        <a:bodyPr vertOverflow="clip" wrap="square" lIns="74295" tIns="8890" rIns="74295" bIns="8890" anchor="ctr" upright="1"/>
        <a:lstStyle/>
        <a:p>
          <a:pPr>
            <a:lnSpc>
              <a:spcPts val="1800"/>
            </a:lnSpc>
          </a:pPr>
          <a:r>
            <a:rPr lang="ja-JP" altLang="en-US" sz="1100">
              <a:effectLst/>
              <a:latin typeface="ＭＳ 明朝" panose="02020609040205080304" pitchFamily="17" charset="-128"/>
              <a:ea typeface="ＭＳ 明朝" panose="02020609040205080304" pitchFamily="17" charset="-128"/>
              <a:cs typeface="+mn-cs"/>
            </a:rPr>
            <a:t>　府財政は、景気の緩やかな回復を背景に、企業業績の堅調な推移が見込まれることなどにより、府税収入が増加する一方、義務的に負担する社会保障関係経費が増え続けており、今後も増大する見込みであるなど、引き続き厳しい状況にあります。</a:t>
          </a:r>
        </a:p>
        <a:p>
          <a:pPr>
            <a:lnSpc>
              <a:spcPts val="1800"/>
            </a:lnSpc>
          </a:pPr>
          <a:r>
            <a:rPr lang="ja-JP" altLang="en-US" sz="1100" baseline="0">
              <a:effectLst/>
              <a:latin typeface="ＭＳ 明朝" panose="02020609040205080304" pitchFamily="17" charset="-128"/>
              <a:ea typeface="ＭＳ 明朝" panose="02020609040205080304" pitchFamily="17" charset="-128"/>
              <a:cs typeface="+mn-cs"/>
            </a:rPr>
            <a:t>　</a:t>
          </a:r>
          <a:r>
            <a:rPr lang="ja-JP" altLang="en-US" sz="1100">
              <a:effectLst/>
              <a:latin typeface="ＭＳ 明朝" panose="02020609040205080304" pitchFamily="17" charset="-128"/>
              <a:ea typeface="ＭＳ 明朝" panose="02020609040205080304" pitchFamily="17" charset="-128"/>
              <a:cs typeface="+mn-cs"/>
            </a:rPr>
            <a:t>このため、今回の予算編成においては、引き続き財政規律を堅持しつつ、「府政運営の基本方針</a:t>
          </a:r>
          <a:r>
            <a:rPr lang="en-US" altLang="ja-JP" sz="1100">
              <a:effectLst/>
              <a:latin typeface="ＭＳ 明朝" panose="02020609040205080304" pitchFamily="17" charset="-128"/>
              <a:ea typeface="ＭＳ 明朝" panose="02020609040205080304" pitchFamily="17" charset="-128"/>
              <a:cs typeface="+mn-cs"/>
            </a:rPr>
            <a:t>2019</a:t>
          </a:r>
          <a:r>
            <a:rPr lang="ja-JP" altLang="en-US" sz="1100">
              <a:effectLst/>
              <a:latin typeface="ＭＳ 明朝" panose="02020609040205080304" pitchFamily="17" charset="-128"/>
              <a:ea typeface="ＭＳ 明朝" panose="02020609040205080304" pitchFamily="17" charset="-128"/>
              <a:cs typeface="+mn-cs"/>
            </a:rPr>
            <a:t>」を踏まえ、成長と安全・安心のよき循環による豊かな大阪の実現に向けて、自然災害の教訓を踏まえた災害対応力の強化、大阪・関西万博を見据えた取組み、都市魅力の向上や次代の大阪を担う人づくりなどの施策に、限られた財源を重点的に配分しました。</a:t>
          </a:r>
        </a:p>
      </xdr:txBody>
    </xdr:sp>
    <xdr:clientData/>
  </xdr:twoCellAnchor>
  <xdr:twoCellAnchor>
    <xdr:from>
      <xdr:col>2</xdr:col>
      <xdr:colOff>133351</xdr:colOff>
      <xdr:row>30</xdr:row>
      <xdr:rowOff>114300</xdr:rowOff>
    </xdr:from>
    <xdr:to>
      <xdr:col>50</xdr:col>
      <xdr:colOff>9525</xdr:colOff>
      <xdr:row>35</xdr:row>
      <xdr:rowOff>85724</xdr:rowOff>
    </xdr:to>
    <xdr:sp macro="" textlink="">
      <xdr:nvSpPr>
        <xdr:cNvPr id="12" name="AutoShape 1"/>
        <xdr:cNvSpPr>
          <a:spLocks noChangeArrowheads="1"/>
        </xdr:cNvSpPr>
      </xdr:nvSpPr>
      <xdr:spPr bwMode="auto">
        <a:xfrm>
          <a:off x="514351" y="6115050"/>
          <a:ext cx="9020174" cy="923924"/>
        </a:xfrm>
        <a:prstGeom prst="roundRect">
          <a:avLst>
            <a:gd name="adj" fmla="val 2381"/>
          </a:avLst>
        </a:prstGeom>
        <a:noFill/>
        <a:ln w="19050" cap="rnd">
          <a:solidFill>
            <a:srgbClr val="000000"/>
          </a:solidFill>
          <a:prstDash val="solid"/>
          <a:round/>
          <a:headEnd/>
          <a:tailEnd/>
        </a:ln>
      </xdr:spPr>
      <xdr:txBody>
        <a:bodyPr vertOverflow="clip" wrap="square" lIns="74295" tIns="8890" rIns="74295" bIns="8890" anchor="ctr" upright="1"/>
        <a:lstStyle/>
        <a:p>
          <a:pPr>
            <a:lnSpc>
              <a:spcPts val="2000"/>
            </a:lnSpc>
          </a:pPr>
          <a:r>
            <a:rPr lang="en-US" altLang="ja-JP" sz="1050" b="0" i="0" u="none" strike="noStrike">
              <a:effectLst/>
              <a:latin typeface="Wingdings" panose="05000000000000000000" pitchFamily="2" charset="2"/>
              <a:ea typeface="ＭＳ 明朝" panose="02020609040205080304" pitchFamily="17" charset="-128"/>
              <a:cs typeface="+mn-cs"/>
            </a:rPr>
            <a:t>Ø</a:t>
          </a:r>
          <a:r>
            <a:rPr lang="en-US" altLang="ja-JP" sz="1050" b="0" i="0" u="none" strike="noStrike" baseline="0">
              <a:effectLst/>
              <a:latin typeface="Wingdings" panose="05000000000000000000" pitchFamily="2" charset="2"/>
              <a:ea typeface="ＭＳ 明朝" panose="02020609040205080304" pitchFamily="17" charset="-128"/>
              <a:cs typeface="+mn-cs"/>
            </a:rPr>
            <a:t> </a:t>
          </a:r>
          <a:r>
            <a:rPr lang="ja-JP" altLang="en-US" sz="1050" b="0" i="0" u="none" strike="noStrike" baseline="0">
              <a:effectLst/>
              <a:latin typeface="Wingdings" panose="05000000000000000000" pitchFamily="2" charset="2"/>
              <a:ea typeface="ＭＳ 明朝" panose="02020609040205080304" pitchFamily="17" charset="-128"/>
              <a:cs typeface="+mn-cs"/>
            </a:rPr>
            <a:t>府税収入は景気の緩やかな回復を背景に、企業業績の堅調な推移が見込まれることなどにより、実質税収ベースで増加</a:t>
          </a:r>
          <a:br>
            <a:rPr lang="ja-JP" altLang="en-US" sz="1050" b="0" i="0" u="none" strike="noStrike" baseline="0">
              <a:effectLst/>
              <a:latin typeface="Wingdings" panose="05000000000000000000" pitchFamily="2" charset="2"/>
              <a:ea typeface="ＭＳ 明朝" panose="02020609040205080304" pitchFamily="17" charset="-128"/>
              <a:cs typeface="+mn-cs"/>
            </a:rPr>
          </a:br>
          <a:r>
            <a:rPr lang="en-US" altLang="ja-JP" sz="1050" b="0" i="0" u="none" strike="noStrike" baseline="0">
              <a:effectLst/>
              <a:latin typeface="Wingdings" panose="05000000000000000000" pitchFamily="2" charset="2"/>
              <a:ea typeface="ＭＳ 明朝" panose="02020609040205080304" pitchFamily="17" charset="-128"/>
              <a:cs typeface="+mn-cs"/>
            </a:rPr>
            <a:t>Ø </a:t>
          </a:r>
          <a:r>
            <a:rPr lang="ja-JP" altLang="en-US" sz="1050" b="0" i="0" u="none" strike="noStrike" baseline="0">
              <a:effectLst/>
              <a:latin typeface="Wingdings" panose="05000000000000000000" pitchFamily="2" charset="2"/>
              <a:ea typeface="ＭＳ 明朝" panose="02020609040205080304" pitchFamily="17" charset="-128"/>
              <a:cs typeface="+mn-cs"/>
            </a:rPr>
            <a:t>人件費は減少するものの、社会保障関係経費（一般財源ベース）、公債費、一般施策経費は増加</a:t>
          </a:r>
          <a:br>
            <a:rPr lang="ja-JP" altLang="en-US" sz="1050" b="0" i="0" u="none" strike="noStrike" baseline="0">
              <a:effectLst/>
              <a:latin typeface="Wingdings" panose="05000000000000000000" pitchFamily="2" charset="2"/>
              <a:ea typeface="ＭＳ 明朝" panose="02020609040205080304" pitchFamily="17" charset="-128"/>
              <a:cs typeface="+mn-cs"/>
            </a:rPr>
          </a:br>
          <a:r>
            <a:rPr lang="en-US" altLang="ja-JP" sz="1050" b="0" i="0" u="none" strike="noStrike" baseline="0">
              <a:effectLst/>
              <a:latin typeface="Wingdings" panose="05000000000000000000" pitchFamily="2" charset="2"/>
              <a:ea typeface="ＭＳ 明朝" panose="02020609040205080304" pitchFamily="17" charset="-128"/>
              <a:cs typeface="+mn-cs"/>
            </a:rPr>
            <a:t>Ø </a:t>
          </a:r>
          <a:r>
            <a:rPr lang="ja-JP" altLang="en-US" sz="1050" b="0" i="0" u="none" strike="noStrike" baseline="0">
              <a:effectLst/>
              <a:latin typeface="Wingdings" panose="05000000000000000000" pitchFamily="2" charset="2"/>
              <a:ea typeface="ＭＳ 明朝" panose="02020609040205080304" pitchFamily="17" charset="-128"/>
              <a:cs typeface="+mn-cs"/>
            </a:rPr>
            <a:t>その結果、財政調整基金の取崩額は、前年度から増加</a:t>
          </a:r>
          <a:endParaRPr lang="en-US" altLang="ja-JP" sz="1050" b="0" i="0" u="none" strike="noStrike">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29</xdr:col>
      <xdr:colOff>76199</xdr:colOff>
      <xdr:row>15</xdr:row>
      <xdr:rowOff>95250</xdr:rowOff>
    </xdr:from>
    <xdr:to>
      <xdr:col>52</xdr:col>
      <xdr:colOff>104774</xdr:colOff>
      <xdr:row>29</xdr:row>
      <xdr:rowOff>104775</xdr:rowOff>
    </xdr:to>
    <xdr:sp macro="" textlink="">
      <xdr:nvSpPr>
        <xdr:cNvPr id="15" name="AutoShape 1"/>
        <xdr:cNvSpPr>
          <a:spLocks noChangeArrowheads="1"/>
        </xdr:cNvSpPr>
      </xdr:nvSpPr>
      <xdr:spPr bwMode="auto">
        <a:xfrm>
          <a:off x="5600699" y="3238500"/>
          <a:ext cx="4410075" cy="2676525"/>
        </a:xfrm>
        <a:prstGeom prst="roundRect">
          <a:avLst>
            <a:gd name="adj" fmla="val 2381"/>
          </a:avLst>
        </a:prstGeom>
        <a:noFill/>
        <a:ln w="12700" cap="rnd">
          <a:noFill/>
          <a:prstDash val="sysDot"/>
          <a:round/>
          <a:headEnd/>
          <a:tailEnd/>
        </a:ln>
      </xdr:spPr>
      <xdr:txBody>
        <a:bodyPr vertOverflow="clip" wrap="square" lIns="74295" tIns="8890" rIns="74295" bIns="8890" anchor="t" upright="1"/>
        <a:lstStyle/>
        <a:p>
          <a:pPr>
            <a:lnSpc>
              <a:spcPts val="1800"/>
            </a:lnSpc>
          </a:pPr>
          <a:r>
            <a:rPr lang="ja-JP" altLang="en-US" sz="1100" b="1" i="0" u="none" strike="noStrike">
              <a:effectLst/>
              <a:latin typeface="ＭＳ 明朝" panose="02020609040205080304" pitchFamily="17" charset="-128"/>
              <a:ea typeface="ＭＳ 明朝" panose="02020609040205080304" pitchFamily="17" charset="-128"/>
              <a:cs typeface="+mn-cs"/>
            </a:rPr>
            <a:t>  （一般会計予算規模における増減の主な理由）</a:t>
          </a:r>
          <a:endParaRPr lang="en-US" altLang="ja-JP" sz="1100" b="1" i="0" u="none" strike="noStrike">
            <a:effectLst/>
            <a:latin typeface="ＭＳ 明朝" panose="02020609040205080304" pitchFamily="17" charset="-128"/>
            <a:ea typeface="ＭＳ 明朝" panose="02020609040205080304" pitchFamily="17" charset="-128"/>
            <a:cs typeface="+mn-cs"/>
          </a:endParaRPr>
        </a:p>
        <a:p>
          <a:pPr>
            <a:lnSpc>
              <a:spcPts val="1800"/>
            </a:lnSpc>
          </a:pPr>
          <a:r>
            <a:rPr lang="ja-JP" altLang="en-US" sz="1000" b="0" i="0" u="none" strike="noStrike">
              <a:effectLst/>
              <a:latin typeface="ＭＳ 明朝" panose="02020609040205080304" pitchFamily="17" charset="-128"/>
              <a:ea typeface="ＭＳ 明朝" panose="02020609040205080304" pitchFamily="17" charset="-128"/>
              <a:cs typeface="+mn-cs"/>
            </a:rPr>
            <a:t>　 </a:t>
          </a:r>
          <a:r>
            <a:rPr lang="ja-JP" altLang="en-US" sz="1000" b="0" i="0" u="none" strike="noStrike" baseline="0">
              <a:effectLst/>
              <a:latin typeface="ＭＳ 明朝" panose="02020609040205080304" pitchFamily="17" charset="-128"/>
              <a:ea typeface="ＭＳ 明朝" panose="02020609040205080304" pitchFamily="17" charset="-128"/>
              <a:cs typeface="+mn-cs"/>
            </a:rPr>
            <a:t> </a:t>
          </a:r>
          <a:r>
            <a:rPr lang="ja-JP" altLang="en-US" sz="1000" b="0" i="0" u="none" strike="noStrike">
              <a:effectLst/>
              <a:latin typeface="ＭＳ 明朝" panose="02020609040205080304" pitchFamily="17" charset="-128"/>
              <a:ea typeface="ＭＳ 明朝" panose="02020609040205080304" pitchFamily="17" charset="-128"/>
              <a:cs typeface="+mn-cs"/>
            </a:rPr>
            <a:t>・支出が義務付けられている社会保障関係経費の自然増と幼児教育の</a:t>
          </a:r>
          <a:endParaRPr lang="en-US" altLang="ja-JP" sz="1000" b="0" i="0" u="none" strike="noStrike">
            <a:effectLst/>
            <a:latin typeface="ＭＳ 明朝" panose="02020609040205080304" pitchFamily="17" charset="-128"/>
            <a:ea typeface="ＭＳ 明朝" panose="02020609040205080304" pitchFamily="17" charset="-128"/>
            <a:cs typeface="+mn-cs"/>
          </a:endParaRPr>
        </a:p>
        <a:p>
          <a:pPr>
            <a:lnSpc>
              <a:spcPts val="1800"/>
            </a:lnSpc>
          </a:pPr>
          <a:r>
            <a:rPr lang="ja-JP" altLang="en-US" sz="1000" b="0" i="0" u="none" strike="noStrike">
              <a:effectLst/>
              <a:latin typeface="ＭＳ 明朝" panose="02020609040205080304" pitchFamily="17" charset="-128"/>
              <a:ea typeface="ＭＳ 明朝" panose="02020609040205080304" pitchFamily="17" charset="-128"/>
              <a:cs typeface="+mn-cs"/>
            </a:rPr>
            <a:t>　</a:t>
          </a:r>
          <a:r>
            <a:rPr lang="ja-JP" altLang="en-US" sz="1000" b="0" i="0" u="none" strike="noStrike" baseline="0">
              <a:effectLst/>
              <a:latin typeface="ＭＳ 明朝" panose="02020609040205080304" pitchFamily="17" charset="-128"/>
              <a:ea typeface="ＭＳ 明朝" panose="02020609040205080304" pitchFamily="17" charset="-128"/>
              <a:cs typeface="+mn-cs"/>
            </a:rPr>
            <a:t>  </a:t>
          </a:r>
          <a:r>
            <a:rPr lang="ja-JP" altLang="en-US" sz="1000" b="0" i="0" u="none" strike="noStrike">
              <a:effectLst/>
              <a:latin typeface="ＭＳ 明朝" panose="02020609040205080304" pitchFamily="17" charset="-128"/>
              <a:ea typeface="ＭＳ 明朝" panose="02020609040205080304" pitchFamily="17" charset="-128"/>
              <a:cs typeface="+mn-cs"/>
            </a:rPr>
            <a:t>　無償化などによる増（＋２３５億円）</a:t>
          </a:r>
          <a:br>
            <a:rPr lang="ja-JP" altLang="en-US" sz="1000" b="0" i="0" u="none" strike="noStrike">
              <a:effectLst/>
              <a:latin typeface="ＭＳ 明朝" panose="02020609040205080304" pitchFamily="17" charset="-128"/>
              <a:ea typeface="ＭＳ 明朝" panose="02020609040205080304" pitchFamily="17" charset="-128"/>
              <a:cs typeface="+mn-cs"/>
            </a:rPr>
          </a:br>
          <a:r>
            <a:rPr lang="ja-JP" altLang="en-US" sz="1000" b="0" i="0" u="none" strike="noStrike">
              <a:effectLst/>
              <a:latin typeface="ＭＳ 明朝" panose="02020609040205080304" pitchFamily="17" charset="-128"/>
              <a:ea typeface="ＭＳ 明朝" panose="02020609040205080304" pitchFamily="17" charset="-128"/>
              <a:cs typeface="+mn-cs"/>
            </a:rPr>
            <a:t>    ・中小企業向け制度融資に係る預託金の増（＋１８５億円）</a:t>
          </a:r>
          <a:br>
            <a:rPr lang="ja-JP" altLang="en-US" sz="1000" b="0" i="0" u="none" strike="noStrike">
              <a:effectLst/>
              <a:latin typeface="ＭＳ 明朝" panose="02020609040205080304" pitchFamily="17" charset="-128"/>
              <a:ea typeface="ＭＳ 明朝" panose="02020609040205080304" pitchFamily="17" charset="-128"/>
              <a:cs typeface="+mn-cs"/>
            </a:rPr>
          </a:br>
          <a:r>
            <a:rPr lang="ja-JP" altLang="en-US" sz="1000" b="0" i="0" u="none" strike="noStrike">
              <a:effectLst/>
              <a:latin typeface="ＭＳ 明朝" panose="02020609040205080304" pitchFamily="17" charset="-128"/>
              <a:ea typeface="ＭＳ 明朝" panose="02020609040205080304" pitchFamily="17" charset="-128"/>
              <a:cs typeface="+mn-cs"/>
            </a:rPr>
            <a:t>    ・最終償還を迎える府債の元金償還の増加などによる公債費の増</a:t>
          </a:r>
          <a:endParaRPr lang="en-US" altLang="ja-JP" sz="1000" b="0" i="0" u="none" strike="noStrike">
            <a:effectLst/>
            <a:latin typeface="ＭＳ 明朝" panose="02020609040205080304" pitchFamily="17" charset="-128"/>
            <a:ea typeface="ＭＳ 明朝" panose="02020609040205080304" pitchFamily="17" charset="-128"/>
            <a:cs typeface="+mn-cs"/>
          </a:endParaRPr>
        </a:p>
        <a:p>
          <a:pPr>
            <a:lnSpc>
              <a:spcPts val="1800"/>
            </a:lnSpc>
          </a:pPr>
          <a:r>
            <a:rPr lang="en-US" altLang="ja-JP" sz="1000" b="0" i="0" u="none" strike="noStrike">
              <a:effectLst/>
              <a:latin typeface="ＭＳ 明朝" panose="02020609040205080304" pitchFamily="17" charset="-128"/>
              <a:ea typeface="ＭＳ 明朝" panose="02020609040205080304" pitchFamily="17" charset="-128"/>
              <a:cs typeface="+mn-cs"/>
            </a:rPr>
            <a:t>     </a:t>
          </a:r>
          <a:r>
            <a:rPr lang="ja-JP" altLang="en-US" sz="1000" b="0" i="0" u="none" strike="noStrike">
              <a:effectLst/>
              <a:latin typeface="ＭＳ 明朝" panose="02020609040205080304" pitchFamily="17" charset="-128"/>
              <a:ea typeface="ＭＳ 明朝" panose="02020609040205080304" pitchFamily="17" charset="-128"/>
              <a:cs typeface="+mn-cs"/>
            </a:rPr>
            <a:t>（＋１２３億円）</a:t>
          </a:r>
          <a:br>
            <a:rPr lang="ja-JP" altLang="en-US" sz="1000" b="0" i="0" u="none" strike="noStrike">
              <a:effectLst/>
              <a:latin typeface="ＭＳ 明朝" panose="02020609040205080304" pitchFamily="17" charset="-128"/>
              <a:ea typeface="ＭＳ 明朝" panose="02020609040205080304" pitchFamily="17" charset="-128"/>
              <a:cs typeface="+mn-cs"/>
            </a:rPr>
          </a:br>
          <a:r>
            <a:rPr lang="ja-JP" altLang="en-US" sz="1000" b="0" i="0" u="none" strike="noStrike">
              <a:effectLst/>
              <a:latin typeface="ＭＳ 明朝" panose="02020609040205080304" pitchFamily="17" charset="-128"/>
              <a:ea typeface="ＭＳ 明朝" panose="02020609040205080304" pitchFamily="17" charset="-128"/>
              <a:cs typeface="+mn-cs"/>
            </a:rPr>
            <a:t>    ・国の防災・減災、国土強靱化のための３か年緊急対策を踏まえた</a:t>
          </a:r>
          <a:endParaRPr lang="en-US" altLang="ja-JP" sz="1000" b="0" i="0" u="none" strike="noStrike">
            <a:effectLst/>
            <a:latin typeface="ＭＳ 明朝" panose="02020609040205080304" pitchFamily="17" charset="-128"/>
            <a:ea typeface="ＭＳ 明朝" panose="02020609040205080304" pitchFamily="17" charset="-128"/>
            <a:cs typeface="+mn-cs"/>
          </a:endParaRPr>
        </a:p>
        <a:p>
          <a:pPr>
            <a:lnSpc>
              <a:spcPts val="1800"/>
            </a:lnSpc>
          </a:pPr>
          <a:r>
            <a:rPr lang="en-US" altLang="ja-JP" sz="1000" b="0" i="0" u="none" strike="noStrike">
              <a:effectLst/>
              <a:latin typeface="ＭＳ 明朝" panose="02020609040205080304" pitchFamily="17" charset="-128"/>
              <a:ea typeface="ＭＳ 明朝" panose="02020609040205080304" pitchFamily="17" charset="-128"/>
              <a:cs typeface="+mn-cs"/>
            </a:rPr>
            <a:t>      </a:t>
          </a:r>
          <a:r>
            <a:rPr lang="ja-JP" altLang="en-US" sz="1000" b="0" i="0" u="none" strike="noStrike">
              <a:effectLst/>
              <a:latin typeface="ＭＳ 明朝" panose="02020609040205080304" pitchFamily="17" charset="-128"/>
              <a:ea typeface="ＭＳ 明朝" panose="02020609040205080304" pitchFamily="17" charset="-128"/>
              <a:cs typeface="+mn-cs"/>
            </a:rPr>
            <a:t>防災・減災事業の増（＋１０８億円）</a:t>
          </a:r>
          <a:br>
            <a:rPr lang="ja-JP" altLang="en-US" sz="1000" b="0" i="0" u="none" strike="noStrike">
              <a:effectLst/>
              <a:latin typeface="ＭＳ 明朝" panose="02020609040205080304" pitchFamily="17" charset="-128"/>
              <a:ea typeface="ＭＳ 明朝" panose="02020609040205080304" pitchFamily="17" charset="-128"/>
              <a:cs typeface="+mn-cs"/>
            </a:rPr>
          </a:br>
          <a:r>
            <a:rPr lang="ja-JP" altLang="en-US" sz="1000" b="0" i="0" u="none" strike="noStrike">
              <a:effectLst/>
              <a:latin typeface="ＭＳ 明朝" panose="02020609040205080304" pitchFamily="17" charset="-128"/>
              <a:ea typeface="ＭＳ 明朝" panose="02020609040205080304" pitchFamily="17" charset="-128"/>
              <a:cs typeface="+mn-cs"/>
            </a:rPr>
            <a:t>    ・府費負担教職員制度の見直しに伴う指定都市への税源移譲等による</a:t>
          </a:r>
          <a:endParaRPr lang="en-US" altLang="ja-JP" sz="1000" b="0" i="0" u="none" strike="noStrike">
            <a:effectLst/>
            <a:latin typeface="ＭＳ 明朝" panose="02020609040205080304" pitchFamily="17" charset="-128"/>
            <a:ea typeface="ＭＳ 明朝" panose="02020609040205080304" pitchFamily="17" charset="-128"/>
            <a:cs typeface="+mn-cs"/>
          </a:endParaRPr>
        </a:p>
        <a:p>
          <a:pPr>
            <a:lnSpc>
              <a:spcPts val="1800"/>
            </a:lnSpc>
          </a:pPr>
          <a:r>
            <a:rPr lang="en-US" altLang="ja-JP" sz="1000" b="0" i="0" u="none" strike="noStrike" baseline="0">
              <a:effectLst/>
              <a:latin typeface="ＭＳ 明朝" panose="02020609040205080304" pitchFamily="17" charset="-128"/>
              <a:ea typeface="ＭＳ 明朝" panose="02020609040205080304" pitchFamily="17" charset="-128"/>
              <a:cs typeface="+mn-cs"/>
            </a:rPr>
            <a:t>      </a:t>
          </a:r>
          <a:r>
            <a:rPr lang="ja-JP" altLang="en-US" sz="1000" b="0" i="0" u="none" strike="noStrike">
              <a:effectLst/>
              <a:latin typeface="ＭＳ 明朝" panose="02020609040205080304" pitchFamily="17" charset="-128"/>
              <a:ea typeface="ＭＳ 明朝" panose="02020609040205080304" pitchFamily="17" charset="-128"/>
              <a:cs typeface="+mn-cs"/>
            </a:rPr>
            <a:t>税関連歳出の減（▲２５６億円）</a:t>
          </a:r>
          <a:endParaRPr lang="ja-JP" altLang="ja-JP" sz="1000">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123825</xdr:colOff>
      <xdr:row>64</xdr:row>
      <xdr:rowOff>76200</xdr:rowOff>
    </xdr:from>
    <xdr:to>
      <xdr:col>50</xdr:col>
      <xdr:colOff>180975</xdr:colOff>
      <xdr:row>74</xdr:row>
      <xdr:rowOff>104776</xdr:rowOff>
    </xdr:to>
    <xdr:sp macro="" textlink="">
      <xdr:nvSpPr>
        <xdr:cNvPr id="18" name="AutoShape 1"/>
        <xdr:cNvSpPr>
          <a:spLocks noChangeArrowheads="1"/>
        </xdr:cNvSpPr>
      </xdr:nvSpPr>
      <xdr:spPr bwMode="auto">
        <a:xfrm>
          <a:off x="504825" y="12172950"/>
          <a:ext cx="9201150" cy="1933576"/>
        </a:xfrm>
        <a:prstGeom prst="roundRect">
          <a:avLst>
            <a:gd name="adj" fmla="val 1245"/>
          </a:avLst>
        </a:prstGeom>
        <a:noFill/>
        <a:ln w="19050" cap="rnd">
          <a:solidFill>
            <a:srgbClr val="000000"/>
          </a:solidFill>
          <a:prstDash val="solid"/>
          <a:round/>
          <a:headEnd/>
          <a:tailEnd/>
        </a:ln>
      </xdr:spPr>
      <xdr:txBody>
        <a:bodyPr vertOverflow="clip" wrap="square" lIns="74295" tIns="8890" rIns="74295" bIns="8890" anchor="ctr" upright="1"/>
        <a:lstStyle/>
        <a:p>
          <a:pPr>
            <a:spcAft>
              <a:spcPts val="600"/>
            </a:spcAft>
          </a:pPr>
          <a:r>
            <a:rPr lang="en-US" altLang="ja-JP" sz="1000" b="0" i="0" u="none" strike="noStrike">
              <a:effectLst/>
              <a:latin typeface="Wingdings" panose="05000000000000000000" pitchFamily="2" charset="2"/>
              <a:ea typeface="ＭＳ 明朝" panose="02020609040205080304" pitchFamily="17" charset="-128"/>
              <a:cs typeface="+mn-cs"/>
            </a:rPr>
            <a:t>Ø</a:t>
          </a:r>
          <a:r>
            <a:rPr lang="ja-JP" altLang="en-US" sz="1000" b="0" i="0" u="none" strike="noStrike" baseline="0">
              <a:effectLst/>
              <a:latin typeface="Wingdings" panose="05000000000000000000" pitchFamily="2" charset="2"/>
              <a:ea typeface="ＭＳ 明朝" panose="02020609040205080304" pitchFamily="17" charset="-128"/>
              <a:cs typeface="+mn-cs"/>
            </a:rPr>
            <a:t> </a:t>
          </a:r>
          <a:r>
            <a:rPr lang="ja-JP" altLang="en-US" sz="1000">
              <a:effectLst/>
              <a:latin typeface="ＭＳ 明朝" panose="02020609040205080304" pitchFamily="17" charset="-128"/>
              <a:ea typeface="ＭＳ 明朝" panose="02020609040205080304" pitchFamily="17" charset="-128"/>
              <a:cs typeface="+mn-cs"/>
            </a:rPr>
            <a:t>地方交付税等は減少するものの、実質税収や地方特例交付金の増加により、一般財源は増加</a:t>
          </a:r>
        </a:p>
        <a:p>
          <a:r>
            <a:rPr lang="ja-JP" altLang="en-US" sz="900">
              <a:effectLst/>
              <a:latin typeface="ＭＳ 明朝" panose="02020609040205080304" pitchFamily="17" charset="-128"/>
              <a:ea typeface="ＭＳ 明朝" panose="02020609040205080304" pitchFamily="17" charset="-128"/>
              <a:cs typeface="+mn-cs"/>
            </a:rPr>
            <a:t>　　府税収入は、景気の緩やかな回復を背景に、企業業績の堅調な推移が見込まれることなどにより、実質税収が前年度当初比１０５．８％、６６３億円の増。</a:t>
          </a:r>
        </a:p>
        <a:p>
          <a:r>
            <a:rPr lang="ja-JP" altLang="en-US" sz="900">
              <a:effectLst/>
              <a:latin typeface="ＭＳ 明朝" panose="02020609040205080304" pitchFamily="17" charset="-128"/>
              <a:ea typeface="ＭＳ 明朝" panose="02020609040205080304" pitchFamily="17" charset="-128"/>
              <a:cs typeface="+mn-cs"/>
            </a:rPr>
            <a:t>    臨時財政対策債を含む地方交付税は、前年度当初比９８．１％、７０億円の減。</a:t>
          </a:r>
        </a:p>
        <a:p>
          <a:r>
            <a:rPr lang="ja-JP" altLang="en-US" sz="900">
              <a:effectLst/>
              <a:latin typeface="ＭＳ 明朝" panose="02020609040205080304" pitchFamily="17" charset="-128"/>
              <a:ea typeface="ＭＳ 明朝" panose="02020609040205080304" pitchFamily="17" charset="-128"/>
              <a:cs typeface="+mn-cs"/>
            </a:rPr>
            <a:t>    幼児教育の無償化に係る地方負担部分に対して、子ども・子育て支援臨時交付金が創設されたため、地方特例交付金は前年度当初比３１７．５％、８３億円の増。</a:t>
          </a:r>
        </a:p>
        <a:p>
          <a:endParaRPr lang="ja-JP" altLang="ja-JP" sz="900">
            <a:effectLst/>
            <a:latin typeface="ＭＳ 明朝" panose="02020609040205080304" pitchFamily="17" charset="-128"/>
            <a:ea typeface="ＭＳ 明朝" panose="02020609040205080304" pitchFamily="17" charset="-128"/>
            <a:cs typeface="+mn-cs"/>
          </a:endParaRPr>
        </a:p>
        <a:p>
          <a:pPr>
            <a:spcAft>
              <a:spcPts val="600"/>
            </a:spcAft>
          </a:pPr>
          <a:r>
            <a:rPr lang="en-US" altLang="ja-JP" sz="1000" b="0" i="0">
              <a:effectLst/>
              <a:latin typeface="Wingdings" panose="05000000000000000000" pitchFamily="2" charset="2"/>
              <a:ea typeface="+mn-ea"/>
              <a:cs typeface="+mn-cs"/>
            </a:rPr>
            <a:t>Ø</a:t>
          </a:r>
          <a:r>
            <a:rPr lang="ja-JP" altLang="en-US" sz="1000" b="0" i="0" baseline="0">
              <a:effectLst/>
              <a:latin typeface="Wingdings" panose="05000000000000000000" pitchFamily="2" charset="2"/>
              <a:ea typeface="+mn-ea"/>
              <a:cs typeface="+mn-cs"/>
            </a:rPr>
            <a:t> </a:t>
          </a:r>
          <a:r>
            <a:rPr lang="ja-JP" altLang="en-US" sz="1000">
              <a:effectLst/>
              <a:latin typeface="ＭＳ 明朝" panose="02020609040205080304" pitchFamily="17" charset="-128"/>
              <a:ea typeface="ＭＳ 明朝" panose="02020609040205080304" pitchFamily="17" charset="-128"/>
              <a:cs typeface="+mn-cs"/>
            </a:rPr>
            <a:t>府債発行は減少</a:t>
          </a:r>
          <a:endParaRPr lang="ja-JP" altLang="ja-JP" sz="1000">
            <a:effectLst/>
            <a:latin typeface="ＭＳ 明朝" panose="02020609040205080304" pitchFamily="17" charset="-128"/>
            <a:ea typeface="ＭＳ 明朝" panose="02020609040205080304" pitchFamily="17" charset="-128"/>
            <a:cs typeface="+mn-cs"/>
          </a:endParaRPr>
        </a:p>
        <a:p>
          <a:r>
            <a:rPr lang="ja-JP" altLang="en-US" sz="900">
              <a:effectLst/>
              <a:latin typeface="ＭＳ 明朝" panose="02020609040205080304" pitchFamily="17" charset="-128"/>
              <a:ea typeface="ＭＳ 明朝" panose="02020609040205080304" pitchFamily="17" charset="-128"/>
              <a:cs typeface="+mn-cs"/>
            </a:rPr>
            <a:t>　　国の防災・減災、国土強靱化のための３か年緊急対策を踏まえた防災・減災事業等による通常債（</a:t>
          </a:r>
          <a:r>
            <a:rPr lang="en-US" altLang="ja-JP" sz="900">
              <a:effectLst/>
              <a:latin typeface="ＭＳ 明朝" panose="02020609040205080304" pitchFamily="17" charset="-128"/>
              <a:ea typeface="ＭＳ 明朝" panose="02020609040205080304" pitchFamily="17" charset="-128"/>
              <a:cs typeface="+mn-cs"/>
            </a:rPr>
            <a:t>※</a:t>
          </a:r>
          <a:r>
            <a:rPr lang="ja-JP" altLang="en-US" sz="900">
              <a:effectLst/>
              <a:latin typeface="ＭＳ 明朝" panose="02020609040205080304" pitchFamily="17" charset="-128"/>
              <a:ea typeface="ＭＳ 明朝" panose="02020609040205080304" pitchFamily="17" charset="-128"/>
              <a:cs typeface="+mn-cs"/>
            </a:rPr>
            <a:t>）の増加はあるものの、減収補塡債や臨時財政対策債の減少により、</a:t>
          </a:r>
          <a:endParaRPr lang="en-US" altLang="ja-JP" sz="900">
            <a:effectLst/>
            <a:latin typeface="ＭＳ 明朝" panose="02020609040205080304" pitchFamily="17" charset="-128"/>
            <a:ea typeface="ＭＳ 明朝" panose="02020609040205080304" pitchFamily="17" charset="-128"/>
            <a:cs typeface="+mn-cs"/>
          </a:endParaRPr>
        </a:p>
        <a:p>
          <a:r>
            <a:rPr lang="en-US" altLang="ja-JP" sz="90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府債は前年度当初予算比８７．１％、３８４億円の減。</a:t>
          </a:r>
          <a:endParaRPr lang="en-US" altLang="ja-JP" sz="900">
            <a:effectLst/>
            <a:latin typeface="ＭＳ 明朝" panose="02020609040205080304" pitchFamily="17" charset="-128"/>
            <a:ea typeface="ＭＳ 明朝" panose="02020609040205080304" pitchFamily="17" charset="-128"/>
            <a:cs typeface="+mn-cs"/>
          </a:endParaRPr>
        </a:p>
        <a:p>
          <a:r>
            <a:rPr lang="ja-JP" altLang="en-US" sz="900">
              <a:effectLst/>
              <a:latin typeface="ＭＳ 明朝" panose="02020609040205080304" pitchFamily="17" charset="-128"/>
              <a:ea typeface="ＭＳ 明朝" panose="02020609040205080304" pitchFamily="17" charset="-128"/>
              <a:cs typeface="+mn-cs"/>
            </a:rPr>
            <a:t>　　</a:t>
          </a:r>
          <a:r>
            <a:rPr lang="ja-JP" altLang="ja-JP" sz="900">
              <a:effectLst/>
              <a:latin typeface="ＭＳ 明朝" panose="02020609040205080304" pitchFamily="17" charset="-128"/>
              <a:ea typeface="ＭＳ 明朝" panose="02020609040205080304" pitchFamily="17" charset="-128"/>
              <a:cs typeface="+mn-cs"/>
            </a:rPr>
            <a:t>（※）地方財政法第５条に基づき公共施設又は公用施設の建設事業費等の財源に充当する地方債</a:t>
          </a:r>
          <a:endParaRPr lang="ja-JP" altLang="ja-JP" sz="1050">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180975</xdr:colOff>
      <xdr:row>117</xdr:row>
      <xdr:rowOff>171450</xdr:rowOff>
    </xdr:from>
    <xdr:to>
      <xdr:col>51</xdr:col>
      <xdr:colOff>161924</xdr:colOff>
      <xdr:row>119</xdr:row>
      <xdr:rowOff>57150</xdr:rowOff>
    </xdr:to>
    <xdr:sp macro="" textlink="">
      <xdr:nvSpPr>
        <xdr:cNvPr id="27" name="AutoShape 1"/>
        <xdr:cNvSpPr>
          <a:spLocks noChangeArrowheads="1"/>
        </xdr:cNvSpPr>
      </xdr:nvSpPr>
      <xdr:spPr bwMode="auto">
        <a:xfrm>
          <a:off x="561975" y="17792700"/>
          <a:ext cx="9315449" cy="266700"/>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ts val="1600"/>
            </a:lnSpc>
          </a:pPr>
          <a:r>
            <a:rPr lang="ja-JP" altLang="en-US" sz="1000" b="0" i="0">
              <a:effectLst/>
              <a:latin typeface="ＭＳ 明朝" panose="02020609040205080304" pitchFamily="17" charset="-128"/>
              <a:ea typeface="ＭＳ 明朝" panose="02020609040205080304" pitchFamily="17" charset="-128"/>
              <a:cs typeface="+mn-cs"/>
            </a:rPr>
            <a:t>普通交付税の算定の基礎となる基準財政収入額が増加すると見込まれるため、臨時財政対策債を含む地方交付税は、７０億円の減。</a:t>
          </a:r>
        </a:p>
      </xdr:txBody>
    </xdr:sp>
    <xdr:clientData/>
  </xdr:twoCellAnchor>
  <xdr:twoCellAnchor>
    <xdr:from>
      <xdr:col>3</xdr:col>
      <xdr:colOff>9525</xdr:colOff>
      <xdr:row>133</xdr:row>
      <xdr:rowOff>28574</xdr:rowOff>
    </xdr:from>
    <xdr:to>
      <xdr:col>51</xdr:col>
      <xdr:colOff>19050</xdr:colOff>
      <xdr:row>139</xdr:row>
      <xdr:rowOff>19049</xdr:rowOff>
    </xdr:to>
    <xdr:sp macro="" textlink="">
      <xdr:nvSpPr>
        <xdr:cNvPr id="30" name="AutoShape 1"/>
        <xdr:cNvSpPr>
          <a:spLocks noChangeArrowheads="1"/>
        </xdr:cNvSpPr>
      </xdr:nvSpPr>
      <xdr:spPr bwMode="auto">
        <a:xfrm>
          <a:off x="581025" y="22031324"/>
          <a:ext cx="9153525" cy="942975"/>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国の防災・減災、国土強靱化のための３か年緊急対策を踏まえた防災・減災事業等による通常債の増加はあるものの、税・地方交付税の代替として発行する減収補塡債や臨時財政対策債の減少により、府債は３８４億円の減。</a:t>
          </a:r>
        </a:p>
        <a:p>
          <a:pPr>
            <a:lnSpc>
              <a:spcPts val="1200"/>
            </a:lnSpc>
            <a:spcAft>
              <a:spcPts val="0"/>
            </a:spcAft>
          </a:pPr>
          <a:r>
            <a:rPr lang="ja-JP" altLang="en-US" sz="900">
              <a:effectLst/>
              <a:latin typeface="ＭＳ 明朝" panose="02020609040205080304" pitchFamily="17" charset="-128"/>
              <a:ea typeface="ＭＳ 明朝" panose="02020609040205080304" pitchFamily="17" charset="-128"/>
              <a:cs typeface="+mn-cs"/>
            </a:rPr>
            <a:t>　 ・通常債　</a:t>
          </a:r>
          <a:r>
            <a:rPr lang="ja-JP" altLang="en-US" sz="900" baseline="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　         ８１３億円（前年度当初比　１１１．８％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＋８６</a:t>
          </a:r>
          <a:r>
            <a:rPr lang="ja-JP" altLang="en-US" sz="900">
              <a:effectLst/>
              <a:latin typeface="ＭＳ 明朝" panose="02020609040205080304" pitchFamily="17" charset="-128"/>
              <a:ea typeface="ＭＳ 明朝" panose="02020609040205080304" pitchFamily="17" charset="-128"/>
              <a:cs typeface="+mn-cs"/>
            </a:rPr>
            <a:t>億円） ・減収補塡債          ２８０億円（前年度当初比　　４９．１％　▲２９０億円）</a:t>
          </a:r>
          <a:endParaRPr lang="en-US" altLang="ja-JP" sz="900">
            <a:effectLst/>
            <a:latin typeface="ＭＳ 明朝" panose="02020609040205080304" pitchFamily="17" charset="-128"/>
            <a:ea typeface="ＭＳ 明朝" panose="02020609040205080304" pitchFamily="17" charset="-128"/>
            <a:cs typeface="+mn-cs"/>
          </a:endParaRPr>
        </a:p>
        <a:p>
          <a:pPr>
            <a:lnSpc>
              <a:spcPts val="1200"/>
            </a:lnSpc>
            <a:spcAft>
              <a:spcPts val="0"/>
            </a:spcAft>
          </a:pPr>
          <a:r>
            <a:rPr lang="en-US" altLang="ja-JP" sz="90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・臨時財政対策債</a:t>
          </a:r>
          <a:r>
            <a:rPr lang="ja-JP" altLang="ja-JP" sz="900" b="0" i="0">
              <a:effectLst/>
              <a:latin typeface="ＭＳ 明朝" panose="02020609040205080304" pitchFamily="17" charset="-128"/>
              <a:ea typeface="ＭＳ 明朝" panose="02020609040205080304" pitchFamily="17" charset="-128"/>
              <a:cs typeface="+mn-cs"/>
            </a:rPr>
            <a:t>　</a:t>
          </a:r>
          <a:r>
            <a:rPr lang="ja-JP" altLang="en-US" sz="900" b="0" i="0">
              <a:effectLst/>
              <a:latin typeface="ＭＳ 明朝" panose="02020609040205080304" pitchFamily="17" charset="-128"/>
              <a:ea typeface="ＭＳ 明朝" panose="02020609040205080304" pitchFamily="17" charset="-128"/>
              <a:cs typeface="+mn-cs"/>
            </a:rPr>
            <a:t>１，４４０</a:t>
          </a:r>
          <a:r>
            <a:rPr lang="ja-JP" altLang="ja-JP" sz="900">
              <a:effectLst/>
              <a:latin typeface="ＭＳ 明朝" panose="02020609040205080304" pitchFamily="17" charset="-128"/>
              <a:ea typeface="ＭＳ 明朝" panose="02020609040205080304" pitchFamily="17" charset="-128"/>
              <a:cs typeface="+mn-cs"/>
            </a:rPr>
            <a:t>億円（前年度当初比</a:t>
          </a:r>
          <a:r>
            <a:rPr lang="en-US" altLang="ja-JP" sz="900">
              <a:effectLst/>
              <a:latin typeface="ＭＳ 明朝" panose="02020609040205080304" pitchFamily="17" charset="-128"/>
              <a:ea typeface="ＭＳ 明朝" panose="02020609040205080304" pitchFamily="17" charset="-128"/>
              <a:cs typeface="+mn-cs"/>
            </a:rPr>
            <a:t> </a:t>
          </a:r>
          <a:r>
            <a:rPr lang="en-US" altLang="ja-JP" sz="900" baseline="0">
              <a:effectLst/>
              <a:latin typeface="ＭＳ 明朝" panose="02020609040205080304" pitchFamily="17" charset="-128"/>
              <a:ea typeface="ＭＳ 明朝" panose="02020609040205080304" pitchFamily="17" charset="-128"/>
              <a:cs typeface="+mn-cs"/>
            </a:rPr>
            <a:t> </a:t>
          </a:r>
          <a:r>
            <a:rPr lang="ja-JP" altLang="en-US" sz="900" baseline="0">
              <a:effectLst/>
              <a:latin typeface="ＭＳ 明朝" panose="02020609040205080304" pitchFamily="17" charset="-128"/>
              <a:ea typeface="ＭＳ 明朝" panose="02020609040205080304" pitchFamily="17" charset="-128"/>
              <a:cs typeface="+mn-cs"/>
            </a:rPr>
            <a:t>　８８．９％　</a:t>
          </a:r>
          <a:r>
            <a:rPr lang="ja-JP" altLang="en-US" sz="900">
              <a:effectLst/>
              <a:latin typeface="ＭＳ 明朝" panose="02020609040205080304" pitchFamily="17" charset="-128"/>
              <a:ea typeface="ＭＳ 明朝" panose="02020609040205080304" pitchFamily="17" charset="-128"/>
              <a:cs typeface="+mn-cs"/>
            </a:rPr>
            <a:t>▲１８０</a:t>
          </a:r>
          <a:r>
            <a:rPr lang="ja-JP" altLang="ja-JP" sz="900">
              <a:effectLst/>
              <a:latin typeface="ＭＳ 明朝" panose="02020609040205080304" pitchFamily="17" charset="-128"/>
              <a:ea typeface="ＭＳ 明朝" panose="02020609040205080304" pitchFamily="17" charset="-128"/>
              <a:cs typeface="+mn-cs"/>
            </a:rPr>
            <a:t>億円）</a:t>
          </a:r>
          <a:r>
            <a:rPr lang="en-US" altLang="ja-JP" sz="90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・行政改革推進債</a:t>
          </a:r>
          <a:r>
            <a:rPr lang="ja-JP" altLang="ja-JP" sz="900" b="0" i="0">
              <a:effectLst/>
              <a:latin typeface="ＭＳ 明朝" panose="02020609040205080304" pitchFamily="17" charset="-128"/>
              <a:ea typeface="ＭＳ 明朝" panose="02020609040205080304" pitchFamily="17" charset="-128"/>
              <a:cs typeface="+mn-cs"/>
            </a:rPr>
            <a:t>　  </a:t>
          </a:r>
          <a:r>
            <a:rPr lang="en-US" altLang="ja-JP" sz="900" b="0" i="0">
              <a:effectLst/>
              <a:latin typeface="ＭＳ 明朝" panose="02020609040205080304" pitchFamily="17" charset="-128"/>
              <a:ea typeface="ＭＳ 明朝" panose="02020609040205080304" pitchFamily="17" charset="-128"/>
              <a:cs typeface="+mn-cs"/>
            </a:rPr>
            <a:t> </a:t>
          </a:r>
          <a:r>
            <a:rPr lang="ja-JP" altLang="ja-JP" sz="900" b="0" i="0">
              <a:effectLst/>
              <a:latin typeface="ＭＳ 明朝" panose="02020609040205080304" pitchFamily="17" charset="-128"/>
              <a:ea typeface="ＭＳ 明朝" panose="02020609040205080304" pitchFamily="17" charset="-128"/>
              <a:cs typeface="+mn-cs"/>
            </a:rPr>
            <a:t>　</a:t>
          </a:r>
          <a:r>
            <a:rPr lang="ja-JP" altLang="ja-JP" sz="900" b="0" i="0" baseline="0">
              <a:effectLst/>
              <a:latin typeface="ＭＳ 明朝" panose="02020609040205080304" pitchFamily="17" charset="-128"/>
              <a:ea typeface="ＭＳ 明朝" panose="02020609040205080304" pitchFamily="17" charset="-128"/>
              <a:cs typeface="+mn-cs"/>
            </a:rPr>
            <a:t> </a:t>
          </a:r>
          <a:r>
            <a:rPr lang="ja-JP" altLang="en-US" sz="900" b="0" i="0" baseline="0">
              <a:effectLst/>
              <a:latin typeface="ＭＳ 明朝" panose="02020609040205080304" pitchFamily="17" charset="-128"/>
              <a:ea typeface="ＭＳ 明朝" panose="02020609040205080304" pitchFamily="17" charset="-128"/>
              <a:cs typeface="+mn-cs"/>
            </a:rPr>
            <a:t>７０</a:t>
          </a:r>
          <a:r>
            <a:rPr lang="ja-JP" altLang="ja-JP" sz="900">
              <a:effectLst/>
              <a:latin typeface="ＭＳ 明朝" panose="02020609040205080304" pitchFamily="17" charset="-128"/>
              <a:ea typeface="ＭＳ 明朝" panose="02020609040205080304" pitchFamily="17" charset="-128"/>
              <a:cs typeface="+mn-cs"/>
            </a:rPr>
            <a:t>億円（前年度当初比　</a:t>
          </a:r>
          <a:r>
            <a:rPr lang="ja-JP" altLang="en-US" sz="900">
              <a:effectLst/>
              <a:latin typeface="ＭＳ 明朝" panose="02020609040205080304" pitchFamily="17" charset="-128"/>
              <a:ea typeface="ＭＳ 明朝" panose="02020609040205080304" pitchFamily="17" charset="-128"/>
              <a:cs typeface="+mn-cs"/>
            </a:rPr>
            <a:t>１００．０％</a:t>
          </a:r>
          <a:r>
            <a:rPr lang="ja-JP" altLang="en-US" sz="900" baseline="0">
              <a:effectLst/>
              <a:latin typeface="ＭＳ 明朝" panose="02020609040205080304" pitchFamily="17" charset="-128"/>
              <a:ea typeface="ＭＳ 明朝" panose="02020609040205080304" pitchFamily="17" charset="-128"/>
              <a:cs typeface="+mn-cs"/>
            </a:rPr>
            <a:t> 　　</a:t>
          </a:r>
          <a:r>
            <a:rPr lang="en-US" altLang="ja-JP" sz="90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０億円</a:t>
          </a:r>
          <a:r>
            <a:rPr lang="ja-JP" altLang="ja-JP" sz="900">
              <a:effectLst/>
              <a:latin typeface="ＭＳ 明朝" panose="02020609040205080304" pitchFamily="17" charset="-128"/>
              <a:ea typeface="ＭＳ 明朝" panose="02020609040205080304" pitchFamily="17" charset="-128"/>
              <a:cs typeface="+mn-cs"/>
            </a:rPr>
            <a:t>）</a:t>
          </a:r>
          <a:endParaRPr lang="ja-JP" altLang="ja-JP" sz="9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9524</xdr:colOff>
      <xdr:row>140</xdr:row>
      <xdr:rowOff>9525</xdr:rowOff>
    </xdr:from>
    <xdr:to>
      <xdr:col>51</xdr:col>
      <xdr:colOff>19050</xdr:colOff>
      <xdr:row>145</xdr:row>
      <xdr:rowOff>114300</xdr:rowOff>
    </xdr:to>
    <xdr:sp macro="" textlink="">
      <xdr:nvSpPr>
        <xdr:cNvPr id="31" name="AutoShape 1"/>
        <xdr:cNvSpPr>
          <a:spLocks noChangeArrowheads="1"/>
        </xdr:cNvSpPr>
      </xdr:nvSpPr>
      <xdr:spPr bwMode="auto">
        <a:xfrm>
          <a:off x="581024" y="20869275"/>
          <a:ext cx="9153526" cy="676275"/>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安心こども基金繰入金の減少があるものの、中小企業向け制度融資預託金の増加による貸付金元利収入の増や財政調整基金繰入金の増などにより、その他歳入は１２２億円の増。</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latin typeface="ＭＳ 明朝" panose="02020609040205080304" pitchFamily="17" charset="-128"/>
              <a:ea typeface="ＭＳ 明朝" panose="02020609040205080304" pitchFamily="17" charset="-128"/>
              <a:cs typeface="+mn-cs"/>
            </a:rPr>
            <a:t> 　・貸付金元利収入     ３，１９６億円（前年度当初比　＋１７７億円）</a:t>
          </a:r>
          <a:endParaRPr lang="en-US" altLang="ja-JP" sz="900">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9525</xdr:colOff>
      <xdr:row>146</xdr:row>
      <xdr:rowOff>9526</xdr:rowOff>
    </xdr:from>
    <xdr:to>
      <xdr:col>50</xdr:col>
      <xdr:colOff>180975</xdr:colOff>
      <xdr:row>149</xdr:row>
      <xdr:rowOff>152400</xdr:rowOff>
    </xdr:to>
    <xdr:sp macro="" textlink="">
      <xdr:nvSpPr>
        <xdr:cNvPr id="32" name="AutoShape 1"/>
        <xdr:cNvSpPr>
          <a:spLocks noChangeArrowheads="1"/>
        </xdr:cNvSpPr>
      </xdr:nvSpPr>
      <xdr:spPr bwMode="auto">
        <a:xfrm>
          <a:off x="581025" y="24107776"/>
          <a:ext cx="9124950" cy="714374"/>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実質税収の増加や人件費の減少があるものの、公債費や社会保障関係経費（一般財源ベース）、一般施策経費の増加などにより、財政調整基金の取崩しは、２３億円の増。</a:t>
          </a:r>
          <a:r>
            <a:rPr lang="ja-JP" altLang="en-US" sz="900">
              <a:effectLst/>
              <a:latin typeface="ＭＳ 明朝" panose="02020609040205080304" pitchFamily="17" charset="-128"/>
              <a:ea typeface="ＭＳ 明朝" panose="02020609040205080304" pitchFamily="17" charset="-128"/>
              <a:cs typeface="+mn-cs"/>
            </a:rPr>
            <a:t>　</a:t>
          </a:r>
          <a:endParaRPr lang="en-US" altLang="ja-JP" sz="900">
            <a:effectLst/>
            <a:latin typeface="ＭＳ 明朝" panose="02020609040205080304" pitchFamily="17" charset="-128"/>
            <a:ea typeface="ＭＳ 明朝" panose="02020609040205080304" pitchFamily="17" charset="-128"/>
            <a:cs typeface="+mn-cs"/>
          </a:endParaRPr>
        </a:p>
        <a:p>
          <a:pPr>
            <a:lnSpc>
              <a:spcPct val="100000"/>
            </a:lnSpc>
            <a:spcAft>
              <a:spcPts val="600"/>
            </a:spcAft>
          </a:pPr>
          <a:r>
            <a:rPr lang="ja-JP" altLang="en-US" sz="900">
              <a:effectLst/>
              <a:latin typeface="ＭＳ 明朝" panose="02020609040205080304" pitchFamily="17" charset="-128"/>
              <a:ea typeface="ＭＳ 明朝" panose="02020609040205080304" pitchFamily="17" charset="-128"/>
              <a:cs typeface="+mn-cs"/>
            </a:rPr>
            <a:t>・財政調整基金  ３３５億円（前年度当初比　＋２３億円）</a:t>
          </a:r>
          <a:endParaRPr lang="en-US" altLang="ja-JP" sz="900">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9525</xdr:colOff>
      <xdr:row>199</xdr:row>
      <xdr:rowOff>28574</xdr:rowOff>
    </xdr:from>
    <xdr:to>
      <xdr:col>51</xdr:col>
      <xdr:colOff>171449</xdr:colOff>
      <xdr:row>204</xdr:row>
      <xdr:rowOff>0</xdr:rowOff>
    </xdr:to>
    <xdr:sp macro="" textlink="">
      <xdr:nvSpPr>
        <xdr:cNvPr id="42" name="AutoShape 1"/>
        <xdr:cNvSpPr>
          <a:spLocks noChangeArrowheads="1"/>
        </xdr:cNvSpPr>
      </xdr:nvSpPr>
      <xdr:spPr bwMode="auto">
        <a:xfrm>
          <a:off x="581025" y="30232349"/>
          <a:ext cx="9305924" cy="923926"/>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退職手当や教職員定数の減少などにより、２２億円の減。</a:t>
          </a:r>
        </a:p>
        <a:p>
          <a:pPr>
            <a:lnSpc>
              <a:spcPct val="100000"/>
            </a:lnSpc>
          </a:pPr>
          <a:r>
            <a:rPr lang="ja-JP" altLang="en-US" sz="1000" b="0" i="0">
              <a:effectLst/>
              <a:latin typeface="ＭＳ 明朝" panose="02020609040205080304" pitchFamily="17" charset="-128"/>
              <a:ea typeface="ＭＳ 明朝" panose="02020609040205080304" pitchFamily="17" charset="-128"/>
              <a:cs typeface="+mn-cs"/>
            </a:rPr>
            <a:t>　＜参考＞平成３０年度の主な給与改定について　　</a:t>
          </a:r>
          <a:endParaRPr lang="en-US" altLang="ja-JP" sz="1000" b="0" i="0">
            <a:effectLst/>
            <a:latin typeface="ＭＳ 明朝" panose="02020609040205080304" pitchFamily="17" charset="-128"/>
            <a:ea typeface="ＭＳ 明朝" panose="02020609040205080304" pitchFamily="17" charset="-128"/>
            <a:cs typeface="+mn-cs"/>
          </a:endParaRPr>
        </a:p>
        <a:p>
          <a:pPr>
            <a:lnSpc>
              <a:spcPct val="100000"/>
            </a:lnSpc>
          </a:pPr>
          <a:r>
            <a:rPr lang="en-US" altLang="ja-JP" sz="1000" b="0" i="0" baseline="0">
              <a:effectLst/>
              <a:latin typeface="ＭＳ 明朝" panose="02020609040205080304" pitchFamily="17" charset="-128"/>
              <a:ea typeface="ＭＳ 明朝" panose="02020609040205080304" pitchFamily="17" charset="-128"/>
              <a:cs typeface="+mn-cs"/>
            </a:rPr>
            <a:t>    </a:t>
          </a:r>
          <a:r>
            <a:rPr lang="ja-JP" altLang="en-US" sz="1000" b="0" i="0">
              <a:effectLst/>
              <a:latin typeface="ＭＳ 明朝" panose="02020609040205080304" pitchFamily="17" charset="-128"/>
              <a:ea typeface="ＭＳ 明朝" panose="02020609040205080304" pitchFamily="17" charset="-128"/>
              <a:cs typeface="+mn-cs"/>
            </a:rPr>
            <a:t>１　給料表の改定（▲０．５３％）　　　　　　　　　</a:t>
          </a:r>
          <a:r>
            <a:rPr lang="en-US" altLang="ja-JP" sz="1000" b="0" i="0">
              <a:effectLst/>
              <a:latin typeface="ＭＳ 明朝" panose="02020609040205080304" pitchFamily="17" charset="-128"/>
              <a:ea typeface="ＭＳ 明朝" panose="02020609040205080304" pitchFamily="17" charset="-128"/>
              <a:cs typeface="+mn-cs"/>
            </a:rPr>
            <a:t>【</a:t>
          </a:r>
          <a:r>
            <a:rPr lang="ja-JP" altLang="en-US" sz="1000" b="0" i="0">
              <a:effectLst/>
              <a:latin typeface="ＭＳ 明朝" panose="02020609040205080304" pitchFamily="17" charset="-128"/>
              <a:ea typeface="ＭＳ 明朝" panose="02020609040205080304" pitchFamily="17" charset="-128"/>
              <a:cs typeface="+mn-cs"/>
            </a:rPr>
            <a:t>実施時期：平成３１年１月１日</a:t>
          </a:r>
          <a:r>
            <a:rPr lang="en-US" altLang="ja-JP" sz="1000" b="0" i="0">
              <a:effectLst/>
              <a:latin typeface="ＭＳ 明朝" panose="02020609040205080304" pitchFamily="17" charset="-128"/>
              <a:ea typeface="ＭＳ 明朝" panose="02020609040205080304" pitchFamily="17" charset="-128"/>
              <a:cs typeface="+mn-cs"/>
            </a:rPr>
            <a:t>】</a:t>
          </a:r>
        </a:p>
        <a:p>
          <a:pPr>
            <a:lnSpc>
              <a:spcPct val="100000"/>
            </a:lnSpc>
          </a:pPr>
          <a:r>
            <a:rPr lang="ja-JP" altLang="en-US" sz="1000" b="0" i="0">
              <a:effectLst/>
              <a:latin typeface="ＭＳ 明朝" panose="02020609040205080304" pitchFamily="17" charset="-128"/>
              <a:ea typeface="ＭＳ 明朝" panose="02020609040205080304" pitchFamily="17" charset="-128"/>
              <a:cs typeface="+mn-cs"/>
            </a:rPr>
            <a:t>    ２　勤勉手当を０．０５月分引上げ　　　　　　　　　</a:t>
          </a:r>
          <a:r>
            <a:rPr lang="en-US" altLang="ja-JP" sz="1000" b="0" i="0">
              <a:effectLst/>
              <a:latin typeface="ＭＳ 明朝" panose="02020609040205080304" pitchFamily="17" charset="-128"/>
              <a:ea typeface="ＭＳ 明朝" panose="02020609040205080304" pitchFamily="17" charset="-128"/>
              <a:cs typeface="+mn-cs"/>
            </a:rPr>
            <a:t>【</a:t>
          </a:r>
          <a:r>
            <a:rPr lang="ja-JP" altLang="en-US" sz="1000" b="0" i="0">
              <a:effectLst/>
              <a:latin typeface="ＭＳ 明朝" panose="02020609040205080304" pitchFamily="17" charset="-128"/>
              <a:ea typeface="ＭＳ 明朝" panose="02020609040205080304" pitchFamily="17" charset="-128"/>
              <a:cs typeface="+mn-cs"/>
            </a:rPr>
            <a:t>実施時期：平成３０年６月期・１２月期</a:t>
          </a:r>
          <a:r>
            <a:rPr lang="en-US" altLang="ja-JP" sz="1000" b="0" i="0">
              <a:effectLst/>
              <a:latin typeface="ＭＳ 明朝" panose="02020609040205080304" pitchFamily="17" charset="-128"/>
              <a:ea typeface="ＭＳ 明朝" panose="02020609040205080304" pitchFamily="17" charset="-128"/>
              <a:cs typeface="+mn-cs"/>
            </a:rPr>
            <a:t>】</a:t>
          </a:r>
        </a:p>
      </xdr:txBody>
    </xdr:sp>
    <xdr:clientData/>
  </xdr:twoCellAnchor>
  <xdr:twoCellAnchor>
    <xdr:from>
      <xdr:col>3</xdr:col>
      <xdr:colOff>19050</xdr:colOff>
      <xdr:row>211</xdr:row>
      <xdr:rowOff>28576</xdr:rowOff>
    </xdr:from>
    <xdr:to>
      <xdr:col>51</xdr:col>
      <xdr:colOff>180974</xdr:colOff>
      <xdr:row>212</xdr:row>
      <xdr:rowOff>47626</xdr:rowOff>
    </xdr:to>
    <xdr:sp macro="" textlink="">
      <xdr:nvSpPr>
        <xdr:cNvPr id="44" name="AutoShape 1"/>
        <xdr:cNvSpPr>
          <a:spLocks noChangeArrowheads="1"/>
        </xdr:cNvSpPr>
      </xdr:nvSpPr>
      <xdr:spPr bwMode="auto">
        <a:xfrm>
          <a:off x="590550" y="31232476"/>
          <a:ext cx="9305924" cy="209550"/>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平成３０年度府債発行分の金利の低下により利子負担が減少するものの、最終償還を迎える府債の元金償還の増加などにより、１２３億円の増。</a:t>
          </a:r>
        </a:p>
      </xdr:txBody>
    </xdr:sp>
    <xdr:clientData/>
  </xdr:twoCellAnchor>
  <xdr:twoCellAnchor>
    <xdr:from>
      <xdr:col>3</xdr:col>
      <xdr:colOff>9525</xdr:colOff>
      <xdr:row>220</xdr:row>
      <xdr:rowOff>28574</xdr:rowOff>
    </xdr:from>
    <xdr:to>
      <xdr:col>51</xdr:col>
      <xdr:colOff>38100</xdr:colOff>
      <xdr:row>226</xdr:row>
      <xdr:rowOff>76199</xdr:rowOff>
    </xdr:to>
    <xdr:sp macro="" textlink="">
      <xdr:nvSpPr>
        <xdr:cNvPr id="46" name="AutoShape 1"/>
        <xdr:cNvSpPr>
          <a:spLocks noChangeArrowheads="1"/>
        </xdr:cNvSpPr>
      </xdr:nvSpPr>
      <xdr:spPr bwMode="auto">
        <a:xfrm>
          <a:off x="581025" y="32994599"/>
          <a:ext cx="9172575" cy="1190625"/>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0"/>
            </a:spcAft>
          </a:pPr>
          <a:r>
            <a:rPr lang="ja-JP" altLang="en-US" sz="1000" b="0" i="0">
              <a:effectLst/>
              <a:latin typeface="ＭＳ 明朝" panose="02020609040205080304" pitchFamily="17" charset="-128"/>
              <a:ea typeface="ＭＳ 明朝" panose="02020609040205080304" pitchFamily="17" charset="-128"/>
              <a:cs typeface="+mn-cs"/>
            </a:rPr>
            <a:t>南海トラフ巨大地震対策や大阪の成長を実現する新たなインフラ整備など、府にとって必要性・緊急性が高い事業について、計画的に整備を推進。　</a:t>
          </a:r>
          <a:endParaRPr lang="en-US" altLang="ja-JP" sz="1000" b="0" i="0">
            <a:effectLst/>
            <a:latin typeface="ＭＳ 明朝" panose="02020609040205080304" pitchFamily="17" charset="-128"/>
            <a:ea typeface="ＭＳ 明朝" panose="02020609040205080304" pitchFamily="17" charset="-128"/>
            <a:cs typeface="+mn-cs"/>
          </a:endParaRPr>
        </a:p>
        <a:p>
          <a:pPr>
            <a:lnSpc>
              <a:spcPct val="100000"/>
            </a:lnSpc>
            <a:spcAft>
              <a:spcPts val="0"/>
            </a:spcAft>
          </a:pPr>
          <a:endParaRPr lang="en-US" altLang="ja-JP" sz="300" b="0" i="0">
            <a:effectLst/>
            <a:latin typeface="ＭＳ 明朝" panose="02020609040205080304" pitchFamily="17" charset="-128"/>
            <a:ea typeface="ＭＳ 明朝" panose="02020609040205080304" pitchFamily="17" charset="-128"/>
            <a:cs typeface="+mn-cs"/>
          </a:endParaRPr>
        </a:p>
        <a:p>
          <a:pPr>
            <a:lnSpc>
              <a:spcPct val="100000"/>
            </a:lnSpc>
            <a:spcAft>
              <a:spcPts val="0"/>
            </a:spcAft>
          </a:pPr>
          <a:r>
            <a:rPr lang="en-US" altLang="ja-JP" sz="1000" b="0" i="0">
              <a:effectLst/>
              <a:latin typeface="ＭＳ 明朝" panose="02020609040205080304" pitchFamily="17" charset="-128"/>
              <a:ea typeface="ＭＳ 明朝" panose="02020609040205080304" pitchFamily="17" charset="-128"/>
              <a:cs typeface="+mn-cs"/>
            </a:rPr>
            <a:t>    </a:t>
          </a:r>
          <a:r>
            <a:rPr lang="ja-JP" altLang="en-US" sz="1000" b="0" i="0">
              <a:effectLst/>
              <a:latin typeface="ＭＳ 明朝" panose="02020609040205080304" pitchFamily="17" charset="-128"/>
              <a:ea typeface="ＭＳ 明朝" panose="02020609040205080304" pitchFamily="17" charset="-128"/>
              <a:cs typeface="+mn-cs"/>
            </a:rPr>
            <a:t>・補助事業費：　国基金を活用した保育所等の整備費の減少があるものの、国の防災・減災、国土強靱化のための３か年緊急対策を踏まえた防災・減災</a:t>
          </a:r>
          <a:endParaRPr lang="en-US" altLang="ja-JP" sz="1000" b="0" i="0">
            <a:effectLst/>
            <a:latin typeface="ＭＳ 明朝" panose="02020609040205080304" pitchFamily="17" charset="-128"/>
            <a:ea typeface="ＭＳ 明朝" panose="02020609040205080304" pitchFamily="17" charset="-128"/>
            <a:cs typeface="+mn-cs"/>
          </a:endParaRPr>
        </a:p>
        <a:p>
          <a:pPr>
            <a:lnSpc>
              <a:spcPct val="100000"/>
            </a:lnSpc>
            <a:spcAft>
              <a:spcPts val="0"/>
            </a:spcAft>
          </a:pPr>
          <a:r>
            <a:rPr lang="en-US" altLang="ja-JP" sz="1000" b="0" i="0">
              <a:effectLst/>
              <a:latin typeface="ＭＳ 明朝" panose="02020609040205080304" pitchFamily="17" charset="-128"/>
              <a:ea typeface="ＭＳ 明朝" panose="02020609040205080304" pitchFamily="17" charset="-128"/>
              <a:cs typeface="+mn-cs"/>
            </a:rPr>
            <a:t>                    </a:t>
          </a:r>
          <a:r>
            <a:rPr lang="ja-JP" altLang="en-US" sz="1000" b="0" i="0">
              <a:effectLst/>
              <a:latin typeface="ＭＳ 明朝" panose="02020609040205080304" pitchFamily="17" charset="-128"/>
              <a:ea typeface="ＭＳ 明朝" panose="02020609040205080304" pitchFamily="17" charset="-128"/>
              <a:cs typeface="+mn-cs"/>
            </a:rPr>
            <a:t>事業の増加などにより、４７億円の増。</a:t>
          </a:r>
          <a:endParaRPr lang="en-US" altLang="ja-JP" sz="1000" b="0" i="0">
            <a:effectLst/>
            <a:latin typeface="ＭＳ 明朝" panose="02020609040205080304" pitchFamily="17" charset="-128"/>
            <a:ea typeface="ＭＳ 明朝" panose="02020609040205080304" pitchFamily="17" charset="-128"/>
            <a:cs typeface="+mn-cs"/>
          </a:endParaRPr>
        </a:p>
        <a:p>
          <a:pPr>
            <a:lnSpc>
              <a:spcPct val="100000"/>
            </a:lnSpc>
            <a:spcAft>
              <a:spcPts val="0"/>
            </a:spcAft>
          </a:pPr>
          <a:r>
            <a:rPr lang="ja-JP" altLang="en-US" sz="1000" b="0" i="0">
              <a:effectLst/>
              <a:latin typeface="ＭＳ 明朝" panose="02020609040205080304" pitchFamily="17" charset="-128"/>
              <a:ea typeface="ＭＳ 明朝" panose="02020609040205080304" pitchFamily="17" charset="-128"/>
              <a:cs typeface="+mn-cs"/>
            </a:rPr>
            <a:t>　　・単独事業費：　府立学校等のブロック塀等の安全対策や北大阪急行線の延伸整備の進捗による増加などにより、３５億円の増。</a:t>
          </a:r>
        </a:p>
      </xdr:txBody>
    </xdr:sp>
    <xdr:clientData/>
  </xdr:twoCellAnchor>
  <xdr:twoCellAnchor>
    <xdr:from>
      <xdr:col>3</xdr:col>
      <xdr:colOff>9525</xdr:colOff>
      <xdr:row>237</xdr:row>
      <xdr:rowOff>38100</xdr:rowOff>
    </xdr:from>
    <xdr:to>
      <xdr:col>51</xdr:col>
      <xdr:colOff>171449</xdr:colOff>
      <xdr:row>241</xdr:row>
      <xdr:rowOff>142875</xdr:rowOff>
    </xdr:to>
    <xdr:sp macro="" textlink="">
      <xdr:nvSpPr>
        <xdr:cNvPr id="49" name="AutoShape 1"/>
        <xdr:cNvSpPr>
          <a:spLocks noChangeArrowheads="1"/>
        </xdr:cNvSpPr>
      </xdr:nvSpPr>
      <xdr:spPr bwMode="auto">
        <a:xfrm>
          <a:off x="581025" y="36004500"/>
          <a:ext cx="9305924" cy="866775"/>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支出が義務付けられている社会保障関係経費の自然増と幼児教育の無償化などによる増、中小企業向け制度融資預託金や選挙執行費（知事、府議会議員、参議院議員等）の増加などにより、５０３億円の増。</a:t>
          </a:r>
        </a:p>
      </xdr:txBody>
    </xdr:sp>
    <xdr:clientData/>
  </xdr:twoCellAnchor>
  <xdr:twoCellAnchor>
    <xdr:from>
      <xdr:col>3</xdr:col>
      <xdr:colOff>9525</xdr:colOff>
      <xdr:row>260</xdr:row>
      <xdr:rowOff>28575</xdr:rowOff>
    </xdr:from>
    <xdr:to>
      <xdr:col>51</xdr:col>
      <xdr:colOff>171449</xdr:colOff>
      <xdr:row>263</xdr:row>
      <xdr:rowOff>104775</xdr:rowOff>
    </xdr:to>
    <xdr:sp macro="" textlink="">
      <xdr:nvSpPr>
        <xdr:cNvPr id="50" name="AutoShape 1"/>
        <xdr:cNvSpPr>
          <a:spLocks noChangeArrowheads="1"/>
        </xdr:cNvSpPr>
      </xdr:nvSpPr>
      <xdr:spPr bwMode="auto">
        <a:xfrm>
          <a:off x="581025" y="41090850"/>
          <a:ext cx="9305924" cy="647700"/>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0"/>
            </a:spcAft>
          </a:pPr>
          <a:r>
            <a:rPr lang="ja-JP" altLang="en-US" sz="1000" b="0" i="0">
              <a:effectLst/>
              <a:latin typeface="ＭＳ 明朝" panose="02020609040205080304" pitchFamily="17" charset="-128"/>
              <a:ea typeface="ＭＳ 明朝" panose="02020609040205080304" pitchFamily="17" charset="-128"/>
              <a:cs typeface="+mn-cs"/>
            </a:rPr>
            <a:t>＊財政再建団体転落回避のため、平成１３～平成１９年度の間に、減債基金から合計５，２０２億円の借入れを実施したため、減債基金残高が積立てておくべき</a:t>
          </a:r>
          <a:endParaRPr lang="en-US" altLang="ja-JP" sz="1000" b="0" i="0">
            <a:effectLst/>
            <a:latin typeface="ＭＳ 明朝" panose="02020609040205080304" pitchFamily="17" charset="-128"/>
            <a:ea typeface="ＭＳ 明朝" panose="02020609040205080304" pitchFamily="17" charset="-128"/>
            <a:cs typeface="+mn-cs"/>
          </a:endParaRPr>
        </a:p>
        <a:p>
          <a:pPr>
            <a:lnSpc>
              <a:spcPct val="100000"/>
            </a:lnSpc>
            <a:spcAft>
              <a:spcPts val="0"/>
            </a:spcAft>
          </a:pPr>
          <a:r>
            <a:rPr lang="ja-JP" altLang="en-US" sz="1000" b="0" i="0">
              <a:effectLst/>
              <a:latin typeface="ＭＳ 明朝" panose="02020609040205080304" pitchFamily="17" charset="-128"/>
              <a:ea typeface="ＭＳ 明朝" panose="02020609040205080304" pitchFamily="17" charset="-128"/>
              <a:cs typeface="+mn-cs"/>
            </a:rPr>
            <a:t>　額に比して不足。</a:t>
          </a:r>
        </a:p>
        <a:p>
          <a:pPr>
            <a:lnSpc>
              <a:spcPct val="100000"/>
            </a:lnSpc>
            <a:spcAft>
              <a:spcPts val="0"/>
            </a:spcAft>
          </a:pPr>
          <a:r>
            <a:rPr lang="ja-JP" altLang="en-US" sz="1000" b="0" i="0">
              <a:effectLst/>
              <a:latin typeface="ＭＳ 明朝" panose="02020609040205080304" pitchFamily="17" charset="-128"/>
              <a:ea typeface="ＭＳ 明朝" panose="02020609040205080304" pitchFamily="17" charset="-128"/>
              <a:cs typeface="+mn-cs"/>
            </a:rPr>
            <a:t>＊平成２１年度より、減債基金残高の復元を計画的に実施。令和６年度（２０２４年度）までの復元完了をめざし、令和元年度は２６９億円を積立て。</a:t>
          </a:r>
        </a:p>
      </xdr:txBody>
    </xdr:sp>
    <xdr:clientData/>
  </xdr:twoCellAnchor>
  <xdr:twoCellAnchor>
    <xdr:from>
      <xdr:col>3</xdr:col>
      <xdr:colOff>9525</xdr:colOff>
      <xdr:row>79</xdr:row>
      <xdr:rowOff>19052</xdr:rowOff>
    </xdr:from>
    <xdr:to>
      <xdr:col>51</xdr:col>
      <xdr:colOff>171449</xdr:colOff>
      <xdr:row>84</xdr:row>
      <xdr:rowOff>171450</xdr:rowOff>
    </xdr:to>
    <xdr:sp macro="" textlink="">
      <xdr:nvSpPr>
        <xdr:cNvPr id="20" name="AutoShape 1"/>
        <xdr:cNvSpPr>
          <a:spLocks noChangeArrowheads="1"/>
        </xdr:cNvSpPr>
      </xdr:nvSpPr>
      <xdr:spPr bwMode="auto">
        <a:xfrm>
          <a:off x="581025" y="14973302"/>
          <a:ext cx="9305924" cy="1104898"/>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pPr>
          <a:r>
            <a:rPr lang="ja-JP" altLang="en-US" sz="1000" b="0" i="0">
              <a:effectLst/>
              <a:latin typeface="Wingdings" panose="05000000000000000000" pitchFamily="2" charset="2"/>
              <a:ea typeface="ＭＳ 明朝" panose="02020609040205080304" pitchFamily="17" charset="-128"/>
              <a:cs typeface="+mn-cs"/>
            </a:rPr>
            <a:t>企業業績が堅調に推移し、法人二税は増加。また、税率の引き上げなどにより地方消費税は増加。一方で、株価の変動と税制改正の影響により個人府民税は減少。</a:t>
          </a:r>
          <a:endParaRPr lang="en-US" altLang="ja-JP" sz="1000" b="0" i="0">
            <a:effectLst/>
            <a:latin typeface="Wingdings" panose="05000000000000000000" pitchFamily="2" charset="2"/>
            <a:ea typeface="ＭＳ 明朝" panose="02020609040205080304" pitchFamily="17" charset="-128"/>
            <a:cs typeface="+mn-cs"/>
          </a:endParaRPr>
        </a:p>
        <a:p>
          <a:pPr>
            <a:lnSpc>
              <a:spcPct val="100000"/>
            </a:lnSpc>
          </a:pPr>
          <a:r>
            <a:rPr lang="ja-JP" altLang="en-US" sz="1000" b="0" i="0">
              <a:effectLst/>
              <a:latin typeface="ＭＳ 明朝" panose="02020609040205080304" pitchFamily="17" charset="-128"/>
              <a:ea typeface="ＭＳ 明朝" panose="02020609040205080304" pitchFamily="17" charset="-128"/>
              <a:cs typeface="+mn-cs"/>
            </a:rPr>
            <a:t>（</a:t>
          </a:r>
          <a:r>
            <a:rPr lang="ja-JP" altLang="en-US" sz="1000" b="0" i="0" u="none" strike="noStrike">
              <a:effectLst/>
              <a:latin typeface="ＭＳ 明朝" panose="02020609040205080304" pitchFamily="17" charset="-128"/>
              <a:ea typeface="ＭＳ 明朝" panose="02020609040205080304" pitchFamily="17" charset="-128"/>
              <a:cs typeface="+mn-cs"/>
            </a:rPr>
            <a:t>令和元年度見込み）    １兆２，８４４億円　（前年度当初比</a:t>
          </a:r>
          <a:r>
            <a:rPr lang="ja-JP" altLang="en-US" sz="1000" b="0" i="0" u="none" strike="noStrike" baseline="0">
              <a:effectLst/>
              <a:latin typeface="ＭＳ 明朝" panose="02020609040205080304" pitchFamily="17" charset="-128"/>
              <a:ea typeface="ＭＳ 明朝" panose="02020609040205080304" pitchFamily="17" charset="-128"/>
              <a:cs typeface="+mn-cs"/>
            </a:rPr>
            <a:t> </a:t>
          </a:r>
          <a:r>
            <a:rPr lang="ja-JP" altLang="en-US" sz="1000" b="0" i="0" u="none" strike="noStrike">
              <a:effectLst/>
              <a:latin typeface="ＭＳ 明朝" panose="02020609040205080304" pitchFamily="17" charset="-128"/>
              <a:ea typeface="ＭＳ 明朝" panose="02020609040205080304" pitchFamily="17" charset="-128"/>
              <a:cs typeface="+mn-cs"/>
            </a:rPr>
            <a:t>　１０２．５％　　＋３１０億円）</a:t>
          </a:r>
          <a:endParaRPr lang="en-US" altLang="ja-JP" sz="1000" b="0" i="0" u="none" strike="noStrike">
            <a:effectLst/>
            <a:latin typeface="ＭＳ 明朝" panose="02020609040205080304" pitchFamily="17" charset="-128"/>
            <a:ea typeface="ＭＳ 明朝" panose="02020609040205080304" pitchFamily="17" charset="-128"/>
            <a:cs typeface="+mn-cs"/>
          </a:endParaRPr>
        </a:p>
        <a:p>
          <a:pPr>
            <a:lnSpc>
              <a:spcPts val="1200"/>
            </a:lnSpc>
            <a:spcAft>
              <a:spcPts val="0"/>
            </a:spcAft>
          </a:pP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a:effectLst/>
              <a:latin typeface="ＭＳ 明朝" panose="02020609040205080304" pitchFamily="17" charset="-128"/>
              <a:ea typeface="ＭＳ 明朝" panose="02020609040205080304" pitchFamily="17" charset="-128"/>
              <a:cs typeface="+mn-cs"/>
            </a:rPr>
            <a:t>実　質　税　収</a:t>
          </a:r>
          <a:r>
            <a:rPr lang="ja-JP" altLang="en-US" sz="1000" b="0" i="0" baseline="0">
              <a:effectLst/>
              <a:latin typeface="ＭＳ 明朝" panose="02020609040205080304" pitchFamily="17" charset="-128"/>
              <a:ea typeface="ＭＳ 明朝" panose="02020609040205080304" pitchFamily="17" charset="-128"/>
              <a:cs typeface="+mn-cs"/>
            </a:rPr>
            <a:t> </a:t>
          </a:r>
          <a:r>
            <a:rPr lang="ja-JP" altLang="en-US" sz="1000" b="0" i="0">
              <a:effectLst/>
              <a:latin typeface="ＭＳ 明朝" panose="02020609040205080304" pitchFamily="17" charset="-128"/>
              <a:ea typeface="ＭＳ 明朝" panose="02020609040205080304" pitchFamily="17" charset="-128"/>
              <a:cs typeface="+mn-cs"/>
            </a:rPr>
            <a:t>）</a:t>
          </a:r>
          <a:r>
            <a:rPr lang="ja-JP" altLang="en-US" sz="1000" b="0" i="0" baseline="0">
              <a:effectLst/>
              <a:latin typeface="ＭＳ 明朝" panose="02020609040205080304" pitchFamily="17" charset="-128"/>
              <a:ea typeface="ＭＳ 明朝" panose="02020609040205080304" pitchFamily="17" charset="-128"/>
              <a:cs typeface="+mn-cs"/>
            </a:rPr>
            <a:t> 　 １兆２，１６５億円　（前年度当初比　 １０５．８％　　＋６６３億円）</a:t>
          </a:r>
          <a:r>
            <a:rPr lang="ja-JP" altLang="en-US" sz="900">
              <a:effectLst/>
              <a:latin typeface="ＭＳ 明朝" panose="02020609040205080304" pitchFamily="17" charset="-128"/>
              <a:ea typeface="ＭＳ 明朝" panose="02020609040205080304" pitchFamily="17" charset="-128"/>
              <a:cs typeface="+mn-cs"/>
            </a:rPr>
            <a:t>　</a:t>
          </a:r>
          <a:endParaRPr lang="en-US" altLang="ja-JP" sz="900">
            <a:effectLst/>
            <a:latin typeface="ＭＳ 明朝" panose="02020609040205080304" pitchFamily="17" charset="-128"/>
            <a:ea typeface="ＭＳ 明朝" panose="02020609040205080304" pitchFamily="17" charset="-128"/>
            <a:cs typeface="+mn-cs"/>
          </a:endParaRPr>
        </a:p>
        <a:p>
          <a:pPr>
            <a:lnSpc>
              <a:spcPts val="1200"/>
            </a:lnSpc>
            <a:spcAft>
              <a:spcPts val="0"/>
            </a:spcAft>
          </a:pPr>
          <a:r>
            <a:rPr lang="ja-JP" altLang="en-US" sz="900">
              <a:effectLst/>
              <a:latin typeface="ＭＳ 明朝" panose="02020609040205080304" pitchFamily="17" charset="-128"/>
              <a:ea typeface="ＭＳ 明朝" panose="02020609040205080304" pitchFamily="17" charset="-128"/>
              <a:cs typeface="+mn-cs"/>
            </a:rPr>
            <a:t>　</a:t>
          </a:r>
          <a:r>
            <a:rPr lang="ja-JP" altLang="en-US" sz="900" baseline="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法人二税</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４，３９０</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億円（前年度当初比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１０５．３</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２２１</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億円） </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・地方消費税　 　  ３，５０１億円（前年度当初比　１０７．１％　 ＋２３１億円） </a:t>
          </a:r>
          <a:r>
            <a:rPr lang="ja-JP" altLang="en-US" sz="900">
              <a:effectLst/>
              <a:latin typeface="ＭＳ 明朝" panose="02020609040205080304" pitchFamily="17" charset="-128"/>
              <a:ea typeface="ＭＳ 明朝" panose="02020609040205080304" pitchFamily="17" charset="-128"/>
              <a:cs typeface="+mn-cs"/>
            </a:rPr>
            <a:t> </a:t>
          </a:r>
          <a:endParaRPr lang="en-US" altLang="ja-JP" sz="900">
            <a:effectLst/>
            <a:latin typeface="ＭＳ 明朝" panose="02020609040205080304" pitchFamily="17" charset="-128"/>
            <a:ea typeface="ＭＳ 明朝" panose="02020609040205080304" pitchFamily="17" charset="-128"/>
            <a:cs typeface="+mn-cs"/>
          </a:endParaRPr>
        </a:p>
        <a:p>
          <a:pPr>
            <a:lnSpc>
              <a:spcPts val="1200"/>
            </a:lnSpc>
            <a:spcAft>
              <a:spcPts val="0"/>
            </a:spcAft>
          </a:pPr>
          <a:r>
            <a:rPr lang="en-US" altLang="ja-JP" sz="90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a:t>
          </a:r>
          <a:r>
            <a:rPr lang="ja-JP" altLang="ja-JP" sz="900" b="0" i="0">
              <a:effectLst/>
              <a:latin typeface="ＭＳ 明朝" panose="02020609040205080304" pitchFamily="17" charset="-128"/>
              <a:ea typeface="ＭＳ 明朝" panose="02020609040205080304" pitchFamily="17" charset="-128"/>
              <a:cs typeface="+mn-cs"/>
            </a:rPr>
            <a:t>個人府民税　</a:t>
          </a:r>
          <a:r>
            <a:rPr lang="ja-JP" altLang="en-US" sz="900" b="0" i="0">
              <a:effectLst/>
              <a:latin typeface="ＭＳ 明朝" panose="02020609040205080304" pitchFamily="17" charset="-128"/>
              <a:ea typeface="ＭＳ 明朝" panose="02020609040205080304" pitchFamily="17" charset="-128"/>
              <a:cs typeface="+mn-cs"/>
            </a:rPr>
            <a:t>２，８７６</a:t>
          </a:r>
          <a:r>
            <a:rPr lang="ja-JP" altLang="ja-JP" sz="900">
              <a:effectLst/>
              <a:latin typeface="ＭＳ 明朝" panose="02020609040205080304" pitchFamily="17" charset="-128"/>
              <a:ea typeface="ＭＳ 明朝" panose="02020609040205080304" pitchFamily="17" charset="-128"/>
              <a:cs typeface="+mn-cs"/>
            </a:rPr>
            <a:t>億円（前年度当初比　</a:t>
          </a:r>
          <a:r>
            <a:rPr lang="ja-JP" altLang="en-US" sz="900" baseline="0">
              <a:effectLst/>
              <a:latin typeface="ＭＳ 明朝" panose="02020609040205080304" pitchFamily="17" charset="-128"/>
              <a:ea typeface="ＭＳ 明朝" panose="02020609040205080304" pitchFamily="17" charset="-128"/>
              <a:cs typeface="+mn-cs"/>
            </a:rPr>
            <a:t> </a:t>
          </a:r>
          <a:r>
            <a:rPr lang="en-US" altLang="ja-JP" sz="90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９６．１</a:t>
          </a:r>
          <a:r>
            <a:rPr lang="ja-JP" altLang="ja-JP" sz="900">
              <a:effectLst/>
              <a:latin typeface="ＭＳ 明朝" panose="02020609040205080304" pitchFamily="17" charset="-128"/>
              <a:ea typeface="ＭＳ 明朝" panose="02020609040205080304" pitchFamily="17" charset="-128"/>
              <a:cs typeface="+mn-cs"/>
            </a:rPr>
            <a:t>％</a:t>
          </a:r>
          <a:r>
            <a:rPr lang="en-US" altLang="ja-JP" sz="900">
              <a:effectLst/>
              <a:latin typeface="ＭＳ 明朝" panose="02020609040205080304" pitchFamily="17" charset="-128"/>
              <a:ea typeface="ＭＳ 明朝" panose="02020609040205080304" pitchFamily="17" charset="-128"/>
              <a:cs typeface="+mn-cs"/>
            </a:rPr>
            <a:t> </a:t>
          </a:r>
          <a:r>
            <a:rPr lang="ja-JP" altLang="ja-JP" sz="90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▲１１８</a:t>
          </a:r>
          <a:r>
            <a:rPr lang="ja-JP" altLang="ja-JP" sz="900">
              <a:effectLst/>
              <a:latin typeface="ＭＳ 明朝" panose="02020609040205080304" pitchFamily="17" charset="-128"/>
              <a:ea typeface="ＭＳ 明朝" panose="02020609040205080304" pitchFamily="17" charset="-128"/>
              <a:cs typeface="+mn-cs"/>
            </a:rPr>
            <a:t>億円</a:t>
          </a:r>
          <a:r>
            <a:rPr lang="ja-JP" altLang="en-US" sz="900" baseline="0">
              <a:effectLst/>
              <a:latin typeface="ＭＳ 明朝" panose="02020609040205080304" pitchFamily="17" charset="-128"/>
              <a:ea typeface="ＭＳ 明朝" panose="02020609040205080304" pitchFamily="17" charset="-128"/>
              <a:cs typeface="+mn-cs"/>
            </a:rPr>
            <a:t>）</a:t>
          </a:r>
          <a:r>
            <a:rPr lang="en-US" altLang="ja-JP" sz="900" baseline="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・宿泊税</a:t>
          </a:r>
          <a:r>
            <a:rPr lang="ja-JP" altLang="ja-JP" sz="900" b="0" i="0">
              <a:effectLst/>
              <a:latin typeface="ＭＳ 明朝" panose="02020609040205080304" pitchFamily="17" charset="-128"/>
              <a:ea typeface="ＭＳ 明朝" panose="02020609040205080304" pitchFamily="17" charset="-128"/>
              <a:cs typeface="+mn-cs"/>
            </a:rPr>
            <a:t>　　  </a:t>
          </a:r>
          <a:r>
            <a:rPr lang="ja-JP" altLang="en-US" sz="900" b="0" i="0">
              <a:effectLst/>
              <a:latin typeface="ＭＳ 明朝" panose="02020609040205080304" pitchFamily="17" charset="-128"/>
              <a:ea typeface="ＭＳ 明朝" panose="02020609040205080304" pitchFamily="17" charset="-128"/>
              <a:cs typeface="+mn-cs"/>
            </a:rPr>
            <a:t>　  　</a:t>
          </a:r>
          <a:r>
            <a:rPr lang="ja-JP" altLang="ja-JP" sz="900" b="0" i="0">
              <a:effectLst/>
              <a:latin typeface="ＭＳ 明朝" panose="02020609040205080304" pitchFamily="17" charset="-128"/>
              <a:ea typeface="ＭＳ 明朝" panose="02020609040205080304" pitchFamily="17" charset="-128"/>
              <a:cs typeface="+mn-cs"/>
            </a:rPr>
            <a:t>　　</a:t>
          </a:r>
          <a:r>
            <a:rPr lang="ja-JP" altLang="ja-JP" sz="900" b="0" i="0" baseline="0">
              <a:effectLst/>
              <a:latin typeface="ＭＳ 明朝" panose="02020609040205080304" pitchFamily="17" charset="-128"/>
              <a:ea typeface="ＭＳ 明朝" panose="02020609040205080304" pitchFamily="17" charset="-128"/>
              <a:cs typeface="+mn-cs"/>
            </a:rPr>
            <a:t> </a:t>
          </a:r>
          <a:r>
            <a:rPr lang="ja-JP" altLang="en-US" sz="900" b="0" i="0">
              <a:effectLst/>
              <a:latin typeface="ＭＳ 明朝" panose="02020609040205080304" pitchFamily="17" charset="-128"/>
              <a:ea typeface="ＭＳ 明朝" panose="02020609040205080304" pitchFamily="17" charset="-128"/>
              <a:cs typeface="+mn-cs"/>
            </a:rPr>
            <a:t>１９</a:t>
          </a:r>
          <a:r>
            <a:rPr lang="ja-JP" altLang="ja-JP" sz="900">
              <a:effectLst/>
              <a:latin typeface="ＭＳ 明朝" panose="02020609040205080304" pitchFamily="17" charset="-128"/>
              <a:ea typeface="ＭＳ 明朝" panose="02020609040205080304" pitchFamily="17" charset="-128"/>
              <a:cs typeface="+mn-cs"/>
            </a:rPr>
            <a:t>億円（前年度当初比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２４０．８</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＋１１億円</a:t>
          </a:r>
          <a:r>
            <a:rPr lang="ja-JP" altLang="ja-JP" sz="900">
              <a:effectLst/>
              <a:latin typeface="ＭＳ 明朝" panose="02020609040205080304" pitchFamily="17" charset="-128"/>
              <a:ea typeface="ＭＳ 明朝" panose="02020609040205080304" pitchFamily="17" charset="-128"/>
              <a:cs typeface="+mn-cs"/>
            </a:rPr>
            <a:t>）</a:t>
          </a:r>
          <a:endParaRPr lang="en-US" altLang="ja-JP" sz="900">
            <a:effectLst/>
            <a:latin typeface="ＭＳ 明朝" panose="02020609040205080304" pitchFamily="17" charset="-128"/>
            <a:ea typeface="ＭＳ 明朝" panose="02020609040205080304" pitchFamily="17" charset="-128"/>
            <a:cs typeface="+mn-cs"/>
          </a:endParaRPr>
        </a:p>
        <a:p>
          <a:pPr>
            <a:lnSpc>
              <a:spcPts val="1200"/>
            </a:lnSpc>
            <a:spcAft>
              <a:spcPts val="0"/>
            </a:spcAft>
          </a:pPr>
          <a:r>
            <a:rPr lang="ja-JP" altLang="en-US" sz="900">
              <a:effectLst/>
              <a:latin typeface="ＭＳ 明朝" panose="02020609040205080304" pitchFamily="17" charset="-128"/>
              <a:ea typeface="ＭＳ 明朝" panose="02020609040205080304" pitchFamily="17" charset="-128"/>
            </a:rPr>
            <a:t>　</a:t>
          </a:r>
          <a:r>
            <a:rPr lang="ja-JP" altLang="en-US" sz="900" baseline="0">
              <a:effectLst/>
              <a:latin typeface="ＭＳ 明朝" panose="02020609040205080304" pitchFamily="17" charset="-128"/>
              <a:ea typeface="ＭＳ 明朝" panose="02020609040205080304" pitchFamily="17" charset="-128"/>
            </a:rPr>
            <a:t> </a:t>
          </a:r>
          <a:r>
            <a:rPr lang="ja-JP" altLang="en-US" sz="900">
              <a:effectLst/>
              <a:latin typeface="ＭＳ 明朝" panose="02020609040205080304" pitchFamily="17" charset="-128"/>
              <a:ea typeface="ＭＳ 明朝" panose="02020609040205080304" pitchFamily="17" charset="-128"/>
            </a:rPr>
            <a:t>・森林環境税　 　　 １２億円（前年度当初比　１００．０％       </a:t>
          </a:r>
          <a:r>
            <a:rPr lang="en-US" altLang="ja-JP" sz="900">
              <a:effectLst/>
              <a:latin typeface="ＭＳ 明朝" panose="02020609040205080304" pitchFamily="17" charset="-128"/>
              <a:ea typeface="ＭＳ 明朝" panose="02020609040205080304" pitchFamily="17" charset="-128"/>
            </a:rPr>
            <a:t>±</a:t>
          </a:r>
          <a:r>
            <a:rPr lang="ja-JP" altLang="en-US" sz="900">
              <a:effectLst/>
              <a:latin typeface="ＭＳ 明朝" panose="02020609040205080304" pitchFamily="17" charset="-128"/>
              <a:ea typeface="ＭＳ 明朝" panose="02020609040205080304" pitchFamily="17" charset="-128"/>
            </a:rPr>
            <a:t>０億円）</a:t>
          </a:r>
        </a:p>
        <a:p>
          <a:pPr>
            <a:lnSpc>
              <a:spcPts val="1200"/>
            </a:lnSpc>
            <a:spcAft>
              <a:spcPts val="0"/>
            </a:spcAft>
          </a:pPr>
          <a:endParaRPr lang="ja-JP" altLang="ja-JP" sz="900">
            <a:effectLst/>
            <a:latin typeface="ＭＳ 明朝" panose="02020609040205080304" pitchFamily="17" charset="-128"/>
            <a:ea typeface="ＭＳ 明朝" panose="02020609040205080304" pitchFamily="17" charset="-128"/>
          </a:endParaRPr>
        </a:p>
      </xdr:txBody>
    </xdr:sp>
    <xdr:clientData/>
  </xdr:twoCellAnchor>
  <xdr:twoCellAnchor editAs="oneCell">
    <xdr:from>
      <xdr:col>4</xdr:col>
      <xdr:colOff>161925</xdr:colOff>
      <xdr:row>124</xdr:row>
      <xdr:rowOff>133350</xdr:rowOff>
    </xdr:from>
    <xdr:to>
      <xdr:col>21</xdr:col>
      <xdr:colOff>28575</xdr:colOff>
      <xdr:row>125</xdr:row>
      <xdr:rowOff>95250</xdr:rowOff>
    </xdr:to>
    <xdr:pic>
      <xdr:nvPicPr>
        <xdr:cNvPr id="71" name="図 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24041100"/>
          <a:ext cx="31051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9525</xdr:colOff>
          <xdr:row>246</xdr:row>
          <xdr:rowOff>0</xdr:rowOff>
        </xdr:from>
        <xdr:to>
          <xdr:col>24</xdr:col>
          <xdr:colOff>19050</xdr:colOff>
          <xdr:row>255</xdr:row>
          <xdr:rowOff>9525</xdr:rowOff>
        </xdr:to>
        <xdr:pic>
          <xdr:nvPicPr>
            <xdr:cNvPr id="40" name="図 39"/>
            <xdr:cNvPicPr>
              <a:picLocks noChangeAspect="1" noChangeArrowheads="1"/>
              <a:extLst>
                <a:ext uri="{84589F7E-364E-4C9E-8A38-B11213B215E9}">
                  <a14:cameraTool cellRange="主なもの!$B$2:$D$11" spid="_x0000_s1158"/>
                </a:ext>
              </a:extLst>
            </xdr:cNvPicPr>
          </xdr:nvPicPr>
          <xdr:blipFill>
            <a:blip xmlns:r="http://schemas.openxmlformats.org/officeDocument/2006/relationships" r:embed="rId2"/>
            <a:srcRect/>
            <a:stretch>
              <a:fillRect/>
            </a:stretch>
          </xdr:blipFill>
          <xdr:spPr bwMode="auto">
            <a:xfrm>
              <a:off x="962025" y="38395275"/>
              <a:ext cx="3629025" cy="1724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246</xdr:row>
          <xdr:rowOff>0</xdr:rowOff>
        </xdr:from>
        <xdr:to>
          <xdr:col>49</xdr:col>
          <xdr:colOff>47625</xdr:colOff>
          <xdr:row>257</xdr:row>
          <xdr:rowOff>142875</xdr:rowOff>
        </xdr:to>
        <xdr:pic>
          <xdr:nvPicPr>
            <xdr:cNvPr id="43" name="図 42"/>
            <xdr:cNvPicPr>
              <a:picLocks noChangeAspect="1" noChangeArrowheads="1"/>
              <a:extLst>
                <a:ext uri="{84589F7E-364E-4C9E-8A38-B11213B215E9}">
                  <a14:cameraTool cellRange="主なもの!$G$2:$J$14" spid="_x0000_s1159"/>
                </a:ext>
              </a:extLst>
            </xdr:cNvPicPr>
          </xdr:nvPicPr>
          <xdr:blipFill>
            <a:blip xmlns:r="http://schemas.openxmlformats.org/officeDocument/2006/relationships" r:embed="rId3"/>
            <a:srcRect/>
            <a:stretch>
              <a:fillRect/>
            </a:stretch>
          </xdr:blipFill>
          <xdr:spPr bwMode="auto">
            <a:xfrm>
              <a:off x="5143500" y="38395275"/>
              <a:ext cx="4238625" cy="22383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xdr:col>
      <xdr:colOff>19050</xdr:colOff>
      <xdr:row>96</xdr:row>
      <xdr:rowOff>19050</xdr:rowOff>
    </xdr:from>
    <xdr:to>
      <xdr:col>51</xdr:col>
      <xdr:colOff>104775</xdr:colOff>
      <xdr:row>102</xdr:row>
      <xdr:rowOff>57150</xdr:rowOff>
    </xdr:to>
    <xdr:sp macro="" textlink="">
      <xdr:nvSpPr>
        <xdr:cNvPr id="51" name="AutoShape 1"/>
        <xdr:cNvSpPr>
          <a:spLocks noChangeArrowheads="1"/>
        </xdr:cNvSpPr>
      </xdr:nvSpPr>
      <xdr:spPr bwMode="auto">
        <a:xfrm>
          <a:off x="590550" y="18592800"/>
          <a:ext cx="9229725" cy="1181100"/>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＜参考＞府費負担教職員制度の見直しに伴う個人府民税所得割の税源移譲</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１　平成２９年度から府費負担教職員に係る給与負担事務が指定都市に移譲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２　事務移譲に伴い、個人府民税所得割４％のうち２％分が府から指定都市へ税源移譲された影響が、段階的に発現しており、令和元年度は８１億円の減</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0</xdr:colOff>
      <xdr:row>128</xdr:row>
      <xdr:rowOff>0</xdr:rowOff>
    </xdr:from>
    <xdr:to>
      <xdr:col>51</xdr:col>
      <xdr:colOff>171449</xdr:colOff>
      <xdr:row>132</xdr:row>
      <xdr:rowOff>0</xdr:rowOff>
    </xdr:to>
    <xdr:sp macro="" textlink="">
      <xdr:nvSpPr>
        <xdr:cNvPr id="53" name="AutoShape 1"/>
        <xdr:cNvSpPr>
          <a:spLocks noChangeArrowheads="1"/>
        </xdr:cNvSpPr>
      </xdr:nvSpPr>
      <xdr:spPr bwMode="auto">
        <a:xfrm>
          <a:off x="571500" y="20669250"/>
          <a:ext cx="9315449" cy="600076"/>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ts val="1600"/>
            </a:lnSpc>
          </a:pPr>
          <a:r>
            <a:rPr lang="ja-JP" altLang="en-US" sz="1000" b="0" i="0">
              <a:effectLst/>
              <a:latin typeface="ＭＳ 明朝" panose="02020609040205080304" pitchFamily="17" charset="-128"/>
              <a:ea typeface="ＭＳ 明朝" panose="02020609040205080304" pitchFamily="17" charset="-128"/>
              <a:cs typeface="+mn-cs"/>
            </a:rPr>
            <a:t>幼児教育の無償化に係る地方負担部分に対して、子ども・子育て支援臨時交付金（令和元年度限り）が創設されたことなどから、地方特例交付金は前年度当初比</a:t>
          </a:r>
          <a:endParaRPr lang="en-US" altLang="ja-JP" sz="1000" b="0" i="0">
            <a:effectLst/>
            <a:latin typeface="ＭＳ 明朝" panose="02020609040205080304" pitchFamily="17" charset="-128"/>
            <a:ea typeface="ＭＳ 明朝" panose="02020609040205080304" pitchFamily="17" charset="-128"/>
            <a:cs typeface="+mn-cs"/>
          </a:endParaRPr>
        </a:p>
        <a:p>
          <a:pPr>
            <a:lnSpc>
              <a:spcPts val="1600"/>
            </a:lnSpc>
          </a:pPr>
          <a:r>
            <a:rPr lang="ja-JP" altLang="en-US" sz="1000" b="0" i="0">
              <a:effectLst/>
              <a:latin typeface="ＭＳ 明朝" panose="02020609040205080304" pitchFamily="17" charset="-128"/>
              <a:ea typeface="ＭＳ 明朝" panose="02020609040205080304" pitchFamily="17" charset="-128"/>
              <a:cs typeface="+mn-cs"/>
            </a:rPr>
            <a:t>３１７．５％、８３億円の増。</a:t>
          </a:r>
        </a:p>
      </xdr:txBody>
    </xdr:sp>
    <xdr:clientData/>
  </xdr:twoCellAnchor>
  <xdr:twoCellAnchor>
    <xdr:from>
      <xdr:col>3</xdr:col>
      <xdr:colOff>171450</xdr:colOff>
      <xdr:row>104</xdr:row>
      <xdr:rowOff>19050</xdr:rowOff>
    </xdr:from>
    <xdr:to>
      <xdr:col>50</xdr:col>
      <xdr:colOff>142875</xdr:colOff>
      <xdr:row>106</xdr:row>
      <xdr:rowOff>57150</xdr:rowOff>
    </xdr:to>
    <xdr:sp macro="" textlink="">
      <xdr:nvSpPr>
        <xdr:cNvPr id="56" name="AutoShape 1"/>
        <xdr:cNvSpPr>
          <a:spLocks noChangeArrowheads="1"/>
        </xdr:cNvSpPr>
      </xdr:nvSpPr>
      <xdr:spPr bwMode="auto">
        <a:xfrm>
          <a:off x="742950" y="20116800"/>
          <a:ext cx="8924925" cy="419100"/>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900" b="0" i="0">
              <a:effectLst/>
              <a:latin typeface="ＭＳ 明朝" panose="02020609040205080304" pitchFamily="17" charset="-128"/>
              <a:ea typeface="ＭＳ 明朝" panose="02020609040205080304" pitchFamily="17" charset="-128"/>
              <a:cs typeface="+mn-cs"/>
            </a:rPr>
            <a:t>・地方法人特別譲与税　１，５４５億円 （前年度当初比 ＋９３億円）</a:t>
          </a:r>
        </a:p>
        <a:p>
          <a:pPr>
            <a:lnSpc>
              <a:spcPct val="100000"/>
            </a:lnSpc>
          </a:pPr>
          <a:r>
            <a:rPr lang="ja-JP" altLang="en-US" sz="1000" b="0" i="0">
              <a:effectLst/>
              <a:latin typeface="ＭＳ 明朝" panose="02020609040205080304" pitchFamily="17" charset="-128"/>
              <a:ea typeface="ＭＳ 明朝" panose="02020609040205080304" pitchFamily="17" charset="-128"/>
              <a:cs typeface="+mn-cs"/>
            </a:rPr>
            <a:t>　</a:t>
          </a:r>
          <a:endParaRPr lang="en-US" altLang="ja-JP" sz="1000" b="0" i="0">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9524</xdr:colOff>
      <xdr:row>106</xdr:row>
      <xdr:rowOff>9525</xdr:rowOff>
    </xdr:from>
    <xdr:to>
      <xdr:col>50</xdr:col>
      <xdr:colOff>114299</xdr:colOff>
      <xdr:row>114</xdr:row>
      <xdr:rowOff>19050</xdr:rowOff>
    </xdr:to>
    <xdr:sp macro="" textlink="">
      <xdr:nvSpPr>
        <xdr:cNvPr id="57" name="AutoShape 1"/>
        <xdr:cNvSpPr>
          <a:spLocks noChangeArrowheads="1"/>
        </xdr:cNvSpPr>
      </xdr:nvSpPr>
      <xdr:spPr bwMode="auto">
        <a:xfrm>
          <a:off x="581024" y="19916775"/>
          <a:ext cx="9058275" cy="1533525"/>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＜参考＞地方法人特別譲与税</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a:effectLst/>
              <a:latin typeface="ＭＳ 明朝" panose="02020609040205080304" pitchFamily="17" charset="-128"/>
              <a:ea typeface="ＭＳ 明朝" panose="02020609040205080304" pitchFamily="17" charset="-128"/>
              <a:cs typeface="+mn-cs"/>
            </a:rPr>
            <a:t>　　</a:t>
          </a: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従来の法人事業税（地方税）の一部を地方法人特別税（国税）として徴収し、各都道府県に人口及び従業者数を基準として譲与（再配分）する</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制度。地域間の財政力格差の縮小のため、消費税を含む税体系の抜本的改革が行われるまでの間の暫定措置として平成２０年度に創設。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平成２６年度税制改正では、地方法人特別譲与税は、１／３の規模を法人事業税に復元（制度改正の影響は、平成２８年度で通年化）し、平成</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２９年度に廃止する予定であったが、消費税率引上げ時期の変更に伴い、平成２８年度税制改正において、復元及び廃止の時期を令和元年１０月１日</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以後に開始する事業年度からに変更された。</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oneCell">
    <xdr:from>
      <xdr:col>3</xdr:col>
      <xdr:colOff>9525</xdr:colOff>
      <xdr:row>84</xdr:row>
      <xdr:rowOff>104775</xdr:rowOff>
    </xdr:from>
    <xdr:to>
      <xdr:col>49</xdr:col>
      <xdr:colOff>133350</xdr:colOff>
      <xdr:row>91</xdr:row>
      <xdr:rowOff>114300</xdr:rowOff>
    </xdr:to>
    <xdr:pic>
      <xdr:nvPicPr>
        <xdr:cNvPr id="38" name="図 3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1025" y="16392525"/>
          <a:ext cx="8886825"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119</xdr:row>
      <xdr:rowOff>95250</xdr:rowOff>
    </xdr:from>
    <xdr:to>
      <xdr:col>49</xdr:col>
      <xdr:colOff>123825</xdr:colOff>
      <xdr:row>124</xdr:row>
      <xdr:rowOff>104775</xdr:rowOff>
    </xdr:to>
    <xdr:pic>
      <xdr:nvPicPr>
        <xdr:cNvPr id="48" name="図 4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0" y="23050500"/>
          <a:ext cx="88868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178</xdr:row>
      <xdr:rowOff>19050</xdr:rowOff>
    </xdr:from>
    <xdr:to>
      <xdr:col>49</xdr:col>
      <xdr:colOff>161925</xdr:colOff>
      <xdr:row>193</xdr:row>
      <xdr:rowOff>152400</xdr:rowOff>
    </xdr:to>
    <xdr:pic>
      <xdr:nvPicPr>
        <xdr:cNvPr id="55" name="図 5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95275" y="34223325"/>
          <a:ext cx="9201150" cy="299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203</xdr:row>
      <xdr:rowOff>114300</xdr:rowOff>
    </xdr:from>
    <xdr:to>
      <xdr:col>49</xdr:col>
      <xdr:colOff>133350</xdr:colOff>
      <xdr:row>208</xdr:row>
      <xdr:rowOff>123825</xdr:rowOff>
    </xdr:to>
    <xdr:pic>
      <xdr:nvPicPr>
        <xdr:cNvPr id="58" name="図 5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1025" y="38890575"/>
          <a:ext cx="88868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212</xdr:row>
      <xdr:rowOff>104775</xdr:rowOff>
    </xdr:from>
    <xdr:to>
      <xdr:col>49</xdr:col>
      <xdr:colOff>123825</xdr:colOff>
      <xdr:row>217</xdr:row>
      <xdr:rowOff>66675</xdr:rowOff>
    </xdr:to>
    <xdr:pic>
      <xdr:nvPicPr>
        <xdr:cNvPr id="61" name="図 6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71500" y="40595550"/>
          <a:ext cx="888682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224</xdr:row>
      <xdr:rowOff>114300</xdr:rowOff>
    </xdr:from>
    <xdr:to>
      <xdr:col>49</xdr:col>
      <xdr:colOff>133350</xdr:colOff>
      <xdr:row>231</xdr:row>
      <xdr:rowOff>114300</xdr:rowOff>
    </xdr:to>
    <xdr:pic>
      <xdr:nvPicPr>
        <xdr:cNvPr id="64" name="図 6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1025" y="42891075"/>
          <a:ext cx="88868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239</xdr:row>
      <xdr:rowOff>104775</xdr:rowOff>
    </xdr:from>
    <xdr:to>
      <xdr:col>49</xdr:col>
      <xdr:colOff>133350</xdr:colOff>
      <xdr:row>244</xdr:row>
      <xdr:rowOff>114300</xdr:rowOff>
    </xdr:to>
    <xdr:pic>
      <xdr:nvPicPr>
        <xdr:cNvPr id="70" name="図 69"/>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81025" y="45739050"/>
          <a:ext cx="88868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15</xdr:row>
      <xdr:rowOff>9525</xdr:rowOff>
    </xdr:from>
    <xdr:to>
      <xdr:col>30</xdr:col>
      <xdr:colOff>47625</xdr:colOff>
      <xdr:row>22</xdr:row>
      <xdr:rowOff>114300</xdr:rowOff>
    </xdr:to>
    <xdr:pic>
      <xdr:nvPicPr>
        <xdr:cNvPr id="35" name="図 34"/>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4300" y="3152775"/>
          <a:ext cx="5648325"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xdr:row>
      <xdr:rowOff>0</xdr:rowOff>
    </xdr:from>
    <xdr:to>
      <xdr:col>31</xdr:col>
      <xdr:colOff>104775</xdr:colOff>
      <xdr:row>95</xdr:row>
      <xdr:rowOff>9525</xdr:rowOff>
    </xdr:to>
    <xdr:pic>
      <xdr:nvPicPr>
        <xdr:cNvPr id="39" name="図 38"/>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62000" y="17811750"/>
          <a:ext cx="524827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263</xdr:row>
      <xdr:rowOff>104775</xdr:rowOff>
    </xdr:from>
    <xdr:to>
      <xdr:col>52</xdr:col>
      <xdr:colOff>19050</xdr:colOff>
      <xdr:row>271</xdr:row>
      <xdr:rowOff>66675</xdr:rowOff>
    </xdr:to>
    <xdr:pic>
      <xdr:nvPicPr>
        <xdr:cNvPr id="52" name="図 5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81000" y="50311050"/>
          <a:ext cx="954405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38</xdr:row>
      <xdr:rowOff>19050</xdr:rowOff>
    </xdr:from>
    <xdr:to>
      <xdr:col>49</xdr:col>
      <xdr:colOff>161925</xdr:colOff>
      <xdr:row>60</xdr:row>
      <xdr:rowOff>66675</xdr:rowOff>
    </xdr:to>
    <xdr:pic>
      <xdr:nvPicPr>
        <xdr:cNvPr id="36" name="図 3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95275" y="7543800"/>
          <a:ext cx="9201150" cy="423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157</xdr:row>
      <xdr:rowOff>28575</xdr:rowOff>
    </xdr:from>
    <xdr:to>
      <xdr:col>49</xdr:col>
      <xdr:colOff>57150</xdr:colOff>
      <xdr:row>177</xdr:row>
      <xdr:rowOff>19050</xdr:rowOff>
    </xdr:to>
    <xdr:pic>
      <xdr:nvPicPr>
        <xdr:cNvPr id="41" name="図 40"/>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81000" y="30137100"/>
          <a:ext cx="9010650" cy="380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Z277"/>
  <sheetViews>
    <sheetView tabSelected="1" view="pageBreakPreview" zoomScaleNormal="100" zoomScaleSheetLayoutView="100" workbookViewId="0"/>
  </sheetViews>
  <sheetFormatPr defaultRowHeight="14.25" x14ac:dyDescent="0.15"/>
  <cols>
    <col min="1" max="70" width="2.5" style="1" customWidth="1"/>
    <col min="71" max="16384" width="9" style="1"/>
  </cols>
  <sheetData>
    <row r="1" spans="1:2" ht="33.75" customHeight="1" x14ac:dyDescent="0.15">
      <c r="A1" s="161" t="s">
        <v>152</v>
      </c>
    </row>
    <row r="2" spans="1:2" ht="11.25" customHeight="1" x14ac:dyDescent="0.15"/>
    <row r="3" spans="1:2" ht="11.25" customHeight="1" x14ac:dyDescent="0.15"/>
    <row r="4" spans="1:2" ht="26.25" customHeight="1" x14ac:dyDescent="0.15">
      <c r="B4" s="2" t="s">
        <v>153</v>
      </c>
    </row>
    <row r="5" spans="1:2" ht="15" customHeight="1" x14ac:dyDescent="0.15">
      <c r="B5" s="2"/>
    </row>
    <row r="6" spans="1:2" ht="15" customHeight="1" x14ac:dyDescent="0.15"/>
    <row r="7" spans="1:2" ht="15" customHeight="1" x14ac:dyDescent="0.15"/>
    <row r="8" spans="1:2" ht="15" customHeight="1" x14ac:dyDescent="0.15"/>
    <row r="9" spans="1:2" ht="15" customHeight="1" x14ac:dyDescent="0.15"/>
    <row r="10" spans="1:2" ht="15" customHeight="1" x14ac:dyDescent="0.15"/>
    <row r="11" spans="1:2" ht="15" customHeight="1" x14ac:dyDescent="0.15"/>
    <row r="12" spans="1:2" ht="15" customHeight="1" x14ac:dyDescent="0.15"/>
    <row r="13" spans="1:2" ht="15" customHeight="1" x14ac:dyDescent="0.15"/>
    <row r="14" spans="1:2" ht="15" customHeight="1" x14ac:dyDescent="0.15"/>
    <row r="15" spans="1:2" ht="15" customHeight="1" x14ac:dyDescent="0.15">
      <c r="B15" s="140" t="s">
        <v>133</v>
      </c>
    </row>
    <row r="16" spans="1:2" ht="15" customHeight="1" x14ac:dyDescent="0.15"/>
    <row r="17" spans="2:31" ht="15" customHeight="1" x14ac:dyDescent="0.15"/>
    <row r="18" spans="2:31" ht="15" customHeight="1" x14ac:dyDescent="0.15"/>
    <row r="19" spans="2:31" ht="15" customHeight="1" x14ac:dyDescent="0.15">
      <c r="B19" s="140"/>
      <c r="C19" s="140"/>
    </row>
    <row r="20" spans="2:31" ht="15" customHeight="1" x14ac:dyDescent="0.15">
      <c r="C20" s="140"/>
    </row>
    <row r="21" spans="2:31" ht="15" customHeight="1" x14ac:dyDescent="0.15">
      <c r="C21" s="140"/>
    </row>
    <row r="22" spans="2:31" ht="15" customHeight="1" x14ac:dyDescent="0.15">
      <c r="C22" s="140"/>
    </row>
    <row r="23" spans="2:31" ht="15" customHeight="1" x14ac:dyDescent="0.15">
      <c r="C23" s="140"/>
    </row>
    <row r="24" spans="2:31" ht="15" customHeight="1" x14ac:dyDescent="0.15"/>
    <row r="25" spans="2:31" ht="15" customHeight="1" x14ac:dyDescent="0.15"/>
    <row r="26" spans="2:31" ht="15" customHeight="1" x14ac:dyDescent="0.15"/>
    <row r="27" spans="2:31" ht="15" customHeight="1" x14ac:dyDescent="0.15">
      <c r="C27" s="240"/>
    </row>
    <row r="28" spans="2:31" ht="15" customHeight="1" x14ac:dyDescent="0.15">
      <c r="C28" s="140"/>
      <c r="AD28" s="144"/>
      <c r="AE28" s="144"/>
    </row>
    <row r="29" spans="2:31" ht="15" customHeight="1" x14ac:dyDescent="0.15">
      <c r="D29" s="143"/>
    </row>
    <row r="30" spans="2:31" ht="15" customHeight="1" x14ac:dyDescent="0.15">
      <c r="C30" s="140" t="s">
        <v>134</v>
      </c>
    </row>
    <row r="31" spans="2:31" ht="15" customHeight="1" x14ac:dyDescent="0.15"/>
    <row r="32" spans="2:31" ht="15" customHeight="1" x14ac:dyDescent="0.15">
      <c r="D32" s="158"/>
      <c r="E32" s="155"/>
    </row>
    <row r="33" spans="2:52" ht="15" customHeight="1" x14ac:dyDescent="0.15">
      <c r="D33" s="155"/>
      <c r="E33" s="155"/>
    </row>
    <row r="34" spans="2:52" ht="15" customHeight="1" x14ac:dyDescent="0.15">
      <c r="D34" s="155"/>
      <c r="E34" s="155"/>
    </row>
    <row r="35" spans="2:52" ht="15" customHeight="1" x14ac:dyDescent="0.15">
      <c r="D35" s="155"/>
      <c r="E35" s="155"/>
    </row>
    <row r="36" spans="2:52" ht="15" customHeight="1" x14ac:dyDescent="0.15"/>
    <row r="37" spans="2:52" ht="15" customHeight="1" x14ac:dyDescent="0.15">
      <c r="AV37" s="184"/>
      <c r="AZ37" s="184" t="s">
        <v>154</v>
      </c>
    </row>
    <row r="38" spans="2:52" ht="15" customHeight="1" x14ac:dyDescent="0.15">
      <c r="B38" s="140" t="s">
        <v>65</v>
      </c>
    </row>
    <row r="39" spans="2:52" ht="15" customHeight="1" x14ac:dyDescent="0.15">
      <c r="C39" s="140"/>
      <c r="Y39" s="140"/>
    </row>
    <row r="40" spans="2:52" ht="15" customHeight="1" x14ac:dyDescent="0.15"/>
    <row r="41" spans="2:52" ht="15" customHeight="1" x14ac:dyDescent="0.15"/>
    <row r="42" spans="2:52" ht="15" customHeight="1" x14ac:dyDescent="0.15"/>
    <row r="43" spans="2:52" ht="15" customHeight="1" x14ac:dyDescent="0.15"/>
    <row r="44" spans="2:52" ht="15" customHeight="1" x14ac:dyDescent="0.15"/>
    <row r="45" spans="2:52" ht="15" customHeight="1" x14ac:dyDescent="0.15"/>
    <row r="46" spans="2:52" ht="15" customHeight="1" x14ac:dyDescent="0.15">
      <c r="C46" s="140"/>
    </row>
    <row r="47" spans="2:52" ht="15" customHeight="1" x14ac:dyDescent="0.15">
      <c r="C47" s="140"/>
    </row>
    <row r="48" spans="2:52" ht="15" customHeight="1" x14ac:dyDescent="0.15">
      <c r="C48" s="140"/>
    </row>
    <row r="49" spans="2:26" ht="15" customHeight="1" x14ac:dyDescent="0.15">
      <c r="C49" s="140"/>
    </row>
    <row r="50" spans="2:26" ht="15" customHeight="1" x14ac:dyDescent="0.15">
      <c r="B50" s="140"/>
      <c r="C50" s="140"/>
      <c r="Y50" s="140"/>
    </row>
    <row r="51" spans="2:26" ht="15" customHeight="1" x14ac:dyDescent="0.15">
      <c r="C51" s="143"/>
      <c r="D51" s="140"/>
      <c r="Z51" s="143"/>
    </row>
    <row r="52" spans="2:26" ht="15" customHeight="1" x14ac:dyDescent="0.15"/>
    <row r="53" spans="2:26" ht="15" customHeight="1" x14ac:dyDescent="0.15"/>
    <row r="54" spans="2:26" ht="15" customHeight="1" x14ac:dyDescent="0.15"/>
    <row r="55" spans="2:26" ht="15" customHeight="1" x14ac:dyDescent="0.15"/>
    <row r="56" spans="2:26" ht="15" customHeight="1" x14ac:dyDescent="0.15"/>
    <row r="57" spans="2:26" ht="15" customHeight="1" x14ac:dyDescent="0.15"/>
    <row r="58" spans="2:26" ht="15" customHeight="1" x14ac:dyDescent="0.15"/>
    <row r="59" spans="2:26" ht="15" customHeight="1" x14ac:dyDescent="0.15"/>
    <row r="60" spans="2:26" ht="15" customHeight="1" x14ac:dyDescent="0.15"/>
    <row r="61" spans="2:26" ht="15" customHeight="1" x14ac:dyDescent="0.15"/>
    <row r="62" spans="2:26" ht="15" customHeight="1" x14ac:dyDescent="0.15"/>
    <row r="63" spans="2:26" ht="15" customHeight="1" x14ac:dyDescent="0.15"/>
    <row r="64" spans="2:26" ht="15" customHeight="1" x14ac:dyDescent="0.15">
      <c r="C64" s="140" t="s">
        <v>140</v>
      </c>
    </row>
    <row r="65" spans="2:52" ht="15" customHeight="1" x14ac:dyDescent="0.15">
      <c r="C65" s="143"/>
    </row>
    <row r="66" spans="2:52" ht="15" customHeight="1" x14ac:dyDescent="0.15">
      <c r="C66" s="140"/>
    </row>
    <row r="67" spans="2:52" ht="15" customHeight="1" x14ac:dyDescent="0.15"/>
    <row r="68" spans="2:52" ht="15" customHeight="1" x14ac:dyDescent="0.15"/>
    <row r="69" spans="2:52" ht="15" customHeight="1" x14ac:dyDescent="0.15">
      <c r="B69" s="140"/>
      <c r="W69" s="146"/>
    </row>
    <row r="70" spans="2:52" ht="15" customHeight="1" x14ac:dyDescent="0.15"/>
    <row r="71" spans="2:52" ht="15" customHeight="1" x14ac:dyDescent="0.15"/>
    <row r="72" spans="2:52" ht="15" customHeight="1" x14ac:dyDescent="0.15">
      <c r="B72" s="140"/>
      <c r="W72" s="146"/>
    </row>
    <row r="73" spans="2:52" ht="15" customHeight="1" x14ac:dyDescent="0.15">
      <c r="B73" s="140"/>
      <c r="W73" s="146"/>
    </row>
    <row r="74" spans="2:52" ht="15" customHeight="1" x14ac:dyDescent="0.15">
      <c r="B74" s="140"/>
      <c r="W74" s="146"/>
    </row>
    <row r="75" spans="2:52" ht="15" customHeight="1" x14ac:dyDescent="0.15">
      <c r="B75" s="140"/>
      <c r="W75" s="146"/>
    </row>
    <row r="76" spans="2:52" ht="15" customHeight="1" x14ac:dyDescent="0.15">
      <c r="AV76" s="184"/>
      <c r="AZ76" s="184" t="str">
        <f>AZ37</f>
        <v>令和元年度当初予算のあらまし</v>
      </c>
    </row>
    <row r="77" spans="2:52" ht="15" customHeight="1" x14ac:dyDescent="0.15">
      <c r="AV77" s="184"/>
      <c r="AZ77" s="184"/>
    </row>
    <row r="78" spans="2:52" ht="15" customHeight="1" x14ac:dyDescent="0.15">
      <c r="AV78" s="184"/>
      <c r="AZ78" s="184"/>
    </row>
    <row r="79" spans="2:52" ht="15" customHeight="1" x14ac:dyDescent="0.15">
      <c r="C79" s="143" t="s">
        <v>73</v>
      </c>
    </row>
    <row r="80" spans="2:52" ht="15" customHeight="1" x14ac:dyDescent="0.15"/>
    <row r="81" spans="3:3" ht="15" customHeight="1" x14ac:dyDescent="0.15"/>
    <row r="82" spans="3:3" ht="15" customHeight="1" x14ac:dyDescent="0.15"/>
    <row r="83" spans="3:3" ht="15" customHeight="1" x14ac:dyDescent="0.15"/>
    <row r="84" spans="3:3" ht="15" customHeight="1" x14ac:dyDescent="0.15"/>
    <row r="85" spans="3:3" ht="15" customHeight="1" x14ac:dyDescent="0.15"/>
    <row r="86" spans="3:3" ht="15" customHeight="1" x14ac:dyDescent="0.15"/>
    <row r="87" spans="3:3" ht="15" customHeight="1" x14ac:dyDescent="0.15"/>
    <row r="88" spans="3:3" ht="15" customHeight="1" x14ac:dyDescent="0.15"/>
    <row r="89" spans="3:3" ht="15" customHeight="1" x14ac:dyDescent="0.15"/>
    <row r="90" spans="3:3" ht="15" customHeight="1" x14ac:dyDescent="0.15"/>
    <row r="91" spans="3:3" ht="15" customHeight="1" x14ac:dyDescent="0.15"/>
    <row r="92" spans="3:3" ht="15" customHeight="1" x14ac:dyDescent="0.15"/>
    <row r="93" spans="3:3" ht="15" customHeight="1" x14ac:dyDescent="0.15">
      <c r="C93" s="143"/>
    </row>
    <row r="94" spans="3:3" ht="15" customHeight="1" x14ac:dyDescent="0.15">
      <c r="C94" s="143"/>
    </row>
    <row r="95" spans="3:3" ht="15" customHeight="1" x14ac:dyDescent="0.15">
      <c r="C95" s="143"/>
    </row>
    <row r="96" spans="3:3" ht="15" customHeight="1" x14ac:dyDescent="0.15">
      <c r="C96" s="143"/>
    </row>
    <row r="97" spans="3:3" ht="15" customHeight="1" x14ac:dyDescent="0.15">
      <c r="C97" s="143"/>
    </row>
    <row r="98" spans="3:3" ht="15" customHeight="1" x14ac:dyDescent="0.15">
      <c r="C98" s="143"/>
    </row>
    <row r="99" spans="3:3" ht="15" customHeight="1" x14ac:dyDescent="0.15">
      <c r="C99" s="143"/>
    </row>
    <row r="100" spans="3:3" ht="15" customHeight="1" x14ac:dyDescent="0.15">
      <c r="C100" s="143"/>
    </row>
    <row r="101" spans="3:3" ht="15" customHeight="1" x14ac:dyDescent="0.15">
      <c r="C101" s="143"/>
    </row>
    <row r="102" spans="3:3" ht="15" customHeight="1" x14ac:dyDescent="0.15">
      <c r="C102" s="143"/>
    </row>
    <row r="103" spans="3:3" ht="15" customHeight="1" x14ac:dyDescent="0.15">
      <c r="C103" s="143"/>
    </row>
    <row r="104" spans="3:3" ht="15" customHeight="1" x14ac:dyDescent="0.15">
      <c r="C104" s="143" t="s">
        <v>206</v>
      </c>
    </row>
    <row r="105" spans="3:3" ht="15" customHeight="1" x14ac:dyDescent="0.15">
      <c r="C105" s="143"/>
    </row>
    <row r="106" spans="3:3" ht="15" customHeight="1" x14ac:dyDescent="0.15">
      <c r="C106" s="143"/>
    </row>
    <row r="107" spans="3:3" ht="15" customHeight="1" x14ac:dyDescent="0.15">
      <c r="C107" s="143"/>
    </row>
    <row r="108" spans="3:3" ht="15" customHeight="1" x14ac:dyDescent="0.15">
      <c r="C108" s="143"/>
    </row>
    <row r="109" spans="3:3" ht="15" customHeight="1" x14ac:dyDescent="0.15">
      <c r="C109" s="143"/>
    </row>
    <row r="110" spans="3:3" ht="15" customHeight="1" x14ac:dyDescent="0.15">
      <c r="C110" s="143"/>
    </row>
    <row r="111" spans="3:3" ht="15" customHeight="1" x14ac:dyDescent="0.15">
      <c r="C111" s="143"/>
    </row>
    <row r="112" spans="3:3" ht="15" customHeight="1" x14ac:dyDescent="0.15">
      <c r="C112" s="143"/>
    </row>
    <row r="113" spans="3:52" ht="15" customHeight="1" x14ac:dyDescent="0.15">
      <c r="C113" s="143"/>
    </row>
    <row r="114" spans="3:52" ht="15" customHeight="1" x14ac:dyDescent="0.15">
      <c r="C114" s="143"/>
    </row>
    <row r="115" spans="3:52" ht="15" customHeight="1" x14ac:dyDescent="0.15">
      <c r="C115" s="143"/>
      <c r="AZ115" s="184" t="str">
        <f>AZ76</f>
        <v>令和元年度当初予算のあらまし</v>
      </c>
    </row>
    <row r="116" spans="3:52" ht="15" customHeight="1" x14ac:dyDescent="0.15">
      <c r="C116" s="143"/>
      <c r="AZ116" s="184"/>
    </row>
    <row r="117" spans="3:52" ht="15" customHeight="1" x14ac:dyDescent="0.15">
      <c r="C117" s="143"/>
      <c r="AZ117" s="184"/>
    </row>
    <row r="118" spans="3:52" ht="15" customHeight="1" x14ac:dyDescent="0.15">
      <c r="C118" s="143" t="s">
        <v>103</v>
      </c>
    </row>
    <row r="119" spans="3:52" ht="15" customHeight="1" x14ac:dyDescent="0.15"/>
    <row r="120" spans="3:52" ht="15" customHeight="1" x14ac:dyDescent="0.15"/>
    <row r="121" spans="3:52" ht="15" customHeight="1" x14ac:dyDescent="0.15"/>
    <row r="122" spans="3:52" ht="15" customHeight="1" x14ac:dyDescent="0.15"/>
    <row r="123" spans="3:52" ht="15" customHeight="1" x14ac:dyDescent="0.15">
      <c r="C123" s="143"/>
    </row>
    <row r="124" spans="3:52" ht="15" customHeight="1" x14ac:dyDescent="0.15">
      <c r="C124" s="143"/>
    </row>
    <row r="125" spans="3:52" ht="15" customHeight="1" x14ac:dyDescent="0.15">
      <c r="C125" s="143"/>
    </row>
    <row r="126" spans="3:52" ht="15" customHeight="1" x14ac:dyDescent="0.15">
      <c r="C126" s="143"/>
    </row>
    <row r="127" spans="3:52" ht="15" customHeight="1" x14ac:dyDescent="0.15">
      <c r="C127" s="143"/>
    </row>
    <row r="128" spans="3:52" ht="15" customHeight="1" x14ac:dyDescent="0.15">
      <c r="C128" s="143" t="s">
        <v>205</v>
      </c>
    </row>
    <row r="129" spans="3:30" ht="15" customHeight="1" x14ac:dyDescent="0.15">
      <c r="C129" s="143"/>
    </row>
    <row r="130" spans="3:30" ht="15" customHeight="1" x14ac:dyDescent="0.15">
      <c r="C130" s="143"/>
    </row>
    <row r="131" spans="3:30" ht="15" customHeight="1" x14ac:dyDescent="0.15">
      <c r="C131" s="143"/>
    </row>
    <row r="132" spans="3:30" ht="15" customHeight="1" x14ac:dyDescent="0.15">
      <c r="C132" s="143"/>
    </row>
    <row r="133" spans="3:30" ht="15" customHeight="1" x14ac:dyDescent="0.15">
      <c r="C133" s="143" t="s">
        <v>74</v>
      </c>
    </row>
    <row r="134" spans="3:30" ht="15" customHeight="1" x14ac:dyDescent="0.15"/>
    <row r="135" spans="3:30" ht="15" customHeight="1" x14ac:dyDescent="0.15"/>
    <row r="136" spans="3:30" ht="15" customHeight="1" x14ac:dyDescent="0.15">
      <c r="C136" s="143"/>
      <c r="AC136" s="143"/>
      <c r="AD136" s="143"/>
    </row>
    <row r="137" spans="3:30" ht="15" customHeight="1" x14ac:dyDescent="0.15">
      <c r="C137" s="143"/>
    </row>
    <row r="138" spans="3:30" ht="15" customHeight="1" x14ac:dyDescent="0.15">
      <c r="C138" s="143"/>
    </row>
    <row r="139" spans="3:30" ht="15" customHeight="1" x14ac:dyDescent="0.15">
      <c r="C139" s="143"/>
    </row>
    <row r="140" spans="3:30" ht="15" customHeight="1" x14ac:dyDescent="0.15">
      <c r="C140" s="143" t="s">
        <v>82</v>
      </c>
    </row>
    <row r="141" spans="3:30" ht="15" customHeight="1" x14ac:dyDescent="0.15">
      <c r="C141" s="143"/>
    </row>
    <row r="142" spans="3:30" ht="15" customHeight="1" x14ac:dyDescent="0.15">
      <c r="C142" s="143"/>
    </row>
    <row r="143" spans="3:30" ht="15" customHeight="1" x14ac:dyDescent="0.15">
      <c r="C143" s="143"/>
    </row>
    <row r="144" spans="3:30" ht="15" customHeight="1" x14ac:dyDescent="0.15">
      <c r="C144" s="143"/>
    </row>
    <row r="145" spans="2:52" ht="15" customHeight="1" x14ac:dyDescent="0.15">
      <c r="C145" s="143"/>
    </row>
    <row r="146" spans="2:52" ht="15" customHeight="1" x14ac:dyDescent="0.15">
      <c r="C146" s="143" t="s">
        <v>122</v>
      </c>
    </row>
    <row r="147" spans="2:52" ht="15" customHeight="1" x14ac:dyDescent="0.15"/>
    <row r="148" spans="2:52" ht="15" customHeight="1" x14ac:dyDescent="0.15"/>
    <row r="149" spans="2:52" ht="15" customHeight="1" x14ac:dyDescent="0.15"/>
    <row r="150" spans="2:52" ht="15" customHeight="1" x14ac:dyDescent="0.15"/>
    <row r="151" spans="2:52" ht="15" customHeight="1" x14ac:dyDescent="0.15"/>
    <row r="152" spans="2:52" ht="15" customHeight="1" x14ac:dyDescent="0.15"/>
    <row r="153" spans="2:52" ht="15" customHeight="1" x14ac:dyDescent="0.15"/>
    <row r="154" spans="2:52" ht="15" customHeight="1" x14ac:dyDescent="0.15"/>
    <row r="155" spans="2:52" ht="15" customHeight="1" x14ac:dyDescent="0.15">
      <c r="AZ155" s="184" t="str">
        <f>AZ76</f>
        <v>令和元年度当初予算のあらまし</v>
      </c>
    </row>
    <row r="156" spans="2:52" ht="15" customHeight="1" x14ac:dyDescent="0.15">
      <c r="B156" s="140" t="s">
        <v>83</v>
      </c>
    </row>
    <row r="157" spans="2:52" ht="8.25" customHeight="1" x14ac:dyDescent="0.15"/>
    <row r="158" spans="2:52" ht="15" customHeight="1" x14ac:dyDescent="0.15">
      <c r="C158" s="143" t="s">
        <v>62</v>
      </c>
    </row>
    <row r="159" spans="2:52" ht="15" customHeight="1" x14ac:dyDescent="0.15"/>
    <row r="160" spans="2:52"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spans="3:3" ht="15" customHeight="1" x14ac:dyDescent="0.15"/>
    <row r="178" spans="3:3" ht="11.25" customHeight="1" x14ac:dyDescent="0.15"/>
    <row r="179" spans="3:3" ht="15" customHeight="1" x14ac:dyDescent="0.15">
      <c r="C179" s="143" t="s">
        <v>63</v>
      </c>
    </row>
    <row r="180" spans="3:3" ht="15" customHeight="1" x14ac:dyDescent="0.15"/>
    <row r="181" spans="3:3" ht="15" customHeight="1" x14ac:dyDescent="0.15"/>
    <row r="182" spans="3:3" ht="15" customHeight="1" x14ac:dyDescent="0.15"/>
    <row r="183" spans="3:3" ht="15" customHeight="1" x14ac:dyDescent="0.15"/>
    <row r="184" spans="3:3" ht="15" customHeight="1" x14ac:dyDescent="0.15"/>
    <row r="185" spans="3:3" ht="15" customHeight="1" x14ac:dyDescent="0.15"/>
    <row r="186" spans="3:3" ht="15" customHeight="1" x14ac:dyDescent="0.15"/>
    <row r="187" spans="3:3" ht="15" customHeight="1" x14ac:dyDescent="0.15"/>
    <row r="188" spans="3:3" ht="15" customHeight="1" x14ac:dyDescent="0.15"/>
    <row r="189" spans="3:3" ht="15" customHeight="1" x14ac:dyDescent="0.15"/>
    <row r="190" spans="3:3" ht="15" customHeight="1" x14ac:dyDescent="0.15"/>
    <row r="191" spans="3:3" ht="15" customHeight="1" x14ac:dyDescent="0.15"/>
    <row r="192" spans="3:3" ht="15" customHeight="1" x14ac:dyDescent="0.15"/>
    <row r="193" spans="2:52" ht="15" customHeight="1" x14ac:dyDescent="0.15"/>
    <row r="194" spans="2:52" ht="15" customHeight="1" x14ac:dyDescent="0.15"/>
    <row r="195" spans="2:52" ht="15" customHeight="1" x14ac:dyDescent="0.15"/>
    <row r="196" spans="2:52" ht="15" customHeight="1" x14ac:dyDescent="0.15">
      <c r="AZ196" s="184" t="str">
        <f>AZ155</f>
        <v>令和元年度当初予算のあらまし</v>
      </c>
    </row>
    <row r="197" spans="2:52" ht="15" customHeight="1" x14ac:dyDescent="0.15">
      <c r="AZ197" s="184"/>
    </row>
    <row r="198" spans="2:52" ht="15" customHeight="1" x14ac:dyDescent="0.15">
      <c r="AZ198" s="184"/>
    </row>
    <row r="199" spans="2:52" ht="15" customHeight="1" x14ac:dyDescent="0.15">
      <c r="B199" s="143"/>
      <c r="C199" s="143" t="s">
        <v>85</v>
      </c>
    </row>
    <row r="200" spans="2:52" ht="15" customHeight="1" x14ac:dyDescent="0.15"/>
    <row r="201" spans="2:52" ht="15" customHeight="1" x14ac:dyDescent="0.15"/>
    <row r="202" spans="2:52" ht="15" customHeight="1" x14ac:dyDescent="0.15"/>
    <row r="203" spans="2:52" ht="15" customHeight="1" x14ac:dyDescent="0.15"/>
    <row r="204" spans="2:52" ht="15" customHeight="1" x14ac:dyDescent="0.15"/>
    <row r="205" spans="2:52" ht="15" customHeight="1" x14ac:dyDescent="0.15"/>
    <row r="206" spans="2:52" ht="15" customHeight="1" x14ac:dyDescent="0.15"/>
    <row r="207" spans="2:52" ht="15" customHeight="1" x14ac:dyDescent="0.15"/>
    <row r="208" spans="2:52" ht="15" customHeight="1" x14ac:dyDescent="0.15"/>
    <row r="209" spans="3:3" ht="15" customHeight="1" x14ac:dyDescent="0.15"/>
    <row r="210" spans="3:3" ht="15" customHeight="1" x14ac:dyDescent="0.15"/>
    <row r="211" spans="3:3" ht="15" customHeight="1" x14ac:dyDescent="0.15">
      <c r="C211" s="143" t="s">
        <v>86</v>
      </c>
    </row>
    <row r="212" spans="3:3" ht="15" customHeight="1" x14ac:dyDescent="0.15"/>
    <row r="213" spans="3:3" ht="15" customHeight="1" x14ac:dyDescent="0.15"/>
    <row r="214" spans="3:3" ht="15" customHeight="1" x14ac:dyDescent="0.15"/>
    <row r="215" spans="3:3" ht="15" customHeight="1" x14ac:dyDescent="0.15"/>
    <row r="216" spans="3:3" ht="15" customHeight="1" x14ac:dyDescent="0.15"/>
    <row r="217" spans="3:3" ht="15" customHeight="1" x14ac:dyDescent="0.15"/>
    <row r="218" spans="3:3" ht="15" customHeight="1" x14ac:dyDescent="0.15"/>
    <row r="219" spans="3:3" ht="15" customHeight="1" x14ac:dyDescent="0.15"/>
    <row r="220" spans="3:3" ht="15" customHeight="1" x14ac:dyDescent="0.15">
      <c r="C220" s="143" t="s">
        <v>89</v>
      </c>
    </row>
    <row r="221" spans="3:3" ht="15" customHeight="1" x14ac:dyDescent="0.15"/>
    <row r="222" spans="3:3" ht="15" customHeight="1" x14ac:dyDescent="0.15"/>
    <row r="223" spans="3:3" ht="15" customHeight="1" x14ac:dyDescent="0.15"/>
    <row r="224" spans="3:3" ht="15" customHeight="1" x14ac:dyDescent="0.15"/>
    <row r="225" spans="3:52" ht="15" customHeight="1" x14ac:dyDescent="0.15"/>
    <row r="226" spans="3:52" ht="15" customHeight="1" x14ac:dyDescent="0.15"/>
    <row r="227" spans="3:52" ht="15" customHeight="1" x14ac:dyDescent="0.15"/>
    <row r="228" spans="3:52" ht="15" customHeight="1" x14ac:dyDescent="0.15"/>
    <row r="229" spans="3:52" ht="15" customHeight="1" x14ac:dyDescent="0.15"/>
    <row r="230" spans="3:52" ht="15" customHeight="1" x14ac:dyDescent="0.15"/>
    <row r="231" spans="3:52" ht="15" customHeight="1" x14ac:dyDescent="0.15"/>
    <row r="232" spans="3:52" ht="15" customHeight="1" x14ac:dyDescent="0.15"/>
    <row r="233" spans="3:52" ht="15" customHeight="1" x14ac:dyDescent="0.15"/>
    <row r="234" spans="3:52" ht="15" customHeight="1" x14ac:dyDescent="0.15">
      <c r="AZ234" s="184" t="str">
        <f>AZ196</f>
        <v>令和元年度当初予算のあらまし</v>
      </c>
    </row>
    <row r="235" spans="3:52" ht="15" customHeight="1" x14ac:dyDescent="0.15">
      <c r="AZ235" s="184"/>
    </row>
    <row r="236" spans="3:52" ht="15" customHeight="1" x14ac:dyDescent="0.15">
      <c r="AZ236" s="184"/>
    </row>
    <row r="237" spans="3:52" ht="15" customHeight="1" x14ac:dyDescent="0.15">
      <c r="C237" s="143" t="s">
        <v>94</v>
      </c>
      <c r="D237" s="143"/>
    </row>
    <row r="238" spans="3:52" ht="15" customHeight="1" x14ac:dyDescent="0.15"/>
    <row r="239" spans="3:52" ht="15" customHeight="1" x14ac:dyDescent="0.15"/>
    <row r="240" spans="3:52" ht="15" customHeight="1" x14ac:dyDescent="0.15"/>
    <row r="241" spans="5:27" ht="15" customHeight="1" x14ac:dyDescent="0.15"/>
    <row r="242" spans="5:27" ht="15" customHeight="1" x14ac:dyDescent="0.15"/>
    <row r="243" spans="5:27" ht="15" customHeight="1" x14ac:dyDescent="0.15"/>
    <row r="244" spans="5:27" ht="15" customHeight="1" x14ac:dyDescent="0.15"/>
    <row r="245" spans="5:27" ht="15" customHeight="1" x14ac:dyDescent="0.15"/>
    <row r="246" spans="5:27" ht="15" customHeight="1" x14ac:dyDescent="0.15">
      <c r="E246" s="142" t="s">
        <v>112</v>
      </c>
      <c r="AA246" s="142" t="s">
        <v>216</v>
      </c>
    </row>
    <row r="247" spans="5:27" ht="15" customHeight="1" x14ac:dyDescent="0.15"/>
    <row r="248" spans="5:27" ht="15" customHeight="1" x14ac:dyDescent="0.15"/>
    <row r="249" spans="5:27" ht="15" customHeight="1" x14ac:dyDescent="0.15"/>
    <row r="250" spans="5:27" ht="15" customHeight="1" x14ac:dyDescent="0.15"/>
    <row r="251" spans="5:27" ht="15" customHeight="1" x14ac:dyDescent="0.15"/>
    <row r="252" spans="5:27" ht="15" customHeight="1" x14ac:dyDescent="0.15"/>
    <row r="253" spans="5:27" ht="15" customHeight="1" x14ac:dyDescent="0.15"/>
    <row r="254" spans="5:27" ht="15" customHeight="1" x14ac:dyDescent="0.15"/>
    <row r="255" spans="5:27" ht="15" customHeight="1" x14ac:dyDescent="0.15"/>
    <row r="256" spans="5:27" ht="15" customHeight="1" x14ac:dyDescent="0.15"/>
    <row r="257" spans="3:3" ht="15" customHeight="1" x14ac:dyDescent="0.15"/>
    <row r="258" spans="3:3" ht="15" customHeight="1" x14ac:dyDescent="0.15"/>
    <row r="259" spans="3:3" ht="15" customHeight="1" x14ac:dyDescent="0.15"/>
    <row r="260" spans="3:3" ht="15" customHeight="1" x14ac:dyDescent="0.15">
      <c r="C260" s="143" t="s">
        <v>95</v>
      </c>
    </row>
    <row r="261" spans="3:3" ht="15" customHeight="1" x14ac:dyDescent="0.15"/>
    <row r="262" spans="3:3" ht="15" customHeight="1" x14ac:dyDescent="0.15"/>
    <row r="263" spans="3:3" ht="15" customHeight="1" x14ac:dyDescent="0.15"/>
    <row r="264" spans="3:3" ht="15" customHeight="1" x14ac:dyDescent="0.15"/>
    <row r="265" spans="3:3" ht="15" customHeight="1" x14ac:dyDescent="0.15"/>
    <row r="266" spans="3:3" ht="15" customHeight="1" x14ac:dyDescent="0.15"/>
    <row r="267" spans="3:3" ht="15" customHeight="1" x14ac:dyDescent="0.15"/>
    <row r="268" spans="3:3" ht="15" customHeight="1" x14ac:dyDescent="0.15"/>
    <row r="269" spans="3:3" ht="15" customHeight="1" x14ac:dyDescent="0.15"/>
    <row r="270" spans="3:3" ht="15" customHeight="1" x14ac:dyDescent="0.15"/>
    <row r="271" spans="3:3" ht="15" customHeight="1" x14ac:dyDescent="0.15"/>
    <row r="272" spans="3:3" ht="15" customHeight="1" x14ac:dyDescent="0.15"/>
    <row r="273" ht="15" customHeight="1" x14ac:dyDescent="0.15"/>
    <row r="274" ht="15" customHeight="1" x14ac:dyDescent="0.15"/>
    <row r="275" ht="15" customHeight="1" x14ac:dyDescent="0.15"/>
    <row r="276" ht="15" customHeight="1" x14ac:dyDescent="0.15"/>
    <row r="277" ht="15" customHeight="1" x14ac:dyDescent="0.15"/>
  </sheetData>
  <sheetProtection algorithmName="SHA-512" hashValue="PV7HAMlRmAkahKCSGwNR6ynMZdFHKW0pgNT5ItsRgwMcTMsVvdkM7R3yvgG8c+riwXuMN3JrdK4KnCX+jok3wg==" saltValue="IQB3yc7R0fYyYfX6QYFTkA==" spinCount="100000" sheet="1" objects="1" scenarios="1"/>
  <phoneticPr fontId="2"/>
  <printOptions horizontalCentered="1"/>
  <pageMargins left="0.39370078740157483" right="0.39370078740157483" top="0.59055118110236227" bottom="0.39370078740157483" header="0.19685039370078741" footer="0.19685039370078741"/>
  <pageSetup paperSize="9" scale="94" orientation="landscape" r:id="rId1"/>
  <rowBreaks count="6" manualBreakCount="6">
    <brk id="36" max="51" man="1"/>
    <brk id="75" max="51" man="1"/>
    <brk id="114" max="51" man="1"/>
    <brk id="154" max="51" man="1"/>
    <brk id="195" max="51" man="1"/>
    <brk id="233" max="5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15"/>
  <sheetViews>
    <sheetView showGridLines="0" topLeftCell="A10" zoomScaleNormal="100" workbookViewId="0">
      <selection activeCell="A2" sqref="A2:S7"/>
    </sheetView>
  </sheetViews>
  <sheetFormatPr defaultRowHeight="14.25" x14ac:dyDescent="0.15"/>
  <cols>
    <col min="1" max="3" width="1.25" customWidth="1"/>
    <col min="4" max="4" width="1.375" customWidth="1"/>
    <col min="5" max="5" width="11.125" customWidth="1"/>
    <col min="6" max="7" width="1.25" customWidth="1"/>
    <col min="8" max="8" width="12.125" customWidth="1"/>
    <col min="9" max="10" width="1.25" customWidth="1"/>
    <col min="11" max="11" width="12.125" customWidth="1"/>
    <col min="12" max="13" width="1.25" customWidth="1"/>
    <col min="14" max="14" width="12.875" customWidth="1"/>
    <col min="15" max="16" width="1.25" customWidth="1"/>
    <col min="17" max="17" width="8.125" customWidth="1"/>
    <col min="18" max="19" width="1.25" customWidth="1"/>
    <col min="21" max="21" width="2.125" customWidth="1"/>
    <col min="22" max="22" width="4.875" customWidth="1"/>
    <col min="23" max="23" width="3.875" customWidth="1"/>
    <col min="24" max="24" width="4.75" customWidth="1"/>
    <col min="25" max="25" width="4" customWidth="1"/>
    <col min="26" max="26" width="2.75" customWidth="1"/>
    <col min="27" max="27" width="15" bestFit="1" customWidth="1"/>
    <col min="28" max="28" width="2.125" customWidth="1"/>
    <col min="29" max="29" width="2.375" customWidth="1"/>
    <col min="30" max="30" width="15" bestFit="1" customWidth="1"/>
    <col min="31" max="31" width="2.875" customWidth="1"/>
    <col min="32" max="32" width="2.75" customWidth="1"/>
    <col min="33" max="33" width="17.25" bestFit="1" customWidth="1"/>
    <col min="34" max="34" width="2.25" customWidth="1"/>
    <col min="35" max="35" width="2.5" customWidth="1"/>
    <col min="36" max="36" width="9.5" bestFit="1" customWidth="1"/>
    <col min="37" max="37" width="2.125" customWidth="1"/>
  </cols>
  <sheetData>
    <row r="2" spans="2:37" ht="15" thickBot="1" x14ac:dyDescent="0.2">
      <c r="N2" s="141"/>
      <c r="O2" s="141"/>
      <c r="R2" s="3" t="s">
        <v>10</v>
      </c>
      <c r="AG2" s="141"/>
      <c r="AH2" s="141"/>
      <c r="AK2" s="3" t="s">
        <v>46</v>
      </c>
    </row>
    <row r="3" spans="2:37" ht="33.75" customHeight="1" thickBot="1" x14ac:dyDescent="0.2">
      <c r="B3" s="6"/>
      <c r="C3" s="396" t="s">
        <v>0</v>
      </c>
      <c r="D3" s="396"/>
      <c r="E3" s="397"/>
      <c r="F3" s="7"/>
      <c r="G3" s="8"/>
      <c r="H3" s="169" t="s">
        <v>208</v>
      </c>
      <c r="I3" s="9"/>
      <c r="J3" s="10"/>
      <c r="K3" s="169" t="s">
        <v>209</v>
      </c>
      <c r="L3" s="9"/>
      <c r="M3" s="20"/>
      <c r="N3" s="20" t="s">
        <v>66</v>
      </c>
      <c r="O3" s="20"/>
      <c r="P3" s="10"/>
      <c r="Q3" s="297" t="s">
        <v>67</v>
      </c>
      <c r="R3" s="11"/>
      <c r="U3" s="6"/>
      <c r="V3" s="396" t="s">
        <v>0</v>
      </c>
      <c r="W3" s="396"/>
      <c r="X3" s="397"/>
      <c r="Y3" s="7"/>
      <c r="Z3" s="8"/>
      <c r="AA3" s="169" t="s">
        <v>208</v>
      </c>
      <c r="AB3" s="9"/>
      <c r="AC3" s="10"/>
      <c r="AD3" s="169" t="s">
        <v>209</v>
      </c>
      <c r="AE3" s="9"/>
      <c r="AF3" s="300"/>
      <c r="AG3" s="300" t="s">
        <v>66</v>
      </c>
      <c r="AH3" s="300"/>
      <c r="AI3" s="10"/>
      <c r="AJ3" s="297" t="s">
        <v>67</v>
      </c>
      <c r="AK3" s="11"/>
    </row>
    <row r="4" spans="2:37" ht="18.75" customHeight="1" x14ac:dyDescent="0.15">
      <c r="B4" s="5"/>
      <c r="C4" s="398" t="s">
        <v>3</v>
      </c>
      <c r="D4" s="398"/>
      <c r="E4" s="398"/>
      <c r="F4" s="148"/>
      <c r="G4" s="149"/>
      <c r="H4" s="147">
        <v>2554267</v>
      </c>
      <c r="I4" s="150"/>
      <c r="J4" s="151"/>
      <c r="K4" s="147">
        <v>2598349</v>
      </c>
      <c r="L4" s="150"/>
      <c r="M4" s="147"/>
      <c r="N4" s="170">
        <f>K4-H4</f>
        <v>44082</v>
      </c>
      <c r="O4" s="147"/>
      <c r="P4" s="16"/>
      <c r="Q4" s="17">
        <f>K4/H4*100</f>
        <v>101.72581801354362</v>
      </c>
      <c r="R4" s="18"/>
      <c r="U4" s="5"/>
      <c r="V4" s="398" t="s">
        <v>3</v>
      </c>
      <c r="W4" s="398"/>
      <c r="X4" s="398"/>
      <c r="Y4" s="148"/>
      <c r="Z4" s="149"/>
      <c r="AA4" s="147">
        <f>'計数整理表（千単）'!H19</f>
        <v>2554266957</v>
      </c>
      <c r="AB4" s="150"/>
      <c r="AC4" s="151"/>
      <c r="AD4" s="147">
        <f>'計数整理表（千単）'!T19</f>
        <v>2598348940</v>
      </c>
      <c r="AE4" s="150"/>
      <c r="AF4" s="147"/>
      <c r="AG4" s="170">
        <f>AD4-AA4</f>
        <v>44081983</v>
      </c>
      <c r="AH4" s="147"/>
      <c r="AI4" s="16"/>
      <c r="AJ4" s="302">
        <f>AD4/AA4*100</f>
        <v>101.72581737704405</v>
      </c>
      <c r="AK4" s="18"/>
    </row>
    <row r="5" spans="2:37" ht="18.75" customHeight="1" thickBot="1" x14ac:dyDescent="0.2">
      <c r="B5" s="4"/>
      <c r="C5" s="399" t="s">
        <v>47</v>
      </c>
      <c r="D5" s="399"/>
      <c r="E5" s="399"/>
      <c r="F5" s="12"/>
      <c r="G5" s="13"/>
      <c r="H5" s="14">
        <v>2920125</v>
      </c>
      <c r="I5" s="15"/>
      <c r="J5" s="16"/>
      <c r="K5" s="14">
        <v>2848293</v>
      </c>
      <c r="L5" s="15"/>
      <c r="M5" s="14"/>
      <c r="N5" s="171">
        <f>K5-H5</f>
        <v>-71832</v>
      </c>
      <c r="O5" s="14"/>
      <c r="P5" s="16"/>
      <c r="Q5" s="17">
        <f>K5/H5*100</f>
        <v>97.540105303711314</v>
      </c>
      <c r="R5" s="18"/>
      <c r="U5" s="4"/>
      <c r="V5" s="401" t="s">
        <v>47</v>
      </c>
      <c r="W5" s="401"/>
      <c r="X5" s="401"/>
      <c r="Y5" s="12"/>
      <c r="Z5" s="13"/>
      <c r="AA5" s="14">
        <v>2920124598</v>
      </c>
      <c r="AB5" s="15"/>
      <c r="AC5" s="16"/>
      <c r="AD5" s="14">
        <v>2848292979</v>
      </c>
      <c r="AE5" s="15"/>
      <c r="AF5" s="14"/>
      <c r="AG5" s="171">
        <f t="shared" ref="AG5:AG6" si="0">AD5-AA5</f>
        <v>-71831619</v>
      </c>
      <c r="AH5" s="14"/>
      <c r="AI5" s="16"/>
      <c r="AJ5" s="302">
        <f>AD5/AA5*100</f>
        <v>97.540118012457498</v>
      </c>
      <c r="AK5" s="18"/>
    </row>
    <row r="6" spans="2:37" ht="18.75" customHeight="1" thickBot="1" x14ac:dyDescent="0.2">
      <c r="B6" s="6"/>
      <c r="C6" s="400" t="s">
        <v>48</v>
      </c>
      <c r="D6" s="400"/>
      <c r="E6" s="400"/>
      <c r="F6" s="162"/>
      <c r="G6" s="163"/>
      <c r="H6" s="164">
        <f>SUM(H4,H5)</f>
        <v>5474392</v>
      </c>
      <c r="I6" s="165"/>
      <c r="J6" s="166"/>
      <c r="K6" s="164">
        <f>SUM(K4:K5)</f>
        <v>5446642</v>
      </c>
      <c r="L6" s="165"/>
      <c r="M6" s="164"/>
      <c r="N6" s="172">
        <f>K6-H6</f>
        <v>-27750</v>
      </c>
      <c r="O6" s="164"/>
      <c r="P6" s="166"/>
      <c r="Q6" s="168">
        <f>K6/H6*100</f>
        <v>99.493094392948109</v>
      </c>
      <c r="R6" s="167"/>
      <c r="U6" s="6"/>
      <c r="V6" s="400" t="s">
        <v>48</v>
      </c>
      <c r="W6" s="400"/>
      <c r="X6" s="400"/>
      <c r="Y6" s="162"/>
      <c r="Z6" s="163"/>
      <c r="AA6" s="164">
        <f>SUM(AA4,AA5)+1</f>
        <v>5474391556</v>
      </c>
      <c r="AB6" s="165"/>
      <c r="AC6" s="166"/>
      <c r="AD6" s="164">
        <f>SUM(AD4:AD5)</f>
        <v>5446641919</v>
      </c>
      <c r="AE6" s="165"/>
      <c r="AF6" s="164"/>
      <c r="AG6" s="172">
        <f t="shared" si="0"/>
        <v>-27749637</v>
      </c>
      <c r="AH6" s="164"/>
      <c r="AI6" s="166"/>
      <c r="AJ6" s="303">
        <f>AD6/AA6*100</f>
        <v>99.493100982709464</v>
      </c>
      <c r="AK6" s="167"/>
    </row>
    <row r="7" spans="2:37" ht="7.5" customHeight="1" x14ac:dyDescent="0.15"/>
    <row r="8" spans="2:37" x14ac:dyDescent="0.15">
      <c r="B8" s="19"/>
    </row>
    <row r="9" spans="2:37" ht="18.75" customHeight="1" x14ac:dyDescent="0.15"/>
    <row r="10" spans="2:37" ht="18.75" customHeight="1" x14ac:dyDescent="0.15"/>
    <row r="11" spans="2:37" ht="18.75" customHeight="1" x14ac:dyDescent="0.15">
      <c r="AD11" s="301"/>
    </row>
    <row r="12" spans="2:37" ht="18.75" customHeight="1" x14ac:dyDescent="0.15"/>
    <row r="13" spans="2:37" ht="18.75" customHeight="1" x14ac:dyDescent="0.15"/>
    <row r="14" spans="2:37" ht="18.75" customHeight="1" x14ac:dyDescent="0.15"/>
    <row r="15" spans="2:37" ht="18.75" customHeight="1" x14ac:dyDescent="0.15"/>
  </sheetData>
  <mergeCells count="8">
    <mergeCell ref="C3:E3"/>
    <mergeCell ref="C4:E4"/>
    <mergeCell ref="C5:E5"/>
    <mergeCell ref="C6:E6"/>
    <mergeCell ref="V3:X3"/>
    <mergeCell ref="V4:X4"/>
    <mergeCell ref="V5:X5"/>
    <mergeCell ref="V6:X6"/>
  </mergeCells>
  <phoneticPr fontId="2"/>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0"/>
  <sheetViews>
    <sheetView showGridLines="0" topLeftCell="A20" workbookViewId="0">
      <selection activeCell="A2" sqref="A2:S7"/>
    </sheetView>
  </sheetViews>
  <sheetFormatPr defaultRowHeight="14.25" x14ac:dyDescent="0.15"/>
  <cols>
    <col min="1" max="4" width="1.25" customWidth="1"/>
    <col min="5" max="5" width="17.5" customWidth="1"/>
    <col min="6" max="7" width="1.25" customWidth="1"/>
    <col min="8" max="8" width="11.25" customWidth="1"/>
    <col min="9" max="10" width="1.25" customWidth="1"/>
    <col min="11" max="11" width="8.125" customWidth="1"/>
    <col min="12" max="13" width="1.25" customWidth="1"/>
    <col min="14" max="14" width="11.25" customWidth="1"/>
    <col min="15" max="16" width="1.25" customWidth="1"/>
    <col min="17" max="17" width="8.125" customWidth="1"/>
    <col min="18" max="19" width="1.25" customWidth="1"/>
    <col min="20" max="20" width="11.25" customWidth="1"/>
    <col min="21" max="22" width="1.25" customWidth="1"/>
    <col min="23" max="23" width="8.125" customWidth="1"/>
    <col min="24" max="25" width="1.25" customWidth="1"/>
    <col min="26" max="26" width="8.75" customWidth="1"/>
    <col min="27" max="28" width="1.25" customWidth="1"/>
    <col min="29" max="29" width="8.75" customWidth="1"/>
    <col min="30" max="31" width="1.25" customWidth="1"/>
  </cols>
  <sheetData>
    <row r="1" spans="2:30" ht="14.25" customHeight="1" thickBot="1" x14ac:dyDescent="0.2">
      <c r="R1" s="3"/>
      <c r="AD1" s="3" t="s">
        <v>10</v>
      </c>
    </row>
    <row r="2" spans="2:30" ht="18.75" customHeight="1" x14ac:dyDescent="0.15">
      <c r="B2" s="25"/>
      <c r="C2" s="406" t="s">
        <v>0</v>
      </c>
      <c r="D2" s="406"/>
      <c r="E2" s="406"/>
      <c r="F2" s="26"/>
      <c r="G2" s="27"/>
      <c r="H2" s="405" t="s">
        <v>208</v>
      </c>
      <c r="I2" s="405"/>
      <c r="J2" s="405"/>
      <c r="K2" s="405"/>
      <c r="L2" s="373"/>
      <c r="M2" s="374"/>
      <c r="N2" s="405" t="s">
        <v>210</v>
      </c>
      <c r="O2" s="405"/>
      <c r="P2" s="405"/>
      <c r="Q2" s="405"/>
      <c r="R2" s="373"/>
      <c r="S2" s="374"/>
      <c r="T2" s="405" t="s">
        <v>209</v>
      </c>
      <c r="U2" s="405"/>
      <c r="V2" s="405"/>
      <c r="W2" s="405"/>
      <c r="X2" s="28"/>
      <c r="Y2" s="30"/>
      <c r="Z2" s="409" t="s">
        <v>138</v>
      </c>
      <c r="AA2" s="31"/>
      <c r="AB2" s="32"/>
      <c r="AC2" s="409" t="s">
        <v>139</v>
      </c>
      <c r="AD2" s="26"/>
    </row>
    <row r="3" spans="2:30" ht="18.75" customHeight="1" x14ac:dyDescent="0.15">
      <c r="B3" s="36"/>
      <c r="C3" s="407"/>
      <c r="D3" s="407"/>
      <c r="E3" s="407"/>
      <c r="F3" s="37"/>
      <c r="G3" s="38"/>
      <c r="H3" s="323" t="s">
        <v>135</v>
      </c>
      <c r="I3" s="40"/>
      <c r="J3" s="41"/>
      <c r="K3" s="323" t="s">
        <v>9</v>
      </c>
      <c r="L3" s="40"/>
      <c r="M3" s="42"/>
      <c r="N3" s="323" t="s">
        <v>136</v>
      </c>
      <c r="O3" s="40"/>
      <c r="P3" s="41"/>
      <c r="Q3" s="323" t="s">
        <v>9</v>
      </c>
      <c r="R3" s="40"/>
      <c r="S3" s="42"/>
      <c r="T3" s="323" t="s">
        <v>137</v>
      </c>
      <c r="U3" s="40"/>
      <c r="V3" s="41"/>
      <c r="W3" s="323" t="s">
        <v>9</v>
      </c>
      <c r="X3" s="40"/>
      <c r="Y3" s="41"/>
      <c r="Z3" s="410"/>
      <c r="AA3" s="43"/>
      <c r="AB3" s="44"/>
      <c r="AC3" s="410"/>
      <c r="AD3" s="37"/>
    </row>
    <row r="4" spans="2:30" ht="18.75" customHeight="1" x14ac:dyDescent="0.15">
      <c r="B4" s="65"/>
      <c r="C4" s="403" t="s">
        <v>21</v>
      </c>
      <c r="D4" s="403"/>
      <c r="E4" s="403"/>
      <c r="F4" s="109"/>
      <c r="G4" s="110"/>
      <c r="H4" s="183">
        <f>ROUND('計数整理表（千単）'!H5/1000,0)</f>
        <v>1253416</v>
      </c>
      <c r="I4" s="112"/>
      <c r="J4" s="113"/>
      <c r="K4" s="114">
        <f>'計数整理表（千単）'!K5</f>
        <v>49.1</v>
      </c>
      <c r="L4" s="112"/>
      <c r="M4" s="115"/>
      <c r="N4" s="183">
        <f>ROUND('計数整理表（千単）'!N5/1000,0)</f>
        <v>1281820</v>
      </c>
      <c r="O4" s="112"/>
      <c r="P4" s="113"/>
      <c r="Q4" s="114">
        <f>'計数整理表（千単）'!Q5</f>
        <v>51.6</v>
      </c>
      <c r="R4" s="112"/>
      <c r="S4" s="115"/>
      <c r="T4" s="183">
        <f>ROUND('計数整理表（千単）'!T5/1000,0)</f>
        <v>1284411</v>
      </c>
      <c r="U4" s="112"/>
      <c r="V4" s="113"/>
      <c r="W4" s="114">
        <f>'計数整理表（千単）'!W5</f>
        <v>49.4</v>
      </c>
      <c r="X4" s="112"/>
      <c r="Y4" s="113"/>
      <c r="Z4" s="114">
        <f>'計数整理表（千単）'!Z5</f>
        <v>102.47284221678996</v>
      </c>
      <c r="AA4" s="112"/>
      <c r="AB4" s="113"/>
      <c r="AC4" s="114">
        <f>'計数整理表（千単）'!AC5</f>
        <v>100.2021344650575</v>
      </c>
      <c r="AD4" s="118"/>
    </row>
    <row r="5" spans="2:30" ht="18.75" customHeight="1" x14ac:dyDescent="0.15">
      <c r="B5" s="36"/>
      <c r="C5" s="40"/>
      <c r="D5" s="322"/>
      <c r="E5" s="322" t="s">
        <v>24</v>
      </c>
      <c r="F5" s="66"/>
      <c r="G5" s="67"/>
      <c r="H5" s="181">
        <f>ROUND('計数整理表（千単）'!H6/1000,0)</f>
        <v>299441</v>
      </c>
      <c r="I5" s="69"/>
      <c r="J5" s="70"/>
      <c r="K5" s="71">
        <f>'計数整理表（千単）'!K6</f>
        <v>11.7</v>
      </c>
      <c r="L5" s="69"/>
      <c r="M5" s="72"/>
      <c r="N5" s="181">
        <f>ROUND('計数整理表（千単）'!N6/1000,0)</f>
        <v>296139</v>
      </c>
      <c r="O5" s="69"/>
      <c r="P5" s="70"/>
      <c r="Q5" s="71">
        <f>'計数整理表（千単）'!Q6</f>
        <v>11.9</v>
      </c>
      <c r="R5" s="69"/>
      <c r="S5" s="72"/>
      <c r="T5" s="181">
        <f>ROUND('計数整理表（千単）'!T6/1000,0)</f>
        <v>287649</v>
      </c>
      <c r="U5" s="69"/>
      <c r="V5" s="70"/>
      <c r="W5" s="71">
        <f>'計数整理表（千単）'!W6</f>
        <v>11</v>
      </c>
      <c r="X5" s="69"/>
      <c r="Y5" s="70"/>
      <c r="Z5" s="71">
        <f>'計数整理表（千単）'!Z6</f>
        <v>96.061995518315797</v>
      </c>
      <c r="AA5" s="69"/>
      <c r="AB5" s="70"/>
      <c r="AC5" s="71">
        <f>'計数整理表（千単）'!AC6</f>
        <v>97.133103036074274</v>
      </c>
      <c r="AD5" s="76"/>
    </row>
    <row r="6" spans="2:30" ht="18.75" customHeight="1" x14ac:dyDescent="0.15">
      <c r="B6" s="36"/>
      <c r="C6" s="40"/>
      <c r="D6" s="322"/>
      <c r="E6" s="322" t="s">
        <v>22</v>
      </c>
      <c r="F6" s="66"/>
      <c r="G6" s="67"/>
      <c r="H6" s="181">
        <f>ROUND('計数整理表（千単）'!H7/1000,0)</f>
        <v>416848</v>
      </c>
      <c r="I6" s="69"/>
      <c r="J6" s="70"/>
      <c r="K6" s="71">
        <f>'計数整理表（千単）'!K7</f>
        <v>16.3</v>
      </c>
      <c r="L6" s="69"/>
      <c r="M6" s="72"/>
      <c r="N6" s="181">
        <f>ROUND('計数整理表（千単）'!N7/1000,0)</f>
        <v>445969</v>
      </c>
      <c r="O6" s="69"/>
      <c r="P6" s="70"/>
      <c r="Q6" s="71">
        <f>'計数整理表（千単）'!Q7</f>
        <v>18</v>
      </c>
      <c r="R6" s="69"/>
      <c r="S6" s="72"/>
      <c r="T6" s="181">
        <f>ROUND('計数整理表（千単）'!T7/1000,0)</f>
        <v>438973</v>
      </c>
      <c r="U6" s="69"/>
      <c r="V6" s="70"/>
      <c r="W6" s="71">
        <f>'計数整理表（千単）'!W7</f>
        <v>16.899999999999999</v>
      </c>
      <c r="X6" s="69"/>
      <c r="Y6" s="70"/>
      <c r="Z6" s="71">
        <f>'計数整理表（千単）'!Z7</f>
        <v>105.30769009327142</v>
      </c>
      <c r="AA6" s="69"/>
      <c r="AB6" s="70"/>
      <c r="AC6" s="71">
        <f>'計数整理表（千単）'!AC7</f>
        <v>98.431281098013528</v>
      </c>
      <c r="AD6" s="76"/>
    </row>
    <row r="7" spans="2:30" ht="18.75" customHeight="1" x14ac:dyDescent="0.15">
      <c r="B7" s="36"/>
      <c r="C7" s="40"/>
      <c r="D7" s="321"/>
      <c r="E7" s="321" t="s">
        <v>23</v>
      </c>
      <c r="F7" s="109"/>
      <c r="G7" s="110"/>
      <c r="H7" s="183">
        <f>ROUND('計数整理表（千単）'!H8/1000,0)</f>
        <v>327004</v>
      </c>
      <c r="I7" s="112"/>
      <c r="J7" s="113"/>
      <c r="K7" s="114">
        <f>'計数整理表（千単）'!K8</f>
        <v>12.8</v>
      </c>
      <c r="L7" s="112"/>
      <c r="M7" s="115"/>
      <c r="N7" s="183">
        <f>ROUND('計数整理表（千単）'!N8/1000,0)</f>
        <v>332960</v>
      </c>
      <c r="O7" s="112"/>
      <c r="P7" s="113"/>
      <c r="Q7" s="114">
        <f>'計数整理表（千単）'!Q8</f>
        <v>13.4</v>
      </c>
      <c r="R7" s="112"/>
      <c r="S7" s="115"/>
      <c r="T7" s="183">
        <f>ROUND('計数整理表（千単）'!T8/1000,0)</f>
        <v>350125</v>
      </c>
      <c r="U7" s="112"/>
      <c r="V7" s="113"/>
      <c r="W7" s="114">
        <f>'計数整理表（千単）'!W8</f>
        <v>13.5</v>
      </c>
      <c r="X7" s="112"/>
      <c r="Y7" s="113"/>
      <c r="Z7" s="114">
        <f>'計数整理表（千単）'!Z8</f>
        <v>107.07055571185673</v>
      </c>
      <c r="AA7" s="112"/>
      <c r="AB7" s="113"/>
      <c r="AC7" s="114">
        <f>'計数整理表（千単）'!AC8</f>
        <v>105.15527390677559</v>
      </c>
      <c r="AD7" s="118"/>
    </row>
    <row r="8" spans="2:30" ht="18.75" customHeight="1" x14ac:dyDescent="0.15">
      <c r="B8" s="87"/>
      <c r="C8" s="88"/>
      <c r="D8" s="322"/>
      <c r="E8" s="322" t="s">
        <v>143</v>
      </c>
      <c r="F8" s="66"/>
      <c r="G8" s="67"/>
      <c r="H8" s="181">
        <f>ROUND('計数整理表（千単）'!H9/1000,0)</f>
        <v>210123</v>
      </c>
      <c r="I8" s="69"/>
      <c r="J8" s="70"/>
      <c r="K8" s="71">
        <f>'計数整理表（千単）'!K9</f>
        <v>8.2999999999999989</v>
      </c>
      <c r="L8" s="69"/>
      <c r="M8" s="72"/>
      <c r="N8" s="181">
        <f>ROUND('計数整理表（千単）'!N9/1000,0)</f>
        <v>206752</v>
      </c>
      <c r="O8" s="69"/>
      <c r="P8" s="70"/>
      <c r="Q8" s="71">
        <f>'計数整理表（千単）'!Q9</f>
        <v>8.3000000000000007</v>
      </c>
      <c r="R8" s="69"/>
      <c r="S8" s="72"/>
      <c r="T8" s="181">
        <f>ROUND('計数整理表（千単）'!T9/1000,0)</f>
        <v>207664</v>
      </c>
      <c r="U8" s="69"/>
      <c r="V8" s="70"/>
      <c r="W8" s="71">
        <f>'計数整理表（千単）'!W9</f>
        <v>8</v>
      </c>
      <c r="X8" s="69"/>
      <c r="Y8" s="70"/>
      <c r="Z8" s="71">
        <f>'計数整理表（千単）'!Z9</f>
        <v>98.829733061111824</v>
      </c>
      <c r="AA8" s="69"/>
      <c r="AB8" s="70"/>
      <c r="AC8" s="71">
        <f>'計数整理表（千単）'!AC9</f>
        <v>100.44110818758708</v>
      </c>
      <c r="AD8" s="76"/>
    </row>
    <row r="9" spans="2:30" ht="18.75" customHeight="1" x14ac:dyDescent="0.15">
      <c r="B9" s="87"/>
      <c r="C9" s="414" t="s">
        <v>26</v>
      </c>
      <c r="D9" s="414"/>
      <c r="E9" s="414"/>
      <c r="F9" s="89"/>
      <c r="G9" s="90"/>
      <c r="H9" s="182">
        <f>ROUND('計数整理表（千単）'!H10/1000,0)</f>
        <v>148838</v>
      </c>
      <c r="I9" s="92"/>
      <c r="J9" s="93"/>
      <c r="K9" s="94">
        <f>'計数整理表（千単）'!K10</f>
        <v>5.8</v>
      </c>
      <c r="L9" s="92"/>
      <c r="M9" s="95"/>
      <c r="N9" s="182">
        <f>ROUND('計数整理表（千単）'!N10/1000,0)</f>
        <v>155948</v>
      </c>
      <c r="O9" s="92"/>
      <c r="P9" s="93"/>
      <c r="Q9" s="94">
        <f>'計数整理表（千単）'!Q10</f>
        <v>6.3</v>
      </c>
      <c r="R9" s="92"/>
      <c r="S9" s="95"/>
      <c r="T9" s="182">
        <f>ROUND('計数整理表（千単）'!T10/1000,0)</f>
        <v>158573</v>
      </c>
      <c r="U9" s="92"/>
      <c r="V9" s="93"/>
      <c r="W9" s="94">
        <f>'計数整理表（千単）'!W10</f>
        <v>6.1</v>
      </c>
      <c r="X9" s="92"/>
      <c r="Y9" s="93"/>
      <c r="Z9" s="94">
        <f>'計数整理表（千単）'!Z10</f>
        <v>106.54066837769925</v>
      </c>
      <c r="AA9" s="92"/>
      <c r="AB9" s="93"/>
      <c r="AC9" s="94">
        <f>'計数整理表（千単）'!AC10</f>
        <v>101.68325339215636</v>
      </c>
      <c r="AD9" s="99"/>
    </row>
    <row r="10" spans="2:30" ht="18.75" customHeight="1" x14ac:dyDescent="0.15">
      <c r="B10" s="87"/>
      <c r="C10" s="414" t="s">
        <v>27</v>
      </c>
      <c r="D10" s="414"/>
      <c r="E10" s="414"/>
      <c r="F10" s="89"/>
      <c r="G10" s="90"/>
      <c r="H10" s="182">
        <f>ROUND('計数整理表（千単）'!H11/1000,0)</f>
        <v>3800</v>
      </c>
      <c r="I10" s="92"/>
      <c r="J10" s="93"/>
      <c r="K10" s="94">
        <f>'計数整理表（千単）'!K11</f>
        <v>0.2</v>
      </c>
      <c r="L10" s="92"/>
      <c r="M10" s="95"/>
      <c r="N10" s="182">
        <f>ROUND('計数整理表（千単）'!N11/1000,0)</f>
        <v>3719</v>
      </c>
      <c r="O10" s="92"/>
      <c r="P10" s="93"/>
      <c r="Q10" s="94">
        <f>'計数整理表（千単）'!Q11</f>
        <v>0.1</v>
      </c>
      <c r="R10" s="92"/>
      <c r="S10" s="95"/>
      <c r="T10" s="182">
        <f>ROUND('計数整理表（千単）'!T11/1000,0)</f>
        <v>12064</v>
      </c>
      <c r="U10" s="92"/>
      <c r="V10" s="93"/>
      <c r="W10" s="94">
        <f>'計数整理表（千単）'!W11</f>
        <v>0.5</v>
      </c>
      <c r="X10" s="92"/>
      <c r="Y10" s="93"/>
      <c r="Z10" s="94">
        <f>'計数整理表（千単）'!Z11</f>
        <v>317.47486842105263</v>
      </c>
      <c r="AA10" s="92"/>
      <c r="AB10" s="93"/>
      <c r="AC10" s="94">
        <f>'計数整理表（千単）'!AC11</f>
        <v>324.36053033179076</v>
      </c>
      <c r="AD10" s="99"/>
    </row>
    <row r="11" spans="2:30" ht="18.75" customHeight="1" x14ac:dyDescent="0.15">
      <c r="B11" s="87"/>
      <c r="C11" s="414" t="s">
        <v>28</v>
      </c>
      <c r="D11" s="414"/>
      <c r="E11" s="414"/>
      <c r="F11" s="89"/>
      <c r="G11" s="90"/>
      <c r="H11" s="182">
        <f>ROUND('計数整理表（千単）'!H12/1000,0)</f>
        <v>212800</v>
      </c>
      <c r="I11" s="92"/>
      <c r="J11" s="93"/>
      <c r="K11" s="94">
        <f>'計数整理表（千単）'!K12</f>
        <v>8.3000000000000007</v>
      </c>
      <c r="L11" s="92"/>
      <c r="M11" s="95"/>
      <c r="N11" s="182">
        <f>ROUND('計数整理表（千単）'!N12/1000,0)</f>
        <v>234960</v>
      </c>
      <c r="O11" s="92"/>
      <c r="P11" s="93"/>
      <c r="Q11" s="94">
        <f>'計数整理表（千単）'!Q12</f>
        <v>9.5</v>
      </c>
      <c r="R11" s="92"/>
      <c r="S11" s="95"/>
      <c r="T11" s="182">
        <f>ROUND('計数整理表（千単）'!T12/1000,0)</f>
        <v>223800</v>
      </c>
      <c r="U11" s="92"/>
      <c r="V11" s="93"/>
      <c r="W11" s="94">
        <f>'計数整理表（千単）'!W12</f>
        <v>8.6</v>
      </c>
      <c r="X11" s="92"/>
      <c r="Y11" s="93"/>
      <c r="Z11" s="94">
        <f>'計数整理表（千単）'!Z12</f>
        <v>105.16917293233084</v>
      </c>
      <c r="AA11" s="92"/>
      <c r="AB11" s="93"/>
      <c r="AC11" s="94">
        <f>'計数整理表（千単）'!AC12</f>
        <v>95.250132529834204</v>
      </c>
      <c r="AD11" s="99"/>
    </row>
    <row r="12" spans="2:30" ht="18.75" customHeight="1" x14ac:dyDescent="0.15">
      <c r="B12" s="87"/>
      <c r="C12" s="414" t="s">
        <v>4</v>
      </c>
      <c r="D12" s="414"/>
      <c r="E12" s="414"/>
      <c r="F12" s="89"/>
      <c r="G12" s="90"/>
      <c r="H12" s="182">
        <f>ROUND('計数整理表（千単）'!H13/1000,0)</f>
        <v>189954</v>
      </c>
      <c r="I12" s="92"/>
      <c r="J12" s="93"/>
      <c r="K12" s="94">
        <f>'計数整理表（千単）'!K13</f>
        <v>7.4</v>
      </c>
      <c r="L12" s="92"/>
      <c r="M12" s="95"/>
      <c r="N12" s="182">
        <f>ROUND('計数整理表（千単）'!N13/1000,0)</f>
        <v>191601</v>
      </c>
      <c r="O12" s="92"/>
      <c r="P12" s="93"/>
      <c r="Q12" s="94">
        <f>'計数整理表（千単）'!Q13</f>
        <v>7.7</v>
      </c>
      <c r="R12" s="92"/>
      <c r="S12" s="95"/>
      <c r="T12" s="182">
        <f>ROUND('計数整理表（千単）'!T13/1000,0)</f>
        <v>200201</v>
      </c>
      <c r="U12" s="92"/>
      <c r="V12" s="93"/>
      <c r="W12" s="94">
        <f>'計数整理表（千単）'!W13</f>
        <v>7.7</v>
      </c>
      <c r="X12" s="92"/>
      <c r="Y12" s="93"/>
      <c r="Z12" s="94">
        <f>'計数整理表（千単）'!Z13</f>
        <v>105.39457984179741</v>
      </c>
      <c r="AA12" s="92"/>
      <c r="AB12" s="93"/>
      <c r="AC12" s="94">
        <f>'計数整理表（千単）'!AC13</f>
        <v>104.48854050107501</v>
      </c>
      <c r="AD12" s="99"/>
    </row>
    <row r="13" spans="2:30" ht="18.75" customHeight="1" x14ac:dyDescent="0.15">
      <c r="B13" s="87"/>
      <c r="C13" s="414" t="s">
        <v>29</v>
      </c>
      <c r="D13" s="414"/>
      <c r="E13" s="414"/>
      <c r="F13" s="89"/>
      <c r="G13" s="90"/>
      <c r="H13" s="182">
        <f>ROUND('計数整理表（千単）'!H14/1000,0)</f>
        <v>298691</v>
      </c>
      <c r="I13" s="92"/>
      <c r="J13" s="93"/>
      <c r="K13" s="94">
        <f>'計数整理表（千単）'!K14</f>
        <v>11.7</v>
      </c>
      <c r="L13" s="92"/>
      <c r="M13" s="95"/>
      <c r="N13" s="182">
        <f>ROUND('計数整理表（千単）'!N14/1000,0)</f>
        <v>259086</v>
      </c>
      <c r="O13" s="92"/>
      <c r="P13" s="93"/>
      <c r="Q13" s="94">
        <f>'計数整理表（千単）'!Q14</f>
        <v>10.4</v>
      </c>
      <c r="R13" s="92"/>
      <c r="S13" s="95"/>
      <c r="T13" s="182">
        <f>ROUND('計数整理表（千単）'!T14/1000,0)</f>
        <v>260286</v>
      </c>
      <c r="U13" s="92"/>
      <c r="V13" s="93"/>
      <c r="W13" s="94">
        <f>'計数整理表（千単）'!W14</f>
        <v>10</v>
      </c>
      <c r="X13" s="92"/>
      <c r="Y13" s="93"/>
      <c r="Z13" s="94">
        <f>'計数整理表（千単）'!Z14</f>
        <v>87.142230599515898</v>
      </c>
      <c r="AA13" s="92"/>
      <c r="AB13" s="93"/>
      <c r="AC13" s="94">
        <f>'計数整理表（千単）'!AC14</f>
        <v>100.46303715888003</v>
      </c>
      <c r="AD13" s="99"/>
    </row>
    <row r="14" spans="2:30" ht="18.75" customHeight="1" x14ac:dyDescent="0.15">
      <c r="B14" s="36"/>
      <c r="C14" s="407" t="s">
        <v>5</v>
      </c>
      <c r="D14" s="414"/>
      <c r="E14" s="414"/>
      <c r="F14" s="89"/>
      <c r="G14" s="90"/>
      <c r="H14" s="182">
        <f>ROUND('計数整理表（千単）'!H15/1000,0)</f>
        <v>446768</v>
      </c>
      <c r="I14" s="92"/>
      <c r="J14" s="93"/>
      <c r="K14" s="94">
        <f>'計数整理表（千単）'!K15</f>
        <v>17.5</v>
      </c>
      <c r="L14" s="92"/>
      <c r="M14" s="95"/>
      <c r="N14" s="182">
        <f>ROUND('計数整理表（千単）'!N15/1000,0)</f>
        <v>357007</v>
      </c>
      <c r="O14" s="92"/>
      <c r="P14" s="93"/>
      <c r="Q14" s="94">
        <f>'計数整理表（千単）'!Q15</f>
        <v>14.4</v>
      </c>
      <c r="R14" s="92"/>
      <c r="S14" s="95"/>
      <c r="T14" s="182">
        <f>ROUND('計数整理表（千単）'!T15/1000,0)</f>
        <v>459014</v>
      </c>
      <c r="U14" s="92"/>
      <c r="V14" s="93"/>
      <c r="W14" s="94">
        <f>'計数整理表（千単）'!W15</f>
        <v>17.7</v>
      </c>
      <c r="X14" s="92"/>
      <c r="Y14" s="93"/>
      <c r="Z14" s="94">
        <f>'計数整理表（千単）'!Z15</f>
        <v>102.74095982217399</v>
      </c>
      <c r="AA14" s="92"/>
      <c r="AB14" s="93"/>
      <c r="AC14" s="94">
        <f>'計数整理表（千単）'!AC15</f>
        <v>128.5727379481113</v>
      </c>
      <c r="AD14" s="99"/>
    </row>
    <row r="15" spans="2:30" ht="18.75" customHeight="1" x14ac:dyDescent="0.15">
      <c r="B15" s="36"/>
      <c r="C15" s="40"/>
      <c r="D15" s="322"/>
      <c r="E15" s="322" t="s">
        <v>32</v>
      </c>
      <c r="F15" s="66"/>
      <c r="G15" s="67"/>
      <c r="H15" s="181">
        <f>ROUND('計数整理表（千単）'!H16/1000,0)</f>
        <v>301916</v>
      </c>
      <c r="I15" s="69"/>
      <c r="J15" s="70"/>
      <c r="K15" s="71">
        <f>'計数整理表（千単）'!K16</f>
        <v>11.8</v>
      </c>
      <c r="L15" s="69"/>
      <c r="M15" s="72"/>
      <c r="N15" s="181">
        <f>ROUND('計数整理表（千単）'!N16/1000,0)</f>
        <v>251943</v>
      </c>
      <c r="O15" s="69"/>
      <c r="P15" s="70"/>
      <c r="Q15" s="71">
        <f>'計数整理表（千単）'!Q16</f>
        <v>10.1</v>
      </c>
      <c r="R15" s="69"/>
      <c r="S15" s="72"/>
      <c r="T15" s="181">
        <f>ROUND('計数整理表（千単）'!T16/1000,0)</f>
        <v>319587</v>
      </c>
      <c r="U15" s="69"/>
      <c r="V15" s="70"/>
      <c r="W15" s="71">
        <f>'計数整理表（千単）'!W16</f>
        <v>12.3</v>
      </c>
      <c r="X15" s="69"/>
      <c r="Y15" s="70"/>
      <c r="Z15" s="71">
        <f>'計数整理表（千単）'!Z16</f>
        <v>105.85289823744748</v>
      </c>
      <c r="AA15" s="69"/>
      <c r="AB15" s="70"/>
      <c r="AC15" s="71">
        <f>'計数整理表（千単）'!AC16</f>
        <v>126.84887516983316</v>
      </c>
      <c r="AD15" s="76"/>
    </row>
    <row r="16" spans="2:30" ht="18.75" customHeight="1" x14ac:dyDescent="0.15">
      <c r="B16" s="36"/>
      <c r="C16" s="40"/>
      <c r="D16" s="322"/>
      <c r="E16" s="322" t="s">
        <v>7</v>
      </c>
      <c r="F16" s="66"/>
      <c r="G16" s="67"/>
      <c r="H16" s="181">
        <f>ROUND('計数整理表（千単）'!H17/1000,0)</f>
        <v>31235</v>
      </c>
      <c r="I16" s="69"/>
      <c r="J16" s="70"/>
      <c r="K16" s="71">
        <f>'計数整理表（千単）'!K17</f>
        <v>1.2</v>
      </c>
      <c r="L16" s="69"/>
      <c r="M16" s="72"/>
      <c r="N16" s="181">
        <f>ROUND('計数整理表（千単）'!N17/1000,0)</f>
        <v>1227</v>
      </c>
      <c r="O16" s="69"/>
      <c r="P16" s="70"/>
      <c r="Q16" s="71">
        <f>'計数整理表（千単）'!Q17</f>
        <v>0.1</v>
      </c>
      <c r="R16" s="69"/>
      <c r="S16" s="72"/>
      <c r="T16" s="181">
        <f>ROUND('計数整理表（千単）'!T17/1000,0)</f>
        <v>33491</v>
      </c>
      <c r="U16" s="69"/>
      <c r="V16" s="70"/>
      <c r="W16" s="71">
        <f>'計数整理表（千単）'!W17</f>
        <v>1.3</v>
      </c>
      <c r="X16" s="69"/>
      <c r="Y16" s="70"/>
      <c r="Z16" s="71">
        <f>'計数整理表（千単）'!Z17</f>
        <v>107.22204770169053</v>
      </c>
      <c r="AA16" s="69"/>
      <c r="AB16" s="70"/>
      <c r="AC16" s="71">
        <f>'計数整理表（千単）'!AC17</f>
        <v>2729.1479239600244</v>
      </c>
      <c r="AD16" s="76"/>
    </row>
    <row r="17" spans="2:30" ht="18.75" customHeight="1" thickBot="1" x14ac:dyDescent="0.2">
      <c r="B17" s="36"/>
      <c r="C17" s="40"/>
      <c r="D17" s="321"/>
      <c r="E17" s="321" t="s">
        <v>5</v>
      </c>
      <c r="F17" s="109"/>
      <c r="G17" s="110"/>
      <c r="H17" s="183">
        <f>ROUND('計数整理表（千単）'!H18/1000,0)</f>
        <v>113618</v>
      </c>
      <c r="I17" s="112"/>
      <c r="J17" s="113"/>
      <c r="K17" s="114">
        <f>'計数整理表（千単）'!K18</f>
        <v>4.5</v>
      </c>
      <c r="L17" s="112"/>
      <c r="M17" s="115"/>
      <c r="N17" s="183">
        <f>ROUND('計数整理表（千単）'!N18/1000,0)</f>
        <v>103837</v>
      </c>
      <c r="O17" s="112"/>
      <c r="P17" s="113"/>
      <c r="Q17" s="114">
        <f>'計数整理表（千単）'!Q18</f>
        <v>4.2</v>
      </c>
      <c r="R17" s="112"/>
      <c r="S17" s="115"/>
      <c r="T17" s="183">
        <f>ROUND('計数整理表（千単）'!T18/1000,0)</f>
        <v>105937</v>
      </c>
      <c r="U17" s="112"/>
      <c r="V17" s="113"/>
      <c r="W17" s="114">
        <f>'計数整理表（千単）'!W18</f>
        <v>4.0999999999999996</v>
      </c>
      <c r="X17" s="112"/>
      <c r="Y17" s="113"/>
      <c r="Z17" s="114">
        <f>'計数整理表（千単）'!Z18</f>
        <v>93.239727414226365</v>
      </c>
      <c r="AA17" s="112"/>
      <c r="AB17" s="113"/>
      <c r="AC17" s="114">
        <f>'計数整理表（千単）'!AC18</f>
        <v>102.02194575259271</v>
      </c>
      <c r="AD17" s="118"/>
    </row>
    <row r="18" spans="2:30" ht="18.75" customHeight="1" thickBot="1" x14ac:dyDescent="0.2">
      <c r="B18" s="329"/>
      <c r="C18" s="404" t="s">
        <v>6</v>
      </c>
      <c r="D18" s="404"/>
      <c r="E18" s="404"/>
      <c r="F18" s="330"/>
      <c r="G18" s="331"/>
      <c r="H18" s="375">
        <f>ROUND('計数整理表（千単）'!H19/1000,0)</f>
        <v>2554267</v>
      </c>
      <c r="I18" s="333"/>
      <c r="J18" s="334"/>
      <c r="K18" s="335">
        <f>'計数整理表（千単）'!K19</f>
        <v>100.00000000000001</v>
      </c>
      <c r="L18" s="333"/>
      <c r="M18" s="336"/>
      <c r="N18" s="375">
        <f>ROUND('計数整理表（千単）'!N19/1000,0)</f>
        <v>2484142</v>
      </c>
      <c r="O18" s="333"/>
      <c r="P18" s="334"/>
      <c r="Q18" s="335">
        <f>'計数整理表（千単）'!Q19</f>
        <v>100.00000000000001</v>
      </c>
      <c r="R18" s="333"/>
      <c r="S18" s="336"/>
      <c r="T18" s="375">
        <f>ROUND('計数整理表（千単）'!T19/1000,0)</f>
        <v>2598349</v>
      </c>
      <c r="U18" s="333"/>
      <c r="V18" s="334"/>
      <c r="W18" s="335">
        <f>'計数整理表（千単）'!W19</f>
        <v>100</v>
      </c>
      <c r="X18" s="333"/>
      <c r="Y18" s="334"/>
      <c r="Z18" s="335">
        <f>'計数整理表（千単）'!Z19</f>
        <v>101.72581737704405</v>
      </c>
      <c r="AA18" s="333"/>
      <c r="AB18" s="334"/>
      <c r="AC18" s="335">
        <f>'計数整理表（千単）'!AC19</f>
        <v>104.59743978718524</v>
      </c>
      <c r="AD18" s="340"/>
    </row>
    <row r="19" spans="2:30" ht="18.75" customHeight="1" x14ac:dyDescent="0.15">
      <c r="B19" s="288"/>
      <c r="C19" s="251"/>
      <c r="D19" s="251"/>
      <c r="E19" s="288"/>
      <c r="F19" s="137"/>
      <c r="G19" s="137"/>
      <c r="H19" s="268"/>
      <c r="I19" s="176"/>
      <c r="J19" s="176"/>
      <c r="K19" s="177"/>
      <c r="L19" s="176"/>
      <c r="M19" s="178"/>
      <c r="N19" s="268"/>
      <c r="O19" s="176"/>
      <c r="P19" s="176"/>
      <c r="Q19" s="177"/>
      <c r="R19" s="176"/>
      <c r="S19" s="178"/>
      <c r="T19" s="268"/>
      <c r="U19" s="176"/>
      <c r="V19" s="176"/>
      <c r="W19" s="177"/>
      <c r="X19" s="176"/>
      <c r="Y19" s="176"/>
      <c r="Z19" s="177"/>
      <c r="AA19" s="176"/>
      <c r="AB19" s="176"/>
      <c r="AC19" s="177"/>
      <c r="AD19" s="176"/>
    </row>
    <row r="20" spans="2:30" ht="7.5" customHeight="1" x14ac:dyDescent="0.15">
      <c r="B20" s="175"/>
      <c r="C20" s="39"/>
      <c r="D20" s="39"/>
      <c r="E20" s="39"/>
      <c r="F20" s="137"/>
      <c r="G20" s="137"/>
      <c r="H20" s="138"/>
      <c r="I20" s="176"/>
      <c r="J20" s="176"/>
      <c r="K20" s="177"/>
      <c r="L20" s="176"/>
      <c r="M20" s="178"/>
      <c r="N20" s="138"/>
      <c r="O20" s="179"/>
      <c r="P20" s="179"/>
      <c r="Q20" s="180"/>
      <c r="R20" s="176"/>
      <c r="S20" s="178"/>
      <c r="T20" s="138"/>
      <c r="U20" s="176"/>
      <c r="V20" s="176"/>
      <c r="W20" s="177"/>
      <c r="X20" s="176"/>
      <c r="Y20" s="176"/>
      <c r="Z20" s="177"/>
      <c r="AA20" s="176"/>
      <c r="AB20" s="176"/>
      <c r="AC20" s="177"/>
      <c r="AD20" s="176"/>
    </row>
    <row r="21" spans="2:30" ht="7.5" customHeight="1" x14ac:dyDescent="0.15">
      <c r="B21" s="175"/>
      <c r="C21" s="231"/>
      <c r="D21" s="231"/>
      <c r="E21" s="231"/>
      <c r="F21" s="137"/>
      <c r="G21" s="137"/>
      <c r="H21" s="138"/>
      <c r="I21" s="176"/>
      <c r="J21" s="176"/>
      <c r="K21" s="177"/>
      <c r="L21" s="176"/>
      <c r="M21" s="178"/>
      <c r="N21" s="138"/>
      <c r="O21" s="179"/>
      <c r="P21" s="179"/>
      <c r="Q21" s="180"/>
      <c r="R21" s="176"/>
      <c r="S21" s="178"/>
      <c r="T21" s="138"/>
      <c r="U21" s="176"/>
      <c r="V21" s="176"/>
      <c r="W21" s="177"/>
      <c r="X21" s="176"/>
      <c r="Y21" s="176"/>
      <c r="Z21" s="177"/>
      <c r="AA21" s="176"/>
      <c r="AB21" s="176"/>
      <c r="AC21" s="177"/>
      <c r="AD21" s="176"/>
    </row>
    <row r="22" spans="2:30" ht="14.25" customHeight="1" thickBot="1" x14ac:dyDescent="0.2">
      <c r="B22" s="175"/>
      <c r="C22" s="39"/>
      <c r="D22" s="39"/>
      <c r="E22" s="39"/>
      <c r="F22" s="137"/>
      <c r="G22" s="137"/>
      <c r="H22" s="138"/>
      <c r="I22" s="176"/>
      <c r="J22" s="176"/>
      <c r="K22" s="177"/>
      <c r="L22" s="176"/>
      <c r="M22" s="178"/>
      <c r="N22" s="138"/>
      <c r="O22" s="179"/>
      <c r="P22" s="179"/>
      <c r="Q22" s="180"/>
      <c r="R22" s="176"/>
      <c r="S22" s="178"/>
      <c r="T22" s="138"/>
      <c r="U22" s="176"/>
      <c r="V22" s="176"/>
      <c r="W22" s="177"/>
      <c r="X22" s="176"/>
      <c r="Y22" s="176"/>
      <c r="Z22" s="177"/>
      <c r="AA22" s="176"/>
      <c r="AB22" s="176"/>
      <c r="AC22" s="177"/>
      <c r="AD22" s="3" t="s">
        <v>10</v>
      </c>
    </row>
    <row r="23" spans="2:30" ht="15" customHeight="1" x14ac:dyDescent="0.15">
      <c r="B23" s="25"/>
      <c r="C23" s="406" t="s">
        <v>0</v>
      </c>
      <c r="D23" s="406"/>
      <c r="E23" s="406"/>
      <c r="F23" s="26"/>
      <c r="G23" s="27"/>
      <c r="H23" s="405" t="s">
        <v>208</v>
      </c>
      <c r="I23" s="405"/>
      <c r="J23" s="405"/>
      <c r="K23" s="405"/>
      <c r="L23" s="373"/>
      <c r="M23" s="374"/>
      <c r="N23" s="405" t="s">
        <v>210</v>
      </c>
      <c r="O23" s="405"/>
      <c r="P23" s="405"/>
      <c r="Q23" s="405"/>
      <c r="R23" s="373"/>
      <c r="S23" s="374"/>
      <c r="T23" s="405" t="s">
        <v>209</v>
      </c>
      <c r="U23" s="405"/>
      <c r="V23" s="405"/>
      <c r="W23" s="405"/>
      <c r="X23" s="28"/>
      <c r="Y23" s="30"/>
      <c r="Z23" s="409" t="s">
        <v>30</v>
      </c>
      <c r="AA23" s="31"/>
      <c r="AB23" s="32"/>
      <c r="AC23" s="409" t="s">
        <v>31</v>
      </c>
      <c r="AD23" s="26"/>
    </row>
    <row r="24" spans="2:30" ht="15" customHeight="1" x14ac:dyDescent="0.15">
      <c r="B24" s="36"/>
      <c r="C24" s="407"/>
      <c r="D24" s="407"/>
      <c r="E24" s="407"/>
      <c r="F24" s="37"/>
      <c r="G24" s="38"/>
      <c r="H24" s="310" t="s">
        <v>15</v>
      </c>
      <c r="I24" s="40"/>
      <c r="J24" s="41"/>
      <c r="K24" s="310" t="s">
        <v>9</v>
      </c>
      <c r="L24" s="40"/>
      <c r="M24" s="42"/>
      <c r="N24" s="310" t="s">
        <v>15</v>
      </c>
      <c r="O24" s="40"/>
      <c r="P24" s="41"/>
      <c r="Q24" s="310" t="s">
        <v>9</v>
      </c>
      <c r="R24" s="40"/>
      <c r="S24" s="42"/>
      <c r="T24" s="310" t="s">
        <v>15</v>
      </c>
      <c r="U24" s="40"/>
      <c r="V24" s="41"/>
      <c r="W24" s="310" t="s">
        <v>9</v>
      </c>
      <c r="X24" s="40"/>
      <c r="Y24" s="41"/>
      <c r="Z24" s="410"/>
      <c r="AA24" s="43"/>
      <c r="AB24" s="44"/>
      <c r="AC24" s="410"/>
      <c r="AD24" s="37"/>
    </row>
    <row r="25" spans="2:30" ht="15" customHeight="1" thickBot="1" x14ac:dyDescent="0.2">
      <c r="B25" s="50"/>
      <c r="C25" s="408"/>
      <c r="D25" s="408"/>
      <c r="E25" s="408"/>
      <c r="F25" s="307"/>
      <c r="G25" s="306"/>
      <c r="H25" s="53" t="s">
        <v>18</v>
      </c>
      <c r="I25" s="54"/>
      <c r="J25" s="55"/>
      <c r="K25" s="304"/>
      <c r="L25" s="54"/>
      <c r="M25" s="305"/>
      <c r="N25" s="53" t="s">
        <v>19</v>
      </c>
      <c r="O25" s="54"/>
      <c r="P25" s="55"/>
      <c r="Q25" s="304"/>
      <c r="R25" s="54"/>
      <c r="S25" s="305"/>
      <c r="T25" s="58" t="s">
        <v>20</v>
      </c>
      <c r="U25" s="54"/>
      <c r="V25" s="55"/>
      <c r="W25" s="304"/>
      <c r="X25" s="54"/>
      <c r="Y25" s="411" t="s">
        <v>16</v>
      </c>
      <c r="Z25" s="412"/>
      <c r="AA25" s="412"/>
      <c r="AB25" s="411" t="s">
        <v>17</v>
      </c>
      <c r="AC25" s="412"/>
      <c r="AD25" s="413"/>
    </row>
    <row r="26" spans="2:30" ht="15" customHeight="1" x14ac:dyDescent="0.15">
      <c r="B26" s="65"/>
      <c r="C26" s="403" t="s">
        <v>35</v>
      </c>
      <c r="D26" s="402"/>
      <c r="E26" s="402"/>
      <c r="F26" s="66"/>
      <c r="G26" s="67"/>
      <c r="H26" s="181">
        <f>ROUND('計数整理表（千単）'!H26/1000,0)</f>
        <v>1065071</v>
      </c>
      <c r="I26" s="69"/>
      <c r="J26" s="70"/>
      <c r="K26" s="71">
        <f>'計数整理表（千単）'!K26</f>
        <v>41.7</v>
      </c>
      <c r="L26" s="69"/>
      <c r="M26" s="72"/>
      <c r="N26" s="181">
        <f>ROUND('計数整理表（千単）'!N26/1000,0)</f>
        <v>1050145</v>
      </c>
      <c r="O26" s="69"/>
      <c r="P26" s="70"/>
      <c r="Q26" s="71">
        <f>'計数整理表（千単）'!Q26</f>
        <v>42.3</v>
      </c>
      <c r="R26" s="73"/>
      <c r="S26" s="72"/>
      <c r="T26" s="181">
        <f>ROUND('計数整理表（千単）'!T26/1000,0)</f>
        <v>1076256</v>
      </c>
      <c r="U26" s="69"/>
      <c r="V26" s="70"/>
      <c r="W26" s="71">
        <f>'計数整理表（千単）'!W26</f>
        <v>41.4</v>
      </c>
      <c r="X26" s="69"/>
      <c r="Y26" s="70"/>
      <c r="Z26" s="71">
        <f>'計数整理表（千単）'!Z26</f>
        <v>101.05014916985775</v>
      </c>
      <c r="AA26" s="69"/>
      <c r="AB26" s="70"/>
      <c r="AC26" s="71">
        <f>'計数整理表（千単）'!AC26</f>
        <v>102.48645751142659</v>
      </c>
      <c r="AD26" s="76"/>
    </row>
    <row r="27" spans="2:30" ht="15" customHeight="1" x14ac:dyDescent="0.15">
      <c r="B27" s="36"/>
      <c r="C27" s="40"/>
      <c r="D27" s="308"/>
      <c r="E27" s="308" t="s">
        <v>39</v>
      </c>
      <c r="F27" s="66"/>
      <c r="G27" s="67"/>
      <c r="H27" s="200">
        <f>ROUND('計数整理表（千単）'!H27/1000,0)</f>
        <v>697459</v>
      </c>
      <c r="I27" s="69"/>
      <c r="J27" s="70"/>
      <c r="K27" s="71">
        <f>'計数整理表（千単）'!K27</f>
        <v>27.3</v>
      </c>
      <c r="L27" s="69"/>
      <c r="M27" s="72"/>
      <c r="N27" s="200">
        <f>ROUND('計数整理表（千単）'!N27/1000,0)</f>
        <v>682023</v>
      </c>
      <c r="O27" s="69"/>
      <c r="P27" s="70"/>
      <c r="Q27" s="71">
        <f>'計数整理表（千単）'!Q27</f>
        <v>27.5</v>
      </c>
      <c r="R27" s="73"/>
      <c r="S27" s="72"/>
      <c r="T27" s="200">
        <f>ROUND('計数整理表（千単）'!T27/1000,0)</f>
        <v>695290</v>
      </c>
      <c r="U27" s="69"/>
      <c r="V27" s="70"/>
      <c r="W27" s="71">
        <f>'計数整理表（千単）'!W27</f>
        <v>26.8</v>
      </c>
      <c r="X27" s="69"/>
      <c r="Y27" s="70"/>
      <c r="Z27" s="71">
        <f>'計数整理表（千単）'!Z27</f>
        <v>99.689099207319515</v>
      </c>
      <c r="AA27" s="69"/>
      <c r="AB27" s="70"/>
      <c r="AC27" s="71">
        <f>'計数整理表（千単）'!AC27</f>
        <v>101.94523889010676</v>
      </c>
      <c r="AD27" s="76"/>
    </row>
    <row r="28" spans="2:30" ht="15" customHeight="1" x14ac:dyDescent="0.15">
      <c r="B28" s="36"/>
      <c r="C28" s="40"/>
      <c r="D28" s="308"/>
      <c r="E28" s="308" t="s">
        <v>40</v>
      </c>
      <c r="F28" s="66"/>
      <c r="G28" s="67"/>
      <c r="H28" s="200">
        <f>ROUND('計数整理表（千単）'!H28/1000,0)</f>
        <v>51687</v>
      </c>
      <c r="I28" s="69"/>
      <c r="J28" s="70"/>
      <c r="K28" s="82">
        <f>'計数整理表（千単）'!K28</f>
        <v>2</v>
      </c>
      <c r="L28" s="80"/>
      <c r="M28" s="77"/>
      <c r="N28" s="200">
        <f>ROUND('計数整理表（千単）'!N28/1000,0)</f>
        <v>52207</v>
      </c>
      <c r="O28" s="69"/>
      <c r="P28" s="70"/>
      <c r="Q28" s="82">
        <f>'計数整理表（千単）'!Q28</f>
        <v>2.1</v>
      </c>
      <c r="R28" s="73"/>
      <c r="S28" s="72"/>
      <c r="T28" s="200">
        <f>ROUND('計数整理表（千単）'!T28/1000,0)</f>
        <v>52718</v>
      </c>
      <c r="U28" s="69"/>
      <c r="V28" s="70"/>
      <c r="W28" s="82">
        <f>'計数整理表（千単）'!W28</f>
        <v>2</v>
      </c>
      <c r="X28" s="69"/>
      <c r="Y28" s="70"/>
      <c r="Z28" s="82">
        <f>'計数整理表（千単）'!Z28</f>
        <v>101.99398202757295</v>
      </c>
      <c r="AA28" s="69"/>
      <c r="AB28" s="70"/>
      <c r="AC28" s="82">
        <f>'計数整理表（千単）'!AC28</f>
        <v>100.97782082836476</v>
      </c>
      <c r="AD28" s="76"/>
    </row>
    <row r="29" spans="2:30" ht="15" customHeight="1" x14ac:dyDescent="0.15">
      <c r="B29" s="36"/>
      <c r="C29" s="40"/>
      <c r="D29" s="309"/>
      <c r="E29" s="309" t="s">
        <v>41</v>
      </c>
      <c r="F29" s="66"/>
      <c r="G29" s="67"/>
      <c r="H29" s="200">
        <f>ROUND('計数整理表（千単）'!H29/1000,0)</f>
        <v>315925</v>
      </c>
      <c r="I29" s="69"/>
      <c r="J29" s="70"/>
      <c r="K29" s="82">
        <f>'計数整理表（千単）'!K29</f>
        <v>12.4</v>
      </c>
      <c r="L29" s="80"/>
      <c r="M29" s="77"/>
      <c r="N29" s="200">
        <f>ROUND('計数整理表（千単）'!N29/1000,0)</f>
        <v>315914</v>
      </c>
      <c r="O29" s="69"/>
      <c r="P29" s="70"/>
      <c r="Q29" s="82">
        <f>'計数整理表（千単）'!Q29</f>
        <v>12.7</v>
      </c>
      <c r="R29" s="73"/>
      <c r="S29" s="72"/>
      <c r="T29" s="200">
        <f>ROUND('計数整理表（千単）'!T29/1000,0)</f>
        <v>328248</v>
      </c>
      <c r="U29" s="69"/>
      <c r="V29" s="70"/>
      <c r="W29" s="82">
        <f>'計数整理表（千単）'!W29</f>
        <v>12.6</v>
      </c>
      <c r="X29" s="69"/>
      <c r="Y29" s="70"/>
      <c r="Z29" s="82">
        <f>'計数整理表（千単）'!Z29</f>
        <v>103.90048401159827</v>
      </c>
      <c r="AA29" s="69"/>
      <c r="AB29" s="70"/>
      <c r="AC29" s="82">
        <f>'計数整理表（千単）'!AC29</f>
        <v>103.90420407229932</v>
      </c>
      <c r="AD29" s="76"/>
    </row>
    <row r="30" spans="2:30" ht="15" customHeight="1" x14ac:dyDescent="0.15">
      <c r="B30" s="129"/>
      <c r="C30" s="402" t="s">
        <v>36</v>
      </c>
      <c r="D30" s="402"/>
      <c r="E30" s="402"/>
      <c r="F30" s="66"/>
      <c r="G30" s="67"/>
      <c r="H30" s="200">
        <f>ROUND('計数整理表（千単）'!H30/1000,0)</f>
        <v>252489</v>
      </c>
      <c r="I30" s="69"/>
      <c r="J30" s="70"/>
      <c r="K30" s="82">
        <f>'計数整理表（千単）'!K30</f>
        <v>9.9</v>
      </c>
      <c r="L30" s="80"/>
      <c r="M30" s="77"/>
      <c r="N30" s="200">
        <f>ROUND('計数整理表（千単）'!N30/1000,0)</f>
        <v>246806</v>
      </c>
      <c r="O30" s="69"/>
      <c r="P30" s="70"/>
      <c r="Q30" s="82">
        <f>'計数整理表（千単）'!Q30</f>
        <v>9.9</v>
      </c>
      <c r="R30" s="73"/>
      <c r="S30" s="72"/>
      <c r="T30" s="200">
        <f>ROUND('計数整理表（千単）'!T30/1000,0)</f>
        <v>226849</v>
      </c>
      <c r="U30" s="69"/>
      <c r="V30" s="70"/>
      <c r="W30" s="82">
        <f>'計数整理表（千単）'!W30</f>
        <v>8.6999999999999993</v>
      </c>
      <c r="X30" s="69"/>
      <c r="Y30" s="70"/>
      <c r="Z30" s="82">
        <f>'計数整理表（千単）'!Z30</f>
        <v>89.844914764188218</v>
      </c>
      <c r="AA30" s="69"/>
      <c r="AB30" s="70"/>
      <c r="AC30" s="82">
        <f>'計数整理表（千単）'!AC30</f>
        <v>91.913696715464582</v>
      </c>
      <c r="AD30" s="76"/>
    </row>
    <row r="31" spans="2:30" ht="15" customHeight="1" x14ac:dyDescent="0.15">
      <c r="B31" s="36"/>
      <c r="C31" s="407" t="s">
        <v>11</v>
      </c>
      <c r="D31" s="414"/>
      <c r="E31" s="414"/>
      <c r="F31" s="89"/>
      <c r="G31" s="90"/>
      <c r="H31" s="201">
        <f>ROUND('計数整理表（千単）'!H31/1000,0)</f>
        <v>172537</v>
      </c>
      <c r="I31" s="92"/>
      <c r="J31" s="93"/>
      <c r="K31" s="86">
        <f>'計数整理表（千単）'!K31</f>
        <v>6.7</v>
      </c>
      <c r="L31" s="104"/>
      <c r="M31" s="100"/>
      <c r="N31" s="201">
        <f>ROUND('計数整理表（千単）'!N31/1000,0)</f>
        <v>173674</v>
      </c>
      <c r="O31" s="92"/>
      <c r="P31" s="93"/>
      <c r="Q31" s="86">
        <f>'計数整理表（千単）'!Q31</f>
        <v>7</v>
      </c>
      <c r="R31" s="96"/>
      <c r="S31" s="95"/>
      <c r="T31" s="201">
        <f>ROUND('計数整理表（千単）'!T31/1000,0)</f>
        <v>180752</v>
      </c>
      <c r="U31" s="92"/>
      <c r="V31" s="93"/>
      <c r="W31" s="86">
        <f>'計数整理表（千単）'!W31</f>
        <v>7</v>
      </c>
      <c r="X31" s="92"/>
      <c r="Y31" s="93"/>
      <c r="Z31" s="86">
        <f>'計数整理表（千単）'!Z31</f>
        <v>104.76117120149962</v>
      </c>
      <c r="AA31" s="92"/>
      <c r="AB31" s="93"/>
      <c r="AC31" s="86">
        <f>'計数整理表（千単）'!AC31</f>
        <v>104.07531908297028</v>
      </c>
      <c r="AD31" s="99"/>
    </row>
    <row r="32" spans="2:30" ht="15" customHeight="1" x14ac:dyDescent="0.15">
      <c r="B32" s="36"/>
      <c r="C32" s="40"/>
      <c r="D32" s="308"/>
      <c r="E32" s="308" t="s">
        <v>37</v>
      </c>
      <c r="F32" s="66"/>
      <c r="G32" s="67"/>
      <c r="H32" s="200">
        <f>ROUND('計数整理表（千単）'!H32/1000,0)</f>
        <v>103796</v>
      </c>
      <c r="I32" s="69"/>
      <c r="J32" s="70"/>
      <c r="K32" s="82">
        <f>'計数整理表（千単）'!K32</f>
        <v>3.9999999999999996</v>
      </c>
      <c r="L32" s="80"/>
      <c r="M32" s="77"/>
      <c r="N32" s="200">
        <f>ROUND('計数整理表（千単）'!N32/1000,0)</f>
        <v>100667</v>
      </c>
      <c r="O32" s="69"/>
      <c r="P32" s="70"/>
      <c r="Q32" s="82">
        <f>'計数整理表（千単）'!Q32</f>
        <v>4.0999999999999996</v>
      </c>
      <c r="R32" s="73"/>
      <c r="S32" s="72"/>
      <c r="T32" s="200">
        <f>ROUND('計数整理表（千単）'!T32/1000,0)</f>
        <v>108486</v>
      </c>
      <c r="U32" s="69"/>
      <c r="V32" s="70"/>
      <c r="W32" s="82">
        <f>'計数整理表（千単）'!W32</f>
        <v>4.2</v>
      </c>
      <c r="X32" s="69"/>
      <c r="Y32" s="70"/>
      <c r="Z32" s="82">
        <f>'計数整理表（千単）'!Z32</f>
        <v>104.51870248960509</v>
      </c>
      <c r="AA32" s="69"/>
      <c r="AB32" s="70"/>
      <c r="AC32" s="82">
        <f>'計数整理表（千単）'!AC32</f>
        <v>107.76797928138593</v>
      </c>
      <c r="AD32" s="76"/>
    </row>
    <row r="33" spans="2:30" ht="15" customHeight="1" x14ac:dyDescent="0.15">
      <c r="B33" s="36"/>
      <c r="C33" s="40"/>
      <c r="D33" s="308"/>
      <c r="E33" s="308" t="s">
        <v>38</v>
      </c>
      <c r="F33" s="66"/>
      <c r="G33" s="67"/>
      <c r="H33" s="200">
        <f>ROUND('計数整理表（千単）'!H33/1000,0)</f>
        <v>68741</v>
      </c>
      <c r="I33" s="69"/>
      <c r="J33" s="70"/>
      <c r="K33" s="82">
        <f>'計数整理表（千単）'!K33</f>
        <v>2.7</v>
      </c>
      <c r="L33" s="80"/>
      <c r="M33" s="77"/>
      <c r="N33" s="200">
        <f>ROUND('計数整理表（千単）'!N33/1000,0)</f>
        <v>73008</v>
      </c>
      <c r="O33" s="69"/>
      <c r="P33" s="70"/>
      <c r="Q33" s="82">
        <f>'計数整理表（千単）'!Q33</f>
        <v>2.9</v>
      </c>
      <c r="R33" s="73"/>
      <c r="S33" s="72"/>
      <c r="T33" s="200">
        <f>ROUND('計数整理表（千単）'!T33/1000,0)</f>
        <v>72266</v>
      </c>
      <c r="U33" s="69"/>
      <c r="V33" s="70"/>
      <c r="W33" s="82">
        <f>'計数整理表（千単）'!W33</f>
        <v>2.8</v>
      </c>
      <c r="X33" s="69"/>
      <c r="Y33" s="70"/>
      <c r="Z33" s="82">
        <f>'計数整理表（千単）'!Z33</f>
        <v>105.12728700846768</v>
      </c>
      <c r="AA33" s="69"/>
      <c r="AB33" s="70"/>
      <c r="AC33" s="82">
        <f>'計数整理表（千単）'!AC33</f>
        <v>98.983714369619079</v>
      </c>
      <c r="AD33" s="76"/>
    </row>
    <row r="34" spans="2:30" ht="15" customHeight="1" x14ac:dyDescent="0.15">
      <c r="B34" s="65"/>
      <c r="C34" s="403" t="s">
        <v>12</v>
      </c>
      <c r="D34" s="402"/>
      <c r="E34" s="402"/>
      <c r="F34" s="89"/>
      <c r="G34" s="90"/>
      <c r="H34" s="201">
        <f>ROUND('計数整理表（千単）'!H34/1000,0)</f>
        <v>1064169</v>
      </c>
      <c r="I34" s="92"/>
      <c r="J34" s="93"/>
      <c r="K34" s="86">
        <f>'計数整理表（千単）'!K34</f>
        <v>41.7</v>
      </c>
      <c r="L34" s="104"/>
      <c r="M34" s="100"/>
      <c r="N34" s="201">
        <f>ROUND('計数整理表（千単）'!N34/1000,0)</f>
        <v>1013517</v>
      </c>
      <c r="O34" s="92"/>
      <c r="P34" s="93"/>
      <c r="Q34" s="86">
        <f>'計数整理表（千単）'!Q34</f>
        <v>40.799999999999997</v>
      </c>
      <c r="R34" s="96"/>
      <c r="S34" s="95"/>
      <c r="T34" s="201">
        <f>ROUND('計数整理表（千単）'!T34/1000,0)</f>
        <v>1114492</v>
      </c>
      <c r="U34" s="92"/>
      <c r="V34" s="93"/>
      <c r="W34" s="86">
        <f>'計数整理表（千単）'!W34</f>
        <v>42.9</v>
      </c>
      <c r="X34" s="92"/>
      <c r="Y34" s="93"/>
      <c r="Z34" s="86">
        <f>'計数整理表（千単）'!Z34</f>
        <v>104.72884085381136</v>
      </c>
      <c r="AA34" s="92"/>
      <c r="AB34" s="93"/>
      <c r="AC34" s="86">
        <f>'計数整理表（千単）'!AC34</f>
        <v>109.96286219639062</v>
      </c>
      <c r="AD34" s="99"/>
    </row>
    <row r="35" spans="2:30" ht="15" customHeight="1" x14ac:dyDescent="0.15">
      <c r="B35" s="36"/>
      <c r="C35" s="40"/>
      <c r="D35" s="308"/>
      <c r="E35" s="308" t="s">
        <v>42</v>
      </c>
      <c r="F35" s="66"/>
      <c r="G35" s="67"/>
      <c r="H35" s="200">
        <f>ROUND('計数整理表（千単）'!H35/1000,0)</f>
        <v>299161</v>
      </c>
      <c r="I35" s="69"/>
      <c r="J35" s="70"/>
      <c r="K35" s="82">
        <f>'計数整理表（千単）'!K35</f>
        <v>11.7</v>
      </c>
      <c r="L35" s="80"/>
      <c r="M35" s="77"/>
      <c r="N35" s="200">
        <f>ROUND('計数整理表（千単）'!N35/1000,0)</f>
        <v>247552</v>
      </c>
      <c r="O35" s="69"/>
      <c r="P35" s="70"/>
      <c r="Q35" s="82">
        <f>'計数整理表（千単）'!Q35</f>
        <v>10</v>
      </c>
      <c r="R35" s="73"/>
      <c r="S35" s="72"/>
      <c r="T35" s="200">
        <f>ROUND('計数整理表（千単）'!T35/1000,0)</f>
        <v>316022</v>
      </c>
      <c r="U35" s="69"/>
      <c r="V35" s="70"/>
      <c r="W35" s="82">
        <f>'計数整理表（千単）'!W35</f>
        <v>12.2</v>
      </c>
      <c r="X35" s="69"/>
      <c r="Y35" s="70"/>
      <c r="Z35" s="82">
        <f>'計数整理表（千単）'!Z35</f>
        <v>105.63608258889788</v>
      </c>
      <c r="AA35" s="69"/>
      <c r="AB35" s="70"/>
      <c r="AC35" s="82">
        <f>'計数整理表（千単）'!AC35</f>
        <v>127.65887311591054</v>
      </c>
      <c r="AD35" s="76"/>
    </row>
    <row r="36" spans="2:30" ht="15" customHeight="1" x14ac:dyDescent="0.15">
      <c r="B36" s="36"/>
      <c r="C36" s="40"/>
      <c r="D36" s="308"/>
      <c r="E36" s="308" t="s">
        <v>13</v>
      </c>
      <c r="F36" s="66"/>
      <c r="G36" s="67"/>
      <c r="H36" s="200">
        <f>ROUND('計数整理表（千単）'!H36/1000,0)</f>
        <v>581128</v>
      </c>
      <c r="I36" s="69"/>
      <c r="J36" s="70"/>
      <c r="K36" s="82">
        <f>'計数整理表（千単）'!K36</f>
        <v>22.8</v>
      </c>
      <c r="L36" s="80"/>
      <c r="M36" s="77"/>
      <c r="N36" s="200">
        <f>ROUND('計数整理表（千単）'!N36/1000,0)</f>
        <v>586031</v>
      </c>
      <c r="O36" s="69"/>
      <c r="P36" s="70"/>
      <c r="Q36" s="82">
        <f>'計数整理表（千単）'!Q36</f>
        <v>23.6</v>
      </c>
      <c r="R36" s="73"/>
      <c r="S36" s="72"/>
      <c r="T36" s="200">
        <f>ROUND('計数整理表（千単）'!T36/1000,0)</f>
        <v>611902</v>
      </c>
      <c r="U36" s="69"/>
      <c r="V36" s="70"/>
      <c r="W36" s="82">
        <f>'計数整理表（千単）'!W36</f>
        <v>23.5</v>
      </c>
      <c r="X36" s="69"/>
      <c r="Y36" s="70"/>
      <c r="Z36" s="82">
        <f>'計数整理表（千単）'!Z36</f>
        <v>105.29562931478425</v>
      </c>
      <c r="AA36" s="69"/>
      <c r="AB36" s="70"/>
      <c r="AC36" s="82">
        <f>'計数整理表（千単）'!AC36</f>
        <v>104.41468480328089</v>
      </c>
      <c r="AD36" s="76"/>
    </row>
    <row r="37" spans="2:30" ht="15" customHeight="1" x14ac:dyDescent="0.15">
      <c r="B37" s="36"/>
      <c r="C37" s="40"/>
      <c r="D37" s="308"/>
      <c r="E37" s="308" t="s">
        <v>43</v>
      </c>
      <c r="F37" s="66"/>
      <c r="G37" s="67"/>
      <c r="H37" s="200">
        <f>ROUND('計数整理表（千単）'!H37/1000,0)</f>
        <v>34559</v>
      </c>
      <c r="I37" s="69"/>
      <c r="J37" s="70"/>
      <c r="K37" s="82">
        <f>'計数整理表（千単）'!K37</f>
        <v>1.4</v>
      </c>
      <c r="L37" s="80"/>
      <c r="M37" s="77"/>
      <c r="N37" s="200">
        <f>ROUND('計数整理表（千単）'!N37/1000,0)</f>
        <v>34635</v>
      </c>
      <c r="O37" s="69"/>
      <c r="P37" s="70"/>
      <c r="Q37" s="82">
        <f>'計数整理表（千単）'!Q37</f>
        <v>1.4</v>
      </c>
      <c r="R37" s="73"/>
      <c r="S37" s="72"/>
      <c r="T37" s="200">
        <f>ROUND('計数整理表（千単）'!T37/1000,0)</f>
        <v>33466</v>
      </c>
      <c r="U37" s="69"/>
      <c r="V37" s="70"/>
      <c r="W37" s="82">
        <f>'計数整理表（千単）'!W37</f>
        <v>1.3</v>
      </c>
      <c r="X37" s="69"/>
      <c r="Y37" s="70"/>
      <c r="Z37" s="82">
        <f>'計数整理表（千単）'!Z37</f>
        <v>96.836275619008489</v>
      </c>
      <c r="AA37" s="69"/>
      <c r="AB37" s="70"/>
      <c r="AC37" s="82">
        <f>'計数整理表（千単）'!AC37</f>
        <v>96.623866560077829</v>
      </c>
      <c r="AD37" s="76"/>
    </row>
    <row r="38" spans="2:30" ht="15" customHeight="1" thickBot="1" x14ac:dyDescent="0.2">
      <c r="B38" s="36"/>
      <c r="C38" s="40"/>
      <c r="D38" s="309"/>
      <c r="E38" s="309" t="s">
        <v>5</v>
      </c>
      <c r="F38" s="109"/>
      <c r="G38" s="110"/>
      <c r="H38" s="202">
        <f>ROUND('計数整理表（千単）'!H38/1000,0)</f>
        <v>149321</v>
      </c>
      <c r="I38" s="112"/>
      <c r="J38" s="113"/>
      <c r="K38" s="124">
        <f>'計数整理表（千単）'!K38</f>
        <v>5.8</v>
      </c>
      <c r="L38" s="122"/>
      <c r="M38" s="119"/>
      <c r="N38" s="202">
        <f>ROUND('計数整理表（千単）'!N38/1000,0)</f>
        <v>145299</v>
      </c>
      <c r="O38" s="112"/>
      <c r="P38" s="113"/>
      <c r="Q38" s="124">
        <f>'計数整理表（千単）'!Q38</f>
        <v>5.8</v>
      </c>
      <c r="R38" s="116"/>
      <c r="S38" s="115"/>
      <c r="T38" s="202">
        <f>ROUND('計数整理表（千単）'!T38/1000,0)</f>
        <v>153102</v>
      </c>
      <c r="U38" s="112"/>
      <c r="V38" s="113"/>
      <c r="W38" s="124">
        <f>'計数整理表（千単）'!W38</f>
        <v>5.9</v>
      </c>
      <c r="X38" s="112"/>
      <c r="Y38" s="113"/>
      <c r="Z38" s="124">
        <f>'計数整理表（千単）'!Z38</f>
        <v>102.53204967799287</v>
      </c>
      <c r="AA38" s="112"/>
      <c r="AB38" s="113"/>
      <c r="AC38" s="124">
        <f>'計数整理表（千単）'!AC38</f>
        <v>105.37035047392303</v>
      </c>
      <c r="AD38" s="118"/>
    </row>
    <row r="39" spans="2:30" ht="15" customHeight="1" x14ac:dyDescent="0.15">
      <c r="B39" s="25"/>
      <c r="C39" s="406" t="s">
        <v>6</v>
      </c>
      <c r="D39" s="406"/>
      <c r="E39" s="406"/>
      <c r="F39" s="269"/>
      <c r="G39" s="270"/>
      <c r="H39" s="296">
        <f>ROUND('計数整理表（千単）'!H39/1000,0)</f>
        <v>2554267</v>
      </c>
      <c r="I39" s="272"/>
      <c r="J39" s="273"/>
      <c r="K39" s="274">
        <f>'計数整理表（千単）'!K39</f>
        <v>100</v>
      </c>
      <c r="L39" s="272"/>
      <c r="M39" s="275"/>
      <c r="N39" s="296">
        <f>ROUND('計数整理表（千単）'!N39/1000,0)</f>
        <v>2484142</v>
      </c>
      <c r="O39" s="272"/>
      <c r="P39" s="273"/>
      <c r="Q39" s="274">
        <f>'計数整理表（千単）'!Q39</f>
        <v>100</v>
      </c>
      <c r="R39" s="276"/>
      <c r="S39" s="275"/>
      <c r="T39" s="296">
        <f>ROUND('計数整理表（千単）'!T39/1000,0)</f>
        <v>2598349</v>
      </c>
      <c r="U39" s="272"/>
      <c r="V39" s="273"/>
      <c r="W39" s="274">
        <f>'計数整理表（千単）'!W39</f>
        <v>100</v>
      </c>
      <c r="X39" s="272"/>
      <c r="Y39" s="273"/>
      <c r="Z39" s="274">
        <f>'計数整理表（千単）'!Z39</f>
        <v>101.72581737704405</v>
      </c>
      <c r="AA39" s="272"/>
      <c r="AB39" s="273"/>
      <c r="AC39" s="274">
        <f>'計数整理表（千単）'!AC39</f>
        <v>104.59743978718524</v>
      </c>
      <c r="AD39" s="278"/>
    </row>
    <row r="40" spans="2:30" ht="15" customHeight="1" thickBot="1" x14ac:dyDescent="0.2">
      <c r="B40" s="50"/>
      <c r="C40" s="54"/>
      <c r="D40" s="349"/>
      <c r="E40" s="132" t="s">
        <v>14</v>
      </c>
      <c r="F40" s="350"/>
      <c r="G40" s="351"/>
      <c r="H40" s="376">
        <f>ROUND('計数整理表（千単）'!H40/1000,0)</f>
        <v>1951293</v>
      </c>
      <c r="I40" s="353"/>
      <c r="J40" s="354"/>
      <c r="K40" s="355">
        <f>'計数整理表（千単）'!K40</f>
        <v>76.400000000000006</v>
      </c>
      <c r="L40" s="353"/>
      <c r="M40" s="356"/>
      <c r="N40" s="376">
        <f>ROUND('計数整理表（千単）'!N40/1000,0)</f>
        <v>1886787</v>
      </c>
      <c r="O40" s="353"/>
      <c r="P40" s="354"/>
      <c r="Q40" s="355">
        <f>'計数整理表（千単）'!Q40</f>
        <v>75.95324883534326</v>
      </c>
      <c r="R40" s="358"/>
      <c r="S40" s="356"/>
      <c r="T40" s="376">
        <f>ROUND('計数整理表（千単）'!T40/1000,0)</f>
        <v>2009786</v>
      </c>
      <c r="U40" s="353"/>
      <c r="V40" s="354"/>
      <c r="W40" s="355">
        <f>'計数整理表（千単）'!W40</f>
        <v>77.3</v>
      </c>
      <c r="X40" s="353"/>
      <c r="Y40" s="354"/>
      <c r="Z40" s="355">
        <f>'計数整理表（千単）'!Z40</f>
        <v>102.99766600269622</v>
      </c>
      <c r="AA40" s="353"/>
      <c r="AB40" s="354"/>
      <c r="AC40" s="355">
        <f>'計数整理表（千単）'!AC40</f>
        <v>106.51901309918171</v>
      </c>
      <c r="AD40" s="133"/>
    </row>
    <row r="41" spans="2:30" x14ac:dyDescent="0.15">
      <c r="B41" s="19" t="s">
        <v>218</v>
      </c>
      <c r="C41" s="292"/>
      <c r="D41" s="292"/>
      <c r="E41" s="292"/>
      <c r="F41" s="137"/>
      <c r="G41" s="137"/>
      <c r="H41" s="176"/>
      <c r="I41" s="176"/>
      <c r="J41" s="176"/>
      <c r="K41" s="177"/>
      <c r="L41" s="176"/>
      <c r="M41" s="178"/>
      <c r="N41" s="176"/>
      <c r="O41" s="176"/>
      <c r="P41" s="176"/>
      <c r="Q41" s="177"/>
      <c r="R41" s="179"/>
      <c r="S41" s="178"/>
      <c r="T41" s="176"/>
      <c r="U41" s="176"/>
      <c r="V41" s="176"/>
      <c r="W41" s="177"/>
      <c r="X41" s="176"/>
      <c r="Y41" s="176"/>
      <c r="Z41" s="177"/>
      <c r="AA41" s="176"/>
      <c r="AB41" s="176"/>
      <c r="AC41" s="177"/>
      <c r="AD41" s="176"/>
    </row>
    <row r="42" spans="2:30" ht="15" customHeight="1" x14ac:dyDescent="0.15">
      <c r="B42" s="19"/>
      <c r="R42" s="3"/>
    </row>
    <row r="43" spans="2:30" ht="7.5" customHeight="1" x14ac:dyDescent="0.15"/>
    <row r="44" spans="2:30" ht="15" thickBot="1" x14ac:dyDescent="0.2">
      <c r="G44" s="137"/>
      <c r="H44" s="138"/>
      <c r="I44" s="176"/>
      <c r="J44" s="176"/>
      <c r="K44" s="177"/>
      <c r="L44" s="176"/>
      <c r="M44" s="178"/>
      <c r="N44" s="138"/>
      <c r="O44" s="179"/>
      <c r="P44" s="179"/>
      <c r="Q44" s="180"/>
      <c r="R44" s="176"/>
      <c r="S44" s="178"/>
      <c r="T44" s="138"/>
      <c r="U44" s="176"/>
      <c r="V44" s="176"/>
      <c r="W44" s="177"/>
      <c r="X44" s="176"/>
      <c r="Y44" s="176"/>
      <c r="Z44" s="177"/>
      <c r="AA44" s="176"/>
      <c r="AB44" s="176"/>
      <c r="AC44" s="177"/>
      <c r="AD44" s="3" t="s">
        <v>10</v>
      </c>
    </row>
    <row r="45" spans="2:30" x14ac:dyDescent="0.15">
      <c r="B45" s="25"/>
      <c r="C45" s="406" t="s">
        <v>207</v>
      </c>
      <c r="D45" s="406"/>
      <c r="E45" s="406"/>
      <c r="F45" s="26"/>
      <c r="G45" s="27"/>
      <c r="H45" s="405" t="s">
        <v>208</v>
      </c>
      <c r="I45" s="405"/>
      <c r="J45" s="405"/>
      <c r="K45" s="405"/>
      <c r="L45" s="373"/>
      <c r="M45" s="374"/>
      <c r="N45" s="405" t="s">
        <v>210</v>
      </c>
      <c r="O45" s="405"/>
      <c r="P45" s="405"/>
      <c r="Q45" s="405"/>
      <c r="R45" s="373"/>
      <c r="S45" s="374"/>
      <c r="T45" s="405" t="s">
        <v>209</v>
      </c>
      <c r="U45" s="405"/>
      <c r="V45" s="405"/>
      <c r="W45" s="405"/>
      <c r="X45" s="28"/>
      <c r="Y45" s="30"/>
      <c r="Z45" s="409" t="s">
        <v>30</v>
      </c>
      <c r="AA45" s="31"/>
      <c r="AB45" s="32"/>
      <c r="AC45" s="409" t="s">
        <v>31</v>
      </c>
      <c r="AD45" s="26"/>
    </row>
    <row r="46" spans="2:30" x14ac:dyDescent="0.15">
      <c r="B46" s="36"/>
      <c r="C46" s="407"/>
      <c r="D46" s="407"/>
      <c r="E46" s="407"/>
      <c r="F46" s="37"/>
      <c r="G46" s="38"/>
      <c r="H46" s="323" t="s">
        <v>15</v>
      </c>
      <c r="I46" s="40"/>
      <c r="J46" s="41"/>
      <c r="K46" s="323" t="s">
        <v>9</v>
      </c>
      <c r="L46" s="40"/>
      <c r="M46" s="42"/>
      <c r="N46" s="323" t="s">
        <v>15</v>
      </c>
      <c r="O46" s="40"/>
      <c r="P46" s="41"/>
      <c r="Q46" s="323" t="s">
        <v>9</v>
      </c>
      <c r="R46" s="40"/>
      <c r="S46" s="42"/>
      <c r="T46" s="323" t="s">
        <v>15</v>
      </c>
      <c r="U46" s="40"/>
      <c r="V46" s="41"/>
      <c r="W46" s="323" t="s">
        <v>9</v>
      </c>
      <c r="X46" s="40"/>
      <c r="Y46" s="41"/>
      <c r="Z46" s="410"/>
      <c r="AA46" s="43"/>
      <c r="AB46" s="44"/>
      <c r="AC46" s="410"/>
      <c r="AD46" s="37"/>
    </row>
    <row r="47" spans="2:30" ht="15" thickBot="1" x14ac:dyDescent="0.2">
      <c r="B47" s="50"/>
      <c r="C47" s="408"/>
      <c r="D47" s="408"/>
      <c r="E47" s="408"/>
      <c r="F47" s="327"/>
      <c r="G47" s="326"/>
      <c r="H47" s="53" t="s">
        <v>18</v>
      </c>
      <c r="I47" s="54"/>
      <c r="J47" s="55"/>
      <c r="K47" s="324"/>
      <c r="L47" s="54"/>
      <c r="M47" s="325"/>
      <c r="N47" s="53" t="s">
        <v>19</v>
      </c>
      <c r="O47" s="54"/>
      <c r="P47" s="55"/>
      <c r="Q47" s="324"/>
      <c r="R47" s="54"/>
      <c r="S47" s="325"/>
      <c r="T47" s="58" t="s">
        <v>20</v>
      </c>
      <c r="U47" s="54"/>
      <c r="V47" s="55"/>
      <c r="W47" s="324"/>
      <c r="X47" s="54"/>
      <c r="Y47" s="411" t="s">
        <v>16</v>
      </c>
      <c r="Z47" s="412"/>
      <c r="AA47" s="412"/>
      <c r="AB47" s="411" t="s">
        <v>17</v>
      </c>
      <c r="AC47" s="412"/>
      <c r="AD47" s="413"/>
    </row>
    <row r="48" spans="2:30" x14ac:dyDescent="0.15">
      <c r="B48" s="129"/>
      <c r="C48" s="402" t="s">
        <v>51</v>
      </c>
      <c r="D48" s="402"/>
      <c r="E48" s="402"/>
      <c r="F48" s="89"/>
      <c r="G48" s="67"/>
      <c r="H48" s="181">
        <f>ROUND('計数整理表（千単）'!H46/1000,0)</f>
        <v>2709</v>
      </c>
      <c r="I48" s="69"/>
      <c r="J48" s="70"/>
      <c r="K48" s="71">
        <f>'計数整理表（千単）'!K46</f>
        <v>0.1</v>
      </c>
      <c r="L48" s="69"/>
      <c r="M48" s="72"/>
      <c r="N48" s="181">
        <f>ROUND('計数整理表（千単）'!N46/1000,0)</f>
        <v>2574</v>
      </c>
      <c r="O48" s="69"/>
      <c r="P48" s="70"/>
      <c r="Q48" s="71">
        <f>'計数整理表（千単）'!Q46</f>
        <v>0.1</v>
      </c>
      <c r="R48" s="73"/>
      <c r="S48" s="72"/>
      <c r="T48" s="181">
        <f>ROUND('計数整理表（千単）'!T46/1000,0)</f>
        <v>2972</v>
      </c>
      <c r="U48" s="69"/>
      <c r="V48" s="70"/>
      <c r="W48" s="71">
        <f>'計数整理表（千単）'!W46</f>
        <v>0.1</v>
      </c>
      <c r="X48" s="69"/>
      <c r="Y48" s="70"/>
      <c r="Z48" s="71">
        <f>'計数整理表（千単）'!Z46</f>
        <v>109.71509270089994</v>
      </c>
      <c r="AA48" s="69"/>
      <c r="AB48" s="70"/>
      <c r="AC48" s="71">
        <f>'計数整理表（千単）'!AC46</f>
        <v>115.49823900426806</v>
      </c>
      <c r="AD48" s="76"/>
    </row>
    <row r="49" spans="2:30" x14ac:dyDescent="0.15">
      <c r="B49" s="36"/>
      <c r="C49" s="407" t="s">
        <v>52</v>
      </c>
      <c r="D49" s="407"/>
      <c r="E49" s="407"/>
      <c r="F49" s="136"/>
      <c r="G49" s="67"/>
      <c r="H49" s="200">
        <f>ROUND('計数整理表（千単）'!H47/1000,0)</f>
        <v>114806</v>
      </c>
      <c r="I49" s="69"/>
      <c r="J49" s="70"/>
      <c r="K49" s="71">
        <f>'計数整理表（千単）'!K47</f>
        <v>4.5</v>
      </c>
      <c r="L49" s="69"/>
      <c r="M49" s="72"/>
      <c r="N49" s="200">
        <f>ROUND('計数整理表（千単）'!N47/1000,0)</f>
        <v>109732</v>
      </c>
      <c r="O49" s="69"/>
      <c r="P49" s="70"/>
      <c r="Q49" s="71">
        <f>'計数整理表（千単）'!Q47</f>
        <v>4.4000000000000004</v>
      </c>
      <c r="R49" s="73"/>
      <c r="S49" s="72"/>
      <c r="T49" s="200">
        <f>ROUND('計数整理表（千単）'!T47/1000,0)</f>
        <v>117903</v>
      </c>
      <c r="U49" s="69"/>
      <c r="V49" s="70"/>
      <c r="W49" s="71">
        <f>'計数整理表（千単）'!W47</f>
        <v>4.5</v>
      </c>
      <c r="X49" s="69"/>
      <c r="Y49" s="70"/>
      <c r="Z49" s="71">
        <f>'計数整理表（千単）'!Z47</f>
        <v>102.69794444157438</v>
      </c>
      <c r="AA49" s="69"/>
      <c r="AB49" s="70"/>
      <c r="AC49" s="71">
        <f>'計数整理表（千単）'!AC47</f>
        <v>107.44641175106999</v>
      </c>
      <c r="AD49" s="76"/>
    </row>
    <row r="50" spans="2:30" x14ac:dyDescent="0.15">
      <c r="B50" s="129"/>
      <c r="C50" s="402" t="s">
        <v>53</v>
      </c>
      <c r="D50" s="402"/>
      <c r="E50" s="402"/>
      <c r="F50" s="66"/>
      <c r="G50" s="67"/>
      <c r="H50" s="200">
        <f>ROUND('計数整理表（千単）'!H48/1000,0)</f>
        <v>513726</v>
      </c>
      <c r="I50" s="69"/>
      <c r="J50" s="70"/>
      <c r="K50" s="82">
        <f>'計数整理表（千単）'!K48</f>
        <v>20.100000000000001</v>
      </c>
      <c r="L50" s="80"/>
      <c r="M50" s="77"/>
      <c r="N50" s="200">
        <f>ROUND('計数整理表（千単）'!N48/1000,0)</f>
        <v>505908</v>
      </c>
      <c r="O50" s="69"/>
      <c r="P50" s="70"/>
      <c r="Q50" s="82">
        <f>'計数整理表（千単）'!Q48</f>
        <v>20.399999999999999</v>
      </c>
      <c r="R50" s="73"/>
      <c r="S50" s="72"/>
      <c r="T50" s="200">
        <f>ROUND('計数整理表（千単）'!T48/1000,0)</f>
        <v>327000</v>
      </c>
      <c r="U50" s="69"/>
      <c r="V50" s="70"/>
      <c r="W50" s="82">
        <f>'計数整理表（千単）'!W48</f>
        <v>12.6</v>
      </c>
      <c r="X50" s="69"/>
      <c r="Y50" s="70"/>
      <c r="Z50" s="82">
        <f>'計数整理表（千単）'!Z48</f>
        <v>63.652608691281706</v>
      </c>
      <c r="AA50" s="69"/>
      <c r="AB50" s="70"/>
      <c r="AC50" s="82">
        <f>'計数整理表（千単）'!AC48</f>
        <v>64.636186230277502</v>
      </c>
      <c r="AD50" s="76"/>
    </row>
    <row r="51" spans="2:30" x14ac:dyDescent="0.15">
      <c r="B51" s="129"/>
      <c r="C51" s="402" t="s">
        <v>54</v>
      </c>
      <c r="D51" s="402"/>
      <c r="E51" s="402"/>
      <c r="F51" s="66"/>
      <c r="G51" s="67"/>
      <c r="H51" s="200">
        <f>ROUND('計数整理表（千単）'!H49/1000,0)</f>
        <v>77051</v>
      </c>
      <c r="I51" s="69"/>
      <c r="J51" s="70"/>
      <c r="K51" s="82">
        <f>'計数整理表（千単）'!K49</f>
        <v>3</v>
      </c>
      <c r="L51" s="80"/>
      <c r="M51" s="77"/>
      <c r="N51" s="200">
        <f>ROUND('計数整理表（千単）'!N49/1000,0)</f>
        <v>75227</v>
      </c>
      <c r="O51" s="69"/>
      <c r="P51" s="70"/>
      <c r="Q51" s="82">
        <f>'計数整理表（千単）'!Q49</f>
        <v>3</v>
      </c>
      <c r="R51" s="73"/>
      <c r="S51" s="72"/>
      <c r="T51" s="200">
        <f>ROUND('計数整理表（千単）'!T49/1000,0)</f>
        <v>282781</v>
      </c>
      <c r="U51" s="69"/>
      <c r="V51" s="70"/>
      <c r="W51" s="82">
        <f>'計数整理表（千単）'!W49</f>
        <v>10.9</v>
      </c>
      <c r="X51" s="69"/>
      <c r="Y51" s="70"/>
      <c r="Z51" s="82">
        <f>'計数整理表（千単）'!Z49</f>
        <v>367.00629654722798</v>
      </c>
      <c r="AA51" s="69"/>
      <c r="AB51" s="70"/>
      <c r="AC51" s="82">
        <f>'計数整理表（千単）'!AC49</f>
        <v>375.90495389599295</v>
      </c>
      <c r="AD51" s="76"/>
    </row>
    <row r="52" spans="2:30" x14ac:dyDescent="0.15">
      <c r="B52" s="129"/>
      <c r="C52" s="402" t="s">
        <v>55</v>
      </c>
      <c r="D52" s="402"/>
      <c r="E52" s="402"/>
      <c r="F52" s="66"/>
      <c r="G52" s="90"/>
      <c r="H52" s="201">
        <f>ROUND('計数整理表（千単）'!H50/1000,0)</f>
        <v>314815</v>
      </c>
      <c r="I52" s="92"/>
      <c r="J52" s="93"/>
      <c r="K52" s="86">
        <f>'計数整理表（千単）'!K50</f>
        <v>12.3</v>
      </c>
      <c r="L52" s="104"/>
      <c r="M52" s="100"/>
      <c r="N52" s="201">
        <f>ROUND('計数整理表（千単）'!N50/1000,0)</f>
        <v>261351</v>
      </c>
      <c r="O52" s="92"/>
      <c r="P52" s="93"/>
      <c r="Q52" s="86">
        <f>'計数整理表（千単）'!Q50</f>
        <v>10.5</v>
      </c>
      <c r="R52" s="96"/>
      <c r="S52" s="95"/>
      <c r="T52" s="201">
        <f>ROUND('計数整理表（千単）'!T50/1000,0)</f>
        <v>331790</v>
      </c>
      <c r="U52" s="92"/>
      <c r="V52" s="93"/>
      <c r="W52" s="86">
        <f>'計数整理表（千単）'!W50</f>
        <v>12.8</v>
      </c>
      <c r="X52" s="92"/>
      <c r="Y52" s="93"/>
      <c r="Z52" s="86">
        <f>'計数整理表（千単）'!Z50</f>
        <v>105.39178638426326</v>
      </c>
      <c r="AA52" s="92"/>
      <c r="AB52" s="93"/>
      <c r="AC52" s="86">
        <f>'計数整理表（千単）'!AC50</f>
        <v>126.9516479404968</v>
      </c>
      <c r="AD52" s="99"/>
    </row>
    <row r="53" spans="2:30" x14ac:dyDescent="0.15">
      <c r="B53" s="129"/>
      <c r="C53" s="402" t="s">
        <v>56</v>
      </c>
      <c r="D53" s="402"/>
      <c r="E53" s="402"/>
      <c r="F53" s="66"/>
      <c r="G53" s="90"/>
      <c r="H53" s="201">
        <f>ROUND('計数整理表（千単）'!H51/1000,0)</f>
        <v>18300</v>
      </c>
      <c r="I53" s="92"/>
      <c r="J53" s="93"/>
      <c r="K53" s="86">
        <f>'計数整理表（千単）'!K51</f>
        <v>0.7</v>
      </c>
      <c r="L53" s="104"/>
      <c r="M53" s="100"/>
      <c r="N53" s="201">
        <f>ROUND('計数整理表（千単）'!N51/1000,0)</f>
        <v>21697</v>
      </c>
      <c r="O53" s="92"/>
      <c r="P53" s="93"/>
      <c r="Q53" s="86">
        <f>'計数整理表（千単）'!Q51</f>
        <v>0.9</v>
      </c>
      <c r="R53" s="96"/>
      <c r="S53" s="95"/>
      <c r="T53" s="201">
        <f>ROUND('計数整理表（千単）'!T51/1000,0)</f>
        <v>18961</v>
      </c>
      <c r="U53" s="92"/>
      <c r="V53" s="93"/>
      <c r="W53" s="86">
        <f>'計数整理表（千単）'!W51</f>
        <v>0.7</v>
      </c>
      <c r="X53" s="92"/>
      <c r="Y53" s="93"/>
      <c r="Z53" s="86">
        <f>'計数整理表（千単）'!Z51</f>
        <v>103.61083977597931</v>
      </c>
      <c r="AA53" s="92"/>
      <c r="AB53" s="93"/>
      <c r="AC53" s="86">
        <f>'計数整理表（千単）'!AC51</f>
        <v>87.390063898842911</v>
      </c>
      <c r="AD53" s="99"/>
    </row>
    <row r="54" spans="2:30" x14ac:dyDescent="0.15">
      <c r="B54" s="129"/>
      <c r="C54" s="402" t="s">
        <v>57</v>
      </c>
      <c r="D54" s="402"/>
      <c r="E54" s="402"/>
      <c r="F54" s="66"/>
      <c r="G54" s="67"/>
      <c r="H54" s="200">
        <f>ROUND('計数整理表（千単）'!H52/1000,0)</f>
        <v>148474</v>
      </c>
      <c r="I54" s="69"/>
      <c r="J54" s="70"/>
      <c r="K54" s="82">
        <f>'計数整理表（千単）'!K52</f>
        <v>5.8</v>
      </c>
      <c r="L54" s="80"/>
      <c r="M54" s="77"/>
      <c r="N54" s="200">
        <f>ROUND('計数整理表（千単）'!N52/1000,0)</f>
        <v>156256</v>
      </c>
      <c r="O54" s="69"/>
      <c r="P54" s="70"/>
      <c r="Q54" s="82">
        <f>'計数整理表（千単）'!Q52</f>
        <v>6.3</v>
      </c>
      <c r="R54" s="73"/>
      <c r="S54" s="72"/>
      <c r="T54" s="200">
        <f>ROUND('計数整理表（千単）'!T52/1000,0)</f>
        <v>157560</v>
      </c>
      <c r="U54" s="69"/>
      <c r="V54" s="70"/>
      <c r="W54" s="82">
        <f>'計数整理表（千単）'!W52</f>
        <v>6.1</v>
      </c>
      <c r="X54" s="69"/>
      <c r="Y54" s="70"/>
      <c r="Z54" s="82">
        <f>'計数整理表（千単）'!Z52</f>
        <v>106.11933231609882</v>
      </c>
      <c r="AA54" s="69"/>
      <c r="AB54" s="70"/>
      <c r="AC54" s="82">
        <f>'計数整理表（千単）'!AC52</f>
        <v>100.83458810647534</v>
      </c>
      <c r="AD54" s="76"/>
    </row>
    <row r="55" spans="2:30" x14ac:dyDescent="0.15">
      <c r="B55" s="129"/>
      <c r="C55" s="402" t="s">
        <v>58</v>
      </c>
      <c r="D55" s="402"/>
      <c r="E55" s="402"/>
      <c r="F55" s="66"/>
      <c r="G55" s="67"/>
      <c r="H55" s="200">
        <f>ROUND('計数整理表（千単）'!H53/1000,0)</f>
        <v>9023</v>
      </c>
      <c r="I55" s="69"/>
      <c r="J55" s="70"/>
      <c r="K55" s="82">
        <f>'計数整理表（千単）'!K53</f>
        <v>0.4</v>
      </c>
      <c r="L55" s="80"/>
      <c r="M55" s="77"/>
      <c r="N55" s="200">
        <f>ROUND('計数整理表（千単）'!N53/1000,0)</f>
        <v>8372</v>
      </c>
      <c r="O55" s="69"/>
      <c r="P55" s="70"/>
      <c r="Q55" s="82">
        <f>'計数整理表（千単）'!Q53</f>
        <v>0.4</v>
      </c>
      <c r="R55" s="73"/>
      <c r="S55" s="72"/>
      <c r="T55" s="200">
        <f>ROUND('計数整理表（千単）'!T53/1000,0)</f>
        <v>12461</v>
      </c>
      <c r="U55" s="69"/>
      <c r="V55" s="70"/>
      <c r="W55" s="82">
        <f>'計数整理表（千単）'!W53</f>
        <v>0.5</v>
      </c>
      <c r="X55" s="69"/>
      <c r="Y55" s="70"/>
      <c r="Z55" s="82">
        <f>'計数整理表（千単）'!Z53</f>
        <v>138.10777162770196</v>
      </c>
      <c r="AA55" s="69"/>
      <c r="AB55" s="70"/>
      <c r="AC55" s="82">
        <f>'計数整理表（千単）'!AC53</f>
        <v>148.83641459680763</v>
      </c>
      <c r="AD55" s="76"/>
    </row>
    <row r="56" spans="2:30" x14ac:dyDescent="0.15">
      <c r="B56" s="129"/>
      <c r="C56" s="402" t="s">
        <v>59</v>
      </c>
      <c r="D56" s="402"/>
      <c r="E56" s="402"/>
      <c r="F56" s="66"/>
      <c r="G56" s="90"/>
      <c r="H56" s="201">
        <f>ROUND('計数整理表（千単）'!H54/1000,0)</f>
        <v>270136</v>
      </c>
      <c r="I56" s="92"/>
      <c r="J56" s="93"/>
      <c r="K56" s="86">
        <f>'計数整理表（千単）'!K54</f>
        <v>10.6</v>
      </c>
      <c r="L56" s="104"/>
      <c r="M56" s="100"/>
      <c r="N56" s="201">
        <f>ROUND('計数整理表（千単）'!N54/1000,0)</f>
        <v>269113</v>
      </c>
      <c r="O56" s="92"/>
      <c r="P56" s="93"/>
      <c r="Q56" s="86">
        <f>'計数整理表（千単）'!Q54</f>
        <v>10.8</v>
      </c>
      <c r="R56" s="96"/>
      <c r="S56" s="95"/>
      <c r="T56" s="201">
        <f>ROUND('計数整理表（千単）'!T54/1000,0)</f>
        <v>273641</v>
      </c>
      <c r="U56" s="92"/>
      <c r="V56" s="93"/>
      <c r="W56" s="86">
        <f>'計数整理表（千単）'!W54</f>
        <v>10.5</v>
      </c>
      <c r="X56" s="92"/>
      <c r="Y56" s="93"/>
      <c r="Z56" s="86">
        <f>'計数整理表（千単）'!Z54</f>
        <v>101.2974711326877</v>
      </c>
      <c r="AA56" s="92"/>
      <c r="AB56" s="93"/>
      <c r="AC56" s="86">
        <f>'計数整理表（千単）'!AC54</f>
        <v>101.68255399967117</v>
      </c>
      <c r="AD56" s="99"/>
    </row>
    <row r="57" spans="2:30" x14ac:dyDescent="0.15">
      <c r="B57" s="129"/>
      <c r="C57" s="402" t="s">
        <v>60</v>
      </c>
      <c r="D57" s="402"/>
      <c r="E57" s="402"/>
      <c r="F57" s="66"/>
      <c r="G57" s="67"/>
      <c r="H57" s="200">
        <f>ROUND('計数整理表（千単）'!H55/1000,0)</f>
        <v>548628</v>
      </c>
      <c r="I57" s="69"/>
      <c r="J57" s="70"/>
      <c r="K57" s="82">
        <f>'計数整理表（千単）'!K55</f>
        <v>21.5</v>
      </c>
      <c r="L57" s="80"/>
      <c r="M57" s="77"/>
      <c r="N57" s="200">
        <f>ROUND('計数整理表（千単）'!N55/1000,0)</f>
        <v>537421</v>
      </c>
      <c r="O57" s="69"/>
      <c r="P57" s="70"/>
      <c r="Q57" s="82">
        <f>'計数整理表（千単）'!Q55</f>
        <v>21.6</v>
      </c>
      <c r="R57" s="73"/>
      <c r="S57" s="72"/>
      <c r="T57" s="200">
        <f>ROUND('計数整理表（千単）'!T55/1000,0)</f>
        <v>545049</v>
      </c>
      <c r="U57" s="69"/>
      <c r="V57" s="70"/>
      <c r="W57" s="82">
        <f>'計数整理表（千単）'!W55</f>
        <v>21</v>
      </c>
      <c r="X57" s="69"/>
      <c r="Y57" s="70"/>
      <c r="Z57" s="82">
        <f>'計数整理表（千単）'!Z55</f>
        <v>99.347627362718626</v>
      </c>
      <c r="AA57" s="69"/>
      <c r="AB57" s="70"/>
      <c r="AC57" s="82">
        <f>'計数整理表（千単）'!AC55</f>
        <v>101.41933600515203</v>
      </c>
      <c r="AD57" s="76"/>
    </row>
    <row r="58" spans="2:30" ht="15" thickBot="1" x14ac:dyDescent="0.2">
      <c r="B58" s="65"/>
      <c r="C58" s="403" t="s">
        <v>5</v>
      </c>
      <c r="D58" s="403"/>
      <c r="E58" s="403"/>
      <c r="F58" s="109"/>
      <c r="G58" s="110"/>
      <c r="H58" s="202">
        <f>ROUND('計数整理表（千単）'!H56/1000,0)</f>
        <v>536599</v>
      </c>
      <c r="I58" s="112"/>
      <c r="J58" s="113"/>
      <c r="K58" s="124">
        <f>'計数整理表（千単）'!K56</f>
        <v>21</v>
      </c>
      <c r="L58" s="122"/>
      <c r="M58" s="119"/>
      <c r="N58" s="202">
        <f>ROUND('計数整理表（千単）'!N56/1000,0)</f>
        <v>536491</v>
      </c>
      <c r="O58" s="112"/>
      <c r="P58" s="113"/>
      <c r="Q58" s="124">
        <f>'計数整理表（千単）'!Q56</f>
        <v>21.6</v>
      </c>
      <c r="R58" s="116"/>
      <c r="S58" s="115"/>
      <c r="T58" s="202">
        <f>ROUND('計数整理表（千単）'!T56/1000,0)</f>
        <v>528232</v>
      </c>
      <c r="U58" s="112"/>
      <c r="V58" s="113"/>
      <c r="W58" s="124">
        <f>'計数整理表（千単）'!W56</f>
        <v>20.3</v>
      </c>
      <c r="X58" s="112"/>
      <c r="Y58" s="113"/>
      <c r="Z58" s="124">
        <f>'計数整理表（千単）'!Z56</f>
        <v>98.440619864609701</v>
      </c>
      <c r="AA58" s="112"/>
      <c r="AB58" s="113"/>
      <c r="AC58" s="124">
        <f>'計数整理表（千単）'!AC56</f>
        <v>98.460424821146987</v>
      </c>
      <c r="AD58" s="118"/>
    </row>
    <row r="59" spans="2:30" ht="15" thickBot="1" x14ac:dyDescent="0.2">
      <c r="B59" s="329"/>
      <c r="C59" s="404" t="s">
        <v>6</v>
      </c>
      <c r="D59" s="404"/>
      <c r="E59" s="404"/>
      <c r="F59" s="330"/>
      <c r="G59" s="331"/>
      <c r="H59" s="377">
        <f>ROUND('計数整理表（千単）'!H57/1000,0)</f>
        <v>2554267</v>
      </c>
      <c r="I59" s="333"/>
      <c r="J59" s="334"/>
      <c r="K59" s="347">
        <f>'計数整理表（千単）'!K57</f>
        <v>100</v>
      </c>
      <c r="L59" s="345"/>
      <c r="M59" s="341"/>
      <c r="N59" s="377">
        <f>ROUND('計数整理表（千単）'!N57/1000,0)</f>
        <v>2484142</v>
      </c>
      <c r="O59" s="333"/>
      <c r="P59" s="334"/>
      <c r="Q59" s="347">
        <f>'計数整理表（千単）'!Q57</f>
        <v>100</v>
      </c>
      <c r="R59" s="337"/>
      <c r="S59" s="336"/>
      <c r="T59" s="377">
        <f>ROUND('計数整理表（千単）'!T57/1000,0)</f>
        <v>2598349</v>
      </c>
      <c r="U59" s="333"/>
      <c r="V59" s="334"/>
      <c r="W59" s="347">
        <f>'計数整理表（千単）'!W57</f>
        <v>100.00000000000001</v>
      </c>
      <c r="X59" s="333"/>
      <c r="Y59" s="334"/>
      <c r="Z59" s="378">
        <f>'計数整理表（千単）'!Z57</f>
        <v>101.72581737704405</v>
      </c>
      <c r="AA59" s="379"/>
      <c r="AB59" s="380"/>
      <c r="AC59" s="378">
        <f>'計数整理表（千単）'!AC57</f>
        <v>104.59743978718524</v>
      </c>
      <c r="AD59" s="340"/>
    </row>
    <row r="60" spans="2:30" ht="3.75" customHeight="1" x14ac:dyDescent="0.15">
      <c r="B60" s="19"/>
    </row>
  </sheetData>
  <mergeCells count="47">
    <mergeCell ref="C13:E13"/>
    <mergeCell ref="C14:E14"/>
    <mergeCell ref="C18:E18"/>
    <mergeCell ref="C34:E34"/>
    <mergeCell ref="C39:E39"/>
    <mergeCell ref="C31:E31"/>
    <mergeCell ref="AC23:AC24"/>
    <mergeCell ref="Y25:AA25"/>
    <mergeCell ref="AB25:AD25"/>
    <mergeCell ref="C30:E30"/>
    <mergeCell ref="C26:E26"/>
    <mergeCell ref="H23:K23"/>
    <mergeCell ref="N23:Q23"/>
    <mergeCell ref="T23:W23"/>
    <mergeCell ref="Z23:Z24"/>
    <mergeCell ref="C23:E25"/>
    <mergeCell ref="H2:K2"/>
    <mergeCell ref="N2:Q2"/>
    <mergeCell ref="T2:W2"/>
    <mergeCell ref="Z2:Z3"/>
    <mergeCell ref="AC2:AC3"/>
    <mergeCell ref="C4:E4"/>
    <mergeCell ref="C11:E11"/>
    <mergeCell ref="C2:E3"/>
    <mergeCell ref="C12:E12"/>
    <mergeCell ref="C9:E9"/>
    <mergeCell ref="C10:E10"/>
    <mergeCell ref="T45:W45"/>
    <mergeCell ref="Z45:Z46"/>
    <mergeCell ref="AC45:AC46"/>
    <mergeCell ref="Y47:AA47"/>
    <mergeCell ref="AB47:AD47"/>
    <mergeCell ref="C57:E57"/>
    <mergeCell ref="C58:E58"/>
    <mergeCell ref="C59:E59"/>
    <mergeCell ref="H45:K45"/>
    <mergeCell ref="N45:Q45"/>
    <mergeCell ref="C52:E52"/>
    <mergeCell ref="C53:E53"/>
    <mergeCell ref="C54:E54"/>
    <mergeCell ref="C55:E55"/>
    <mergeCell ref="C56:E56"/>
    <mergeCell ref="C45:E47"/>
    <mergeCell ref="C48:E48"/>
    <mergeCell ref="C49:E49"/>
    <mergeCell ref="C50:E50"/>
    <mergeCell ref="C51:E5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election activeCell="A2" sqref="A2:S7"/>
    </sheetView>
  </sheetViews>
  <sheetFormatPr defaultRowHeight="14.25" x14ac:dyDescent="0.15"/>
  <cols>
    <col min="1" max="1" width="1.25" customWidth="1"/>
    <col min="2" max="2" width="12.5" customWidth="1"/>
    <col min="3" max="12" width="9.375" customWidth="1"/>
    <col min="13" max="13" width="10.25" bestFit="1" customWidth="1"/>
    <col min="14" max="14" width="9.375" customWidth="1"/>
    <col min="15" max="15" width="12.25" bestFit="1" customWidth="1"/>
    <col min="16" max="24" width="8.75" customWidth="1"/>
  </cols>
  <sheetData>
    <row r="1" spans="1:13" ht="7.5" customHeight="1" x14ac:dyDescent="0.15"/>
    <row r="2" spans="1:13" ht="11.25" customHeight="1" x14ac:dyDescent="0.15"/>
    <row r="3" spans="1:13" ht="15" customHeight="1" thickBot="1" x14ac:dyDescent="0.2">
      <c r="A3" s="186"/>
      <c r="B3" s="415"/>
      <c r="C3" s="417" t="s">
        <v>162</v>
      </c>
      <c r="D3" s="427" t="s">
        <v>161</v>
      </c>
      <c r="E3" s="429" t="s">
        <v>164</v>
      </c>
      <c r="F3" s="424" t="s">
        <v>165</v>
      </c>
      <c r="G3" s="424" t="s">
        <v>166</v>
      </c>
      <c r="H3" s="424" t="s">
        <v>167</v>
      </c>
      <c r="I3" s="424" t="s">
        <v>217</v>
      </c>
      <c r="J3" s="423" t="s">
        <v>169</v>
      </c>
      <c r="K3" s="416"/>
      <c r="L3" s="425" t="s">
        <v>211</v>
      </c>
      <c r="M3" s="198" t="s">
        <v>72</v>
      </c>
    </row>
    <row r="4" spans="1:13" ht="15" customHeight="1" thickBot="1" x14ac:dyDescent="0.2">
      <c r="A4" s="186"/>
      <c r="B4" s="416"/>
      <c r="C4" s="418"/>
      <c r="D4" s="428"/>
      <c r="E4" s="430"/>
      <c r="F4" s="422"/>
      <c r="G4" s="422"/>
      <c r="H4" s="422"/>
      <c r="I4" s="422"/>
      <c r="J4" s="328" t="s">
        <v>68</v>
      </c>
      <c r="K4" s="328" t="s">
        <v>64</v>
      </c>
      <c r="L4" s="423"/>
    </row>
    <row r="5" spans="1:13" ht="15" customHeight="1" x14ac:dyDescent="0.15">
      <c r="A5" s="186"/>
      <c r="B5" s="199" t="s">
        <v>69</v>
      </c>
      <c r="C5" s="187">
        <v>14731</v>
      </c>
      <c r="D5" s="187">
        <v>13425</v>
      </c>
      <c r="E5" s="188">
        <v>10442</v>
      </c>
      <c r="F5" s="188">
        <v>11003</v>
      </c>
      <c r="G5" s="188">
        <v>12840</v>
      </c>
      <c r="H5" s="188">
        <v>12992</v>
      </c>
      <c r="I5" s="188">
        <v>13289</v>
      </c>
      <c r="J5" s="381">
        <v>12534</v>
      </c>
      <c r="K5" s="188">
        <v>12818</v>
      </c>
      <c r="L5" s="189">
        <v>12844</v>
      </c>
    </row>
    <row r="6" spans="1:13" ht="15" customHeight="1" x14ac:dyDescent="0.15">
      <c r="A6" s="186"/>
      <c r="B6" s="199"/>
      <c r="C6" s="190"/>
      <c r="D6" s="190"/>
      <c r="E6" s="195" t="s">
        <v>123</v>
      </c>
      <c r="F6" s="195" t="s">
        <v>124</v>
      </c>
      <c r="G6" s="195" t="s">
        <v>125</v>
      </c>
      <c r="H6" s="195" t="s">
        <v>126</v>
      </c>
      <c r="I6" s="195" t="s">
        <v>155</v>
      </c>
      <c r="J6" s="382" t="s">
        <v>127</v>
      </c>
      <c r="K6" s="195" t="s">
        <v>157</v>
      </c>
      <c r="L6" s="196" t="s">
        <v>159</v>
      </c>
    </row>
    <row r="7" spans="1:13" ht="15" customHeight="1" x14ac:dyDescent="0.15">
      <c r="A7" s="186"/>
      <c r="B7" s="199" t="s">
        <v>70</v>
      </c>
      <c r="C7" s="190">
        <v>13510</v>
      </c>
      <c r="D7" s="190">
        <v>11591</v>
      </c>
      <c r="E7" s="191">
        <v>10245</v>
      </c>
      <c r="F7" s="191">
        <v>10954</v>
      </c>
      <c r="G7" s="191">
        <v>11858</v>
      </c>
      <c r="H7" s="191">
        <v>12045</v>
      </c>
      <c r="I7" s="191">
        <v>11667</v>
      </c>
      <c r="J7" s="383">
        <v>11502</v>
      </c>
      <c r="K7" s="191">
        <v>11914</v>
      </c>
      <c r="L7" s="192">
        <v>12165</v>
      </c>
    </row>
    <row r="8" spans="1:13" ht="15" customHeight="1" x14ac:dyDescent="0.15">
      <c r="A8" s="186"/>
      <c r="B8" s="199" t="s">
        <v>71</v>
      </c>
      <c r="C8" s="190">
        <v>7982</v>
      </c>
      <c r="D8" s="190">
        <v>5667</v>
      </c>
      <c r="E8" s="191">
        <v>3049</v>
      </c>
      <c r="F8" s="191">
        <v>3292</v>
      </c>
      <c r="G8" s="191">
        <v>3689</v>
      </c>
      <c r="H8" s="191">
        <v>4080</v>
      </c>
      <c r="I8" s="191">
        <v>4285</v>
      </c>
      <c r="J8" s="383">
        <v>4168</v>
      </c>
      <c r="K8" s="191">
        <v>4460</v>
      </c>
      <c r="L8" s="192">
        <v>4390</v>
      </c>
    </row>
    <row r="9" spans="1:13" ht="15" customHeight="1" x14ac:dyDescent="0.15">
      <c r="A9" s="186"/>
      <c r="B9" s="199"/>
      <c r="C9" s="194"/>
      <c r="D9" s="194"/>
      <c r="E9" s="195" t="s">
        <v>144</v>
      </c>
      <c r="F9" s="195" t="s">
        <v>145</v>
      </c>
      <c r="G9" s="195" t="s">
        <v>146</v>
      </c>
      <c r="H9" s="195" t="s">
        <v>147</v>
      </c>
      <c r="I9" s="195" t="s">
        <v>156</v>
      </c>
      <c r="J9" s="382" t="s">
        <v>148</v>
      </c>
      <c r="K9" s="195" t="s">
        <v>158</v>
      </c>
      <c r="L9" s="196" t="s">
        <v>160</v>
      </c>
      <c r="M9" s="185"/>
    </row>
    <row r="10" spans="1:13" ht="13.5" customHeight="1" x14ac:dyDescent="0.15">
      <c r="A10" s="186"/>
      <c r="B10" s="395"/>
      <c r="C10" s="394"/>
      <c r="D10" s="394"/>
      <c r="E10" s="312"/>
      <c r="F10" s="312"/>
      <c r="G10" s="312"/>
      <c r="H10" s="312"/>
      <c r="I10" s="312"/>
      <c r="J10" s="312"/>
      <c r="K10" s="312"/>
      <c r="L10" s="196"/>
      <c r="M10" s="185"/>
    </row>
    <row r="11" spans="1:13" ht="11.25" customHeight="1" x14ac:dyDescent="0.15">
      <c r="A11" s="197"/>
      <c r="B11" s="197" t="s">
        <v>214</v>
      </c>
      <c r="C11" s="186"/>
      <c r="D11" s="186"/>
      <c r="E11" s="186"/>
      <c r="F11" s="186"/>
      <c r="G11" s="186"/>
      <c r="H11" s="186"/>
      <c r="I11" s="186"/>
      <c r="J11" s="186"/>
      <c r="K11" s="186"/>
      <c r="L11" s="186"/>
    </row>
    <row r="12" spans="1:13" ht="11.25" customHeight="1" x14ac:dyDescent="0.15">
      <c r="A12" s="197"/>
      <c r="B12" s="197" t="s">
        <v>204</v>
      </c>
      <c r="C12" s="186"/>
      <c r="D12" s="186"/>
      <c r="E12" s="186"/>
      <c r="F12" s="186"/>
      <c r="G12" s="186"/>
      <c r="H12" s="186"/>
      <c r="I12" s="186"/>
      <c r="J12" s="186"/>
      <c r="K12" s="186"/>
      <c r="L12" s="186"/>
    </row>
    <row r="13" spans="1:13" ht="11.25" customHeight="1" x14ac:dyDescent="0.15">
      <c r="A13" s="197"/>
      <c r="B13" s="197" t="s">
        <v>180</v>
      </c>
      <c r="C13" s="186"/>
      <c r="D13" s="186"/>
      <c r="E13" s="186"/>
      <c r="F13" s="186"/>
      <c r="G13" s="186"/>
      <c r="H13" s="186"/>
      <c r="I13" s="186"/>
      <c r="J13" s="186"/>
      <c r="K13" s="186"/>
      <c r="L13" s="186"/>
    </row>
    <row r="14" spans="1:13" ht="11.25" customHeight="1" x14ac:dyDescent="0.15">
      <c r="A14" s="197"/>
      <c r="B14" s="197" t="s">
        <v>179</v>
      </c>
      <c r="C14" s="186"/>
      <c r="D14" s="186"/>
      <c r="E14" s="186"/>
      <c r="F14" s="186"/>
      <c r="G14" s="186"/>
      <c r="H14" s="186"/>
      <c r="I14" s="186"/>
      <c r="J14" s="186"/>
      <c r="K14" s="186"/>
      <c r="L14" s="186"/>
    </row>
    <row r="16" spans="1:13" ht="11.25" customHeight="1" thickBot="1" x14ac:dyDescent="0.2"/>
    <row r="17" spans="1:13" ht="15" customHeight="1" thickBot="1" x14ac:dyDescent="0.2">
      <c r="B17" s="419"/>
      <c r="C17" s="421" t="s">
        <v>172</v>
      </c>
      <c r="D17" s="426" t="s">
        <v>174</v>
      </c>
      <c r="E17" s="424" t="s">
        <v>164</v>
      </c>
      <c r="F17" s="424" t="s">
        <v>165</v>
      </c>
      <c r="G17" s="424" t="s">
        <v>166</v>
      </c>
      <c r="H17" s="424" t="s">
        <v>167</v>
      </c>
      <c r="I17" s="424" t="s">
        <v>168</v>
      </c>
      <c r="J17" s="423" t="s">
        <v>169</v>
      </c>
      <c r="K17" s="416"/>
      <c r="L17" s="425" t="s">
        <v>211</v>
      </c>
      <c r="M17" s="198" t="s">
        <v>72</v>
      </c>
    </row>
    <row r="18" spans="1:13" ht="15" customHeight="1" thickBot="1" x14ac:dyDescent="0.2">
      <c r="B18" s="420"/>
      <c r="C18" s="422"/>
      <c r="D18" s="423"/>
      <c r="E18" s="422"/>
      <c r="F18" s="422"/>
      <c r="G18" s="422"/>
      <c r="H18" s="422"/>
      <c r="I18" s="422"/>
      <c r="J18" s="328" t="s">
        <v>68</v>
      </c>
      <c r="K18" s="328" t="s">
        <v>64</v>
      </c>
      <c r="L18" s="423"/>
    </row>
    <row r="19" spans="1:13" ht="15" customHeight="1" x14ac:dyDescent="0.15">
      <c r="B19" s="203" t="s">
        <v>75</v>
      </c>
      <c r="C19" s="204">
        <v>2973</v>
      </c>
      <c r="D19" s="204">
        <v>2844</v>
      </c>
      <c r="E19" s="204">
        <v>2844</v>
      </c>
      <c r="F19" s="204">
        <v>2764</v>
      </c>
      <c r="G19" s="204">
        <v>2826</v>
      </c>
      <c r="H19" s="204">
        <v>2764</v>
      </c>
      <c r="I19" s="204">
        <v>2448</v>
      </c>
      <c r="J19" s="204">
        <v>2128</v>
      </c>
      <c r="K19" s="204">
        <v>2350</v>
      </c>
      <c r="L19" s="205">
        <v>2238</v>
      </c>
    </row>
    <row r="20" spans="1:13" ht="15" customHeight="1" x14ac:dyDescent="0.15">
      <c r="B20" s="209" t="s">
        <v>76</v>
      </c>
      <c r="C20" s="206" t="s">
        <v>77</v>
      </c>
      <c r="D20" s="206" t="s">
        <v>78</v>
      </c>
      <c r="E20" s="206" t="s">
        <v>79</v>
      </c>
      <c r="F20" s="206" t="s">
        <v>80</v>
      </c>
      <c r="G20" s="206" t="s">
        <v>81</v>
      </c>
      <c r="H20" s="206" t="s">
        <v>128</v>
      </c>
      <c r="I20" s="206" t="s">
        <v>175</v>
      </c>
      <c r="J20" s="206" t="s">
        <v>176</v>
      </c>
      <c r="K20" s="206" t="s">
        <v>177</v>
      </c>
      <c r="L20" s="207" t="s">
        <v>178</v>
      </c>
    </row>
    <row r="21" spans="1:13" ht="15" customHeight="1" thickBot="1" x14ac:dyDescent="0.2">
      <c r="B21" s="208"/>
      <c r="C21" s="195">
        <v>-5754</v>
      </c>
      <c r="D21" s="195">
        <v>-5756</v>
      </c>
      <c r="E21" s="195">
        <v>-5918</v>
      </c>
      <c r="F21" s="195">
        <v>-5394</v>
      </c>
      <c r="G21" s="195">
        <v>-4660</v>
      </c>
      <c r="H21" s="195">
        <v>-4283</v>
      </c>
      <c r="I21" s="195">
        <v>-3963</v>
      </c>
      <c r="J21" s="195">
        <v>-3748</v>
      </c>
      <c r="K21" s="195">
        <v>-3882</v>
      </c>
      <c r="L21" s="196">
        <v>-3678</v>
      </c>
    </row>
    <row r="22" spans="1:13" ht="13.5" customHeight="1" x14ac:dyDescent="0.15">
      <c r="B22" s="313"/>
      <c r="C22" s="312"/>
      <c r="D22" s="312"/>
      <c r="E22" s="312"/>
      <c r="F22" s="312"/>
      <c r="G22" s="312"/>
      <c r="H22" s="312"/>
      <c r="I22" s="312"/>
      <c r="J22" s="312"/>
      <c r="K22" s="312"/>
      <c r="L22" s="196"/>
    </row>
    <row r="23" spans="1:13" ht="11.25" customHeight="1" x14ac:dyDescent="0.15">
      <c r="A23" s="197"/>
      <c r="B23" s="197" t="s">
        <v>181</v>
      </c>
      <c r="C23" s="186"/>
      <c r="D23" s="186"/>
      <c r="E23" s="186"/>
      <c r="F23" s="186"/>
      <c r="G23" s="186"/>
      <c r="H23" s="186"/>
      <c r="I23" s="186"/>
      <c r="J23" s="186"/>
      <c r="K23" s="186"/>
      <c r="L23" s="186"/>
    </row>
    <row r="24" spans="1:13" ht="15" thickBot="1" x14ac:dyDescent="0.2"/>
    <row r="25" spans="1:13" ht="15" customHeight="1" thickBot="1" x14ac:dyDescent="0.2">
      <c r="B25" s="415"/>
      <c r="C25" s="421" t="s">
        <v>172</v>
      </c>
      <c r="D25" s="426" t="s">
        <v>174</v>
      </c>
      <c r="E25" s="424" t="s">
        <v>164</v>
      </c>
      <c r="F25" s="424" t="s">
        <v>165</v>
      </c>
      <c r="G25" s="424" t="s">
        <v>166</v>
      </c>
      <c r="H25" s="424" t="s">
        <v>167</v>
      </c>
      <c r="I25" s="424" t="s">
        <v>168</v>
      </c>
      <c r="J25" s="423" t="s">
        <v>169</v>
      </c>
      <c r="K25" s="416"/>
      <c r="L25" s="425" t="s">
        <v>211</v>
      </c>
      <c r="M25" s="198" t="s">
        <v>72</v>
      </c>
    </row>
    <row r="26" spans="1:13" ht="15" customHeight="1" thickBot="1" x14ac:dyDescent="0.2">
      <c r="B26" s="416"/>
      <c r="C26" s="422"/>
      <c r="D26" s="423"/>
      <c r="E26" s="422"/>
      <c r="F26" s="422"/>
      <c r="G26" s="422"/>
      <c r="H26" s="422"/>
      <c r="I26" s="422"/>
      <c r="J26" s="328" t="s">
        <v>68</v>
      </c>
      <c r="K26" s="328" t="s">
        <v>64</v>
      </c>
      <c r="L26" s="423"/>
    </row>
    <row r="27" spans="1:13" ht="15" customHeight="1" x14ac:dyDescent="0.15">
      <c r="B27" s="193" t="s">
        <v>49</v>
      </c>
      <c r="C27" s="204">
        <v>8237</v>
      </c>
      <c r="D27" s="204">
        <v>8221</v>
      </c>
      <c r="E27" s="204">
        <v>7820</v>
      </c>
      <c r="F27" s="204">
        <v>8340</v>
      </c>
      <c r="G27" s="204">
        <v>8235</v>
      </c>
      <c r="H27" s="204">
        <v>8240</v>
      </c>
      <c r="I27" s="204">
        <v>6793</v>
      </c>
      <c r="J27" s="204">
        <v>6975</v>
      </c>
      <c r="K27" s="204">
        <v>6820</v>
      </c>
      <c r="L27" s="205">
        <v>6953</v>
      </c>
    </row>
    <row r="28" spans="1:13" ht="15" customHeight="1" x14ac:dyDescent="0.15">
      <c r="B28" s="206" t="s">
        <v>119</v>
      </c>
      <c r="C28" s="204">
        <v>7277</v>
      </c>
      <c r="D28" s="204">
        <v>7116</v>
      </c>
      <c r="E28" s="204">
        <v>7025</v>
      </c>
      <c r="F28" s="204">
        <v>7536</v>
      </c>
      <c r="G28" s="204">
        <v>7480</v>
      </c>
      <c r="H28" s="204">
        <v>7514</v>
      </c>
      <c r="I28" s="204">
        <v>6285</v>
      </c>
      <c r="J28" s="204">
        <v>6428</v>
      </c>
      <c r="K28" s="204">
        <v>6284</v>
      </c>
      <c r="L28" s="205">
        <v>6428</v>
      </c>
    </row>
    <row r="29" spans="1:13" ht="15" customHeight="1" x14ac:dyDescent="0.15">
      <c r="B29" s="206" t="s">
        <v>84</v>
      </c>
      <c r="C29" s="210">
        <v>960</v>
      </c>
      <c r="D29" s="204">
        <v>1105</v>
      </c>
      <c r="E29" s="210">
        <v>795</v>
      </c>
      <c r="F29" s="210">
        <v>804</v>
      </c>
      <c r="G29" s="210">
        <v>755</v>
      </c>
      <c r="H29" s="210">
        <v>726</v>
      </c>
      <c r="I29" s="210">
        <v>508</v>
      </c>
      <c r="J29" s="210">
        <v>547</v>
      </c>
      <c r="K29" s="210">
        <v>536</v>
      </c>
      <c r="L29" s="211">
        <v>525</v>
      </c>
    </row>
    <row r="30" spans="1:13" ht="15" thickBot="1" x14ac:dyDescent="0.2"/>
    <row r="31" spans="1:13" ht="15" customHeight="1" thickBot="1" x14ac:dyDescent="0.2">
      <c r="B31" s="419"/>
      <c r="C31" s="421" t="s">
        <v>172</v>
      </c>
      <c r="D31" s="426" t="s">
        <v>174</v>
      </c>
      <c r="E31" s="424" t="s">
        <v>164</v>
      </c>
      <c r="F31" s="424" t="s">
        <v>165</v>
      </c>
      <c r="G31" s="424" t="s">
        <v>166</v>
      </c>
      <c r="H31" s="424" t="s">
        <v>167</v>
      </c>
      <c r="I31" s="424" t="s">
        <v>168</v>
      </c>
      <c r="J31" s="423" t="s">
        <v>169</v>
      </c>
      <c r="K31" s="416"/>
      <c r="L31" s="425" t="s">
        <v>211</v>
      </c>
      <c r="M31" s="198" t="s">
        <v>72</v>
      </c>
    </row>
    <row r="32" spans="1:13" ht="15" customHeight="1" thickBot="1" x14ac:dyDescent="0.2">
      <c r="B32" s="420"/>
      <c r="C32" s="422"/>
      <c r="D32" s="423"/>
      <c r="E32" s="422"/>
      <c r="F32" s="422"/>
      <c r="G32" s="422"/>
      <c r="H32" s="422"/>
      <c r="I32" s="422"/>
      <c r="J32" s="328" t="s">
        <v>68</v>
      </c>
      <c r="K32" s="328" t="s">
        <v>64</v>
      </c>
      <c r="L32" s="423"/>
    </row>
    <row r="33" spans="1:13" ht="15" customHeight="1" x14ac:dyDescent="0.15">
      <c r="B33" s="212" t="s">
        <v>87</v>
      </c>
      <c r="C33" s="204">
        <v>2839</v>
      </c>
      <c r="D33" s="204">
        <v>2657</v>
      </c>
      <c r="E33" s="204">
        <v>3261</v>
      </c>
      <c r="F33" s="204">
        <v>3182</v>
      </c>
      <c r="G33" s="204">
        <v>3266</v>
      </c>
      <c r="H33" s="204">
        <v>3141</v>
      </c>
      <c r="I33" s="204">
        <v>3128</v>
      </c>
      <c r="J33" s="204">
        <v>3159</v>
      </c>
      <c r="K33" s="204">
        <v>3159</v>
      </c>
      <c r="L33" s="205">
        <v>3282</v>
      </c>
    </row>
    <row r="34" spans="1:13" s="384" customFormat="1" ht="15" customHeight="1" thickBot="1" x14ac:dyDescent="0.2">
      <c r="B34" s="385" t="s">
        <v>88</v>
      </c>
      <c r="C34" s="386">
        <v>53804</v>
      </c>
      <c r="D34" s="386">
        <v>52491</v>
      </c>
      <c r="E34" s="386">
        <v>53523</v>
      </c>
      <c r="F34" s="386">
        <v>54334</v>
      </c>
      <c r="G34" s="386">
        <v>53797</v>
      </c>
      <c r="H34" s="386">
        <v>53691</v>
      </c>
      <c r="I34" s="386">
        <v>53661</v>
      </c>
      <c r="J34" s="386">
        <v>54483</v>
      </c>
      <c r="K34" s="386">
        <v>53802</v>
      </c>
      <c r="L34" s="387">
        <v>54034</v>
      </c>
    </row>
    <row r="35" spans="1:13" ht="11.25" customHeight="1" x14ac:dyDescent="0.15">
      <c r="A35" s="197"/>
      <c r="B35" s="197" t="s">
        <v>182</v>
      </c>
      <c r="C35" s="186"/>
      <c r="D35" s="186"/>
      <c r="E35" s="186"/>
      <c r="F35" s="186"/>
      <c r="G35" s="186"/>
      <c r="H35" s="186"/>
      <c r="I35" s="186"/>
      <c r="J35" s="186"/>
      <c r="K35" s="186"/>
      <c r="L35" s="186"/>
    </row>
    <row r="36" spans="1:13" ht="15" thickBot="1" x14ac:dyDescent="0.2"/>
    <row r="37" spans="1:13" ht="15" customHeight="1" thickBot="1" x14ac:dyDescent="0.2">
      <c r="B37" s="415"/>
      <c r="C37" s="421" t="s">
        <v>172</v>
      </c>
      <c r="D37" s="426" t="s">
        <v>174</v>
      </c>
      <c r="E37" s="424" t="s">
        <v>164</v>
      </c>
      <c r="F37" s="424" t="s">
        <v>165</v>
      </c>
      <c r="G37" s="424" t="s">
        <v>166</v>
      </c>
      <c r="H37" s="424" t="s">
        <v>167</v>
      </c>
      <c r="I37" s="424" t="s">
        <v>168</v>
      </c>
      <c r="J37" s="423" t="s">
        <v>169</v>
      </c>
      <c r="K37" s="416"/>
      <c r="L37" s="425" t="s">
        <v>211</v>
      </c>
      <c r="M37" s="198" t="s">
        <v>72</v>
      </c>
    </row>
    <row r="38" spans="1:13" ht="15" customHeight="1" thickBot="1" x14ac:dyDescent="0.2">
      <c r="B38" s="416"/>
      <c r="C38" s="422"/>
      <c r="D38" s="423"/>
      <c r="E38" s="422"/>
      <c r="F38" s="422"/>
      <c r="G38" s="422"/>
      <c r="H38" s="422"/>
      <c r="I38" s="422"/>
      <c r="J38" s="328" t="s">
        <v>68</v>
      </c>
      <c r="K38" s="328" t="s">
        <v>64</v>
      </c>
      <c r="L38" s="423"/>
    </row>
    <row r="39" spans="1:13" ht="15" customHeight="1" x14ac:dyDescent="0.15">
      <c r="B39" s="193" t="s">
        <v>90</v>
      </c>
      <c r="C39" s="204">
        <v>1773</v>
      </c>
      <c r="D39" s="204">
        <v>1520</v>
      </c>
      <c r="E39" s="204">
        <v>1492</v>
      </c>
      <c r="F39" s="204">
        <v>1683</v>
      </c>
      <c r="G39" s="204">
        <v>1561</v>
      </c>
      <c r="H39" s="204">
        <v>1617</v>
      </c>
      <c r="I39" s="204">
        <v>1513</v>
      </c>
      <c r="J39" s="204">
        <v>1725</v>
      </c>
      <c r="K39" s="204">
        <v>1737</v>
      </c>
      <c r="L39" s="205">
        <v>1808</v>
      </c>
    </row>
    <row r="40" spans="1:13" ht="15" customHeight="1" x14ac:dyDescent="0.15">
      <c r="B40" s="210" t="s">
        <v>91</v>
      </c>
      <c r="C40" s="204">
        <v>1158</v>
      </c>
      <c r="D40" s="210">
        <v>930</v>
      </c>
      <c r="E40" s="210">
        <v>962</v>
      </c>
      <c r="F40" s="210">
        <v>916</v>
      </c>
      <c r="G40" s="210">
        <v>776</v>
      </c>
      <c r="H40" s="210">
        <v>851</v>
      </c>
      <c r="I40" s="210">
        <v>855</v>
      </c>
      <c r="J40" s="204">
        <v>1038</v>
      </c>
      <c r="K40" s="311">
        <v>1007</v>
      </c>
      <c r="L40" s="205">
        <v>1085</v>
      </c>
    </row>
    <row r="41" spans="1:13" ht="15" customHeight="1" x14ac:dyDescent="0.15">
      <c r="B41" s="206" t="s">
        <v>92</v>
      </c>
      <c r="C41" s="210">
        <v>132</v>
      </c>
      <c r="D41" s="210">
        <v>132</v>
      </c>
      <c r="E41" s="210">
        <v>100</v>
      </c>
      <c r="F41" s="210">
        <v>85</v>
      </c>
      <c r="G41" s="210">
        <v>75</v>
      </c>
      <c r="H41" s="210">
        <v>108</v>
      </c>
      <c r="I41" s="210">
        <v>58</v>
      </c>
      <c r="J41" s="210">
        <v>54</v>
      </c>
      <c r="K41" s="210">
        <v>77</v>
      </c>
      <c r="L41" s="211">
        <v>83</v>
      </c>
    </row>
    <row r="42" spans="1:13" ht="15" customHeight="1" x14ac:dyDescent="0.15">
      <c r="B42" s="210" t="s">
        <v>93</v>
      </c>
      <c r="C42" s="210">
        <v>615</v>
      </c>
      <c r="D42" s="210">
        <v>590</v>
      </c>
      <c r="E42" s="210">
        <v>530</v>
      </c>
      <c r="F42" s="210">
        <v>767</v>
      </c>
      <c r="G42" s="210">
        <v>785</v>
      </c>
      <c r="H42" s="210">
        <v>766</v>
      </c>
      <c r="I42" s="210">
        <v>658</v>
      </c>
      <c r="J42" s="210">
        <v>687</v>
      </c>
      <c r="K42" s="210">
        <v>730</v>
      </c>
      <c r="L42" s="211">
        <v>723</v>
      </c>
    </row>
    <row r="43" spans="1:13" ht="14.25" customHeight="1" x14ac:dyDescent="0.15">
      <c r="A43" s="197"/>
      <c r="B43" s="197" t="s">
        <v>215</v>
      </c>
      <c r="C43" s="186"/>
      <c r="D43" s="186"/>
      <c r="E43" s="186"/>
      <c r="F43" s="186"/>
      <c r="G43" s="186"/>
      <c r="H43" s="186"/>
      <c r="I43" s="186"/>
      <c r="J43" s="186"/>
      <c r="K43" s="186"/>
      <c r="L43" s="186"/>
    </row>
    <row r="44" spans="1:13" ht="15" thickBot="1" x14ac:dyDescent="0.2">
      <c r="A44" s="186"/>
      <c r="B44" s="186"/>
      <c r="C44" s="186"/>
      <c r="D44" s="186"/>
      <c r="E44" s="186"/>
      <c r="F44" s="186"/>
      <c r="G44" s="186"/>
      <c r="H44" s="186"/>
      <c r="I44" s="186"/>
      <c r="J44" s="186"/>
      <c r="K44" s="186"/>
      <c r="L44" s="186"/>
      <c r="M44" s="186"/>
    </row>
    <row r="45" spans="1:13" ht="15" customHeight="1" thickBot="1" x14ac:dyDescent="0.2">
      <c r="A45" s="186"/>
      <c r="B45" s="419"/>
      <c r="C45" s="421" t="s">
        <v>172</v>
      </c>
      <c r="D45" s="426" t="s">
        <v>174</v>
      </c>
      <c r="E45" s="424" t="s">
        <v>164</v>
      </c>
      <c r="F45" s="424" t="s">
        <v>165</v>
      </c>
      <c r="G45" s="424" t="s">
        <v>166</v>
      </c>
      <c r="H45" s="424" t="s">
        <v>167</v>
      </c>
      <c r="I45" s="424" t="s">
        <v>168</v>
      </c>
      <c r="J45" s="423" t="s">
        <v>169</v>
      </c>
      <c r="K45" s="416"/>
      <c r="L45" s="425" t="s">
        <v>211</v>
      </c>
      <c r="M45" s="216" t="s">
        <v>72</v>
      </c>
    </row>
    <row r="46" spans="1:13" ht="15" customHeight="1" thickBot="1" x14ac:dyDescent="0.2">
      <c r="A46" s="186"/>
      <c r="B46" s="420"/>
      <c r="C46" s="422"/>
      <c r="D46" s="423"/>
      <c r="E46" s="422"/>
      <c r="F46" s="422"/>
      <c r="G46" s="422"/>
      <c r="H46" s="422"/>
      <c r="I46" s="422"/>
      <c r="J46" s="328" t="s">
        <v>68</v>
      </c>
      <c r="K46" s="328" t="s">
        <v>64</v>
      </c>
      <c r="L46" s="423"/>
      <c r="M46" s="186"/>
    </row>
    <row r="47" spans="1:13" ht="15" customHeight="1" x14ac:dyDescent="0.15">
      <c r="A47" s="186"/>
      <c r="B47" s="219" t="s">
        <v>96</v>
      </c>
      <c r="C47" s="204">
        <v>12753</v>
      </c>
      <c r="D47" s="204">
        <v>12075</v>
      </c>
      <c r="E47" s="204">
        <v>11933</v>
      </c>
      <c r="F47" s="204">
        <v>11257</v>
      </c>
      <c r="G47" s="204">
        <v>10965</v>
      </c>
      <c r="H47" s="204">
        <v>10647</v>
      </c>
      <c r="I47" s="204">
        <v>10337</v>
      </c>
      <c r="J47" s="204">
        <v>10642</v>
      </c>
      <c r="K47" s="204">
        <v>10129</v>
      </c>
      <c r="L47" s="205">
        <v>11145</v>
      </c>
      <c r="M47" s="186"/>
    </row>
    <row r="48" spans="1:13" ht="15" customHeight="1" x14ac:dyDescent="0.15">
      <c r="A48" s="186"/>
      <c r="B48" s="219" t="s">
        <v>120</v>
      </c>
      <c r="C48" s="204">
        <v>5560</v>
      </c>
      <c r="D48" s="204">
        <v>4835</v>
      </c>
      <c r="E48" s="204">
        <v>4163</v>
      </c>
      <c r="F48" s="204">
        <v>3558</v>
      </c>
      <c r="G48" s="204">
        <v>3334</v>
      </c>
      <c r="H48" s="204">
        <v>3049</v>
      </c>
      <c r="I48" s="204">
        <v>2661</v>
      </c>
      <c r="J48" s="204">
        <v>2992</v>
      </c>
      <c r="K48" s="204">
        <v>2476</v>
      </c>
      <c r="L48" s="205">
        <v>3160</v>
      </c>
      <c r="M48" s="186"/>
    </row>
    <row r="49" spans="1:13" ht="15" customHeight="1" thickBot="1" x14ac:dyDescent="0.2">
      <c r="A49" s="186"/>
      <c r="B49" s="232" t="s">
        <v>121</v>
      </c>
      <c r="C49" s="213">
        <v>5582</v>
      </c>
      <c r="D49" s="213">
        <v>5459</v>
      </c>
      <c r="E49" s="213">
        <v>5562</v>
      </c>
      <c r="F49" s="213">
        <v>5674</v>
      </c>
      <c r="G49" s="213">
        <v>6044</v>
      </c>
      <c r="H49" s="213">
        <v>6108</v>
      </c>
      <c r="I49" s="213">
        <v>6144</v>
      </c>
      <c r="J49" s="213">
        <v>5811</v>
      </c>
      <c r="K49" s="213">
        <v>5855</v>
      </c>
      <c r="L49" s="214">
        <v>6119</v>
      </c>
      <c r="M49" s="186"/>
    </row>
    <row r="50" spans="1:13" x14ac:dyDescent="0.15">
      <c r="A50" s="186"/>
      <c r="B50" s="186"/>
      <c r="C50" s="186"/>
      <c r="D50" s="186"/>
      <c r="E50" s="186"/>
      <c r="F50" s="186"/>
      <c r="G50" s="186"/>
      <c r="H50" s="186"/>
      <c r="I50" s="186"/>
      <c r="J50" s="186"/>
      <c r="K50" s="186"/>
      <c r="L50" s="186"/>
      <c r="M50" s="186"/>
    </row>
  </sheetData>
  <mergeCells count="60">
    <mergeCell ref="G45:G46"/>
    <mergeCell ref="H45:H46"/>
    <mergeCell ref="I45:I46"/>
    <mergeCell ref="J45:K45"/>
    <mergeCell ref="L45:L46"/>
    <mergeCell ref="B45:B46"/>
    <mergeCell ref="C45:C46"/>
    <mergeCell ref="D45:D46"/>
    <mergeCell ref="E45:E46"/>
    <mergeCell ref="F45:F46"/>
    <mergeCell ref="L31:L32"/>
    <mergeCell ref="B37:B38"/>
    <mergeCell ref="C37:C38"/>
    <mergeCell ref="D37:D38"/>
    <mergeCell ref="E37:E38"/>
    <mergeCell ref="F37:F38"/>
    <mergeCell ref="G37:G38"/>
    <mergeCell ref="H37:H38"/>
    <mergeCell ref="I37:I38"/>
    <mergeCell ref="D31:D32"/>
    <mergeCell ref="E31:E32"/>
    <mergeCell ref="F31:F32"/>
    <mergeCell ref="G31:G32"/>
    <mergeCell ref="H31:H32"/>
    <mergeCell ref="J37:K37"/>
    <mergeCell ref="L37:L38"/>
    <mergeCell ref="L17:L18"/>
    <mergeCell ref="B25:B26"/>
    <mergeCell ref="C25:C26"/>
    <mergeCell ref="D25:D26"/>
    <mergeCell ref="E25:E26"/>
    <mergeCell ref="F25:F26"/>
    <mergeCell ref="G25:G26"/>
    <mergeCell ref="H25:H26"/>
    <mergeCell ref="I25:I26"/>
    <mergeCell ref="J25:K25"/>
    <mergeCell ref="L25:L26"/>
    <mergeCell ref="L3:L4"/>
    <mergeCell ref="B17:B18"/>
    <mergeCell ref="C17:C18"/>
    <mergeCell ref="D17:D18"/>
    <mergeCell ref="E17:E18"/>
    <mergeCell ref="F17:F18"/>
    <mergeCell ref="G17:G18"/>
    <mergeCell ref="H17:H18"/>
    <mergeCell ref="I17:I18"/>
    <mergeCell ref="D3:D4"/>
    <mergeCell ref="E3:E4"/>
    <mergeCell ref="F3:F4"/>
    <mergeCell ref="G3:G4"/>
    <mergeCell ref="H3:H4"/>
    <mergeCell ref="I3:I4"/>
    <mergeCell ref="J17:K17"/>
    <mergeCell ref="B3:B4"/>
    <mergeCell ref="C3:C4"/>
    <mergeCell ref="B31:B32"/>
    <mergeCell ref="C31:C32"/>
    <mergeCell ref="J3:K3"/>
    <mergeCell ref="I31:I32"/>
    <mergeCell ref="J31:K31"/>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A2" sqref="A2:S7"/>
    </sheetView>
  </sheetViews>
  <sheetFormatPr defaultRowHeight="14.25" x14ac:dyDescent="0.15"/>
  <cols>
    <col min="1" max="1" width="1.25" customWidth="1"/>
    <col min="2" max="2" width="3.125" bestFit="1" customWidth="1"/>
    <col min="3" max="3" width="15.625" customWidth="1"/>
    <col min="4" max="14" width="8.625" customWidth="1"/>
    <col min="15" max="15" width="10.25" bestFit="1" customWidth="1"/>
    <col min="16" max="16" width="1.25" customWidth="1"/>
    <col min="17" max="24" width="8.75" customWidth="1"/>
  </cols>
  <sheetData>
    <row r="1" spans="1:17" ht="30" customHeight="1" thickBot="1" x14ac:dyDescent="0.2">
      <c r="A1" s="186"/>
      <c r="B1" s="435"/>
      <c r="C1" s="436"/>
      <c r="D1" s="217" t="s">
        <v>183</v>
      </c>
      <c r="E1" s="217" t="s">
        <v>170</v>
      </c>
      <c r="F1" s="217" t="s">
        <v>171</v>
      </c>
      <c r="G1" s="217" t="s">
        <v>173</v>
      </c>
      <c r="H1" s="217" t="s">
        <v>163</v>
      </c>
      <c r="I1" s="217" t="s">
        <v>165</v>
      </c>
      <c r="J1" s="217" t="s">
        <v>166</v>
      </c>
      <c r="K1" s="389" t="s">
        <v>167</v>
      </c>
      <c r="L1" s="389" t="s">
        <v>184</v>
      </c>
      <c r="M1" s="218" t="s">
        <v>150</v>
      </c>
      <c r="N1" s="236" t="s">
        <v>212</v>
      </c>
      <c r="O1" s="391" t="s">
        <v>72</v>
      </c>
      <c r="P1" s="390"/>
      <c r="Q1" s="391"/>
    </row>
    <row r="2" spans="1:17" x14ac:dyDescent="0.15">
      <c r="A2" s="186"/>
      <c r="B2" s="431" t="s">
        <v>97</v>
      </c>
      <c r="C2" s="432"/>
      <c r="D2" s="220">
        <v>52</v>
      </c>
      <c r="E2" s="220">
        <v>383</v>
      </c>
      <c r="F2" s="220">
        <v>514</v>
      </c>
      <c r="G2" s="220">
        <v>313</v>
      </c>
      <c r="H2" s="220">
        <v>766</v>
      </c>
      <c r="I2" s="220">
        <v>392</v>
      </c>
      <c r="J2" s="220">
        <v>299</v>
      </c>
      <c r="K2" s="233">
        <v>303</v>
      </c>
      <c r="L2" s="233">
        <v>284</v>
      </c>
      <c r="M2" s="221">
        <v>285</v>
      </c>
      <c r="N2" s="237">
        <v>269</v>
      </c>
      <c r="O2" s="392"/>
      <c r="P2" s="392"/>
      <c r="Q2" s="393"/>
    </row>
    <row r="3" spans="1:17" x14ac:dyDescent="0.15">
      <c r="A3" s="186"/>
      <c r="B3" s="437" t="s">
        <v>98</v>
      </c>
      <c r="C3" s="438"/>
      <c r="D3" s="220"/>
      <c r="E3" s="220">
        <v>-228</v>
      </c>
      <c r="F3" s="220">
        <v>-385</v>
      </c>
      <c r="G3" s="220">
        <v>-260</v>
      </c>
      <c r="H3" s="220">
        <v>-320</v>
      </c>
      <c r="I3" s="220">
        <v>-280</v>
      </c>
      <c r="J3" s="220">
        <v>-280</v>
      </c>
      <c r="K3" s="234">
        <v>-276</v>
      </c>
      <c r="L3" s="234">
        <v>-273</v>
      </c>
      <c r="M3" s="221">
        <v>-271</v>
      </c>
      <c r="N3" s="237">
        <v>-269</v>
      </c>
      <c r="O3" s="392"/>
      <c r="P3" s="392"/>
      <c r="Q3" s="393"/>
    </row>
    <row r="4" spans="1:17" x14ac:dyDescent="0.15">
      <c r="A4" s="186"/>
      <c r="B4" s="437" t="s">
        <v>99</v>
      </c>
      <c r="C4" s="438"/>
      <c r="D4" s="220">
        <v>-52</v>
      </c>
      <c r="E4" s="220">
        <v>-155</v>
      </c>
      <c r="F4" s="220">
        <v>-129</v>
      </c>
      <c r="G4" s="220">
        <v>-53</v>
      </c>
      <c r="H4" s="220">
        <v>-61</v>
      </c>
      <c r="I4" s="220">
        <v>-112</v>
      </c>
      <c r="J4" s="220">
        <v>-19</v>
      </c>
      <c r="K4" s="234">
        <v>-27</v>
      </c>
      <c r="L4" s="234">
        <v>-11</v>
      </c>
      <c r="M4" s="221">
        <v>-14</v>
      </c>
      <c r="N4" s="237"/>
      <c r="O4" s="392"/>
      <c r="P4" s="392"/>
      <c r="Q4" s="393"/>
    </row>
    <row r="5" spans="1:17" ht="15" thickBot="1" x14ac:dyDescent="0.2">
      <c r="A5" s="186"/>
      <c r="B5" s="439" t="s">
        <v>100</v>
      </c>
      <c r="C5" s="440"/>
      <c r="D5" s="223"/>
      <c r="E5" s="223"/>
      <c r="F5" s="223"/>
      <c r="G5" s="222"/>
      <c r="H5" s="222">
        <v>-385</v>
      </c>
      <c r="I5" s="222"/>
      <c r="J5" s="222"/>
      <c r="K5" s="235"/>
      <c r="L5" s="235"/>
      <c r="M5" s="224"/>
      <c r="N5" s="238"/>
      <c r="O5" s="394"/>
      <c r="P5" s="394"/>
      <c r="Q5" s="393"/>
    </row>
    <row r="6" spans="1:17" x14ac:dyDescent="0.15">
      <c r="A6" s="186"/>
      <c r="B6" s="431" t="s">
        <v>101</v>
      </c>
      <c r="C6" s="432"/>
      <c r="D6" s="220">
        <v>52</v>
      </c>
      <c r="E6" s="220">
        <v>435</v>
      </c>
      <c r="F6" s="220">
        <v>949</v>
      </c>
      <c r="G6" s="220">
        <v>1262</v>
      </c>
      <c r="H6" s="220">
        <v>2028</v>
      </c>
      <c r="I6" s="220">
        <v>2420</v>
      </c>
      <c r="J6" s="220">
        <v>2719</v>
      </c>
      <c r="K6" s="234">
        <v>3022</v>
      </c>
      <c r="L6" s="234">
        <v>3306</v>
      </c>
      <c r="M6" s="221">
        <v>3591</v>
      </c>
      <c r="N6" s="237">
        <v>3860</v>
      </c>
      <c r="O6" s="392"/>
      <c r="P6" s="392"/>
      <c r="Q6" s="393"/>
    </row>
    <row r="7" spans="1:17" x14ac:dyDescent="0.15">
      <c r="A7" s="186"/>
      <c r="B7" s="433" t="s">
        <v>102</v>
      </c>
      <c r="C7" s="434"/>
      <c r="D7" s="220">
        <v>5150</v>
      </c>
      <c r="E7" s="220">
        <v>4767</v>
      </c>
      <c r="F7" s="220">
        <v>4253</v>
      </c>
      <c r="G7" s="220">
        <v>3940</v>
      </c>
      <c r="H7" s="220">
        <v>3174</v>
      </c>
      <c r="I7" s="220">
        <v>2782</v>
      </c>
      <c r="J7" s="220">
        <v>2483</v>
      </c>
      <c r="K7" s="234">
        <v>2180</v>
      </c>
      <c r="L7" s="234">
        <v>1896</v>
      </c>
      <c r="M7" s="221">
        <v>1611</v>
      </c>
      <c r="N7" s="237">
        <v>1342</v>
      </c>
      <c r="O7" s="392"/>
      <c r="P7" s="392"/>
      <c r="Q7" s="393"/>
    </row>
  </sheetData>
  <mergeCells count="7">
    <mergeCell ref="B6:C6"/>
    <mergeCell ref="B7:C7"/>
    <mergeCell ref="B1:C1"/>
    <mergeCell ref="B2:C2"/>
    <mergeCell ref="B3:C3"/>
    <mergeCell ref="B4:C4"/>
    <mergeCell ref="B5:C5"/>
  </mergeCells>
  <phoneticPr fontId="2"/>
  <pageMargins left="0.31496062992125984" right="0.31496062992125984"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election activeCell="A2" sqref="A2:S7"/>
    </sheetView>
  </sheetViews>
  <sheetFormatPr defaultRowHeight="14.25" x14ac:dyDescent="0.15"/>
  <cols>
    <col min="1" max="1" width="1.25" customWidth="1"/>
    <col min="2" max="2" width="2.5" customWidth="1"/>
    <col min="3" max="3" width="37.5" style="19" customWidth="1"/>
    <col min="4" max="4" width="7.5" style="157" customWidth="1"/>
    <col min="5" max="6" width="1.25" customWidth="1"/>
    <col min="7" max="7" width="10.625" customWidth="1"/>
    <col min="8" max="8" width="2.5" customWidth="1"/>
    <col min="9" max="9" width="35" customWidth="1"/>
    <col min="10" max="10" width="7.375" customWidth="1"/>
    <col min="11" max="11" width="7.5" customWidth="1"/>
  </cols>
  <sheetData>
    <row r="1" spans="1:13" ht="18.75" customHeight="1" x14ac:dyDescent="0.15"/>
    <row r="2" spans="1:13" ht="13.5" customHeight="1" x14ac:dyDescent="0.15">
      <c r="B2" s="154" t="s">
        <v>113</v>
      </c>
      <c r="C2" s="160" t="s">
        <v>104</v>
      </c>
      <c r="D2" s="215">
        <v>3130</v>
      </c>
      <c r="G2" s="159" t="s">
        <v>118</v>
      </c>
      <c r="H2" s="154" t="s">
        <v>113</v>
      </c>
      <c r="I2" s="155" t="s">
        <v>186</v>
      </c>
      <c r="J2" s="229" t="s">
        <v>187</v>
      </c>
      <c r="K2" s="157"/>
    </row>
    <row r="3" spans="1:13" ht="13.5" customHeight="1" x14ac:dyDescent="0.15">
      <c r="B3" s="154" t="s">
        <v>113</v>
      </c>
      <c r="C3" s="160" t="s">
        <v>105</v>
      </c>
      <c r="D3" s="215">
        <v>2051</v>
      </c>
      <c r="G3" s="160"/>
      <c r="H3" s="154" t="s">
        <v>113</v>
      </c>
      <c r="I3" s="155" t="s">
        <v>188</v>
      </c>
      <c r="J3" s="229" t="s">
        <v>189</v>
      </c>
      <c r="K3" s="225"/>
    </row>
    <row r="4" spans="1:13" ht="13.5" customHeight="1" x14ac:dyDescent="0.15">
      <c r="B4" s="154" t="s">
        <v>113</v>
      </c>
      <c r="C4" s="160" t="s">
        <v>106</v>
      </c>
      <c r="D4" s="388">
        <v>1004</v>
      </c>
      <c r="G4" s="160"/>
      <c r="H4" s="154" t="s">
        <v>113</v>
      </c>
      <c r="I4" s="160" t="s">
        <v>108</v>
      </c>
      <c r="J4" s="229" t="s">
        <v>130</v>
      </c>
      <c r="K4" s="225"/>
    </row>
    <row r="5" spans="1:13" ht="13.5" customHeight="1" x14ac:dyDescent="0.15">
      <c r="B5" s="154" t="s">
        <v>113</v>
      </c>
      <c r="C5" s="160" t="s">
        <v>107</v>
      </c>
      <c r="D5" s="388">
        <v>848</v>
      </c>
      <c r="G5" s="160"/>
      <c r="H5" s="154" t="s">
        <v>113</v>
      </c>
      <c r="I5" s="160" t="s">
        <v>129</v>
      </c>
      <c r="J5" s="229" t="s">
        <v>190</v>
      </c>
      <c r="K5" s="225"/>
    </row>
    <row r="6" spans="1:13" ht="13.5" customHeight="1" x14ac:dyDescent="0.15">
      <c r="B6" s="154" t="s">
        <v>113</v>
      </c>
      <c r="C6" s="160" t="s">
        <v>108</v>
      </c>
      <c r="D6" s="388">
        <v>504</v>
      </c>
      <c r="G6" s="160"/>
      <c r="H6" s="154" t="s">
        <v>113</v>
      </c>
      <c r="I6" s="160" t="s">
        <v>191</v>
      </c>
      <c r="J6" s="229" t="s">
        <v>192</v>
      </c>
      <c r="K6" s="225"/>
    </row>
    <row r="7" spans="1:13" ht="13.5" customHeight="1" x14ac:dyDescent="0.15">
      <c r="B7" s="154" t="s">
        <v>113</v>
      </c>
      <c r="C7" s="160" t="s">
        <v>109</v>
      </c>
      <c r="D7" s="388">
        <v>427</v>
      </c>
      <c r="G7" s="160"/>
      <c r="H7" s="154" t="s">
        <v>113</v>
      </c>
      <c r="I7" s="160" t="s">
        <v>193</v>
      </c>
      <c r="J7" s="230" t="s">
        <v>194</v>
      </c>
      <c r="K7" s="226"/>
    </row>
    <row r="8" spans="1:13" ht="13.5" customHeight="1" x14ac:dyDescent="0.15">
      <c r="B8" s="154" t="s">
        <v>113</v>
      </c>
      <c r="C8" s="160" t="s">
        <v>110</v>
      </c>
      <c r="D8" s="388">
        <v>205</v>
      </c>
      <c r="G8" s="160" t="s">
        <v>114</v>
      </c>
      <c r="H8" s="154" t="s">
        <v>113</v>
      </c>
      <c r="I8" s="160" t="s">
        <v>131</v>
      </c>
      <c r="J8" s="229" t="s">
        <v>195</v>
      </c>
      <c r="K8" s="226"/>
    </row>
    <row r="9" spans="1:13" ht="13.5" customHeight="1" x14ac:dyDescent="0.15">
      <c r="B9" s="154" t="s">
        <v>113</v>
      </c>
      <c r="C9" s="160" t="s">
        <v>185</v>
      </c>
      <c r="D9" s="388">
        <v>193</v>
      </c>
      <c r="G9" s="160" t="s">
        <v>115</v>
      </c>
      <c r="H9" s="154" t="s">
        <v>113</v>
      </c>
      <c r="I9" s="160" t="s">
        <v>104</v>
      </c>
      <c r="J9" s="229" t="s">
        <v>196</v>
      </c>
      <c r="K9" s="226"/>
    </row>
    <row r="10" spans="1:13" ht="13.5" customHeight="1" x14ac:dyDescent="0.15">
      <c r="B10" s="154" t="s">
        <v>113</v>
      </c>
      <c r="C10" s="160" t="s">
        <v>149</v>
      </c>
      <c r="D10" s="388">
        <v>163</v>
      </c>
      <c r="G10" s="160"/>
      <c r="H10" s="154" t="s">
        <v>113</v>
      </c>
      <c r="I10" s="160" t="s">
        <v>132</v>
      </c>
      <c r="J10" s="230" t="s">
        <v>197</v>
      </c>
      <c r="K10" s="225"/>
    </row>
    <row r="11" spans="1:13" ht="13.5" customHeight="1" x14ac:dyDescent="0.15">
      <c r="B11" s="154" t="s">
        <v>113</v>
      </c>
      <c r="C11" s="160" t="s">
        <v>111</v>
      </c>
      <c r="D11" s="388">
        <v>109</v>
      </c>
      <c r="G11" s="160" t="s">
        <v>116</v>
      </c>
      <c r="H11" s="154" t="s">
        <v>113</v>
      </c>
      <c r="I11" s="160" t="s">
        <v>198</v>
      </c>
      <c r="J11" s="229" t="s">
        <v>201</v>
      </c>
      <c r="K11" s="226"/>
    </row>
    <row r="12" spans="1:13" ht="13.5" customHeight="1" x14ac:dyDescent="0.15">
      <c r="B12" s="154"/>
      <c r="C12" s="160"/>
      <c r="D12"/>
      <c r="G12" s="441" t="s">
        <v>117</v>
      </c>
      <c r="H12" s="154" t="s">
        <v>113</v>
      </c>
      <c r="I12" s="160" t="s">
        <v>199</v>
      </c>
      <c r="J12" s="229" t="s">
        <v>202</v>
      </c>
      <c r="K12" s="226"/>
    </row>
    <row r="13" spans="1:13" ht="13.5" customHeight="1" x14ac:dyDescent="0.15">
      <c r="A13" s="227"/>
      <c r="B13" s="186"/>
      <c r="C13" s="227"/>
      <c r="G13" s="441"/>
      <c r="H13" s="154" t="s">
        <v>113</v>
      </c>
      <c r="I13" s="160" t="s">
        <v>200</v>
      </c>
      <c r="J13" s="230" t="s">
        <v>203</v>
      </c>
      <c r="K13" s="225"/>
    </row>
    <row r="14" spans="1:13" ht="13.5" customHeight="1" x14ac:dyDescent="0.15">
      <c r="A14" s="144"/>
      <c r="B14" s="156"/>
      <c r="C14" s="144"/>
      <c r="D14" s="225"/>
      <c r="E14" s="145"/>
      <c r="F14" s="144"/>
      <c r="G14" s="441"/>
      <c r="H14" s="154"/>
      <c r="I14" s="160"/>
      <c r="J14" s="230"/>
      <c r="K14" s="226"/>
    </row>
    <row r="15" spans="1:13" ht="13.5" customHeight="1" x14ac:dyDescent="0.15">
      <c r="A15" s="144"/>
      <c r="B15" s="156"/>
      <c r="C15" s="144"/>
      <c r="D15" s="225"/>
      <c r="E15" s="145"/>
      <c r="F15" s="144"/>
      <c r="G15" s="239"/>
      <c r="H15" s="154"/>
      <c r="I15" s="371"/>
      <c r="J15" s="372"/>
      <c r="K15" s="226"/>
    </row>
    <row r="16" spans="1:13" ht="30.75" customHeight="1" x14ac:dyDescent="0.15">
      <c r="A16" s="186"/>
      <c r="B16" s="156"/>
      <c r="C16" s="227"/>
      <c r="D16" s="225"/>
      <c r="K16" s="372"/>
      <c r="L16" s="372"/>
      <c r="M16" s="372"/>
    </row>
    <row r="17" spans="1:11" ht="15" customHeight="1" x14ac:dyDescent="0.15">
      <c r="A17" s="186"/>
      <c r="B17" s="156"/>
      <c r="C17" s="227"/>
      <c r="D17" s="225"/>
      <c r="K17" s="225"/>
    </row>
    <row r="18" spans="1:11" ht="15" customHeight="1" x14ac:dyDescent="0.15">
      <c r="A18" s="186"/>
      <c r="B18" s="156"/>
      <c r="C18" s="227"/>
      <c r="D18" s="226"/>
      <c r="K18" s="226"/>
    </row>
    <row r="19" spans="1:11" ht="15" customHeight="1" x14ac:dyDescent="0.15">
      <c r="A19" s="186"/>
      <c r="B19" s="156"/>
      <c r="C19" s="227"/>
      <c r="D19" s="226"/>
      <c r="H19" s="186"/>
      <c r="I19" s="156"/>
      <c r="J19" s="227"/>
      <c r="K19" s="226"/>
    </row>
    <row r="20" spans="1:11" ht="15" customHeight="1" x14ac:dyDescent="0.15">
      <c r="A20" s="227"/>
      <c r="B20" s="227"/>
      <c r="C20" s="227"/>
      <c r="D20" s="226"/>
      <c r="K20" s="226"/>
    </row>
    <row r="21" spans="1:11" ht="15" customHeight="1" x14ac:dyDescent="0.15">
      <c r="A21" s="186"/>
      <c r="B21" s="156"/>
      <c r="C21" s="227"/>
      <c r="D21" s="225"/>
    </row>
    <row r="22" spans="1:11" ht="15" customHeight="1" x14ac:dyDescent="0.15">
      <c r="A22" s="186"/>
      <c r="B22" s="156"/>
      <c r="C22" s="227"/>
      <c r="D22" s="226"/>
    </row>
    <row r="23" spans="1:11" ht="15" customHeight="1" x14ac:dyDescent="0.15">
      <c r="A23" s="144"/>
      <c r="B23" s="144"/>
      <c r="C23" s="228"/>
      <c r="D23" s="226"/>
    </row>
    <row r="24" spans="1:11" ht="15" customHeight="1" x14ac:dyDescent="0.15">
      <c r="A24" s="186"/>
      <c r="B24" s="156"/>
      <c r="C24" s="227"/>
      <c r="D24" s="225"/>
    </row>
    <row r="25" spans="1:11" ht="15" customHeight="1" x14ac:dyDescent="0.15">
      <c r="A25" s="186"/>
      <c r="B25" s="156"/>
      <c r="C25" s="227"/>
      <c r="D25" s="226"/>
    </row>
    <row r="26" spans="1:11" ht="15" customHeight="1" x14ac:dyDescent="0.15">
      <c r="A26" s="186"/>
      <c r="B26" s="156"/>
      <c r="C26" s="227"/>
      <c r="D26" s="226"/>
    </row>
    <row r="27" spans="1:11" ht="15" customHeight="1" x14ac:dyDescent="0.15">
      <c r="A27" s="227"/>
      <c r="B27" s="227"/>
      <c r="C27" s="227"/>
      <c r="D27" s="226"/>
    </row>
    <row r="28" spans="1:11" ht="15" customHeight="1" x14ac:dyDescent="0.15">
      <c r="A28" s="186"/>
      <c r="B28" s="156"/>
      <c r="C28" s="227"/>
      <c r="D28" s="225"/>
    </row>
    <row r="29" spans="1:11" ht="15" customHeight="1" x14ac:dyDescent="0.15">
      <c r="A29" s="186"/>
      <c r="B29" s="156"/>
      <c r="C29" s="227"/>
      <c r="D29" s="226"/>
    </row>
    <row r="30" spans="1:11" ht="15" customHeight="1" x14ac:dyDescent="0.15">
      <c r="A30" s="186"/>
      <c r="B30" s="156"/>
      <c r="C30" s="227"/>
      <c r="D30" s="226"/>
    </row>
    <row r="31" spans="1:11" ht="15" customHeight="1" x14ac:dyDescent="0.15">
      <c r="A31" s="186"/>
      <c r="B31" s="156"/>
      <c r="C31" s="227"/>
      <c r="D31" s="226"/>
    </row>
    <row r="32" spans="1:11" ht="15" customHeight="1" x14ac:dyDescent="0.15">
      <c r="A32" s="186"/>
      <c r="B32" s="156"/>
      <c r="C32" s="227"/>
      <c r="D32" s="141"/>
    </row>
    <row r="33" ht="15" customHeight="1" x14ac:dyDescent="0.15"/>
  </sheetData>
  <mergeCells count="1">
    <mergeCell ref="G12:G14"/>
  </mergeCells>
  <phoneticPr fontId="2"/>
  <pageMargins left="0.7" right="0.7" top="0.75" bottom="0.75" header="0.3" footer="0.3"/>
  <pageSetup paperSize="9" orientation="portrait" r:id="rId1"/>
  <ignoredErrors>
    <ignoredError sqref="J2:J6 J9:J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4"/>
  <sheetViews>
    <sheetView zoomScaleNormal="100" zoomScaleSheetLayoutView="100" workbookViewId="0">
      <pane xSplit="6" ySplit="4" topLeftCell="G11" activePane="bottomRight" state="frozen"/>
      <selection activeCell="A2" sqref="A2:S7"/>
      <selection pane="topRight" activeCell="A2" sqref="A2:S7"/>
      <selection pane="bottomLeft" activeCell="A2" sqref="A2:S7"/>
      <selection pane="bottomRight" activeCell="A2" sqref="A2:S7"/>
    </sheetView>
  </sheetViews>
  <sheetFormatPr defaultRowHeight="14.25" x14ac:dyDescent="0.15"/>
  <cols>
    <col min="1" max="1" width="8.5" style="23" bestFit="1" customWidth="1"/>
    <col min="2" max="4" width="1.25" style="23" customWidth="1"/>
    <col min="5" max="5" width="17.5" style="23" customWidth="1"/>
    <col min="6" max="7" width="1.25" style="23" customWidth="1"/>
    <col min="8" max="8" width="11.25" style="23" customWidth="1"/>
    <col min="9" max="10" width="1.25" style="23" customWidth="1"/>
    <col min="11" max="11" width="8.125" style="23" customWidth="1"/>
    <col min="12" max="13" width="1.25" style="23" customWidth="1"/>
    <col min="14" max="14" width="11.25" style="23" customWidth="1"/>
    <col min="15" max="16" width="1.25" style="23" customWidth="1"/>
    <col min="17" max="17" width="8.125" style="23" customWidth="1"/>
    <col min="18" max="19" width="1.25" style="23" customWidth="1"/>
    <col min="20" max="20" width="11.25" style="23" customWidth="1"/>
    <col min="21" max="22" width="1.25" style="23" customWidth="1"/>
    <col min="23" max="23" width="8.125" style="23" customWidth="1"/>
    <col min="24" max="25" width="1.25" style="23" customWidth="1"/>
    <col min="26" max="26" width="8.75" style="23" customWidth="1"/>
    <col min="27" max="28" width="1.25" style="23" customWidth="1"/>
    <col min="29" max="29" width="8.75" style="23" customWidth="1"/>
    <col min="30" max="30" width="1.25" style="23" customWidth="1"/>
    <col min="31" max="31" width="1.25" style="127" customWidth="1"/>
    <col min="32" max="32" width="11.25" style="127" customWidth="1"/>
    <col min="33" max="34" width="1.25" style="127" customWidth="1"/>
    <col min="35" max="35" width="11.25" style="127" customWidth="1"/>
    <col min="36" max="37" width="1.25" style="127" customWidth="1"/>
    <col min="38" max="38" width="8.125" style="127" customWidth="1"/>
    <col min="39" max="39" width="8.5" style="127" bestFit="1" customWidth="1"/>
    <col min="40" max="40" width="1.25" style="127" customWidth="1"/>
    <col min="41" max="41" width="11.25" style="127" customWidth="1"/>
    <col min="42" max="43" width="1.25" style="127" customWidth="1"/>
    <col min="44" max="44" width="11.25" style="127" customWidth="1"/>
    <col min="45" max="46" width="1.25" style="127" customWidth="1"/>
    <col min="47" max="47" width="8.125" style="127" customWidth="1"/>
    <col min="48" max="48" width="7.25" style="127" customWidth="1"/>
    <col min="49" max="49" width="1.25" style="127" customWidth="1"/>
    <col min="50" max="50" width="11.25" style="127" customWidth="1"/>
    <col min="51" max="52" width="1.25" style="127" customWidth="1"/>
    <col min="53" max="53" width="11.25" style="127" customWidth="1"/>
    <col min="54" max="55" width="1.25" style="127" customWidth="1"/>
    <col min="56" max="56" width="8.125" style="127" customWidth="1"/>
    <col min="57" max="58" width="1.25" style="127" customWidth="1"/>
    <col min="59" max="59" width="11.25" style="127" customWidth="1"/>
    <col min="60" max="61" width="1.25" style="127" customWidth="1"/>
    <col min="62" max="62" width="11.25" style="127" customWidth="1"/>
    <col min="63" max="64" width="1.25" style="127" customWidth="1"/>
    <col min="65" max="65" width="8.125" style="127" customWidth="1"/>
    <col min="66" max="67" width="1.25" style="127" customWidth="1"/>
    <col min="68" max="68" width="11.25" style="127" customWidth="1"/>
    <col min="69" max="70" width="1.25" style="127" customWidth="1"/>
    <col min="71" max="71" width="11.25" style="127" customWidth="1"/>
    <col min="72" max="73" width="1.25" style="127" customWidth="1"/>
    <col min="74" max="74" width="8.125" style="127" customWidth="1"/>
    <col min="75" max="75" width="1.25" style="127" customWidth="1"/>
    <col min="76" max="76" width="12.25" style="23" customWidth="1"/>
    <col min="77" max="16384" width="9" style="23"/>
  </cols>
  <sheetData>
    <row r="1" spans="2:75" s="21" customFormat="1" ht="15.75" customHeight="1" thickBot="1" x14ac:dyDescent="0.2">
      <c r="B1" s="21" t="s">
        <v>33</v>
      </c>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3"/>
      <c r="BE1" s="24" t="s">
        <v>46</v>
      </c>
      <c r="BF1" s="22"/>
      <c r="BG1" s="22"/>
      <c r="BH1" s="22"/>
      <c r="BI1" s="22"/>
      <c r="BJ1" s="22"/>
      <c r="BK1" s="22"/>
      <c r="BL1" s="22"/>
      <c r="BM1" s="23"/>
      <c r="BN1" s="24" t="s">
        <v>46</v>
      </c>
      <c r="BO1" s="22"/>
      <c r="BP1" s="22"/>
      <c r="BQ1" s="22"/>
      <c r="BR1" s="22"/>
      <c r="BS1" s="22"/>
      <c r="BT1" s="22"/>
      <c r="BU1" s="22"/>
      <c r="BV1" s="23"/>
      <c r="BW1" s="24" t="s">
        <v>46</v>
      </c>
    </row>
    <row r="2" spans="2:75" ht="15.75" customHeight="1" x14ac:dyDescent="0.15">
      <c r="B2" s="25"/>
      <c r="C2" s="406" t="s">
        <v>0</v>
      </c>
      <c r="D2" s="406"/>
      <c r="E2" s="406"/>
      <c r="F2" s="26"/>
      <c r="G2" s="27"/>
      <c r="H2" s="443" t="s">
        <v>208</v>
      </c>
      <c r="I2" s="443"/>
      <c r="J2" s="443"/>
      <c r="K2" s="443"/>
      <c r="L2" s="28"/>
      <c r="M2" s="29"/>
      <c r="N2" s="444" t="s">
        <v>210</v>
      </c>
      <c r="O2" s="444"/>
      <c r="P2" s="444"/>
      <c r="Q2" s="444"/>
      <c r="R2" s="28"/>
      <c r="S2" s="29"/>
      <c r="T2" s="444" t="s">
        <v>213</v>
      </c>
      <c r="U2" s="444"/>
      <c r="V2" s="444"/>
      <c r="W2" s="444"/>
      <c r="X2" s="28"/>
      <c r="Y2" s="30"/>
      <c r="Z2" s="409" t="s">
        <v>30</v>
      </c>
      <c r="AA2" s="31"/>
      <c r="AB2" s="32"/>
      <c r="AC2" s="409" t="s">
        <v>31</v>
      </c>
      <c r="AD2" s="26"/>
      <c r="AE2" s="33"/>
      <c r="AF2" s="442" t="s">
        <v>44</v>
      </c>
      <c r="AG2" s="442"/>
      <c r="AH2" s="442"/>
      <c r="AI2" s="442"/>
      <c r="AJ2" s="442"/>
      <c r="AK2" s="442"/>
      <c r="AL2" s="442"/>
      <c r="AM2" s="34"/>
      <c r="AN2" s="33"/>
      <c r="AO2" s="442" t="s">
        <v>8</v>
      </c>
      <c r="AP2" s="442"/>
      <c r="AQ2" s="442"/>
      <c r="AR2" s="442"/>
      <c r="AS2" s="442"/>
      <c r="AT2" s="442"/>
      <c r="AU2" s="442"/>
      <c r="AV2" s="34"/>
      <c r="AW2" s="33"/>
      <c r="AX2" s="442" t="s">
        <v>45</v>
      </c>
      <c r="AY2" s="442"/>
      <c r="AZ2" s="442"/>
      <c r="BA2" s="442"/>
      <c r="BB2" s="442"/>
      <c r="BC2" s="442"/>
      <c r="BD2" s="442"/>
      <c r="BE2" s="35"/>
      <c r="BF2" s="33"/>
      <c r="BG2" s="442" t="s">
        <v>141</v>
      </c>
      <c r="BH2" s="442"/>
      <c r="BI2" s="442"/>
      <c r="BJ2" s="442"/>
      <c r="BK2" s="442"/>
      <c r="BL2" s="442"/>
      <c r="BM2" s="442"/>
      <c r="BN2" s="35"/>
      <c r="BO2" s="33"/>
      <c r="BP2" s="442" t="s">
        <v>142</v>
      </c>
      <c r="BQ2" s="442"/>
      <c r="BR2" s="442"/>
      <c r="BS2" s="442"/>
      <c r="BT2" s="442"/>
      <c r="BU2" s="442"/>
      <c r="BV2" s="442"/>
      <c r="BW2" s="35"/>
    </row>
    <row r="3" spans="2:75" ht="15.75" customHeight="1" x14ac:dyDescent="0.15">
      <c r="B3" s="36"/>
      <c r="C3" s="407"/>
      <c r="D3" s="407"/>
      <c r="E3" s="407"/>
      <c r="F3" s="37"/>
      <c r="G3" s="38"/>
      <c r="H3" s="320" t="s">
        <v>15</v>
      </c>
      <c r="I3" s="40"/>
      <c r="J3" s="41"/>
      <c r="K3" s="320" t="s">
        <v>9</v>
      </c>
      <c r="L3" s="40"/>
      <c r="M3" s="42"/>
      <c r="N3" s="320" t="s">
        <v>15</v>
      </c>
      <c r="O3" s="40"/>
      <c r="P3" s="41"/>
      <c r="Q3" s="320" t="s">
        <v>9</v>
      </c>
      <c r="R3" s="40"/>
      <c r="S3" s="42"/>
      <c r="T3" s="320" t="s">
        <v>15</v>
      </c>
      <c r="U3" s="40"/>
      <c r="V3" s="41"/>
      <c r="W3" s="320" t="s">
        <v>9</v>
      </c>
      <c r="X3" s="40"/>
      <c r="Y3" s="41"/>
      <c r="Z3" s="410"/>
      <c r="AA3" s="43"/>
      <c r="AB3" s="44"/>
      <c r="AC3" s="410"/>
      <c r="AD3" s="37"/>
      <c r="AE3" s="45"/>
      <c r="AF3" s="46" t="s">
        <v>1</v>
      </c>
      <c r="AG3" s="47"/>
      <c r="AH3" s="45"/>
      <c r="AI3" s="46" t="s">
        <v>2</v>
      </c>
      <c r="AJ3" s="47"/>
      <c r="AK3" s="48"/>
      <c r="AL3" s="46" t="s">
        <v>9</v>
      </c>
      <c r="AM3" s="47"/>
      <c r="AN3" s="45"/>
      <c r="AO3" s="46" t="s">
        <v>1</v>
      </c>
      <c r="AP3" s="47"/>
      <c r="AQ3" s="45"/>
      <c r="AR3" s="46" t="s">
        <v>2</v>
      </c>
      <c r="AS3" s="47"/>
      <c r="AT3" s="48"/>
      <c r="AU3" s="46" t="s">
        <v>9</v>
      </c>
      <c r="AV3" s="47"/>
      <c r="AW3" s="45"/>
      <c r="AX3" s="46" t="s">
        <v>1</v>
      </c>
      <c r="AY3" s="47"/>
      <c r="AZ3" s="45"/>
      <c r="BA3" s="46" t="s">
        <v>2</v>
      </c>
      <c r="BB3" s="47"/>
      <c r="BC3" s="48"/>
      <c r="BD3" s="46" t="s">
        <v>9</v>
      </c>
      <c r="BE3" s="49"/>
      <c r="BF3" s="45"/>
      <c r="BG3" s="46" t="s">
        <v>1</v>
      </c>
      <c r="BH3" s="47"/>
      <c r="BI3" s="45"/>
      <c r="BJ3" s="46" t="s">
        <v>2</v>
      </c>
      <c r="BK3" s="47"/>
      <c r="BL3" s="48"/>
      <c r="BM3" s="46" t="s">
        <v>9</v>
      </c>
      <c r="BN3" s="49"/>
      <c r="BO3" s="45"/>
      <c r="BP3" s="46" t="s">
        <v>1</v>
      </c>
      <c r="BQ3" s="47"/>
      <c r="BR3" s="45"/>
      <c r="BS3" s="46" t="s">
        <v>2</v>
      </c>
      <c r="BT3" s="47"/>
      <c r="BU3" s="48"/>
      <c r="BV3" s="46" t="s">
        <v>9</v>
      </c>
      <c r="BW3" s="49"/>
    </row>
    <row r="4" spans="2:75" ht="15.75" customHeight="1" thickBot="1" x14ac:dyDescent="0.2">
      <c r="B4" s="50"/>
      <c r="C4" s="408"/>
      <c r="D4" s="408"/>
      <c r="E4" s="408"/>
      <c r="F4" s="317"/>
      <c r="G4" s="316"/>
      <c r="H4" s="53" t="s">
        <v>18</v>
      </c>
      <c r="I4" s="54"/>
      <c r="J4" s="55"/>
      <c r="K4" s="314"/>
      <c r="L4" s="54"/>
      <c r="M4" s="315"/>
      <c r="N4" s="53" t="s">
        <v>19</v>
      </c>
      <c r="O4" s="54"/>
      <c r="P4" s="55"/>
      <c r="Q4" s="314"/>
      <c r="R4" s="54"/>
      <c r="S4" s="315"/>
      <c r="T4" s="58" t="s">
        <v>20</v>
      </c>
      <c r="U4" s="54"/>
      <c r="V4" s="55"/>
      <c r="W4" s="314"/>
      <c r="X4" s="54"/>
      <c r="Y4" s="411" t="s">
        <v>16</v>
      </c>
      <c r="Z4" s="412"/>
      <c r="AA4" s="412"/>
      <c r="AB4" s="411" t="s">
        <v>17</v>
      </c>
      <c r="AC4" s="412"/>
      <c r="AD4" s="413"/>
      <c r="AE4" s="59"/>
      <c r="AF4" s="60"/>
      <c r="AG4" s="61"/>
      <c r="AH4" s="59"/>
      <c r="AI4" s="60"/>
      <c r="AJ4" s="61"/>
      <c r="AK4" s="62"/>
      <c r="AL4" s="63"/>
      <c r="AM4" s="61"/>
      <c r="AN4" s="59"/>
      <c r="AO4" s="60"/>
      <c r="AP4" s="61"/>
      <c r="AQ4" s="59"/>
      <c r="AR4" s="60"/>
      <c r="AS4" s="61"/>
      <c r="AT4" s="62"/>
      <c r="AU4" s="63"/>
      <c r="AV4" s="61"/>
      <c r="AW4" s="59"/>
      <c r="AX4" s="60"/>
      <c r="AY4" s="61"/>
      <c r="AZ4" s="59"/>
      <c r="BA4" s="60"/>
      <c r="BB4" s="61"/>
      <c r="BC4" s="62"/>
      <c r="BD4" s="63"/>
      <c r="BE4" s="64"/>
      <c r="BF4" s="59"/>
      <c r="BG4" s="60"/>
      <c r="BH4" s="61"/>
      <c r="BI4" s="59"/>
      <c r="BJ4" s="60"/>
      <c r="BK4" s="61"/>
      <c r="BL4" s="62"/>
      <c r="BM4" s="63"/>
      <c r="BN4" s="64"/>
      <c r="BO4" s="59"/>
      <c r="BP4" s="60"/>
      <c r="BQ4" s="61"/>
      <c r="BR4" s="59"/>
      <c r="BS4" s="60"/>
      <c r="BT4" s="61"/>
      <c r="BU4" s="62"/>
      <c r="BV4" s="63"/>
      <c r="BW4" s="64"/>
    </row>
    <row r="5" spans="2:75" ht="15.75" customHeight="1" x14ac:dyDescent="0.15">
      <c r="B5" s="65"/>
      <c r="C5" s="403" t="s">
        <v>21</v>
      </c>
      <c r="D5" s="403"/>
      <c r="E5" s="403"/>
      <c r="F5" s="109"/>
      <c r="G5" s="110"/>
      <c r="H5" s="107">
        <v>1253416000</v>
      </c>
      <c r="I5" s="112"/>
      <c r="J5" s="113"/>
      <c r="K5" s="114">
        <f>ROUND(H5/H$19*100,1)</f>
        <v>49.1</v>
      </c>
      <c r="L5" s="112"/>
      <c r="M5" s="115"/>
      <c r="N5" s="107">
        <v>1281820000</v>
      </c>
      <c r="O5" s="116"/>
      <c r="P5" s="117"/>
      <c r="Q5" s="254">
        <f t="shared" ref="Q5:Q10" si="0">ROUND(N5/N$19*100,1)</f>
        <v>51.6</v>
      </c>
      <c r="R5" s="112"/>
      <c r="S5" s="115"/>
      <c r="T5" s="107">
        <v>1284411000</v>
      </c>
      <c r="U5" s="112"/>
      <c r="V5" s="113"/>
      <c r="W5" s="114">
        <f>ROUND(T5/T$19*100,1)</f>
        <v>49.4</v>
      </c>
      <c r="X5" s="112"/>
      <c r="Y5" s="113"/>
      <c r="Z5" s="114">
        <f>T5/H5*100</f>
        <v>102.47284221678996</v>
      </c>
      <c r="AA5" s="112"/>
      <c r="AB5" s="113"/>
      <c r="AC5" s="114">
        <f>T5/N5*100</f>
        <v>100.2021344650575</v>
      </c>
      <c r="AD5" s="118"/>
      <c r="AE5" s="119"/>
      <c r="AF5" s="107"/>
      <c r="AG5" s="120"/>
      <c r="AH5" s="121"/>
      <c r="AI5" s="107">
        <f>T5+AF5</f>
        <v>1284411000</v>
      </c>
      <c r="AJ5" s="122"/>
      <c r="AK5" s="123"/>
      <c r="AL5" s="124">
        <f>ROUND(AI5/AI$19*100,1)</f>
        <v>49.4</v>
      </c>
      <c r="AM5" s="250">
        <f>ROUND(AI5/AI$19*100,2)</f>
        <v>49.43</v>
      </c>
      <c r="AN5" s="119"/>
      <c r="AO5" s="107">
        <f>SUM(AO6:AO9)</f>
        <v>0</v>
      </c>
      <c r="AP5" s="120"/>
      <c r="AQ5" s="121"/>
      <c r="AR5" s="107">
        <f t="shared" ref="AR5:AR17" si="1">AI5+AO5</f>
        <v>1284411000</v>
      </c>
      <c r="AS5" s="120"/>
      <c r="AT5" s="123"/>
      <c r="AU5" s="124">
        <f t="shared" ref="AU5:AU11" si="2">ROUND(AR5/AR$19*100,1)</f>
        <v>49.4</v>
      </c>
      <c r="AV5" s="122"/>
      <c r="AW5" s="119"/>
      <c r="AX5" s="107">
        <f>SUM(AX6:AX9)</f>
        <v>0</v>
      </c>
      <c r="AY5" s="120"/>
      <c r="AZ5" s="121"/>
      <c r="BA5" s="107">
        <f t="shared" ref="BA5:BA17" si="3">AR5+AX5</f>
        <v>1284411000</v>
      </c>
      <c r="BB5" s="122"/>
      <c r="BC5" s="123"/>
      <c r="BD5" s="370">
        <f t="shared" ref="BD5:BD11" si="4">ROUND(BA5/BA$19*100,1)</f>
        <v>49.4</v>
      </c>
      <c r="BE5" s="125"/>
      <c r="BF5" s="119"/>
      <c r="BG5" s="107">
        <f>SUM(BG6:BG9)</f>
        <v>0</v>
      </c>
      <c r="BH5" s="120"/>
      <c r="BI5" s="121"/>
      <c r="BJ5" s="107">
        <f>BA5+BG5</f>
        <v>1284411000</v>
      </c>
      <c r="BK5" s="122"/>
      <c r="BL5" s="123"/>
      <c r="BM5" s="370">
        <f t="shared" ref="BM5:BM11" si="5">ROUND(BJ5/BJ$19*100,1)</f>
        <v>49.4</v>
      </c>
      <c r="BN5" s="125"/>
      <c r="BO5" s="119"/>
      <c r="BP5" s="107">
        <f>SUM(BP6:BP9)</f>
        <v>0</v>
      </c>
      <c r="BQ5" s="120"/>
      <c r="BR5" s="121"/>
      <c r="BS5" s="107">
        <f>BJ5+BP5</f>
        <v>1284411000</v>
      </c>
      <c r="BT5" s="122"/>
      <c r="BU5" s="123"/>
      <c r="BV5" s="370">
        <f t="shared" ref="BV5:BV11" si="6">ROUND(BS5/BS$19*100,1)</f>
        <v>49.4</v>
      </c>
      <c r="BW5" s="125"/>
    </row>
    <row r="6" spans="2:75" ht="15.75" customHeight="1" x14ac:dyDescent="0.15">
      <c r="B6" s="36"/>
      <c r="C6" s="40"/>
      <c r="D6" s="318"/>
      <c r="E6" s="318" t="s">
        <v>24</v>
      </c>
      <c r="F6" s="66"/>
      <c r="G6" s="67"/>
      <c r="H6" s="85">
        <v>299441000</v>
      </c>
      <c r="I6" s="69"/>
      <c r="J6" s="70"/>
      <c r="K6" s="71">
        <f>ROUND(H6/H$19*100,1)</f>
        <v>11.7</v>
      </c>
      <c r="L6" s="69"/>
      <c r="M6" s="72"/>
      <c r="N6" s="85">
        <v>296139000</v>
      </c>
      <c r="O6" s="73"/>
      <c r="P6" s="74"/>
      <c r="Q6" s="75">
        <f t="shared" si="0"/>
        <v>11.9</v>
      </c>
      <c r="R6" s="69"/>
      <c r="S6" s="72"/>
      <c r="T6" s="85">
        <v>287649000</v>
      </c>
      <c r="U6" s="69"/>
      <c r="V6" s="70"/>
      <c r="W6" s="241">
        <f>ROUND(T6/T$19*100,1)-0.1</f>
        <v>11</v>
      </c>
      <c r="X6" s="69"/>
      <c r="Y6" s="70"/>
      <c r="Z6" s="71">
        <f t="shared" ref="Z6:Z19" si="7">T6/H6*100</f>
        <v>96.061995518315797</v>
      </c>
      <c r="AA6" s="69"/>
      <c r="AB6" s="70"/>
      <c r="AC6" s="71">
        <f t="shared" ref="AC6:AC19" si="8">T6/N6*100</f>
        <v>97.133103036074274</v>
      </c>
      <c r="AD6" s="76"/>
      <c r="AE6" s="77"/>
      <c r="AF6" s="68"/>
      <c r="AG6" s="78"/>
      <c r="AH6" s="79"/>
      <c r="AI6" s="68">
        <f t="shared" ref="AI6:AI18" si="9">T6+AF6</f>
        <v>287649000</v>
      </c>
      <c r="AJ6" s="80"/>
      <c r="AK6" s="81"/>
      <c r="AL6" s="241">
        <f>ROUND(AI6/AI$19*100,1)-0.1</f>
        <v>11</v>
      </c>
      <c r="AM6" s="248">
        <f>ROUND(AI6/AI$19*100,2)</f>
        <v>11.07</v>
      </c>
      <c r="AN6" s="77"/>
      <c r="AO6" s="68"/>
      <c r="AP6" s="78"/>
      <c r="AQ6" s="79"/>
      <c r="AR6" s="68">
        <f t="shared" si="1"/>
        <v>287649000</v>
      </c>
      <c r="AS6" s="78"/>
      <c r="AT6" s="81"/>
      <c r="AU6" s="82">
        <f t="shared" si="2"/>
        <v>11.1</v>
      </c>
      <c r="AV6" s="80"/>
      <c r="AW6" s="77"/>
      <c r="AX6" s="68"/>
      <c r="AY6" s="78"/>
      <c r="AZ6" s="79"/>
      <c r="BA6" s="68">
        <f t="shared" si="3"/>
        <v>287649000</v>
      </c>
      <c r="BB6" s="80"/>
      <c r="BC6" s="81"/>
      <c r="BD6" s="82">
        <f t="shared" si="4"/>
        <v>11.1</v>
      </c>
      <c r="BE6" s="83"/>
      <c r="BF6" s="77"/>
      <c r="BG6" s="68"/>
      <c r="BH6" s="78"/>
      <c r="BI6" s="79"/>
      <c r="BJ6" s="68">
        <f t="shared" ref="BJ6:BJ8" si="10">BA6+BG6</f>
        <v>287649000</v>
      </c>
      <c r="BK6" s="80"/>
      <c r="BL6" s="81"/>
      <c r="BM6" s="82">
        <f t="shared" si="5"/>
        <v>11.1</v>
      </c>
      <c r="BN6" s="83"/>
      <c r="BO6" s="77"/>
      <c r="BP6" s="68"/>
      <c r="BQ6" s="78"/>
      <c r="BR6" s="79"/>
      <c r="BS6" s="68">
        <f t="shared" ref="BS6:BS8" si="11">BJ6+BP6</f>
        <v>287649000</v>
      </c>
      <c r="BT6" s="80"/>
      <c r="BU6" s="81"/>
      <c r="BV6" s="86">
        <f t="shared" si="6"/>
        <v>11.1</v>
      </c>
      <c r="BW6" s="83"/>
    </row>
    <row r="7" spans="2:75" ht="15.75" customHeight="1" x14ac:dyDescent="0.15">
      <c r="B7" s="36"/>
      <c r="C7" s="40"/>
      <c r="D7" s="318"/>
      <c r="E7" s="318" t="s">
        <v>22</v>
      </c>
      <c r="F7" s="66"/>
      <c r="G7" s="67"/>
      <c r="H7" s="85">
        <v>416848000</v>
      </c>
      <c r="I7" s="69"/>
      <c r="J7" s="70"/>
      <c r="K7" s="71">
        <f>ROUND(H7/H$19*100,1)</f>
        <v>16.3</v>
      </c>
      <c r="L7" s="69"/>
      <c r="M7" s="72"/>
      <c r="N7" s="85">
        <f>78085000+367884000</f>
        <v>445969000</v>
      </c>
      <c r="O7" s="73"/>
      <c r="P7" s="74"/>
      <c r="Q7" s="75">
        <f t="shared" si="0"/>
        <v>18</v>
      </c>
      <c r="R7" s="69"/>
      <c r="S7" s="72"/>
      <c r="T7" s="85">
        <v>438973000</v>
      </c>
      <c r="U7" s="69"/>
      <c r="V7" s="70"/>
      <c r="W7" s="71">
        <f>ROUND(T7/T$19*100,1)</f>
        <v>16.899999999999999</v>
      </c>
      <c r="X7" s="69"/>
      <c r="Y7" s="70"/>
      <c r="Z7" s="71">
        <f>T7/H7*100</f>
        <v>105.30769009327142</v>
      </c>
      <c r="AA7" s="69"/>
      <c r="AB7" s="70"/>
      <c r="AC7" s="71">
        <f>T7/N7*100</f>
        <v>98.431281098013528</v>
      </c>
      <c r="AD7" s="76"/>
      <c r="AE7" s="77"/>
      <c r="AF7" s="68"/>
      <c r="AG7" s="78"/>
      <c r="AH7" s="79"/>
      <c r="AI7" s="68">
        <f t="shared" si="9"/>
        <v>438973000</v>
      </c>
      <c r="AJ7" s="80"/>
      <c r="AK7" s="81"/>
      <c r="AL7" s="82">
        <f>ROUND(AI7/AI$19*100,1)</f>
        <v>16.899999999999999</v>
      </c>
      <c r="AM7" s="248">
        <f>ROUND(AI7/AI$19*100,2)</f>
        <v>16.89</v>
      </c>
      <c r="AN7" s="77"/>
      <c r="AO7" s="68"/>
      <c r="AP7" s="78"/>
      <c r="AQ7" s="79"/>
      <c r="AR7" s="68">
        <f t="shared" si="1"/>
        <v>438973000</v>
      </c>
      <c r="AS7" s="78"/>
      <c r="AT7" s="81"/>
      <c r="AU7" s="82">
        <f t="shared" si="2"/>
        <v>16.899999999999999</v>
      </c>
      <c r="AV7" s="80"/>
      <c r="AW7" s="77"/>
      <c r="AX7" s="68"/>
      <c r="AY7" s="78"/>
      <c r="AZ7" s="79"/>
      <c r="BA7" s="68">
        <f t="shared" si="3"/>
        <v>438973000</v>
      </c>
      <c r="BB7" s="80"/>
      <c r="BC7" s="81"/>
      <c r="BD7" s="86">
        <f t="shared" si="4"/>
        <v>16.899999999999999</v>
      </c>
      <c r="BE7" s="83"/>
      <c r="BF7" s="77"/>
      <c r="BG7" s="68"/>
      <c r="BH7" s="78"/>
      <c r="BI7" s="79"/>
      <c r="BJ7" s="68">
        <f t="shared" si="10"/>
        <v>438973000</v>
      </c>
      <c r="BK7" s="80"/>
      <c r="BL7" s="81"/>
      <c r="BM7" s="86">
        <f t="shared" si="5"/>
        <v>16.899999999999999</v>
      </c>
      <c r="BN7" s="83"/>
      <c r="BO7" s="77"/>
      <c r="BP7" s="68"/>
      <c r="BQ7" s="78"/>
      <c r="BR7" s="79"/>
      <c r="BS7" s="68">
        <f t="shared" si="11"/>
        <v>438973000</v>
      </c>
      <c r="BT7" s="80"/>
      <c r="BU7" s="81"/>
      <c r="BV7" s="86">
        <f t="shared" si="6"/>
        <v>16.899999999999999</v>
      </c>
      <c r="BW7" s="83"/>
    </row>
    <row r="8" spans="2:75" ht="15.75" customHeight="1" x14ac:dyDescent="0.15">
      <c r="B8" s="36"/>
      <c r="C8" s="40"/>
      <c r="D8" s="319"/>
      <c r="E8" s="319" t="s">
        <v>23</v>
      </c>
      <c r="F8" s="109"/>
      <c r="G8" s="110"/>
      <c r="H8" s="111">
        <v>327004000</v>
      </c>
      <c r="I8" s="112"/>
      <c r="J8" s="113"/>
      <c r="K8" s="114">
        <f>ROUND(H8/H$19*100,1)</f>
        <v>12.8</v>
      </c>
      <c r="L8" s="112"/>
      <c r="M8" s="115"/>
      <c r="N8" s="111">
        <v>332960000</v>
      </c>
      <c r="O8" s="116"/>
      <c r="P8" s="117"/>
      <c r="Q8" s="254">
        <f t="shared" si="0"/>
        <v>13.4</v>
      </c>
      <c r="R8" s="112"/>
      <c r="S8" s="115"/>
      <c r="T8" s="111">
        <v>350125000</v>
      </c>
      <c r="U8" s="112"/>
      <c r="V8" s="113"/>
      <c r="W8" s="114">
        <f>ROUND(T8/T$19*100,1)</f>
        <v>13.5</v>
      </c>
      <c r="X8" s="112"/>
      <c r="Y8" s="113"/>
      <c r="Z8" s="114">
        <f t="shared" si="7"/>
        <v>107.07055571185673</v>
      </c>
      <c r="AA8" s="112"/>
      <c r="AB8" s="113"/>
      <c r="AC8" s="114">
        <f t="shared" si="8"/>
        <v>105.15527390677559</v>
      </c>
      <c r="AD8" s="118"/>
      <c r="AE8" s="119"/>
      <c r="AF8" s="107"/>
      <c r="AG8" s="120"/>
      <c r="AH8" s="121"/>
      <c r="AI8" s="107">
        <f t="shared" si="9"/>
        <v>350125000</v>
      </c>
      <c r="AJ8" s="122"/>
      <c r="AK8" s="123"/>
      <c r="AL8" s="124">
        <f>ROUND(AI8/AI$19*100,1)</f>
        <v>13.5</v>
      </c>
      <c r="AM8" s="250">
        <f>ROUND(AI8/AI$19*100,2)</f>
        <v>13.47</v>
      </c>
      <c r="AN8" s="119"/>
      <c r="AO8" s="107"/>
      <c r="AP8" s="120"/>
      <c r="AQ8" s="121"/>
      <c r="AR8" s="107">
        <f t="shared" si="1"/>
        <v>350125000</v>
      </c>
      <c r="AS8" s="120"/>
      <c r="AT8" s="123"/>
      <c r="AU8" s="124">
        <f t="shared" si="2"/>
        <v>13.5</v>
      </c>
      <c r="AV8" s="122"/>
      <c r="AW8" s="119"/>
      <c r="AX8" s="107"/>
      <c r="AY8" s="120"/>
      <c r="AZ8" s="121"/>
      <c r="BA8" s="107">
        <f t="shared" si="3"/>
        <v>350125000</v>
      </c>
      <c r="BB8" s="122"/>
      <c r="BC8" s="123"/>
      <c r="BD8" s="82">
        <f t="shared" si="4"/>
        <v>13.5</v>
      </c>
      <c r="BE8" s="125"/>
      <c r="BF8" s="119"/>
      <c r="BG8" s="107"/>
      <c r="BH8" s="120"/>
      <c r="BI8" s="121"/>
      <c r="BJ8" s="107">
        <f t="shared" si="10"/>
        <v>350125000</v>
      </c>
      <c r="BK8" s="122"/>
      <c r="BL8" s="123"/>
      <c r="BM8" s="82">
        <f t="shared" si="5"/>
        <v>13.5</v>
      </c>
      <c r="BN8" s="125"/>
      <c r="BO8" s="119"/>
      <c r="BP8" s="107"/>
      <c r="BQ8" s="120"/>
      <c r="BR8" s="121"/>
      <c r="BS8" s="107">
        <f t="shared" si="11"/>
        <v>350125000</v>
      </c>
      <c r="BT8" s="122"/>
      <c r="BU8" s="123"/>
      <c r="BV8" s="82">
        <f t="shared" si="6"/>
        <v>13.5</v>
      </c>
      <c r="BW8" s="125"/>
    </row>
    <row r="9" spans="2:75" ht="15.75" customHeight="1" x14ac:dyDescent="0.15">
      <c r="B9" s="87"/>
      <c r="C9" s="88"/>
      <c r="D9" s="318"/>
      <c r="E9" s="318" t="s">
        <v>25</v>
      </c>
      <c r="F9" s="66"/>
      <c r="G9" s="67"/>
      <c r="H9" s="85">
        <f>H5-H6-H7-H8</f>
        <v>210123000</v>
      </c>
      <c r="I9" s="69"/>
      <c r="J9" s="70"/>
      <c r="K9" s="241">
        <f>ROUND(H9/H$19*100,1)+0.1</f>
        <v>8.2999999999999989</v>
      </c>
      <c r="L9" s="69"/>
      <c r="M9" s="72"/>
      <c r="N9" s="85">
        <f>N5-N6-N7-N8</f>
        <v>206752000</v>
      </c>
      <c r="O9" s="73"/>
      <c r="P9" s="74"/>
      <c r="Q9" s="75">
        <f t="shared" si="0"/>
        <v>8.3000000000000007</v>
      </c>
      <c r="R9" s="69"/>
      <c r="S9" s="72"/>
      <c r="T9" s="85">
        <f>T5-T6-T7-T8</f>
        <v>207664000</v>
      </c>
      <c r="U9" s="69"/>
      <c r="V9" s="70"/>
      <c r="W9" s="82">
        <f>ROUND(T9/T$19*100,1)</f>
        <v>8</v>
      </c>
      <c r="X9" s="69"/>
      <c r="Y9" s="70"/>
      <c r="Z9" s="71">
        <f t="shared" si="7"/>
        <v>98.829733061111824</v>
      </c>
      <c r="AA9" s="69"/>
      <c r="AB9" s="70"/>
      <c r="AC9" s="71">
        <f t="shared" si="8"/>
        <v>100.44110818758708</v>
      </c>
      <c r="AD9" s="76"/>
      <c r="AE9" s="77"/>
      <c r="AF9" s="68"/>
      <c r="AG9" s="78"/>
      <c r="AH9" s="79"/>
      <c r="AI9" s="68">
        <f t="shared" si="9"/>
        <v>207664000</v>
      </c>
      <c r="AJ9" s="80"/>
      <c r="AK9" s="81"/>
      <c r="AL9" s="82">
        <f>ROUND(AI9/AI$19*100,1)</f>
        <v>8</v>
      </c>
      <c r="AM9" s="248">
        <f>ROUND(AI9/AI$19*100,2)</f>
        <v>7.99</v>
      </c>
      <c r="AN9" s="77"/>
      <c r="AO9" s="68"/>
      <c r="AP9" s="78"/>
      <c r="AQ9" s="79"/>
      <c r="AR9" s="68">
        <f t="shared" si="1"/>
        <v>207664000</v>
      </c>
      <c r="AS9" s="78"/>
      <c r="AT9" s="81"/>
      <c r="AU9" s="82">
        <f t="shared" si="2"/>
        <v>8</v>
      </c>
      <c r="AV9" s="80"/>
      <c r="AW9" s="77"/>
      <c r="AX9" s="68"/>
      <c r="AY9" s="78"/>
      <c r="AZ9" s="79"/>
      <c r="BA9" s="68">
        <f t="shared" si="3"/>
        <v>207664000</v>
      </c>
      <c r="BB9" s="80"/>
      <c r="BC9" s="81"/>
      <c r="BD9" s="86">
        <f t="shared" si="4"/>
        <v>8</v>
      </c>
      <c r="BE9" s="83"/>
      <c r="BF9" s="77"/>
      <c r="BG9" s="68"/>
      <c r="BH9" s="78"/>
      <c r="BI9" s="79"/>
      <c r="BJ9" s="68">
        <f t="shared" ref="BJ9" si="12">BA9+BG9</f>
        <v>207664000</v>
      </c>
      <c r="BK9" s="80"/>
      <c r="BL9" s="81"/>
      <c r="BM9" s="86">
        <f t="shared" si="5"/>
        <v>8</v>
      </c>
      <c r="BN9" s="83"/>
      <c r="BO9" s="77"/>
      <c r="BP9" s="68"/>
      <c r="BQ9" s="78"/>
      <c r="BR9" s="79"/>
      <c r="BS9" s="68">
        <f t="shared" ref="BS9" si="13">BJ9+BP9</f>
        <v>207664000</v>
      </c>
      <c r="BT9" s="80"/>
      <c r="BU9" s="81"/>
      <c r="BV9" s="86">
        <f t="shared" si="6"/>
        <v>8</v>
      </c>
      <c r="BW9" s="83"/>
    </row>
    <row r="10" spans="2:75" ht="15.75" customHeight="1" x14ac:dyDescent="0.15">
      <c r="B10" s="87"/>
      <c r="C10" s="414" t="s">
        <v>26</v>
      </c>
      <c r="D10" s="414"/>
      <c r="E10" s="414"/>
      <c r="F10" s="89"/>
      <c r="G10" s="90"/>
      <c r="H10" s="91">
        <v>148838000</v>
      </c>
      <c r="I10" s="92"/>
      <c r="J10" s="93"/>
      <c r="K10" s="94">
        <f>ROUND(H10/H$19*100,1)</f>
        <v>5.8</v>
      </c>
      <c r="L10" s="92"/>
      <c r="M10" s="95"/>
      <c r="N10" s="91">
        <v>155948000</v>
      </c>
      <c r="O10" s="96"/>
      <c r="P10" s="97"/>
      <c r="Q10" s="289">
        <f t="shared" si="0"/>
        <v>6.3</v>
      </c>
      <c r="R10" s="92"/>
      <c r="S10" s="95"/>
      <c r="T10" s="91">
        <v>158573000</v>
      </c>
      <c r="U10" s="92"/>
      <c r="V10" s="93"/>
      <c r="W10" s="94">
        <f>ROUND(T10/T$19*100,1)</f>
        <v>6.1</v>
      </c>
      <c r="X10" s="92"/>
      <c r="Y10" s="93"/>
      <c r="Z10" s="94">
        <f t="shared" si="7"/>
        <v>106.54066837769925</v>
      </c>
      <c r="AA10" s="92"/>
      <c r="AB10" s="93"/>
      <c r="AC10" s="94">
        <f t="shared" si="8"/>
        <v>101.68325339215636</v>
      </c>
      <c r="AD10" s="99"/>
      <c r="AE10" s="100"/>
      <c r="AF10" s="101"/>
      <c r="AG10" s="102"/>
      <c r="AH10" s="103"/>
      <c r="AI10" s="101">
        <f t="shared" si="9"/>
        <v>158573000</v>
      </c>
      <c r="AJ10" s="104"/>
      <c r="AK10" s="105"/>
      <c r="AL10" s="86">
        <f>ROUND(AI10/AI$19*100,1)</f>
        <v>6.1</v>
      </c>
      <c r="AM10" s="249">
        <f t="shared" ref="AM10:AM18" si="14">ROUND(AI10/AI$19*100,2)</f>
        <v>6.1</v>
      </c>
      <c r="AN10" s="100"/>
      <c r="AO10" s="101"/>
      <c r="AP10" s="102"/>
      <c r="AQ10" s="103"/>
      <c r="AR10" s="101">
        <f t="shared" si="1"/>
        <v>158573000</v>
      </c>
      <c r="AS10" s="102"/>
      <c r="AT10" s="105"/>
      <c r="AU10" s="86">
        <f t="shared" si="2"/>
        <v>6.1</v>
      </c>
      <c r="AV10" s="104"/>
      <c r="AW10" s="100"/>
      <c r="AX10" s="101"/>
      <c r="AY10" s="102"/>
      <c r="AZ10" s="103"/>
      <c r="BA10" s="101">
        <f t="shared" si="3"/>
        <v>158573000</v>
      </c>
      <c r="BB10" s="104"/>
      <c r="BC10" s="105"/>
      <c r="BD10" s="86">
        <f t="shared" si="4"/>
        <v>6.1</v>
      </c>
      <c r="BE10" s="106"/>
      <c r="BF10" s="100"/>
      <c r="BG10" s="101"/>
      <c r="BH10" s="102"/>
      <c r="BI10" s="103"/>
      <c r="BJ10" s="101">
        <f t="shared" ref="BJ10:BJ17" si="15">BA10+BG10</f>
        <v>158573000</v>
      </c>
      <c r="BK10" s="104"/>
      <c r="BL10" s="105"/>
      <c r="BM10" s="86">
        <f t="shared" si="5"/>
        <v>6.1</v>
      </c>
      <c r="BN10" s="106"/>
      <c r="BO10" s="100"/>
      <c r="BP10" s="101"/>
      <c r="BQ10" s="102"/>
      <c r="BR10" s="103"/>
      <c r="BS10" s="101">
        <f t="shared" ref="BS10:BS17" si="16">BJ10+BP10</f>
        <v>158573000</v>
      </c>
      <c r="BT10" s="104"/>
      <c r="BU10" s="105"/>
      <c r="BV10" s="86">
        <f t="shared" si="6"/>
        <v>6.1</v>
      </c>
      <c r="BW10" s="106"/>
    </row>
    <row r="11" spans="2:75" ht="15.75" customHeight="1" x14ac:dyDescent="0.15">
      <c r="B11" s="87"/>
      <c r="C11" s="414" t="s">
        <v>27</v>
      </c>
      <c r="D11" s="414"/>
      <c r="E11" s="414"/>
      <c r="F11" s="89"/>
      <c r="G11" s="90"/>
      <c r="H11" s="91">
        <v>3800000</v>
      </c>
      <c r="I11" s="92"/>
      <c r="J11" s="93"/>
      <c r="K11" s="242">
        <f>ROUND(H11/H$19*100,1)+0.1</f>
        <v>0.2</v>
      </c>
      <c r="L11" s="92"/>
      <c r="M11" s="95"/>
      <c r="N11" s="91">
        <v>3719332</v>
      </c>
      <c r="O11" s="96"/>
      <c r="P11" s="97"/>
      <c r="Q11" s="98">
        <f t="shared" ref="Q11:Q16" si="17">ROUND(N11/N$19*100,1)</f>
        <v>0.1</v>
      </c>
      <c r="R11" s="92"/>
      <c r="S11" s="95"/>
      <c r="T11" s="91">
        <v>12064045</v>
      </c>
      <c r="U11" s="92"/>
      <c r="V11" s="93"/>
      <c r="W11" s="86">
        <f>ROUND(T11/T$19*100,1)</f>
        <v>0.5</v>
      </c>
      <c r="X11" s="92"/>
      <c r="Y11" s="93"/>
      <c r="Z11" s="94">
        <f t="shared" si="7"/>
        <v>317.47486842105263</v>
      </c>
      <c r="AA11" s="92"/>
      <c r="AB11" s="93"/>
      <c r="AC11" s="94">
        <f t="shared" si="8"/>
        <v>324.36053033179076</v>
      </c>
      <c r="AD11" s="99"/>
      <c r="AE11" s="100"/>
      <c r="AF11" s="101"/>
      <c r="AG11" s="102"/>
      <c r="AH11" s="103"/>
      <c r="AI11" s="101">
        <f t="shared" si="9"/>
        <v>12064045</v>
      </c>
      <c r="AJ11" s="104"/>
      <c r="AK11" s="105"/>
      <c r="AL11" s="86">
        <f>ROUND(AI11/AI$19*100,1)</f>
        <v>0.5</v>
      </c>
      <c r="AM11" s="249">
        <f t="shared" si="14"/>
        <v>0.46</v>
      </c>
      <c r="AN11" s="100"/>
      <c r="AO11" s="101"/>
      <c r="AP11" s="102"/>
      <c r="AQ11" s="103"/>
      <c r="AR11" s="101">
        <f t="shared" si="1"/>
        <v>12064045</v>
      </c>
      <c r="AS11" s="102"/>
      <c r="AT11" s="105"/>
      <c r="AU11" s="86">
        <f t="shared" si="2"/>
        <v>0.5</v>
      </c>
      <c r="AV11" s="104"/>
      <c r="AW11" s="100"/>
      <c r="AX11" s="101"/>
      <c r="AY11" s="102"/>
      <c r="AZ11" s="103"/>
      <c r="BA11" s="101">
        <f t="shared" si="3"/>
        <v>12064045</v>
      </c>
      <c r="BB11" s="104"/>
      <c r="BC11" s="105"/>
      <c r="BD11" s="86">
        <f t="shared" si="4"/>
        <v>0.5</v>
      </c>
      <c r="BE11" s="106"/>
      <c r="BF11" s="100"/>
      <c r="BG11" s="101"/>
      <c r="BH11" s="102"/>
      <c r="BI11" s="103"/>
      <c r="BJ11" s="101">
        <f t="shared" si="15"/>
        <v>12064045</v>
      </c>
      <c r="BK11" s="104"/>
      <c r="BL11" s="105"/>
      <c r="BM11" s="86">
        <f t="shared" si="5"/>
        <v>0.5</v>
      </c>
      <c r="BN11" s="106"/>
      <c r="BO11" s="100"/>
      <c r="BP11" s="101"/>
      <c r="BQ11" s="102"/>
      <c r="BR11" s="103"/>
      <c r="BS11" s="101">
        <f t="shared" si="16"/>
        <v>12064045</v>
      </c>
      <c r="BT11" s="104"/>
      <c r="BU11" s="105"/>
      <c r="BV11" s="298">
        <f t="shared" si="6"/>
        <v>0.5</v>
      </c>
      <c r="BW11" s="106"/>
    </row>
    <row r="12" spans="2:75" ht="15.75" customHeight="1" x14ac:dyDescent="0.15">
      <c r="B12" s="87"/>
      <c r="C12" s="414" t="s">
        <v>28</v>
      </c>
      <c r="D12" s="414"/>
      <c r="E12" s="414"/>
      <c r="F12" s="89"/>
      <c r="G12" s="90"/>
      <c r="H12" s="91">
        <v>212800000</v>
      </c>
      <c r="I12" s="92"/>
      <c r="J12" s="93"/>
      <c r="K12" s="94">
        <f t="shared" ref="K12:K17" si="18">ROUND(H12/H$19*100,1)</f>
        <v>8.3000000000000007</v>
      </c>
      <c r="L12" s="92"/>
      <c r="M12" s="95"/>
      <c r="N12" s="91">
        <v>234960303</v>
      </c>
      <c r="O12" s="96"/>
      <c r="P12" s="97"/>
      <c r="Q12" s="98">
        <f>ROUND(N12/N$19*100,1)</f>
        <v>9.5</v>
      </c>
      <c r="R12" s="92"/>
      <c r="S12" s="95"/>
      <c r="T12" s="91">
        <v>223800000</v>
      </c>
      <c r="U12" s="92"/>
      <c r="V12" s="93"/>
      <c r="W12" s="94">
        <f t="shared" ref="W12:W17" si="19">ROUND(T12/T$19*100,1)</f>
        <v>8.6</v>
      </c>
      <c r="X12" s="92"/>
      <c r="Y12" s="93"/>
      <c r="Z12" s="94">
        <f t="shared" si="7"/>
        <v>105.16917293233084</v>
      </c>
      <c r="AA12" s="92"/>
      <c r="AB12" s="93"/>
      <c r="AC12" s="94">
        <f t="shared" si="8"/>
        <v>95.250132529834204</v>
      </c>
      <c r="AD12" s="99"/>
      <c r="AE12" s="100"/>
      <c r="AF12" s="101"/>
      <c r="AG12" s="102"/>
      <c r="AH12" s="103"/>
      <c r="AI12" s="101">
        <f t="shared" si="9"/>
        <v>223800000</v>
      </c>
      <c r="AJ12" s="104"/>
      <c r="AK12" s="105"/>
      <c r="AL12" s="86">
        <f t="shared" ref="AL12:AL18" si="20">ROUND(AI12/AI$19*100,1)</f>
        <v>8.6</v>
      </c>
      <c r="AM12" s="249">
        <f t="shared" si="14"/>
        <v>8.61</v>
      </c>
      <c r="AN12" s="100"/>
      <c r="AO12" s="101"/>
      <c r="AP12" s="102"/>
      <c r="AQ12" s="103"/>
      <c r="AR12" s="101">
        <f t="shared" si="1"/>
        <v>223800000</v>
      </c>
      <c r="AS12" s="102"/>
      <c r="AT12" s="105"/>
      <c r="AU12" s="86">
        <f t="shared" ref="AU12:AU14" si="21">ROUND(AR12/AR$19*100,1)</f>
        <v>8.6</v>
      </c>
      <c r="AV12" s="104"/>
      <c r="AW12" s="100"/>
      <c r="AX12" s="101"/>
      <c r="AY12" s="102"/>
      <c r="AZ12" s="103"/>
      <c r="BA12" s="101">
        <f t="shared" si="3"/>
        <v>223800000</v>
      </c>
      <c r="BB12" s="104"/>
      <c r="BC12" s="105"/>
      <c r="BD12" s="86">
        <f t="shared" ref="BD12:BD14" si="22">ROUND(BA12/BA$19*100,1)</f>
        <v>8.6</v>
      </c>
      <c r="BE12" s="106"/>
      <c r="BF12" s="100"/>
      <c r="BG12" s="101"/>
      <c r="BH12" s="102"/>
      <c r="BI12" s="103"/>
      <c r="BJ12" s="101">
        <f t="shared" si="15"/>
        <v>223800000</v>
      </c>
      <c r="BK12" s="104"/>
      <c r="BL12" s="105"/>
      <c r="BM12" s="86">
        <f t="shared" ref="BM12:BM13" si="23">ROUND(BJ12/BJ$19*100,1)</f>
        <v>8.6</v>
      </c>
      <c r="BN12" s="106"/>
      <c r="BO12" s="100"/>
      <c r="BP12" s="101"/>
      <c r="BQ12" s="102"/>
      <c r="BR12" s="103"/>
      <c r="BS12" s="101">
        <f t="shared" si="16"/>
        <v>223800000</v>
      </c>
      <c r="BT12" s="104"/>
      <c r="BU12" s="105"/>
      <c r="BV12" s="86">
        <f t="shared" ref="BV12:BV13" si="24">ROUND(BS12/BS$19*100,1)</f>
        <v>8.6</v>
      </c>
      <c r="BW12" s="106"/>
    </row>
    <row r="13" spans="2:75" ht="15.75" customHeight="1" x14ac:dyDescent="0.15">
      <c r="B13" s="87"/>
      <c r="C13" s="414" t="s">
        <v>4</v>
      </c>
      <c r="D13" s="414"/>
      <c r="E13" s="414"/>
      <c r="F13" s="89"/>
      <c r="G13" s="90"/>
      <c r="H13" s="91">
        <v>189953533</v>
      </c>
      <c r="I13" s="92"/>
      <c r="J13" s="93"/>
      <c r="K13" s="94">
        <f t="shared" si="18"/>
        <v>7.4</v>
      </c>
      <c r="L13" s="92"/>
      <c r="M13" s="95"/>
      <c r="N13" s="91">
        <v>191600655</v>
      </c>
      <c r="O13" s="96"/>
      <c r="P13" s="97"/>
      <c r="Q13" s="98">
        <f t="shared" si="17"/>
        <v>7.7</v>
      </c>
      <c r="R13" s="92"/>
      <c r="S13" s="95"/>
      <c r="T13" s="91">
        <v>200200728</v>
      </c>
      <c r="U13" s="92"/>
      <c r="V13" s="93"/>
      <c r="W13" s="94">
        <f t="shared" si="19"/>
        <v>7.7</v>
      </c>
      <c r="X13" s="92"/>
      <c r="Y13" s="93"/>
      <c r="Z13" s="94">
        <f t="shared" si="7"/>
        <v>105.39457984179741</v>
      </c>
      <c r="AA13" s="92"/>
      <c r="AB13" s="93"/>
      <c r="AC13" s="94">
        <f t="shared" si="8"/>
        <v>104.48854050107501</v>
      </c>
      <c r="AD13" s="99"/>
      <c r="AE13" s="100"/>
      <c r="AF13" s="101"/>
      <c r="AG13" s="102"/>
      <c r="AH13" s="103"/>
      <c r="AI13" s="101">
        <f t="shared" si="9"/>
        <v>200200728</v>
      </c>
      <c r="AJ13" s="104"/>
      <c r="AK13" s="105"/>
      <c r="AL13" s="86">
        <f t="shared" si="20"/>
        <v>7.7</v>
      </c>
      <c r="AM13" s="249">
        <f t="shared" si="14"/>
        <v>7.7</v>
      </c>
      <c r="AN13" s="100"/>
      <c r="AO13" s="101"/>
      <c r="AP13" s="102"/>
      <c r="AQ13" s="103"/>
      <c r="AR13" s="101">
        <f t="shared" si="1"/>
        <v>200200728</v>
      </c>
      <c r="AS13" s="102"/>
      <c r="AT13" s="105"/>
      <c r="AU13" s="86">
        <f t="shared" si="21"/>
        <v>7.7</v>
      </c>
      <c r="AV13" s="104"/>
      <c r="AW13" s="100"/>
      <c r="AX13" s="101"/>
      <c r="AY13" s="102"/>
      <c r="AZ13" s="103"/>
      <c r="BA13" s="101">
        <f t="shared" si="3"/>
        <v>200200728</v>
      </c>
      <c r="BB13" s="104"/>
      <c r="BC13" s="105"/>
      <c r="BD13" s="86">
        <f t="shared" si="22"/>
        <v>7.7</v>
      </c>
      <c r="BE13" s="106"/>
      <c r="BF13" s="100"/>
      <c r="BG13" s="101"/>
      <c r="BH13" s="102"/>
      <c r="BI13" s="103"/>
      <c r="BJ13" s="101">
        <f t="shared" si="15"/>
        <v>200200728</v>
      </c>
      <c r="BK13" s="104"/>
      <c r="BL13" s="105"/>
      <c r="BM13" s="86">
        <f t="shared" si="23"/>
        <v>7.7</v>
      </c>
      <c r="BN13" s="106"/>
      <c r="BO13" s="100"/>
      <c r="BP13" s="101"/>
      <c r="BQ13" s="102"/>
      <c r="BR13" s="103"/>
      <c r="BS13" s="101">
        <f t="shared" si="16"/>
        <v>200200728</v>
      </c>
      <c r="BT13" s="104"/>
      <c r="BU13" s="105"/>
      <c r="BV13" s="86">
        <f t="shared" si="24"/>
        <v>7.7</v>
      </c>
      <c r="BW13" s="106"/>
    </row>
    <row r="14" spans="2:75" ht="15.75" customHeight="1" x14ac:dyDescent="0.15">
      <c r="B14" s="87"/>
      <c r="C14" s="414" t="s">
        <v>29</v>
      </c>
      <c r="D14" s="414"/>
      <c r="E14" s="414"/>
      <c r="F14" s="89"/>
      <c r="G14" s="90"/>
      <c r="H14" s="91">
        <v>298691000</v>
      </c>
      <c r="I14" s="92"/>
      <c r="J14" s="93"/>
      <c r="K14" s="94">
        <f t="shared" si="18"/>
        <v>11.7</v>
      </c>
      <c r="L14" s="92"/>
      <c r="M14" s="95"/>
      <c r="N14" s="91">
        <v>259086334</v>
      </c>
      <c r="O14" s="96"/>
      <c r="P14" s="97"/>
      <c r="Q14" s="98">
        <f t="shared" si="17"/>
        <v>10.4</v>
      </c>
      <c r="R14" s="92"/>
      <c r="S14" s="95"/>
      <c r="T14" s="91">
        <v>260286000</v>
      </c>
      <c r="U14" s="92"/>
      <c r="V14" s="93"/>
      <c r="W14" s="94">
        <f t="shared" si="19"/>
        <v>10</v>
      </c>
      <c r="X14" s="92"/>
      <c r="Y14" s="93"/>
      <c r="Z14" s="94">
        <f t="shared" si="7"/>
        <v>87.142230599515898</v>
      </c>
      <c r="AA14" s="92"/>
      <c r="AB14" s="93"/>
      <c r="AC14" s="94">
        <f t="shared" si="8"/>
        <v>100.46303715888003</v>
      </c>
      <c r="AD14" s="99"/>
      <c r="AE14" s="100"/>
      <c r="AF14" s="101"/>
      <c r="AG14" s="102"/>
      <c r="AH14" s="103"/>
      <c r="AI14" s="101">
        <f t="shared" si="9"/>
        <v>260286000</v>
      </c>
      <c r="AJ14" s="104"/>
      <c r="AK14" s="105"/>
      <c r="AL14" s="86">
        <f t="shared" si="20"/>
        <v>10</v>
      </c>
      <c r="AM14" s="249">
        <f t="shared" si="14"/>
        <v>10.02</v>
      </c>
      <c r="AN14" s="100"/>
      <c r="AO14" s="101"/>
      <c r="AP14" s="102"/>
      <c r="AQ14" s="103"/>
      <c r="AR14" s="101">
        <f t="shared" si="1"/>
        <v>260286000</v>
      </c>
      <c r="AS14" s="102"/>
      <c r="AT14" s="105"/>
      <c r="AU14" s="86">
        <f t="shared" si="21"/>
        <v>10</v>
      </c>
      <c r="AV14" s="104"/>
      <c r="AW14" s="100"/>
      <c r="AX14" s="101"/>
      <c r="AY14" s="102"/>
      <c r="AZ14" s="103"/>
      <c r="BA14" s="101">
        <f t="shared" si="3"/>
        <v>260286000</v>
      </c>
      <c r="BB14" s="104"/>
      <c r="BC14" s="105"/>
      <c r="BD14" s="86">
        <f t="shared" si="22"/>
        <v>10</v>
      </c>
      <c r="BE14" s="106"/>
      <c r="BF14" s="100"/>
      <c r="BG14" s="101"/>
      <c r="BH14" s="102"/>
      <c r="BI14" s="103"/>
      <c r="BJ14" s="101">
        <f t="shared" si="15"/>
        <v>260286000</v>
      </c>
      <c r="BK14" s="104"/>
      <c r="BL14" s="105"/>
      <c r="BM14" s="86">
        <f>ROUND(BJ14/BJ$19*100,1)</f>
        <v>10</v>
      </c>
      <c r="BN14" s="106"/>
      <c r="BO14" s="100"/>
      <c r="BP14" s="101"/>
      <c r="BQ14" s="102"/>
      <c r="BR14" s="103"/>
      <c r="BS14" s="101">
        <f t="shared" si="16"/>
        <v>260286000</v>
      </c>
      <c r="BT14" s="104"/>
      <c r="BU14" s="105"/>
      <c r="BV14" s="86">
        <f>ROUND(BS14/BS$19*100,1)</f>
        <v>10</v>
      </c>
      <c r="BW14" s="106"/>
    </row>
    <row r="15" spans="2:75" ht="15.75" customHeight="1" x14ac:dyDescent="0.15">
      <c r="B15" s="36"/>
      <c r="C15" s="407" t="s">
        <v>5</v>
      </c>
      <c r="D15" s="414"/>
      <c r="E15" s="414"/>
      <c r="F15" s="89"/>
      <c r="G15" s="90"/>
      <c r="H15" s="91">
        <f>SUM(H16:H18)</f>
        <v>446768424</v>
      </c>
      <c r="I15" s="92"/>
      <c r="J15" s="93"/>
      <c r="K15" s="94">
        <f t="shared" si="18"/>
        <v>17.5</v>
      </c>
      <c r="L15" s="92"/>
      <c r="M15" s="95"/>
      <c r="N15" s="91">
        <f>SUM(N16:N18)</f>
        <v>357007383</v>
      </c>
      <c r="O15" s="96"/>
      <c r="P15" s="97"/>
      <c r="Q15" s="98">
        <f t="shared" si="17"/>
        <v>14.4</v>
      </c>
      <c r="R15" s="92"/>
      <c r="S15" s="95"/>
      <c r="T15" s="91">
        <f>SUM(T16:T18)</f>
        <v>459014167</v>
      </c>
      <c r="U15" s="92"/>
      <c r="V15" s="93"/>
      <c r="W15" s="94">
        <f t="shared" si="19"/>
        <v>17.7</v>
      </c>
      <c r="X15" s="92"/>
      <c r="Y15" s="93"/>
      <c r="Z15" s="94">
        <f t="shared" si="7"/>
        <v>102.74095982217399</v>
      </c>
      <c r="AA15" s="92"/>
      <c r="AB15" s="93"/>
      <c r="AC15" s="94">
        <f t="shared" si="8"/>
        <v>128.5727379481113</v>
      </c>
      <c r="AD15" s="99"/>
      <c r="AE15" s="100"/>
      <c r="AF15" s="91">
        <f>SUM(AF16:AF18)</f>
        <v>100000</v>
      </c>
      <c r="AG15" s="102"/>
      <c r="AH15" s="103"/>
      <c r="AI15" s="101">
        <f t="shared" si="9"/>
        <v>459114167</v>
      </c>
      <c r="AJ15" s="104"/>
      <c r="AK15" s="105"/>
      <c r="AL15" s="86">
        <f t="shared" si="20"/>
        <v>17.7</v>
      </c>
      <c r="AM15" s="249">
        <f t="shared" si="14"/>
        <v>17.670000000000002</v>
      </c>
      <c r="AN15" s="100"/>
      <c r="AO15" s="91">
        <f>SUM(AO16:AO18)</f>
        <v>0</v>
      </c>
      <c r="AP15" s="102"/>
      <c r="AQ15" s="103"/>
      <c r="AR15" s="107">
        <f t="shared" si="1"/>
        <v>459114167</v>
      </c>
      <c r="AS15" s="102"/>
      <c r="AT15" s="105"/>
      <c r="AU15" s="86">
        <f>ROUND(AR15/AR$19*100,1)</f>
        <v>17.7</v>
      </c>
      <c r="AV15" s="104"/>
      <c r="AW15" s="100"/>
      <c r="AX15" s="91">
        <f>SUM(AX16:AX18)</f>
        <v>0</v>
      </c>
      <c r="AY15" s="102"/>
      <c r="AZ15" s="103"/>
      <c r="BA15" s="107">
        <f t="shared" si="3"/>
        <v>459114167</v>
      </c>
      <c r="BB15" s="104"/>
      <c r="BC15" s="105"/>
      <c r="BD15" s="86">
        <f>ROUND(BA15/BA$19*100,1)</f>
        <v>17.7</v>
      </c>
      <c r="BE15" s="106"/>
      <c r="BF15" s="100"/>
      <c r="BG15" s="91">
        <f>SUM(BG16:BG18)</f>
        <v>0</v>
      </c>
      <c r="BH15" s="102"/>
      <c r="BI15" s="103"/>
      <c r="BJ15" s="107">
        <f t="shared" si="15"/>
        <v>459114167</v>
      </c>
      <c r="BK15" s="104"/>
      <c r="BL15" s="105"/>
      <c r="BM15" s="86">
        <f>ROUND(BJ15/BJ$19*100,1)</f>
        <v>17.7</v>
      </c>
      <c r="BN15" s="106"/>
      <c r="BO15" s="100"/>
      <c r="BP15" s="91">
        <f>SUM(BP16:BP18)</f>
        <v>0</v>
      </c>
      <c r="BQ15" s="102"/>
      <c r="BR15" s="103"/>
      <c r="BS15" s="107">
        <f t="shared" si="16"/>
        <v>459114167</v>
      </c>
      <c r="BT15" s="104"/>
      <c r="BU15" s="105"/>
      <c r="BV15" s="86">
        <f>ROUND(BS15/BS$19*100,1)</f>
        <v>17.7</v>
      </c>
      <c r="BW15" s="106"/>
    </row>
    <row r="16" spans="2:75" ht="15.75" customHeight="1" x14ac:dyDescent="0.15">
      <c r="B16" s="36"/>
      <c r="C16" s="40"/>
      <c r="D16" s="318"/>
      <c r="E16" s="318" t="s">
        <v>32</v>
      </c>
      <c r="F16" s="66"/>
      <c r="G16" s="67"/>
      <c r="H16" s="85">
        <v>301915825</v>
      </c>
      <c r="I16" s="69"/>
      <c r="J16" s="70"/>
      <c r="K16" s="71">
        <f t="shared" si="18"/>
        <v>11.8</v>
      </c>
      <c r="L16" s="69"/>
      <c r="M16" s="72"/>
      <c r="N16" s="85">
        <v>251942834</v>
      </c>
      <c r="O16" s="73"/>
      <c r="P16" s="74"/>
      <c r="Q16" s="75">
        <f t="shared" si="17"/>
        <v>10.1</v>
      </c>
      <c r="R16" s="69"/>
      <c r="S16" s="72"/>
      <c r="T16" s="85">
        <v>319586651</v>
      </c>
      <c r="U16" s="69"/>
      <c r="V16" s="70"/>
      <c r="W16" s="71">
        <f t="shared" si="19"/>
        <v>12.3</v>
      </c>
      <c r="X16" s="69"/>
      <c r="Y16" s="70"/>
      <c r="Z16" s="71">
        <f t="shared" si="7"/>
        <v>105.85289823744748</v>
      </c>
      <c r="AA16" s="69"/>
      <c r="AB16" s="70"/>
      <c r="AC16" s="71">
        <f t="shared" si="8"/>
        <v>126.84887516983316</v>
      </c>
      <c r="AD16" s="76"/>
      <c r="AE16" s="77"/>
      <c r="AF16" s="68"/>
      <c r="AG16" s="78"/>
      <c r="AH16" s="79"/>
      <c r="AI16" s="68">
        <f t="shared" si="9"/>
        <v>319586651</v>
      </c>
      <c r="AJ16" s="80"/>
      <c r="AK16" s="81"/>
      <c r="AL16" s="82">
        <f t="shared" si="20"/>
        <v>12.3</v>
      </c>
      <c r="AM16" s="248">
        <f t="shared" si="14"/>
        <v>12.3</v>
      </c>
      <c r="AN16" s="77"/>
      <c r="AO16" s="68"/>
      <c r="AP16" s="78"/>
      <c r="AQ16" s="79"/>
      <c r="AR16" s="68">
        <f t="shared" si="1"/>
        <v>319586651</v>
      </c>
      <c r="AS16" s="78"/>
      <c r="AT16" s="81"/>
      <c r="AU16" s="82">
        <f t="shared" ref="AU16:AU18" si="25">ROUND(AR16/AR$19*100,1)</f>
        <v>12.3</v>
      </c>
      <c r="AV16" s="80"/>
      <c r="AW16" s="77"/>
      <c r="AX16" s="68"/>
      <c r="AY16" s="78"/>
      <c r="AZ16" s="79"/>
      <c r="BA16" s="68">
        <f t="shared" si="3"/>
        <v>319586651</v>
      </c>
      <c r="BB16" s="80"/>
      <c r="BC16" s="81"/>
      <c r="BD16" s="82">
        <f t="shared" ref="BD16:BD18" si="26">ROUND(BA16/BA$19*100,1)</f>
        <v>12.3</v>
      </c>
      <c r="BE16" s="83"/>
      <c r="BF16" s="77"/>
      <c r="BG16" s="68"/>
      <c r="BH16" s="78"/>
      <c r="BI16" s="79"/>
      <c r="BJ16" s="68">
        <f t="shared" si="15"/>
        <v>319586651</v>
      </c>
      <c r="BK16" s="80"/>
      <c r="BL16" s="81"/>
      <c r="BM16" s="82">
        <f t="shared" ref="BM16:BM18" si="27">ROUND(BJ16/BJ$19*100,1)</f>
        <v>12.3</v>
      </c>
      <c r="BN16" s="83"/>
      <c r="BO16" s="77"/>
      <c r="BP16" s="68"/>
      <c r="BQ16" s="78"/>
      <c r="BR16" s="79"/>
      <c r="BS16" s="68">
        <f t="shared" si="16"/>
        <v>319586651</v>
      </c>
      <c r="BT16" s="80"/>
      <c r="BU16" s="81"/>
      <c r="BV16" s="82">
        <f t="shared" ref="BV16:BV18" si="28">ROUND(BS16/BS$19*100,1)</f>
        <v>12.3</v>
      </c>
      <c r="BW16" s="83"/>
    </row>
    <row r="17" spans="2:76" ht="15.75" customHeight="1" x14ac:dyDescent="0.15">
      <c r="B17" s="36"/>
      <c r="C17" s="40"/>
      <c r="D17" s="318"/>
      <c r="E17" s="318" t="s">
        <v>7</v>
      </c>
      <c r="F17" s="66"/>
      <c r="G17" s="67"/>
      <c r="H17" s="85">
        <v>31234784</v>
      </c>
      <c r="I17" s="69"/>
      <c r="J17" s="70"/>
      <c r="K17" s="71">
        <f t="shared" si="18"/>
        <v>1.2</v>
      </c>
      <c r="L17" s="69"/>
      <c r="M17" s="72"/>
      <c r="N17" s="68">
        <v>1227144</v>
      </c>
      <c r="O17" s="73"/>
      <c r="P17" s="74"/>
      <c r="Q17" s="75">
        <f>ROUND(N17/N$19*100,1)+0.1</f>
        <v>0.1</v>
      </c>
      <c r="R17" s="69"/>
      <c r="S17" s="72"/>
      <c r="T17" s="85">
        <v>33490575</v>
      </c>
      <c r="U17" s="69"/>
      <c r="V17" s="70"/>
      <c r="W17" s="71">
        <f t="shared" si="19"/>
        <v>1.3</v>
      </c>
      <c r="X17" s="69"/>
      <c r="Y17" s="70"/>
      <c r="Z17" s="71">
        <f t="shared" si="7"/>
        <v>107.22204770169053</v>
      </c>
      <c r="AA17" s="69"/>
      <c r="AB17" s="70"/>
      <c r="AC17" s="71">
        <f>T17/N17*100</f>
        <v>2729.1479239600244</v>
      </c>
      <c r="AD17" s="76"/>
      <c r="AE17" s="77"/>
      <c r="AF17" s="68"/>
      <c r="AG17" s="78"/>
      <c r="AH17" s="79"/>
      <c r="AI17" s="68">
        <f t="shared" si="9"/>
        <v>33490575</v>
      </c>
      <c r="AJ17" s="80"/>
      <c r="AK17" s="81"/>
      <c r="AL17" s="82">
        <f t="shared" si="20"/>
        <v>1.3</v>
      </c>
      <c r="AM17" s="248">
        <f t="shared" si="14"/>
        <v>1.29</v>
      </c>
      <c r="AN17" s="77"/>
      <c r="AO17" s="68"/>
      <c r="AP17" s="78"/>
      <c r="AQ17" s="79"/>
      <c r="AR17" s="107">
        <f t="shared" si="1"/>
        <v>33490575</v>
      </c>
      <c r="AS17" s="78"/>
      <c r="AT17" s="81"/>
      <c r="AU17" s="82">
        <f t="shared" si="25"/>
        <v>1.3</v>
      </c>
      <c r="AV17" s="80"/>
      <c r="AW17" s="77"/>
      <c r="AX17" s="68"/>
      <c r="AY17" s="78"/>
      <c r="AZ17" s="79"/>
      <c r="BA17" s="107">
        <f t="shared" si="3"/>
        <v>33490575</v>
      </c>
      <c r="BB17" s="80"/>
      <c r="BC17" s="81"/>
      <c r="BD17" s="82">
        <f t="shared" si="26"/>
        <v>1.3</v>
      </c>
      <c r="BE17" s="83"/>
      <c r="BF17" s="77"/>
      <c r="BG17" s="68"/>
      <c r="BH17" s="78"/>
      <c r="BI17" s="79"/>
      <c r="BJ17" s="107">
        <f t="shared" si="15"/>
        <v>33490575</v>
      </c>
      <c r="BK17" s="80"/>
      <c r="BL17" s="81"/>
      <c r="BM17" s="82">
        <f t="shared" si="27"/>
        <v>1.3</v>
      </c>
      <c r="BN17" s="83"/>
      <c r="BO17" s="77"/>
      <c r="BP17" s="68"/>
      <c r="BQ17" s="78"/>
      <c r="BR17" s="79"/>
      <c r="BS17" s="107">
        <f t="shared" si="16"/>
        <v>33490575</v>
      </c>
      <c r="BT17" s="80"/>
      <c r="BU17" s="81"/>
      <c r="BV17" s="82">
        <f t="shared" si="28"/>
        <v>1.3</v>
      </c>
      <c r="BW17" s="83"/>
    </row>
    <row r="18" spans="2:76" ht="15.75" customHeight="1" thickBot="1" x14ac:dyDescent="0.2">
      <c r="B18" s="36"/>
      <c r="C18" s="40"/>
      <c r="D18" s="319"/>
      <c r="E18" s="319" t="s">
        <v>5</v>
      </c>
      <c r="F18" s="109"/>
      <c r="G18" s="110"/>
      <c r="H18" s="111">
        <v>113617815</v>
      </c>
      <c r="I18" s="112"/>
      <c r="J18" s="113"/>
      <c r="K18" s="243">
        <f>ROUND(H18/H$19*100,1)+0.1</f>
        <v>4.5</v>
      </c>
      <c r="L18" s="112"/>
      <c r="M18" s="115"/>
      <c r="N18" s="111">
        <v>103837405</v>
      </c>
      <c r="O18" s="116"/>
      <c r="P18" s="117"/>
      <c r="Q18" s="290">
        <f>ROUND(N18/N$19*100,1)</f>
        <v>4.2</v>
      </c>
      <c r="R18" s="112"/>
      <c r="S18" s="115"/>
      <c r="T18" s="111">
        <v>105936941</v>
      </c>
      <c r="U18" s="112"/>
      <c r="V18" s="113"/>
      <c r="W18" s="124">
        <f>ROUND(T18/T$19*100,1)</f>
        <v>4.0999999999999996</v>
      </c>
      <c r="X18" s="112"/>
      <c r="Y18" s="113"/>
      <c r="Z18" s="114">
        <f t="shared" si="7"/>
        <v>93.239727414226365</v>
      </c>
      <c r="AA18" s="112"/>
      <c r="AB18" s="113"/>
      <c r="AC18" s="114">
        <f t="shared" si="8"/>
        <v>102.02194575259271</v>
      </c>
      <c r="AD18" s="118"/>
      <c r="AE18" s="119"/>
      <c r="AF18" s="107">
        <v>100000</v>
      </c>
      <c r="AG18" s="120"/>
      <c r="AH18" s="121"/>
      <c r="AI18" s="107">
        <f t="shared" si="9"/>
        <v>106036941</v>
      </c>
      <c r="AJ18" s="122"/>
      <c r="AK18" s="123"/>
      <c r="AL18" s="124">
        <f t="shared" si="20"/>
        <v>4.0999999999999996</v>
      </c>
      <c r="AM18" s="250">
        <f t="shared" si="14"/>
        <v>4.08</v>
      </c>
      <c r="AN18" s="119"/>
      <c r="AO18" s="107"/>
      <c r="AP18" s="120"/>
      <c r="AQ18" s="121"/>
      <c r="AR18" s="107">
        <f>AI18+AO18</f>
        <v>106036941</v>
      </c>
      <c r="AS18" s="120"/>
      <c r="AT18" s="123"/>
      <c r="AU18" s="124">
        <f t="shared" si="25"/>
        <v>4.0999999999999996</v>
      </c>
      <c r="AV18" s="122"/>
      <c r="AW18" s="119"/>
      <c r="AX18" s="107"/>
      <c r="AY18" s="120"/>
      <c r="AZ18" s="121"/>
      <c r="BA18" s="107">
        <f>AR18+AX18</f>
        <v>106036941</v>
      </c>
      <c r="BB18" s="122"/>
      <c r="BC18" s="123"/>
      <c r="BD18" s="124">
        <f t="shared" si="26"/>
        <v>4.0999999999999996</v>
      </c>
      <c r="BE18" s="125"/>
      <c r="BF18" s="119"/>
      <c r="BG18" s="107"/>
      <c r="BH18" s="120"/>
      <c r="BI18" s="121"/>
      <c r="BJ18" s="107">
        <f>BA18+BG18</f>
        <v>106036941</v>
      </c>
      <c r="BK18" s="122"/>
      <c r="BL18" s="123"/>
      <c r="BM18" s="124">
        <f t="shared" si="27"/>
        <v>4.0999999999999996</v>
      </c>
      <c r="BN18" s="125"/>
      <c r="BO18" s="119"/>
      <c r="BP18" s="107"/>
      <c r="BQ18" s="120"/>
      <c r="BR18" s="121"/>
      <c r="BS18" s="107">
        <f>BJ18+BP18</f>
        <v>106036941</v>
      </c>
      <c r="BT18" s="122"/>
      <c r="BU18" s="123"/>
      <c r="BV18" s="124">
        <f t="shared" si="28"/>
        <v>4.0999999999999996</v>
      </c>
      <c r="BW18" s="125"/>
    </row>
    <row r="19" spans="2:76" ht="15.75" customHeight="1" thickBot="1" x14ac:dyDescent="0.2">
      <c r="B19" s="329"/>
      <c r="C19" s="404" t="s">
        <v>6</v>
      </c>
      <c r="D19" s="404"/>
      <c r="E19" s="404"/>
      <c r="F19" s="330"/>
      <c r="G19" s="331"/>
      <c r="H19" s="332">
        <f>SUM(H5,H10:H15)</f>
        <v>2554266957</v>
      </c>
      <c r="I19" s="333"/>
      <c r="J19" s="334"/>
      <c r="K19" s="335">
        <f>SUM(K5,K10:K15)</f>
        <v>100.00000000000001</v>
      </c>
      <c r="L19" s="333"/>
      <c r="M19" s="336"/>
      <c r="N19" s="332">
        <f>SUM(N5,N10:N15)</f>
        <v>2484142007</v>
      </c>
      <c r="O19" s="337"/>
      <c r="P19" s="338"/>
      <c r="Q19" s="339">
        <f>SUM(Q5,Q10:Q15)</f>
        <v>100.00000000000001</v>
      </c>
      <c r="R19" s="333"/>
      <c r="S19" s="336"/>
      <c r="T19" s="332">
        <f>SUM(T5,T10:T15)</f>
        <v>2598348940</v>
      </c>
      <c r="U19" s="333"/>
      <c r="V19" s="334"/>
      <c r="W19" s="335">
        <f>SUM(W5,W10:W15)</f>
        <v>100</v>
      </c>
      <c r="X19" s="333"/>
      <c r="Y19" s="334"/>
      <c r="Z19" s="335">
        <f t="shared" si="7"/>
        <v>101.72581737704405</v>
      </c>
      <c r="AA19" s="333"/>
      <c r="AB19" s="334"/>
      <c r="AC19" s="335">
        <f t="shared" si="8"/>
        <v>104.59743978718524</v>
      </c>
      <c r="AD19" s="340"/>
      <c r="AE19" s="341"/>
      <c r="AF19" s="332">
        <f>SUM(AF5,AF10:AF15)</f>
        <v>100000</v>
      </c>
      <c r="AG19" s="342"/>
      <c r="AH19" s="343"/>
      <c r="AI19" s="344">
        <f>SUM(AI5,AI10:AI15)</f>
        <v>2598448940</v>
      </c>
      <c r="AJ19" s="345"/>
      <c r="AK19" s="346"/>
      <c r="AL19" s="347">
        <f>SUM(AL5,AL10:AL15)</f>
        <v>100</v>
      </c>
      <c r="AM19" s="345"/>
      <c r="AN19" s="341"/>
      <c r="AO19" s="332">
        <f>SUM(AO5,AO10:AO15)</f>
        <v>0</v>
      </c>
      <c r="AP19" s="342"/>
      <c r="AQ19" s="343"/>
      <c r="AR19" s="344">
        <f>SUM(AR5,AR10:AR15)</f>
        <v>2598448940</v>
      </c>
      <c r="AS19" s="342"/>
      <c r="AT19" s="346"/>
      <c r="AU19" s="347">
        <f>SUM(AU5,AU10:AU15)</f>
        <v>100</v>
      </c>
      <c r="AV19" s="345"/>
      <c r="AW19" s="341"/>
      <c r="AX19" s="344">
        <f>SUM(AX5,AX10:AX15)</f>
        <v>0</v>
      </c>
      <c r="AY19" s="342"/>
      <c r="AZ19" s="343"/>
      <c r="BA19" s="344">
        <f>SUM(BA5,BA10:BA15)</f>
        <v>2598448940</v>
      </c>
      <c r="BB19" s="345"/>
      <c r="BC19" s="346"/>
      <c r="BD19" s="347">
        <f>SUM(BD5,BD10:BD15)</f>
        <v>100</v>
      </c>
      <c r="BE19" s="348"/>
      <c r="BF19" s="341"/>
      <c r="BG19" s="344">
        <f>SUM(BG5,BG10:BG15)</f>
        <v>0</v>
      </c>
      <c r="BH19" s="342"/>
      <c r="BI19" s="343"/>
      <c r="BJ19" s="344">
        <f>SUM(BJ5,BJ10:BJ15)</f>
        <v>2598448940</v>
      </c>
      <c r="BK19" s="345"/>
      <c r="BL19" s="346"/>
      <c r="BM19" s="347">
        <f>SUM(BM5,BM10:BM15)</f>
        <v>100</v>
      </c>
      <c r="BN19" s="348"/>
      <c r="BO19" s="341"/>
      <c r="BP19" s="344">
        <f>SUM(BP5,BP10:BP15)</f>
        <v>0</v>
      </c>
      <c r="BQ19" s="342"/>
      <c r="BR19" s="343"/>
      <c r="BS19" s="344">
        <f>SUM(BS5,BS10:BS15)</f>
        <v>2598448940</v>
      </c>
      <c r="BT19" s="345"/>
      <c r="BU19" s="346"/>
      <c r="BV19" s="347">
        <f>SUM(BV5,BV10:BV15)</f>
        <v>100</v>
      </c>
      <c r="BW19" s="348"/>
    </row>
    <row r="20" spans="2:76" ht="15.75" customHeight="1" x14ac:dyDescent="0.15">
      <c r="B20" s="175"/>
      <c r="C20" s="38"/>
      <c r="D20" s="38"/>
      <c r="E20" s="287"/>
      <c r="F20" s="137"/>
      <c r="G20" s="137"/>
      <c r="H20" s="285"/>
      <c r="I20" s="176"/>
      <c r="J20" s="176"/>
      <c r="K20" s="177"/>
      <c r="L20" s="176"/>
      <c r="M20" s="178"/>
      <c r="N20" s="285"/>
      <c r="O20" s="179"/>
      <c r="P20" s="179"/>
      <c r="Q20" s="180"/>
      <c r="R20" s="176"/>
      <c r="S20" s="178"/>
      <c r="T20" s="138"/>
      <c r="U20" s="176"/>
      <c r="V20" s="176"/>
      <c r="W20" s="177"/>
      <c r="X20" s="176"/>
      <c r="Y20" s="176"/>
      <c r="Z20" s="286"/>
      <c r="AA20" s="176"/>
      <c r="AB20" s="176"/>
      <c r="AC20" s="286"/>
      <c r="AD20" s="176"/>
      <c r="AE20" s="266"/>
      <c r="AF20" s="138"/>
      <c r="AG20" s="261"/>
      <c r="AH20" s="267"/>
      <c r="AI20" s="261"/>
      <c r="AJ20" s="268"/>
      <c r="AK20" s="268"/>
      <c r="AL20" s="255"/>
      <c r="AM20" s="268"/>
      <c r="AN20" s="266"/>
      <c r="AO20" s="138"/>
      <c r="AP20" s="261"/>
      <c r="AQ20" s="267"/>
      <c r="AR20" s="261"/>
      <c r="AS20" s="261"/>
      <c r="AT20" s="268"/>
      <c r="AU20" s="255"/>
      <c r="AV20" s="268"/>
      <c r="AW20" s="266"/>
      <c r="AX20" s="261"/>
      <c r="AY20" s="261"/>
      <c r="AZ20" s="267"/>
      <c r="BA20" s="261"/>
      <c r="BB20" s="268"/>
      <c r="BC20" s="268"/>
      <c r="BD20" s="255"/>
      <c r="BE20" s="268"/>
      <c r="BF20" s="266"/>
      <c r="BG20" s="261"/>
      <c r="BH20" s="261"/>
      <c r="BI20" s="267"/>
      <c r="BJ20" s="261"/>
      <c r="BK20" s="268"/>
      <c r="BL20" s="268"/>
      <c r="BM20" s="255"/>
      <c r="BN20" s="268"/>
      <c r="BO20" s="266"/>
      <c r="BP20" s="261"/>
      <c r="BQ20" s="261"/>
      <c r="BR20" s="267"/>
      <c r="BS20" s="261"/>
      <c r="BT20" s="268"/>
      <c r="BU20" s="268"/>
      <c r="BV20" s="255"/>
      <c r="BW20" s="268"/>
    </row>
    <row r="21" spans="2:76" ht="15.75" customHeight="1" x14ac:dyDescent="0.15">
      <c r="N21" s="126"/>
    </row>
    <row r="22" spans="2:76" s="21" customFormat="1" ht="15.75" customHeight="1" thickBot="1" x14ac:dyDescent="0.2">
      <c r="B22" s="21" t="s">
        <v>34</v>
      </c>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row>
    <row r="23" spans="2:76" ht="15.75" customHeight="1" x14ac:dyDescent="0.15">
      <c r="B23" s="25"/>
      <c r="C23" s="406" t="s">
        <v>0</v>
      </c>
      <c r="D23" s="406"/>
      <c r="E23" s="406"/>
      <c r="F23" s="26"/>
      <c r="G23" s="27"/>
      <c r="H23" s="443" t="s">
        <v>208</v>
      </c>
      <c r="I23" s="443"/>
      <c r="J23" s="443"/>
      <c r="K23" s="443"/>
      <c r="L23" s="28"/>
      <c r="M23" s="29"/>
      <c r="N23" s="444" t="s">
        <v>210</v>
      </c>
      <c r="O23" s="444"/>
      <c r="P23" s="444"/>
      <c r="Q23" s="444"/>
      <c r="R23" s="28"/>
      <c r="S23" s="29"/>
      <c r="T23" s="444" t="s">
        <v>213</v>
      </c>
      <c r="U23" s="444"/>
      <c r="V23" s="444"/>
      <c r="W23" s="444"/>
      <c r="X23" s="28"/>
      <c r="Y23" s="30"/>
      <c r="Z23" s="409" t="s">
        <v>30</v>
      </c>
      <c r="AA23" s="31"/>
      <c r="AB23" s="32"/>
      <c r="AC23" s="409" t="s">
        <v>31</v>
      </c>
      <c r="AD23" s="26"/>
      <c r="AE23" s="33"/>
      <c r="AF23" s="442" t="s">
        <v>44</v>
      </c>
      <c r="AG23" s="442"/>
      <c r="AH23" s="442"/>
      <c r="AI23" s="442"/>
      <c r="AJ23" s="442"/>
      <c r="AK23" s="442"/>
      <c r="AL23" s="442"/>
      <c r="AM23" s="34"/>
      <c r="AN23" s="33"/>
      <c r="AO23" s="442" t="s">
        <v>8</v>
      </c>
      <c r="AP23" s="442"/>
      <c r="AQ23" s="442"/>
      <c r="AR23" s="442"/>
      <c r="AS23" s="442"/>
      <c r="AT23" s="442"/>
      <c r="AU23" s="442"/>
      <c r="AV23" s="34"/>
      <c r="AW23" s="33"/>
      <c r="AX23" s="442" t="s">
        <v>45</v>
      </c>
      <c r="AY23" s="442"/>
      <c r="AZ23" s="442"/>
      <c r="BA23" s="442"/>
      <c r="BB23" s="442"/>
      <c r="BC23" s="442"/>
      <c r="BD23" s="442"/>
      <c r="BE23" s="35"/>
      <c r="BF23" s="33"/>
      <c r="BG23" s="442" t="s">
        <v>141</v>
      </c>
      <c r="BH23" s="442"/>
      <c r="BI23" s="442"/>
      <c r="BJ23" s="442"/>
      <c r="BK23" s="442"/>
      <c r="BL23" s="442"/>
      <c r="BM23" s="442"/>
      <c r="BN23" s="35"/>
      <c r="BO23" s="33"/>
      <c r="BP23" s="442" t="s">
        <v>142</v>
      </c>
      <c r="BQ23" s="442"/>
      <c r="BR23" s="442"/>
      <c r="BS23" s="442"/>
      <c r="BT23" s="442"/>
      <c r="BU23" s="442"/>
      <c r="BV23" s="442"/>
      <c r="BW23" s="35"/>
    </row>
    <row r="24" spans="2:76" ht="15.75" customHeight="1" x14ac:dyDescent="0.15">
      <c r="B24" s="36"/>
      <c r="C24" s="407"/>
      <c r="D24" s="407"/>
      <c r="E24" s="407"/>
      <c r="F24" s="37"/>
      <c r="G24" s="38"/>
      <c r="H24" s="39" t="s">
        <v>15</v>
      </c>
      <c r="I24" s="40"/>
      <c r="J24" s="41"/>
      <c r="K24" s="39" t="s">
        <v>9</v>
      </c>
      <c r="L24" s="40"/>
      <c r="M24" s="42"/>
      <c r="N24" s="39" t="s">
        <v>15</v>
      </c>
      <c r="O24" s="40"/>
      <c r="P24" s="41"/>
      <c r="Q24" s="39" t="s">
        <v>9</v>
      </c>
      <c r="R24" s="40"/>
      <c r="S24" s="42"/>
      <c r="T24" s="39" t="s">
        <v>15</v>
      </c>
      <c r="U24" s="40"/>
      <c r="V24" s="41"/>
      <c r="W24" s="39" t="s">
        <v>9</v>
      </c>
      <c r="X24" s="40"/>
      <c r="Y24" s="41"/>
      <c r="Z24" s="410"/>
      <c r="AA24" s="43"/>
      <c r="AB24" s="44"/>
      <c r="AC24" s="410"/>
      <c r="AD24" s="37"/>
      <c r="AE24" s="45"/>
      <c r="AF24" s="46" t="s">
        <v>1</v>
      </c>
      <c r="AG24" s="47"/>
      <c r="AH24" s="45"/>
      <c r="AI24" s="46" t="s">
        <v>2</v>
      </c>
      <c r="AJ24" s="47"/>
      <c r="AK24" s="48"/>
      <c r="AL24" s="46" t="s">
        <v>9</v>
      </c>
      <c r="AM24" s="47"/>
      <c r="AN24" s="45"/>
      <c r="AO24" s="46" t="s">
        <v>1</v>
      </c>
      <c r="AP24" s="47"/>
      <c r="AQ24" s="45"/>
      <c r="AR24" s="46" t="s">
        <v>2</v>
      </c>
      <c r="AS24" s="47"/>
      <c r="AT24" s="48"/>
      <c r="AU24" s="46" t="s">
        <v>9</v>
      </c>
      <c r="AV24" s="47"/>
      <c r="AW24" s="45"/>
      <c r="AX24" s="46" t="s">
        <v>1</v>
      </c>
      <c r="AY24" s="47"/>
      <c r="AZ24" s="45"/>
      <c r="BA24" s="46" t="s">
        <v>2</v>
      </c>
      <c r="BB24" s="47"/>
      <c r="BC24" s="48"/>
      <c r="BD24" s="46" t="s">
        <v>9</v>
      </c>
      <c r="BE24" s="49"/>
      <c r="BF24" s="45"/>
      <c r="BG24" s="46" t="s">
        <v>1</v>
      </c>
      <c r="BH24" s="47"/>
      <c r="BI24" s="45"/>
      <c r="BJ24" s="46" t="s">
        <v>2</v>
      </c>
      <c r="BK24" s="47"/>
      <c r="BL24" s="48"/>
      <c r="BM24" s="46" t="s">
        <v>9</v>
      </c>
      <c r="BN24" s="49"/>
      <c r="BO24" s="45"/>
      <c r="BP24" s="46" t="s">
        <v>1</v>
      </c>
      <c r="BQ24" s="47"/>
      <c r="BR24" s="45"/>
      <c r="BS24" s="46" t="s">
        <v>2</v>
      </c>
      <c r="BT24" s="47"/>
      <c r="BU24" s="48"/>
      <c r="BV24" s="46" t="s">
        <v>9</v>
      </c>
      <c r="BW24" s="49"/>
    </row>
    <row r="25" spans="2:76" ht="15.75" customHeight="1" thickBot="1" x14ac:dyDescent="0.2">
      <c r="B25" s="50"/>
      <c r="C25" s="408"/>
      <c r="D25" s="408"/>
      <c r="E25" s="408"/>
      <c r="F25" s="51"/>
      <c r="G25" s="52"/>
      <c r="H25" s="53" t="s">
        <v>18</v>
      </c>
      <c r="I25" s="54"/>
      <c r="J25" s="55"/>
      <c r="K25" s="56"/>
      <c r="L25" s="54"/>
      <c r="M25" s="57"/>
      <c r="N25" s="53" t="s">
        <v>19</v>
      </c>
      <c r="O25" s="54"/>
      <c r="P25" s="55"/>
      <c r="Q25" s="56"/>
      <c r="R25" s="54"/>
      <c r="S25" s="57"/>
      <c r="T25" s="58" t="s">
        <v>20</v>
      </c>
      <c r="U25" s="54"/>
      <c r="V25" s="55"/>
      <c r="W25" s="56"/>
      <c r="X25" s="54"/>
      <c r="Y25" s="411" t="s">
        <v>16</v>
      </c>
      <c r="Z25" s="412"/>
      <c r="AA25" s="412"/>
      <c r="AB25" s="411" t="s">
        <v>17</v>
      </c>
      <c r="AC25" s="412"/>
      <c r="AD25" s="413"/>
      <c r="AE25" s="59"/>
      <c r="AF25" s="60"/>
      <c r="AG25" s="61"/>
      <c r="AH25" s="59"/>
      <c r="AI25" s="60"/>
      <c r="AJ25" s="61"/>
      <c r="AK25" s="62"/>
      <c r="AL25" s="63"/>
      <c r="AM25" s="61"/>
      <c r="AN25" s="59"/>
      <c r="AO25" s="60"/>
      <c r="AP25" s="61"/>
      <c r="AQ25" s="59"/>
      <c r="AR25" s="60"/>
      <c r="AS25" s="61"/>
      <c r="AT25" s="62"/>
      <c r="AU25" s="63"/>
      <c r="AV25" s="61"/>
      <c r="AW25" s="59"/>
      <c r="AX25" s="60"/>
      <c r="AY25" s="61"/>
      <c r="AZ25" s="59"/>
      <c r="BA25" s="60"/>
      <c r="BB25" s="61"/>
      <c r="BC25" s="62"/>
      <c r="BD25" s="63"/>
      <c r="BE25" s="64"/>
      <c r="BF25" s="59"/>
      <c r="BG25" s="60"/>
      <c r="BH25" s="61"/>
      <c r="BI25" s="59"/>
      <c r="BJ25" s="60"/>
      <c r="BK25" s="61"/>
      <c r="BL25" s="62"/>
      <c r="BM25" s="63"/>
      <c r="BN25" s="64"/>
      <c r="BO25" s="59"/>
      <c r="BP25" s="60"/>
      <c r="BQ25" s="61"/>
      <c r="BR25" s="59"/>
      <c r="BS25" s="60"/>
      <c r="BT25" s="61"/>
      <c r="BU25" s="62"/>
      <c r="BV25" s="63"/>
      <c r="BW25" s="64"/>
    </row>
    <row r="26" spans="2:76" ht="15.75" customHeight="1" x14ac:dyDescent="0.15">
      <c r="B26" s="65"/>
      <c r="C26" s="403" t="s">
        <v>35</v>
      </c>
      <c r="D26" s="402"/>
      <c r="E26" s="402"/>
      <c r="F26" s="66"/>
      <c r="G26" s="67"/>
      <c r="H26" s="68">
        <f>SUM(H27:H29)</f>
        <v>1065071070</v>
      </c>
      <c r="I26" s="69"/>
      <c r="J26" s="70"/>
      <c r="K26" s="71">
        <f>ROUND(H26/H$39*100,1)</f>
        <v>41.7</v>
      </c>
      <c r="L26" s="69"/>
      <c r="M26" s="72"/>
      <c r="N26" s="68">
        <v>1050144508</v>
      </c>
      <c r="O26" s="69"/>
      <c r="P26" s="70"/>
      <c r="Q26" s="75">
        <f t="shared" ref="Q26:Q38" si="29">ROUND(N26/N$39*100,1)</f>
        <v>42.3</v>
      </c>
      <c r="R26" s="73"/>
      <c r="S26" s="72"/>
      <c r="T26" s="68">
        <f>SUM(T27:T29)</f>
        <v>1076255905</v>
      </c>
      <c r="U26" s="69"/>
      <c r="V26" s="70"/>
      <c r="W26" s="71">
        <f t="shared" ref="W26:W38" si="30">ROUND(T26/T$39*100,1)</f>
        <v>41.4</v>
      </c>
      <c r="X26" s="69"/>
      <c r="Y26" s="70"/>
      <c r="Z26" s="71">
        <f t="shared" ref="Z26:Z40" si="31">T26/H26*100</f>
        <v>101.05014916985775</v>
      </c>
      <c r="AA26" s="69"/>
      <c r="AB26" s="70"/>
      <c r="AC26" s="71">
        <f t="shared" ref="AC26:AC40" si="32">T26/N26*100</f>
        <v>102.48645751142659</v>
      </c>
      <c r="AD26" s="76"/>
      <c r="AE26" s="77"/>
      <c r="AF26" s="68">
        <f>SUM(AF27:AF29)</f>
        <v>0</v>
      </c>
      <c r="AG26" s="78"/>
      <c r="AH26" s="79"/>
      <c r="AI26" s="68">
        <f t="shared" ref="AI26:AI38" si="33">T26+AF26</f>
        <v>1076255905</v>
      </c>
      <c r="AJ26" s="80"/>
      <c r="AK26" s="81"/>
      <c r="AL26" s="247">
        <f t="shared" ref="AL26:AL35" si="34">ROUND(AI26/AI$39*100,1)</f>
        <v>41.4</v>
      </c>
      <c r="AM26" s="244">
        <f t="shared" ref="AM26:AM38" si="35">ROUND(AI26/AI$39*100,2)</f>
        <v>41.42</v>
      </c>
      <c r="AN26" s="77"/>
      <c r="AO26" s="68">
        <f>SUM(AO27:AO29)</f>
        <v>0</v>
      </c>
      <c r="AP26" s="78"/>
      <c r="AQ26" s="79"/>
      <c r="AR26" s="68">
        <f t="shared" ref="AR26:AR38" si="36">AI26+AO26</f>
        <v>1076255905</v>
      </c>
      <c r="AS26" s="80"/>
      <c r="AT26" s="81"/>
      <c r="AU26" s="82">
        <f t="shared" ref="AU26:AU38" si="37">ROUND(AR26/AR$39*100,1)</f>
        <v>41.4</v>
      </c>
      <c r="AV26" s="244">
        <f t="shared" ref="AV26:AV38" si="38">ROUND(AR26/AR$39*100,2)</f>
        <v>41.42</v>
      </c>
      <c r="AW26" s="77"/>
      <c r="AX26" s="68">
        <f>SUM(AX27:AX29)</f>
        <v>0</v>
      </c>
      <c r="AY26" s="78"/>
      <c r="AZ26" s="79"/>
      <c r="BA26" s="68">
        <f t="shared" ref="BA26:BA38" si="39">AR26+AX26</f>
        <v>1076255905</v>
      </c>
      <c r="BB26" s="80"/>
      <c r="BC26" s="81"/>
      <c r="BD26" s="82">
        <f t="shared" ref="BD26:BD31" si="40">ROUND(BA26/BA$39*100,1)</f>
        <v>41.4</v>
      </c>
      <c r="BE26" s="128"/>
      <c r="BF26" s="77"/>
      <c r="BG26" s="68">
        <f>SUM(BG27:BG29)</f>
        <v>0</v>
      </c>
      <c r="BH26" s="78"/>
      <c r="BI26" s="79"/>
      <c r="BJ26" s="68">
        <f t="shared" ref="BJ26:BJ30" si="41">BA26+BG26</f>
        <v>1076255905</v>
      </c>
      <c r="BK26" s="80"/>
      <c r="BL26" s="81"/>
      <c r="BM26" s="82">
        <f t="shared" ref="BM26:BM31" si="42">ROUND(BJ26/BJ$39*100,1)</f>
        <v>41.4</v>
      </c>
      <c r="BN26" s="128"/>
      <c r="BO26" s="77"/>
      <c r="BP26" s="68">
        <f>SUM(BP27:BP29)</f>
        <v>0</v>
      </c>
      <c r="BQ26" s="78"/>
      <c r="BR26" s="79"/>
      <c r="BS26" s="68">
        <f t="shared" ref="BS26:BS30" si="43">BJ26+BP26</f>
        <v>1076255905</v>
      </c>
      <c r="BT26" s="80"/>
      <c r="BU26" s="81"/>
      <c r="BV26" s="82">
        <f t="shared" ref="BV26:BV31" si="44">ROUND(BS26/BS$39*100,1)</f>
        <v>41.4</v>
      </c>
      <c r="BW26" s="128"/>
    </row>
    <row r="27" spans="2:76" ht="15.75" customHeight="1" x14ac:dyDescent="0.15">
      <c r="B27" s="36"/>
      <c r="C27" s="40"/>
      <c r="D27" s="84"/>
      <c r="E27" s="84" t="s">
        <v>39</v>
      </c>
      <c r="F27" s="66"/>
      <c r="G27" s="67"/>
      <c r="H27" s="85">
        <v>697458820</v>
      </c>
      <c r="I27" s="69"/>
      <c r="J27" s="70"/>
      <c r="K27" s="71">
        <f>ROUND(H27/H$39*100,1)</f>
        <v>27.3</v>
      </c>
      <c r="L27" s="69"/>
      <c r="M27" s="72"/>
      <c r="N27" s="85">
        <v>682023430</v>
      </c>
      <c r="O27" s="69"/>
      <c r="P27" s="70"/>
      <c r="Q27" s="152">
        <f t="shared" si="29"/>
        <v>27.5</v>
      </c>
      <c r="R27" s="73"/>
      <c r="S27" s="72"/>
      <c r="T27" s="85">
        <v>695290415</v>
      </c>
      <c r="U27" s="69"/>
      <c r="V27" s="70"/>
      <c r="W27" s="71">
        <f t="shared" si="30"/>
        <v>26.8</v>
      </c>
      <c r="X27" s="69"/>
      <c r="Y27" s="70"/>
      <c r="Z27" s="71">
        <f t="shared" si="31"/>
        <v>99.689099207319515</v>
      </c>
      <c r="AA27" s="69"/>
      <c r="AB27" s="70"/>
      <c r="AC27" s="71">
        <f t="shared" si="32"/>
        <v>101.94523889010676</v>
      </c>
      <c r="AD27" s="76"/>
      <c r="AE27" s="77"/>
      <c r="AF27" s="68"/>
      <c r="AG27" s="78"/>
      <c r="AH27" s="79"/>
      <c r="AI27" s="68">
        <f t="shared" si="33"/>
        <v>695290415</v>
      </c>
      <c r="AJ27" s="80"/>
      <c r="AK27" s="81"/>
      <c r="AL27" s="82">
        <f t="shared" si="34"/>
        <v>26.8</v>
      </c>
      <c r="AM27" s="244">
        <f t="shared" si="35"/>
        <v>26.76</v>
      </c>
      <c r="AN27" s="77"/>
      <c r="AO27" s="68"/>
      <c r="AP27" s="78"/>
      <c r="AQ27" s="79"/>
      <c r="AR27" s="68">
        <f t="shared" si="36"/>
        <v>695290415</v>
      </c>
      <c r="AS27" s="80"/>
      <c r="AT27" s="81"/>
      <c r="AU27" s="82">
        <f t="shared" si="37"/>
        <v>26.8</v>
      </c>
      <c r="AV27" s="244">
        <f t="shared" si="38"/>
        <v>26.76</v>
      </c>
      <c r="AW27" s="77"/>
      <c r="AX27" s="68"/>
      <c r="AY27" s="78"/>
      <c r="AZ27" s="79"/>
      <c r="BA27" s="68">
        <f t="shared" si="39"/>
        <v>695290415</v>
      </c>
      <c r="BB27" s="80"/>
      <c r="BC27" s="81"/>
      <c r="BD27" s="82">
        <f t="shared" si="40"/>
        <v>26.8</v>
      </c>
      <c r="BE27" s="128"/>
      <c r="BF27" s="77"/>
      <c r="BG27" s="68"/>
      <c r="BH27" s="78"/>
      <c r="BI27" s="79"/>
      <c r="BJ27" s="68">
        <f t="shared" si="41"/>
        <v>695290415</v>
      </c>
      <c r="BK27" s="80"/>
      <c r="BL27" s="81"/>
      <c r="BM27" s="82">
        <f t="shared" si="42"/>
        <v>26.8</v>
      </c>
      <c r="BN27" s="128"/>
      <c r="BO27" s="77"/>
      <c r="BP27" s="68"/>
      <c r="BQ27" s="78"/>
      <c r="BR27" s="79"/>
      <c r="BS27" s="68">
        <f t="shared" si="43"/>
        <v>695290415</v>
      </c>
      <c r="BT27" s="80"/>
      <c r="BU27" s="81"/>
      <c r="BV27" s="82">
        <f t="shared" si="44"/>
        <v>26.8</v>
      </c>
      <c r="BW27" s="128"/>
      <c r="BX27" s="299">
        <f>BS27/BS39</f>
        <v>0.26757901773509546</v>
      </c>
    </row>
    <row r="28" spans="2:76" ht="15.75" customHeight="1" x14ac:dyDescent="0.15">
      <c r="B28" s="36"/>
      <c r="C28" s="40"/>
      <c r="D28" s="84"/>
      <c r="E28" s="84" t="s">
        <v>40</v>
      </c>
      <c r="F28" s="66"/>
      <c r="G28" s="67"/>
      <c r="H28" s="85">
        <v>51687176</v>
      </c>
      <c r="I28" s="69"/>
      <c r="J28" s="70"/>
      <c r="K28" s="71">
        <f>ROUND(H28/H$39*100,1)</f>
        <v>2</v>
      </c>
      <c r="L28" s="80"/>
      <c r="M28" s="77"/>
      <c r="N28" s="68">
        <v>52207315</v>
      </c>
      <c r="O28" s="80"/>
      <c r="P28" s="81"/>
      <c r="Q28" s="152">
        <f t="shared" si="29"/>
        <v>2.1</v>
      </c>
      <c r="R28" s="73"/>
      <c r="S28" s="72"/>
      <c r="T28" s="85">
        <v>52717809</v>
      </c>
      <c r="U28" s="69"/>
      <c r="V28" s="70"/>
      <c r="W28" s="71">
        <f t="shared" si="30"/>
        <v>2</v>
      </c>
      <c r="X28" s="69"/>
      <c r="Y28" s="70"/>
      <c r="Z28" s="71">
        <f t="shared" si="31"/>
        <v>101.99398202757295</v>
      </c>
      <c r="AA28" s="69"/>
      <c r="AB28" s="70"/>
      <c r="AC28" s="71">
        <f t="shared" si="32"/>
        <v>100.97782082836476</v>
      </c>
      <c r="AD28" s="76"/>
      <c r="AE28" s="77"/>
      <c r="AF28" s="68"/>
      <c r="AG28" s="78"/>
      <c r="AH28" s="79"/>
      <c r="AI28" s="68">
        <f t="shared" si="33"/>
        <v>52717809</v>
      </c>
      <c r="AJ28" s="80"/>
      <c r="AK28" s="81"/>
      <c r="AL28" s="82">
        <f t="shared" si="34"/>
        <v>2</v>
      </c>
      <c r="AM28" s="244">
        <f t="shared" si="35"/>
        <v>2.0299999999999998</v>
      </c>
      <c r="AN28" s="77"/>
      <c r="AO28" s="68"/>
      <c r="AP28" s="78"/>
      <c r="AQ28" s="79"/>
      <c r="AR28" s="68">
        <f t="shared" si="36"/>
        <v>52717809</v>
      </c>
      <c r="AS28" s="80"/>
      <c r="AT28" s="81"/>
      <c r="AU28" s="82">
        <f t="shared" si="37"/>
        <v>2</v>
      </c>
      <c r="AV28" s="244">
        <f t="shared" si="38"/>
        <v>2.0299999999999998</v>
      </c>
      <c r="AW28" s="77"/>
      <c r="AX28" s="68"/>
      <c r="AY28" s="78"/>
      <c r="AZ28" s="79"/>
      <c r="BA28" s="68">
        <f t="shared" si="39"/>
        <v>52717809</v>
      </c>
      <c r="BB28" s="80"/>
      <c r="BC28" s="81"/>
      <c r="BD28" s="82">
        <f t="shared" si="40"/>
        <v>2</v>
      </c>
      <c r="BE28" s="128"/>
      <c r="BF28" s="77"/>
      <c r="BG28" s="68"/>
      <c r="BH28" s="78"/>
      <c r="BI28" s="79"/>
      <c r="BJ28" s="68">
        <f t="shared" si="41"/>
        <v>52717809</v>
      </c>
      <c r="BK28" s="80"/>
      <c r="BL28" s="81"/>
      <c r="BM28" s="82">
        <f t="shared" si="42"/>
        <v>2</v>
      </c>
      <c r="BN28" s="128"/>
      <c r="BO28" s="77"/>
      <c r="BP28" s="68"/>
      <c r="BQ28" s="78"/>
      <c r="BR28" s="79"/>
      <c r="BS28" s="68">
        <f t="shared" si="43"/>
        <v>52717809</v>
      </c>
      <c r="BT28" s="80"/>
      <c r="BU28" s="81"/>
      <c r="BV28" s="82">
        <f t="shared" si="44"/>
        <v>2</v>
      </c>
      <c r="BW28" s="128"/>
      <c r="BX28" s="299">
        <f>BS28/BS39</f>
        <v>2.0288183534597375E-2</v>
      </c>
    </row>
    <row r="29" spans="2:76" ht="15.75" customHeight="1" x14ac:dyDescent="0.15">
      <c r="B29" s="36"/>
      <c r="C29" s="40"/>
      <c r="D29" s="108"/>
      <c r="E29" s="108" t="s">
        <v>41</v>
      </c>
      <c r="F29" s="66"/>
      <c r="G29" s="67"/>
      <c r="H29" s="85">
        <v>315925074</v>
      </c>
      <c r="I29" s="69"/>
      <c r="J29" s="70"/>
      <c r="K29" s="71">
        <f>ROUND(H29/H$39*100,1)</f>
        <v>12.4</v>
      </c>
      <c r="L29" s="80"/>
      <c r="M29" s="77"/>
      <c r="N29" s="68">
        <v>315913763</v>
      </c>
      <c r="O29" s="80"/>
      <c r="P29" s="81"/>
      <c r="Q29" s="152">
        <f t="shared" si="29"/>
        <v>12.7</v>
      </c>
      <c r="R29" s="73"/>
      <c r="S29" s="72"/>
      <c r="T29" s="85">
        <v>328247681</v>
      </c>
      <c r="U29" s="69"/>
      <c r="V29" s="70"/>
      <c r="W29" s="71">
        <f t="shared" si="30"/>
        <v>12.6</v>
      </c>
      <c r="X29" s="69"/>
      <c r="Y29" s="70"/>
      <c r="Z29" s="71">
        <f t="shared" si="31"/>
        <v>103.90048401159827</v>
      </c>
      <c r="AA29" s="69"/>
      <c r="AB29" s="70"/>
      <c r="AC29" s="71">
        <f t="shared" si="32"/>
        <v>103.90420407229932</v>
      </c>
      <c r="AD29" s="76"/>
      <c r="AE29" s="77"/>
      <c r="AF29" s="68"/>
      <c r="AG29" s="78"/>
      <c r="AH29" s="79"/>
      <c r="AI29" s="68">
        <f t="shared" si="33"/>
        <v>328247681</v>
      </c>
      <c r="AJ29" s="80"/>
      <c r="AK29" s="81"/>
      <c r="AL29" s="82">
        <f t="shared" si="34"/>
        <v>12.6</v>
      </c>
      <c r="AM29" s="244">
        <f t="shared" si="35"/>
        <v>12.63</v>
      </c>
      <c r="AN29" s="77"/>
      <c r="AO29" s="68"/>
      <c r="AP29" s="78"/>
      <c r="AQ29" s="79"/>
      <c r="AR29" s="68">
        <f t="shared" si="36"/>
        <v>328247681</v>
      </c>
      <c r="AS29" s="80"/>
      <c r="AT29" s="81"/>
      <c r="AU29" s="82">
        <f t="shared" si="37"/>
        <v>12.6</v>
      </c>
      <c r="AV29" s="244">
        <f t="shared" si="38"/>
        <v>12.63</v>
      </c>
      <c r="AW29" s="77"/>
      <c r="AX29" s="68"/>
      <c r="AY29" s="78"/>
      <c r="AZ29" s="79"/>
      <c r="BA29" s="68">
        <f t="shared" si="39"/>
        <v>328247681</v>
      </c>
      <c r="BB29" s="80"/>
      <c r="BC29" s="81"/>
      <c r="BD29" s="82">
        <f t="shared" si="40"/>
        <v>12.6</v>
      </c>
      <c r="BE29" s="128"/>
      <c r="BF29" s="77"/>
      <c r="BG29" s="68"/>
      <c r="BH29" s="78"/>
      <c r="BI29" s="79"/>
      <c r="BJ29" s="68">
        <f t="shared" si="41"/>
        <v>328247681</v>
      </c>
      <c r="BK29" s="80"/>
      <c r="BL29" s="81"/>
      <c r="BM29" s="82">
        <f t="shared" si="42"/>
        <v>12.6</v>
      </c>
      <c r="BN29" s="128"/>
      <c r="BO29" s="77"/>
      <c r="BP29" s="68"/>
      <c r="BQ29" s="78"/>
      <c r="BR29" s="79"/>
      <c r="BS29" s="68">
        <f t="shared" si="43"/>
        <v>328247681</v>
      </c>
      <c r="BT29" s="80"/>
      <c r="BU29" s="81"/>
      <c r="BV29" s="82">
        <f t="shared" si="44"/>
        <v>12.6</v>
      </c>
      <c r="BW29" s="128"/>
      <c r="BX29" s="299">
        <f>BS29/BS39</f>
        <v>0.12632446839613481</v>
      </c>
    </row>
    <row r="30" spans="2:76" ht="15.75" customHeight="1" x14ac:dyDescent="0.15">
      <c r="B30" s="129"/>
      <c r="C30" s="402" t="s">
        <v>36</v>
      </c>
      <c r="D30" s="402"/>
      <c r="E30" s="402"/>
      <c r="F30" s="66"/>
      <c r="G30" s="67"/>
      <c r="H30" s="85">
        <v>252489412</v>
      </c>
      <c r="I30" s="69"/>
      <c r="J30" s="70"/>
      <c r="K30" s="71">
        <f>ROUND(H30/H$39*100,1)</f>
        <v>9.9</v>
      </c>
      <c r="L30" s="80"/>
      <c r="M30" s="77"/>
      <c r="N30" s="68">
        <v>246806412</v>
      </c>
      <c r="O30" s="80"/>
      <c r="P30" s="81"/>
      <c r="Q30" s="152">
        <f t="shared" si="29"/>
        <v>9.9</v>
      </c>
      <c r="R30" s="73"/>
      <c r="S30" s="72"/>
      <c r="T30" s="85">
        <v>226848897</v>
      </c>
      <c r="U30" s="69"/>
      <c r="V30" s="70"/>
      <c r="W30" s="71">
        <f t="shared" si="30"/>
        <v>8.6999999999999993</v>
      </c>
      <c r="X30" s="69"/>
      <c r="Y30" s="70"/>
      <c r="Z30" s="71">
        <f t="shared" si="31"/>
        <v>89.844914764188218</v>
      </c>
      <c r="AA30" s="69"/>
      <c r="AB30" s="70"/>
      <c r="AC30" s="71">
        <f t="shared" si="32"/>
        <v>91.913696715464582</v>
      </c>
      <c r="AD30" s="76"/>
      <c r="AE30" s="77"/>
      <c r="AF30" s="68"/>
      <c r="AG30" s="78"/>
      <c r="AH30" s="79"/>
      <c r="AI30" s="68">
        <f t="shared" si="33"/>
        <v>226848897</v>
      </c>
      <c r="AJ30" s="80"/>
      <c r="AK30" s="81"/>
      <c r="AL30" s="82">
        <f t="shared" si="34"/>
        <v>8.6999999999999993</v>
      </c>
      <c r="AM30" s="244">
        <f t="shared" si="35"/>
        <v>8.73</v>
      </c>
      <c r="AN30" s="77"/>
      <c r="AO30" s="68"/>
      <c r="AP30" s="78"/>
      <c r="AQ30" s="79"/>
      <c r="AR30" s="68">
        <f t="shared" si="36"/>
        <v>226848897</v>
      </c>
      <c r="AS30" s="80"/>
      <c r="AT30" s="81"/>
      <c r="AU30" s="82">
        <f t="shared" si="37"/>
        <v>8.6999999999999993</v>
      </c>
      <c r="AV30" s="244">
        <f t="shared" si="38"/>
        <v>8.73</v>
      </c>
      <c r="AW30" s="77"/>
      <c r="AX30" s="68"/>
      <c r="AY30" s="78"/>
      <c r="AZ30" s="79"/>
      <c r="BA30" s="68">
        <f t="shared" si="39"/>
        <v>226848897</v>
      </c>
      <c r="BB30" s="80"/>
      <c r="BC30" s="81"/>
      <c r="BD30" s="82">
        <f t="shared" si="40"/>
        <v>8.6999999999999993</v>
      </c>
      <c r="BE30" s="128"/>
      <c r="BF30" s="77"/>
      <c r="BG30" s="68"/>
      <c r="BH30" s="78"/>
      <c r="BI30" s="79"/>
      <c r="BJ30" s="68">
        <f t="shared" si="41"/>
        <v>226848897</v>
      </c>
      <c r="BK30" s="80"/>
      <c r="BL30" s="81"/>
      <c r="BM30" s="82">
        <f t="shared" si="42"/>
        <v>8.6999999999999993</v>
      </c>
      <c r="BN30" s="128"/>
      <c r="BO30" s="77"/>
      <c r="BP30" s="68"/>
      <c r="BQ30" s="78"/>
      <c r="BR30" s="79"/>
      <c r="BS30" s="68">
        <f t="shared" si="43"/>
        <v>226848897</v>
      </c>
      <c r="BT30" s="80"/>
      <c r="BU30" s="81"/>
      <c r="BV30" s="82">
        <f t="shared" si="44"/>
        <v>8.6999999999999993</v>
      </c>
      <c r="BW30" s="128"/>
    </row>
    <row r="31" spans="2:76" ht="15.75" customHeight="1" x14ac:dyDescent="0.15">
      <c r="B31" s="36"/>
      <c r="C31" s="407" t="s">
        <v>11</v>
      </c>
      <c r="D31" s="414"/>
      <c r="E31" s="414"/>
      <c r="F31" s="89"/>
      <c r="G31" s="90"/>
      <c r="H31" s="91">
        <f>SUM(H32:H33)</f>
        <v>172537484</v>
      </c>
      <c r="I31" s="92"/>
      <c r="J31" s="93"/>
      <c r="K31" s="242">
        <f>ROUND(H31/H$39*100,1)-0.1</f>
        <v>6.7</v>
      </c>
      <c r="L31" s="104"/>
      <c r="M31" s="100"/>
      <c r="N31" s="101">
        <v>173674499</v>
      </c>
      <c r="O31" s="104"/>
      <c r="P31" s="105"/>
      <c r="Q31" s="289">
        <f t="shared" si="29"/>
        <v>7</v>
      </c>
      <c r="R31" s="96"/>
      <c r="S31" s="95"/>
      <c r="T31" s="91">
        <f>SUM(T32:T33)</f>
        <v>180752289</v>
      </c>
      <c r="U31" s="92"/>
      <c r="V31" s="93"/>
      <c r="W31" s="86">
        <f t="shared" si="30"/>
        <v>7</v>
      </c>
      <c r="X31" s="92"/>
      <c r="Y31" s="93"/>
      <c r="Z31" s="94">
        <f t="shared" si="31"/>
        <v>104.76117120149962</v>
      </c>
      <c r="AA31" s="92"/>
      <c r="AB31" s="93"/>
      <c r="AC31" s="94">
        <f t="shared" si="32"/>
        <v>104.07531908297028</v>
      </c>
      <c r="AD31" s="99"/>
      <c r="AE31" s="100"/>
      <c r="AF31" s="91">
        <f>SUM(AF32:AF33)</f>
        <v>0</v>
      </c>
      <c r="AG31" s="102"/>
      <c r="AH31" s="103"/>
      <c r="AI31" s="101">
        <f t="shared" si="33"/>
        <v>180752289</v>
      </c>
      <c r="AJ31" s="104"/>
      <c r="AK31" s="105"/>
      <c r="AL31" s="86">
        <f t="shared" si="34"/>
        <v>7</v>
      </c>
      <c r="AM31" s="245">
        <f t="shared" si="35"/>
        <v>6.96</v>
      </c>
      <c r="AN31" s="100"/>
      <c r="AO31" s="91">
        <f>SUM(AO32:AO33)</f>
        <v>0</v>
      </c>
      <c r="AP31" s="102"/>
      <c r="AQ31" s="103"/>
      <c r="AR31" s="101">
        <f t="shared" si="36"/>
        <v>180752289</v>
      </c>
      <c r="AS31" s="104"/>
      <c r="AT31" s="105"/>
      <c r="AU31" s="86">
        <f t="shared" si="37"/>
        <v>7</v>
      </c>
      <c r="AV31" s="245">
        <f t="shared" si="38"/>
        <v>6.96</v>
      </c>
      <c r="AW31" s="100"/>
      <c r="AX31" s="91">
        <f>SUM(AX32:AX33)</f>
        <v>0</v>
      </c>
      <c r="AY31" s="102"/>
      <c r="AZ31" s="103"/>
      <c r="BA31" s="101">
        <f t="shared" si="39"/>
        <v>180752289</v>
      </c>
      <c r="BB31" s="104"/>
      <c r="BC31" s="105"/>
      <c r="BD31" s="86">
        <f t="shared" si="40"/>
        <v>7</v>
      </c>
      <c r="BE31" s="130"/>
      <c r="BF31" s="100"/>
      <c r="BG31" s="91">
        <f>SUM(BG32:BG33)</f>
        <v>0</v>
      </c>
      <c r="BH31" s="102"/>
      <c r="BI31" s="103"/>
      <c r="BJ31" s="101">
        <f t="shared" ref="BJ31:BJ38" si="45">BA31+BG31</f>
        <v>180752289</v>
      </c>
      <c r="BK31" s="104"/>
      <c r="BL31" s="105"/>
      <c r="BM31" s="86">
        <f t="shared" si="42"/>
        <v>7</v>
      </c>
      <c r="BN31" s="130"/>
      <c r="BO31" s="100"/>
      <c r="BP31" s="91">
        <f>SUM(BP32:BP33)</f>
        <v>0</v>
      </c>
      <c r="BQ31" s="102"/>
      <c r="BR31" s="103"/>
      <c r="BS31" s="101">
        <f t="shared" ref="BS31:BS38" si="46">BJ31+BP31</f>
        <v>180752289</v>
      </c>
      <c r="BT31" s="104"/>
      <c r="BU31" s="105"/>
      <c r="BV31" s="86">
        <f t="shared" si="44"/>
        <v>7</v>
      </c>
      <c r="BW31" s="130"/>
    </row>
    <row r="32" spans="2:76" ht="15.75" customHeight="1" x14ac:dyDescent="0.15">
      <c r="B32" s="36"/>
      <c r="C32" s="40"/>
      <c r="D32" s="84"/>
      <c r="E32" s="84" t="s">
        <v>37</v>
      </c>
      <c r="F32" s="66"/>
      <c r="G32" s="67"/>
      <c r="H32" s="85">
        <v>103796101</v>
      </c>
      <c r="I32" s="69"/>
      <c r="J32" s="70"/>
      <c r="K32" s="241">
        <f>ROUND(H32/H$39*100,1)-0.1</f>
        <v>3.9999999999999996</v>
      </c>
      <c r="L32" s="80"/>
      <c r="M32" s="77"/>
      <c r="N32" s="68">
        <v>100666579</v>
      </c>
      <c r="O32" s="80"/>
      <c r="P32" s="81"/>
      <c r="Q32" s="152">
        <f t="shared" si="29"/>
        <v>4.0999999999999996</v>
      </c>
      <c r="R32" s="73"/>
      <c r="S32" s="72"/>
      <c r="T32" s="85">
        <v>108486338</v>
      </c>
      <c r="U32" s="69"/>
      <c r="V32" s="70"/>
      <c r="W32" s="82">
        <f t="shared" si="30"/>
        <v>4.2</v>
      </c>
      <c r="X32" s="69"/>
      <c r="Y32" s="70"/>
      <c r="Z32" s="71">
        <f t="shared" si="31"/>
        <v>104.51870248960509</v>
      </c>
      <c r="AA32" s="69"/>
      <c r="AB32" s="70"/>
      <c r="AC32" s="71">
        <f t="shared" si="32"/>
        <v>107.76797928138593</v>
      </c>
      <c r="AD32" s="76"/>
      <c r="AE32" s="77"/>
      <c r="AF32" s="68"/>
      <c r="AG32" s="78"/>
      <c r="AH32" s="79"/>
      <c r="AI32" s="68">
        <f t="shared" si="33"/>
        <v>108486338</v>
      </c>
      <c r="AJ32" s="80"/>
      <c r="AK32" s="81"/>
      <c r="AL32" s="82">
        <f t="shared" si="34"/>
        <v>4.2</v>
      </c>
      <c r="AM32" s="244">
        <f t="shared" si="35"/>
        <v>4.18</v>
      </c>
      <c r="AN32" s="77"/>
      <c r="AO32" s="68"/>
      <c r="AP32" s="78"/>
      <c r="AQ32" s="79"/>
      <c r="AR32" s="68">
        <f t="shared" si="36"/>
        <v>108486338</v>
      </c>
      <c r="AS32" s="80"/>
      <c r="AT32" s="81"/>
      <c r="AU32" s="82">
        <f t="shared" si="37"/>
        <v>4.2</v>
      </c>
      <c r="AV32" s="244">
        <f t="shared" si="38"/>
        <v>4.18</v>
      </c>
      <c r="AW32" s="77"/>
      <c r="AX32" s="68"/>
      <c r="AY32" s="78"/>
      <c r="AZ32" s="79"/>
      <c r="BA32" s="68">
        <f t="shared" si="39"/>
        <v>108486338</v>
      </c>
      <c r="BB32" s="80"/>
      <c r="BC32" s="81"/>
      <c r="BD32" s="82">
        <f t="shared" ref="BD32:BD33" si="47">ROUND(BA32/BA$39*100,1)</f>
        <v>4.2</v>
      </c>
      <c r="BE32" s="128"/>
      <c r="BF32" s="77"/>
      <c r="BG32" s="68"/>
      <c r="BH32" s="78"/>
      <c r="BI32" s="79"/>
      <c r="BJ32" s="68">
        <f t="shared" si="45"/>
        <v>108486338</v>
      </c>
      <c r="BK32" s="80"/>
      <c r="BL32" s="81"/>
      <c r="BM32" s="82">
        <f t="shared" ref="BM32:BM33" si="48">ROUND(BJ32/BJ$39*100,1)</f>
        <v>4.2</v>
      </c>
      <c r="BN32" s="128"/>
      <c r="BO32" s="77"/>
      <c r="BP32" s="68"/>
      <c r="BQ32" s="78"/>
      <c r="BR32" s="79"/>
      <c r="BS32" s="68">
        <f t="shared" si="46"/>
        <v>108486338</v>
      </c>
      <c r="BT32" s="80"/>
      <c r="BU32" s="81"/>
      <c r="BV32" s="82">
        <f t="shared" ref="BV32:BV33" si="49">ROUND(BS32/BS$39*100,1)</f>
        <v>4.2</v>
      </c>
      <c r="BW32" s="128"/>
    </row>
    <row r="33" spans="1:75" ht="15.75" customHeight="1" x14ac:dyDescent="0.15">
      <c r="B33" s="36"/>
      <c r="C33" s="40"/>
      <c r="D33" s="84"/>
      <c r="E33" s="84" t="s">
        <v>38</v>
      </c>
      <c r="F33" s="66"/>
      <c r="G33" s="67"/>
      <c r="H33" s="85">
        <v>68741383</v>
      </c>
      <c r="I33" s="69"/>
      <c r="J33" s="70"/>
      <c r="K33" s="71">
        <f t="shared" ref="K33:K36" si="50">ROUND(H33/H$39*100,1)</f>
        <v>2.7</v>
      </c>
      <c r="L33" s="80"/>
      <c r="M33" s="77"/>
      <c r="N33" s="68">
        <v>73007920</v>
      </c>
      <c r="O33" s="80"/>
      <c r="P33" s="81"/>
      <c r="Q33" s="152">
        <f t="shared" si="29"/>
        <v>2.9</v>
      </c>
      <c r="R33" s="73"/>
      <c r="S33" s="72"/>
      <c r="T33" s="85">
        <v>72265951</v>
      </c>
      <c r="U33" s="69"/>
      <c r="V33" s="70"/>
      <c r="W33" s="71">
        <f t="shared" si="30"/>
        <v>2.8</v>
      </c>
      <c r="X33" s="69"/>
      <c r="Y33" s="70"/>
      <c r="Z33" s="71">
        <f t="shared" si="31"/>
        <v>105.12728700846768</v>
      </c>
      <c r="AA33" s="69"/>
      <c r="AB33" s="70"/>
      <c r="AC33" s="71">
        <f t="shared" si="32"/>
        <v>98.983714369619079</v>
      </c>
      <c r="AD33" s="76"/>
      <c r="AE33" s="77"/>
      <c r="AF33" s="68"/>
      <c r="AG33" s="78"/>
      <c r="AH33" s="79"/>
      <c r="AI33" s="68">
        <f t="shared" si="33"/>
        <v>72265951</v>
      </c>
      <c r="AJ33" s="80"/>
      <c r="AK33" s="81"/>
      <c r="AL33" s="82">
        <f t="shared" si="34"/>
        <v>2.8</v>
      </c>
      <c r="AM33" s="244">
        <f t="shared" si="35"/>
        <v>2.78</v>
      </c>
      <c r="AN33" s="77"/>
      <c r="AO33" s="68"/>
      <c r="AP33" s="78"/>
      <c r="AQ33" s="79"/>
      <c r="AR33" s="68">
        <f t="shared" si="36"/>
        <v>72265951</v>
      </c>
      <c r="AS33" s="80"/>
      <c r="AT33" s="81"/>
      <c r="AU33" s="82">
        <f t="shared" si="37"/>
        <v>2.8</v>
      </c>
      <c r="AV33" s="244">
        <f t="shared" si="38"/>
        <v>2.78</v>
      </c>
      <c r="AW33" s="77"/>
      <c r="AX33" s="68"/>
      <c r="AY33" s="78"/>
      <c r="AZ33" s="79"/>
      <c r="BA33" s="68">
        <f t="shared" si="39"/>
        <v>72265951</v>
      </c>
      <c r="BB33" s="80"/>
      <c r="BC33" s="81"/>
      <c r="BD33" s="82">
        <f t="shared" si="47"/>
        <v>2.8</v>
      </c>
      <c r="BE33" s="128"/>
      <c r="BF33" s="77"/>
      <c r="BG33" s="68"/>
      <c r="BH33" s="78"/>
      <c r="BI33" s="79"/>
      <c r="BJ33" s="68">
        <f t="shared" si="45"/>
        <v>72265951</v>
      </c>
      <c r="BK33" s="80"/>
      <c r="BL33" s="81"/>
      <c r="BM33" s="82">
        <f t="shared" si="48"/>
        <v>2.8</v>
      </c>
      <c r="BN33" s="128"/>
      <c r="BO33" s="77"/>
      <c r="BP33" s="68"/>
      <c r="BQ33" s="78"/>
      <c r="BR33" s="79"/>
      <c r="BS33" s="68">
        <f t="shared" si="46"/>
        <v>72265951</v>
      </c>
      <c r="BT33" s="80"/>
      <c r="BU33" s="81"/>
      <c r="BV33" s="82">
        <f t="shared" si="49"/>
        <v>2.8</v>
      </c>
      <c r="BW33" s="128"/>
    </row>
    <row r="34" spans="1:75" ht="15.75" customHeight="1" x14ac:dyDescent="0.15">
      <c r="B34" s="65"/>
      <c r="C34" s="403" t="s">
        <v>12</v>
      </c>
      <c r="D34" s="402"/>
      <c r="E34" s="402"/>
      <c r="F34" s="89"/>
      <c r="G34" s="90"/>
      <c r="H34" s="91">
        <f>SUM(H35:H38)</f>
        <v>1064168991</v>
      </c>
      <c r="I34" s="92"/>
      <c r="J34" s="93"/>
      <c r="K34" s="94">
        <f t="shared" si="50"/>
        <v>41.7</v>
      </c>
      <c r="L34" s="104"/>
      <c r="M34" s="100"/>
      <c r="N34" s="101">
        <f>SUM(N35:N38)</f>
        <v>1013516588</v>
      </c>
      <c r="O34" s="104"/>
      <c r="P34" s="105"/>
      <c r="Q34" s="152">
        <f t="shared" si="29"/>
        <v>40.799999999999997</v>
      </c>
      <c r="R34" s="96"/>
      <c r="S34" s="95"/>
      <c r="T34" s="91">
        <f>SUM(T35:T38)</f>
        <v>1114491849</v>
      </c>
      <c r="U34" s="92"/>
      <c r="V34" s="93"/>
      <c r="W34" s="94">
        <f t="shared" si="30"/>
        <v>42.9</v>
      </c>
      <c r="X34" s="92"/>
      <c r="Y34" s="93"/>
      <c r="Z34" s="94">
        <f t="shared" si="31"/>
        <v>104.72884085381136</v>
      </c>
      <c r="AA34" s="92"/>
      <c r="AB34" s="93"/>
      <c r="AC34" s="94">
        <f t="shared" si="32"/>
        <v>109.96286219639062</v>
      </c>
      <c r="AD34" s="99"/>
      <c r="AE34" s="100"/>
      <c r="AF34" s="91">
        <f>SUM(AF35:AF38)</f>
        <v>100000</v>
      </c>
      <c r="AG34" s="102"/>
      <c r="AH34" s="103"/>
      <c r="AI34" s="101">
        <f t="shared" si="33"/>
        <v>1114591849</v>
      </c>
      <c r="AJ34" s="104"/>
      <c r="AK34" s="105"/>
      <c r="AL34" s="82">
        <f t="shared" si="34"/>
        <v>42.9</v>
      </c>
      <c r="AM34" s="244">
        <f t="shared" si="35"/>
        <v>42.89</v>
      </c>
      <c r="AN34" s="100"/>
      <c r="AO34" s="91">
        <f>SUM(AO35:AO38)</f>
        <v>0</v>
      </c>
      <c r="AP34" s="102"/>
      <c r="AQ34" s="103"/>
      <c r="AR34" s="101">
        <f t="shared" si="36"/>
        <v>1114591849</v>
      </c>
      <c r="AS34" s="104"/>
      <c r="AT34" s="105"/>
      <c r="AU34" s="82">
        <f t="shared" si="37"/>
        <v>42.9</v>
      </c>
      <c r="AV34" s="244">
        <f t="shared" si="38"/>
        <v>42.89</v>
      </c>
      <c r="AW34" s="100"/>
      <c r="AX34" s="91">
        <f>SUM(AX35:AX38)</f>
        <v>0</v>
      </c>
      <c r="AY34" s="102"/>
      <c r="AZ34" s="103"/>
      <c r="BA34" s="101">
        <f t="shared" si="39"/>
        <v>1114591849</v>
      </c>
      <c r="BB34" s="104"/>
      <c r="BC34" s="105"/>
      <c r="BD34" s="82">
        <f>ROUND(BA34/BA$39*100,1)</f>
        <v>42.9</v>
      </c>
      <c r="BE34" s="130"/>
      <c r="BF34" s="100"/>
      <c r="BG34" s="91">
        <f>SUM(BG35:BG38)</f>
        <v>0</v>
      </c>
      <c r="BH34" s="102"/>
      <c r="BI34" s="103"/>
      <c r="BJ34" s="101">
        <f t="shared" si="45"/>
        <v>1114591849</v>
      </c>
      <c r="BK34" s="104"/>
      <c r="BL34" s="105"/>
      <c r="BM34" s="82">
        <f>ROUND(BJ34/BJ$39*100,1)</f>
        <v>42.9</v>
      </c>
      <c r="BN34" s="130"/>
      <c r="BO34" s="100"/>
      <c r="BP34" s="91">
        <f>SUM(BP35:BP38)</f>
        <v>0</v>
      </c>
      <c r="BQ34" s="102"/>
      <c r="BR34" s="103"/>
      <c r="BS34" s="101">
        <f t="shared" si="46"/>
        <v>1114591849</v>
      </c>
      <c r="BT34" s="104"/>
      <c r="BU34" s="105"/>
      <c r="BV34" s="82">
        <f>ROUND(BS34/BS$39*100,1)</f>
        <v>42.9</v>
      </c>
      <c r="BW34" s="130"/>
    </row>
    <row r="35" spans="1:75" ht="15.75" customHeight="1" x14ac:dyDescent="0.15">
      <c r="B35" s="36"/>
      <c r="C35" s="40"/>
      <c r="D35" s="84"/>
      <c r="E35" s="84" t="s">
        <v>42</v>
      </c>
      <c r="F35" s="66"/>
      <c r="G35" s="67"/>
      <c r="H35" s="85">
        <v>299161372</v>
      </c>
      <c r="I35" s="69"/>
      <c r="J35" s="70"/>
      <c r="K35" s="71">
        <f t="shared" si="50"/>
        <v>11.7</v>
      </c>
      <c r="L35" s="80"/>
      <c r="M35" s="77"/>
      <c r="N35" s="68">
        <v>247552204</v>
      </c>
      <c r="O35" s="80"/>
      <c r="P35" s="81"/>
      <c r="Q35" s="152">
        <f t="shared" si="29"/>
        <v>10</v>
      </c>
      <c r="R35" s="73"/>
      <c r="S35" s="72"/>
      <c r="T35" s="85">
        <v>316022354</v>
      </c>
      <c r="U35" s="69"/>
      <c r="V35" s="70"/>
      <c r="W35" s="71">
        <f t="shared" si="30"/>
        <v>12.2</v>
      </c>
      <c r="X35" s="69"/>
      <c r="Y35" s="70"/>
      <c r="Z35" s="71">
        <f t="shared" si="31"/>
        <v>105.63608258889788</v>
      </c>
      <c r="AA35" s="69"/>
      <c r="AB35" s="70"/>
      <c r="AC35" s="71">
        <f t="shared" si="32"/>
        <v>127.65887311591054</v>
      </c>
      <c r="AD35" s="76"/>
      <c r="AE35" s="77"/>
      <c r="AF35" s="68"/>
      <c r="AG35" s="78"/>
      <c r="AH35" s="79"/>
      <c r="AI35" s="68">
        <f t="shared" si="33"/>
        <v>316022354</v>
      </c>
      <c r="AJ35" s="80"/>
      <c r="AK35" s="81"/>
      <c r="AL35" s="82">
        <f t="shared" si="34"/>
        <v>12.2</v>
      </c>
      <c r="AM35" s="244">
        <f t="shared" si="35"/>
        <v>12.16</v>
      </c>
      <c r="AN35" s="77"/>
      <c r="AO35" s="68"/>
      <c r="AP35" s="78"/>
      <c r="AQ35" s="79"/>
      <c r="AR35" s="68">
        <f t="shared" si="36"/>
        <v>316022354</v>
      </c>
      <c r="AS35" s="80"/>
      <c r="AT35" s="81"/>
      <c r="AU35" s="82">
        <f t="shared" si="37"/>
        <v>12.2</v>
      </c>
      <c r="AV35" s="244">
        <f t="shared" si="38"/>
        <v>12.16</v>
      </c>
      <c r="AW35" s="77"/>
      <c r="AX35" s="68"/>
      <c r="AY35" s="78"/>
      <c r="AZ35" s="79"/>
      <c r="BA35" s="68">
        <f t="shared" si="39"/>
        <v>316022354</v>
      </c>
      <c r="BB35" s="80"/>
      <c r="BC35" s="81"/>
      <c r="BD35" s="82">
        <f>ROUND(BA35/BA$39*100,1)</f>
        <v>12.2</v>
      </c>
      <c r="BE35" s="128"/>
      <c r="BF35" s="77"/>
      <c r="BG35" s="68"/>
      <c r="BH35" s="78"/>
      <c r="BI35" s="79"/>
      <c r="BJ35" s="68">
        <f t="shared" si="45"/>
        <v>316022354</v>
      </c>
      <c r="BK35" s="80"/>
      <c r="BL35" s="81"/>
      <c r="BM35" s="82">
        <f>ROUND(BJ35/BJ$39*100,1)</f>
        <v>12.2</v>
      </c>
      <c r="BN35" s="128"/>
      <c r="BO35" s="77"/>
      <c r="BP35" s="68"/>
      <c r="BQ35" s="78"/>
      <c r="BR35" s="79"/>
      <c r="BS35" s="68">
        <f t="shared" si="46"/>
        <v>316022354</v>
      </c>
      <c r="BT35" s="80"/>
      <c r="BU35" s="81"/>
      <c r="BV35" s="82">
        <f>ROUND(BS35/BS$39*100,1)</f>
        <v>12.2</v>
      </c>
      <c r="BW35" s="128"/>
    </row>
    <row r="36" spans="1:75" ht="15.75" customHeight="1" x14ac:dyDescent="0.15">
      <c r="B36" s="36"/>
      <c r="C36" s="40"/>
      <c r="D36" s="84"/>
      <c r="E36" s="84" t="s">
        <v>13</v>
      </c>
      <c r="F36" s="66"/>
      <c r="G36" s="67"/>
      <c r="H36" s="85">
        <f>833616964-H30</f>
        <v>581127552</v>
      </c>
      <c r="I36" s="69"/>
      <c r="J36" s="70"/>
      <c r="K36" s="71">
        <f t="shared" si="50"/>
        <v>22.8</v>
      </c>
      <c r="L36" s="80"/>
      <c r="M36" s="77"/>
      <c r="N36" s="68">
        <v>586030513</v>
      </c>
      <c r="O36" s="80"/>
      <c r="P36" s="81"/>
      <c r="Q36" s="152">
        <f t="shared" si="29"/>
        <v>23.6</v>
      </c>
      <c r="R36" s="73"/>
      <c r="S36" s="72"/>
      <c r="T36" s="85">
        <v>611901913</v>
      </c>
      <c r="U36" s="69"/>
      <c r="V36" s="70"/>
      <c r="W36" s="71">
        <f t="shared" si="30"/>
        <v>23.5</v>
      </c>
      <c r="X36" s="69"/>
      <c r="Y36" s="70"/>
      <c r="Z36" s="71">
        <f t="shared" si="31"/>
        <v>105.29562931478425</v>
      </c>
      <c r="AA36" s="69"/>
      <c r="AB36" s="70"/>
      <c r="AC36" s="71">
        <f t="shared" si="32"/>
        <v>104.41468480328089</v>
      </c>
      <c r="AD36" s="76"/>
      <c r="AE36" s="77"/>
      <c r="AF36" s="68">
        <v>85000</v>
      </c>
      <c r="AG36" s="78"/>
      <c r="AH36" s="79"/>
      <c r="AI36" s="68">
        <f t="shared" si="33"/>
        <v>611986913</v>
      </c>
      <c r="AJ36" s="80"/>
      <c r="AK36" s="81"/>
      <c r="AL36" s="241">
        <f>ROUND(AI36/AI$39*100,1)-0.1</f>
        <v>23.5</v>
      </c>
      <c r="AM36" s="244">
        <f t="shared" si="35"/>
        <v>23.55</v>
      </c>
      <c r="AN36" s="77"/>
      <c r="AO36" s="68"/>
      <c r="AP36" s="78"/>
      <c r="AQ36" s="79"/>
      <c r="AR36" s="68">
        <f t="shared" si="36"/>
        <v>611986913</v>
      </c>
      <c r="AS36" s="80"/>
      <c r="AT36" s="81"/>
      <c r="AU36" s="82">
        <f t="shared" si="37"/>
        <v>23.6</v>
      </c>
      <c r="AV36" s="244">
        <f t="shared" si="38"/>
        <v>23.55</v>
      </c>
      <c r="AW36" s="77"/>
      <c r="AX36" s="68"/>
      <c r="AY36" s="78"/>
      <c r="AZ36" s="79"/>
      <c r="BA36" s="68">
        <f t="shared" si="39"/>
        <v>611986913</v>
      </c>
      <c r="BB36" s="80"/>
      <c r="BC36" s="81"/>
      <c r="BD36" s="82">
        <f t="shared" ref="BD36" si="51">ROUND(BA36/BA$39*100,1)</f>
        <v>23.6</v>
      </c>
      <c r="BE36" s="128"/>
      <c r="BF36" s="77"/>
      <c r="BG36" s="68"/>
      <c r="BH36" s="78"/>
      <c r="BI36" s="79"/>
      <c r="BJ36" s="68">
        <f t="shared" si="45"/>
        <v>611986913</v>
      </c>
      <c r="BK36" s="80"/>
      <c r="BL36" s="81"/>
      <c r="BM36" s="82">
        <f t="shared" ref="BM36" si="52">ROUND(BJ36/BJ$39*100,1)</f>
        <v>23.6</v>
      </c>
      <c r="BN36" s="128"/>
      <c r="BO36" s="77"/>
      <c r="BP36" s="68"/>
      <c r="BQ36" s="78"/>
      <c r="BR36" s="79"/>
      <c r="BS36" s="68">
        <f t="shared" si="46"/>
        <v>611986913</v>
      </c>
      <c r="BT36" s="80"/>
      <c r="BU36" s="81"/>
      <c r="BV36" s="82">
        <f t="shared" ref="BV36" si="53">ROUND(BS36/BS$39*100,1)</f>
        <v>23.6</v>
      </c>
      <c r="BW36" s="128"/>
    </row>
    <row r="37" spans="1:75" ht="15.75" customHeight="1" x14ac:dyDescent="0.15">
      <c r="B37" s="36"/>
      <c r="C37" s="40"/>
      <c r="D37" s="84"/>
      <c r="E37" s="84" t="s">
        <v>43</v>
      </c>
      <c r="F37" s="66"/>
      <c r="G37" s="67"/>
      <c r="H37" s="85">
        <v>34559300</v>
      </c>
      <c r="I37" s="69"/>
      <c r="J37" s="70"/>
      <c r="K37" s="71">
        <f>ROUND(H37/H$39*100,1)</f>
        <v>1.4</v>
      </c>
      <c r="L37" s="80"/>
      <c r="M37" s="77"/>
      <c r="N37" s="68">
        <v>34635272</v>
      </c>
      <c r="O37" s="80"/>
      <c r="P37" s="81"/>
      <c r="Q37" s="152">
        <f t="shared" si="29"/>
        <v>1.4</v>
      </c>
      <c r="R37" s="73"/>
      <c r="S37" s="72"/>
      <c r="T37" s="85">
        <v>33465939</v>
      </c>
      <c r="U37" s="69"/>
      <c r="V37" s="70"/>
      <c r="W37" s="71">
        <f t="shared" si="30"/>
        <v>1.3</v>
      </c>
      <c r="X37" s="69"/>
      <c r="Y37" s="70"/>
      <c r="Z37" s="71">
        <f t="shared" si="31"/>
        <v>96.836275619008489</v>
      </c>
      <c r="AA37" s="69"/>
      <c r="AB37" s="70"/>
      <c r="AC37" s="71">
        <f t="shared" si="32"/>
        <v>96.623866560077829</v>
      </c>
      <c r="AD37" s="76"/>
      <c r="AE37" s="77"/>
      <c r="AF37" s="68"/>
      <c r="AG37" s="78"/>
      <c r="AH37" s="79"/>
      <c r="AI37" s="68">
        <f t="shared" si="33"/>
        <v>33465939</v>
      </c>
      <c r="AJ37" s="80"/>
      <c r="AK37" s="81"/>
      <c r="AL37" s="82">
        <f>ROUND(AI37/AI$39*100,1)</f>
        <v>1.3</v>
      </c>
      <c r="AM37" s="244">
        <f t="shared" si="35"/>
        <v>1.29</v>
      </c>
      <c r="AN37" s="77"/>
      <c r="AO37" s="68"/>
      <c r="AP37" s="78"/>
      <c r="AQ37" s="79"/>
      <c r="AR37" s="68">
        <f t="shared" si="36"/>
        <v>33465939</v>
      </c>
      <c r="AS37" s="80"/>
      <c r="AT37" s="81"/>
      <c r="AU37" s="82">
        <f t="shared" si="37"/>
        <v>1.3</v>
      </c>
      <c r="AV37" s="244">
        <f t="shared" si="38"/>
        <v>1.29</v>
      </c>
      <c r="AW37" s="77"/>
      <c r="AX37" s="68"/>
      <c r="AY37" s="78"/>
      <c r="AZ37" s="79"/>
      <c r="BA37" s="68">
        <f t="shared" si="39"/>
        <v>33465939</v>
      </c>
      <c r="BB37" s="80"/>
      <c r="BC37" s="81"/>
      <c r="BD37" s="82">
        <f>ROUND(BA37/BA$39*100,1)</f>
        <v>1.3</v>
      </c>
      <c r="BE37" s="128"/>
      <c r="BF37" s="77"/>
      <c r="BG37" s="68"/>
      <c r="BH37" s="78"/>
      <c r="BI37" s="79"/>
      <c r="BJ37" s="68">
        <f t="shared" si="45"/>
        <v>33465939</v>
      </c>
      <c r="BK37" s="80"/>
      <c r="BL37" s="81"/>
      <c r="BM37" s="82">
        <f>ROUND(BJ37/BJ$39*100,1)</f>
        <v>1.3</v>
      </c>
      <c r="BN37" s="128"/>
      <c r="BO37" s="77"/>
      <c r="BP37" s="68"/>
      <c r="BQ37" s="78"/>
      <c r="BR37" s="79"/>
      <c r="BS37" s="68">
        <f t="shared" si="46"/>
        <v>33465939</v>
      </c>
      <c r="BT37" s="80"/>
      <c r="BU37" s="81"/>
      <c r="BV37" s="82">
        <f>ROUND(BS37/BS$39*100,1)</f>
        <v>1.3</v>
      </c>
      <c r="BW37" s="128"/>
    </row>
    <row r="38" spans="1:75" ht="15.75" customHeight="1" thickBot="1" x14ac:dyDescent="0.2">
      <c r="B38" s="36"/>
      <c r="C38" s="40"/>
      <c r="D38" s="108"/>
      <c r="E38" s="108" t="s">
        <v>5</v>
      </c>
      <c r="F38" s="109"/>
      <c r="G38" s="110"/>
      <c r="H38" s="111">
        <f>H19-H35-H36-H37-H31-H30-H26</f>
        <v>149320767</v>
      </c>
      <c r="I38" s="112"/>
      <c r="J38" s="113"/>
      <c r="K38" s="114">
        <f>ROUND(H38/H$39*100,1)</f>
        <v>5.8</v>
      </c>
      <c r="L38" s="122"/>
      <c r="M38" s="119"/>
      <c r="N38" s="107">
        <f>N19-N35-N36-N37-N31-N30-N26</f>
        <v>145298599</v>
      </c>
      <c r="O38" s="122"/>
      <c r="P38" s="123"/>
      <c r="Q38" s="290">
        <f t="shared" si="29"/>
        <v>5.8</v>
      </c>
      <c r="R38" s="116"/>
      <c r="S38" s="115"/>
      <c r="T38" s="111">
        <f>T19-T35-T36-T37-T31-T30-T26</f>
        <v>153101643</v>
      </c>
      <c r="U38" s="112"/>
      <c r="V38" s="113"/>
      <c r="W38" s="114">
        <f t="shared" si="30"/>
        <v>5.9</v>
      </c>
      <c r="X38" s="112"/>
      <c r="Y38" s="113"/>
      <c r="Z38" s="114">
        <f t="shared" si="31"/>
        <v>102.53204967799287</v>
      </c>
      <c r="AA38" s="112"/>
      <c r="AB38" s="113"/>
      <c r="AC38" s="114">
        <f t="shared" si="32"/>
        <v>105.37035047392303</v>
      </c>
      <c r="AD38" s="118"/>
      <c r="AE38" s="119"/>
      <c r="AF38" s="107">
        <v>15000</v>
      </c>
      <c r="AG38" s="120"/>
      <c r="AH38" s="121"/>
      <c r="AI38" s="107">
        <f t="shared" si="33"/>
        <v>153116643</v>
      </c>
      <c r="AJ38" s="122"/>
      <c r="AK38" s="123"/>
      <c r="AL38" s="252">
        <f>ROUND(AI38/AI$39*100,1)</f>
        <v>5.9</v>
      </c>
      <c r="AM38" s="246">
        <f t="shared" si="35"/>
        <v>5.89</v>
      </c>
      <c r="AN38" s="119"/>
      <c r="AO38" s="107"/>
      <c r="AP38" s="120"/>
      <c r="AQ38" s="121"/>
      <c r="AR38" s="107">
        <f t="shared" si="36"/>
        <v>153116643</v>
      </c>
      <c r="AS38" s="122"/>
      <c r="AT38" s="123"/>
      <c r="AU38" s="252">
        <f t="shared" si="37"/>
        <v>5.9</v>
      </c>
      <c r="AV38" s="246">
        <f t="shared" si="38"/>
        <v>5.89</v>
      </c>
      <c r="AW38" s="119"/>
      <c r="AX38" s="107"/>
      <c r="AY38" s="120"/>
      <c r="AZ38" s="121"/>
      <c r="BA38" s="107">
        <f t="shared" si="39"/>
        <v>153116643</v>
      </c>
      <c r="BB38" s="122"/>
      <c r="BC38" s="123"/>
      <c r="BD38" s="124">
        <f>ROUND(BA38/BA$39*100,1)</f>
        <v>5.9</v>
      </c>
      <c r="BE38" s="131"/>
      <c r="BF38" s="119"/>
      <c r="BG38" s="107"/>
      <c r="BH38" s="120"/>
      <c r="BI38" s="121"/>
      <c r="BJ38" s="107">
        <f t="shared" si="45"/>
        <v>153116643</v>
      </c>
      <c r="BK38" s="122"/>
      <c r="BL38" s="123"/>
      <c r="BM38" s="124">
        <f>ROUND(BJ38/BJ$39*100,1)</f>
        <v>5.9</v>
      </c>
      <c r="BN38" s="131"/>
      <c r="BO38" s="119"/>
      <c r="BP38" s="107"/>
      <c r="BQ38" s="120"/>
      <c r="BR38" s="121"/>
      <c r="BS38" s="107">
        <f t="shared" si="46"/>
        <v>153116643</v>
      </c>
      <c r="BT38" s="122"/>
      <c r="BU38" s="123"/>
      <c r="BV38" s="124">
        <f>ROUND(BS38/BS$39*100,1)</f>
        <v>5.9</v>
      </c>
      <c r="BW38" s="131"/>
    </row>
    <row r="39" spans="1:75" ht="15.75" customHeight="1" x14ac:dyDescent="0.15">
      <c r="B39" s="25"/>
      <c r="C39" s="406" t="s">
        <v>6</v>
      </c>
      <c r="D39" s="406"/>
      <c r="E39" s="406"/>
      <c r="F39" s="269"/>
      <c r="G39" s="270"/>
      <c r="H39" s="271">
        <f>SUM(H26,H30:H31,H34)</f>
        <v>2554266957</v>
      </c>
      <c r="I39" s="272"/>
      <c r="J39" s="273"/>
      <c r="K39" s="274">
        <f>SUM(K26,K30:K31,K34)</f>
        <v>100</v>
      </c>
      <c r="L39" s="272"/>
      <c r="M39" s="275"/>
      <c r="N39" s="271">
        <f>SUM(N26,N31,N30,N34)</f>
        <v>2484142007</v>
      </c>
      <c r="O39" s="272"/>
      <c r="P39" s="273"/>
      <c r="Q39" s="277">
        <f>SUM(Q26,Q30:Q31,Q34)</f>
        <v>100</v>
      </c>
      <c r="R39" s="276"/>
      <c r="S39" s="275"/>
      <c r="T39" s="271">
        <f>SUM(T26,T30:T31,T34)</f>
        <v>2598348940</v>
      </c>
      <c r="U39" s="272"/>
      <c r="V39" s="273"/>
      <c r="W39" s="274">
        <f>SUM(W26,W30:W31,W34)</f>
        <v>100</v>
      </c>
      <c r="X39" s="272"/>
      <c r="Y39" s="273"/>
      <c r="Z39" s="274">
        <f t="shared" si="31"/>
        <v>101.72581737704405</v>
      </c>
      <c r="AA39" s="272"/>
      <c r="AB39" s="273"/>
      <c r="AC39" s="274">
        <f t="shared" si="32"/>
        <v>104.59743978718524</v>
      </c>
      <c r="AD39" s="278"/>
      <c r="AE39" s="279"/>
      <c r="AF39" s="271">
        <f>SUM(AF26,AF30:AF31,AF34)</f>
        <v>100000</v>
      </c>
      <c r="AG39" s="280"/>
      <c r="AH39" s="281"/>
      <c r="AI39" s="271">
        <f>SUM(AI26,AI30:AI31,AI34)</f>
        <v>2598448940</v>
      </c>
      <c r="AJ39" s="282"/>
      <c r="AK39" s="283"/>
      <c r="AL39" s="284">
        <f>SUM(AL26,AL30:AL31,AL34)</f>
        <v>100</v>
      </c>
      <c r="AM39" s="282"/>
      <c r="AN39" s="279"/>
      <c r="AO39" s="271">
        <f>SUM(AO26,AO30:AO31,AO34)</f>
        <v>0</v>
      </c>
      <c r="AP39" s="280"/>
      <c r="AQ39" s="281"/>
      <c r="AR39" s="271">
        <f>SUM(AR26,AR30:AR31,AR34)</f>
        <v>2598448940</v>
      </c>
      <c r="AS39" s="282"/>
      <c r="AT39" s="283"/>
      <c r="AU39" s="284">
        <f>SUM(AU26,AU30:AU31,AU34)</f>
        <v>100</v>
      </c>
      <c r="AV39" s="282"/>
      <c r="AW39" s="279"/>
      <c r="AX39" s="271">
        <f>SUM(AX26,AX30:AX31,AX34)</f>
        <v>0</v>
      </c>
      <c r="AY39" s="280"/>
      <c r="AZ39" s="281"/>
      <c r="BA39" s="271">
        <f>SUM(BA26,BA30:BA31,BA34)</f>
        <v>2598448940</v>
      </c>
      <c r="BB39" s="282"/>
      <c r="BC39" s="283"/>
      <c r="BD39" s="284">
        <f>SUM(BD26,BD30:BD31,BD34)</f>
        <v>100</v>
      </c>
      <c r="BE39" s="293"/>
      <c r="BF39" s="279"/>
      <c r="BG39" s="271">
        <f>SUM(BG26,BG30:BG31,BG34)</f>
        <v>0</v>
      </c>
      <c r="BH39" s="280"/>
      <c r="BI39" s="281"/>
      <c r="BJ39" s="271">
        <f>SUM(BJ26,BJ30:BJ31,BJ34)</f>
        <v>2598448940</v>
      </c>
      <c r="BK39" s="282"/>
      <c r="BL39" s="283"/>
      <c r="BM39" s="284">
        <f>SUM(BM26,BM30:BM31,BM34)</f>
        <v>100</v>
      </c>
      <c r="BN39" s="293"/>
      <c r="BO39" s="279"/>
      <c r="BP39" s="271">
        <f>SUM(BP26,BP30:BP31,BP34)</f>
        <v>0</v>
      </c>
      <c r="BQ39" s="280"/>
      <c r="BR39" s="281"/>
      <c r="BS39" s="271">
        <f>SUM(BS26,BS30:BS31,BS34)</f>
        <v>2598448940</v>
      </c>
      <c r="BT39" s="282"/>
      <c r="BU39" s="283"/>
      <c r="BV39" s="284">
        <f>SUM(BV26,BV30:BV31,BV34)</f>
        <v>100</v>
      </c>
      <c r="BW39" s="293"/>
    </row>
    <row r="40" spans="1:75" ht="15.75" customHeight="1" thickBot="1" x14ac:dyDescent="0.2">
      <c r="B40" s="50"/>
      <c r="C40" s="54"/>
      <c r="D40" s="349"/>
      <c r="E40" s="132" t="s">
        <v>14</v>
      </c>
      <c r="F40" s="350"/>
      <c r="G40" s="351"/>
      <c r="H40" s="352">
        <f>H39-H29-H30-H37</f>
        <v>1951293171</v>
      </c>
      <c r="I40" s="353"/>
      <c r="J40" s="354"/>
      <c r="K40" s="355">
        <f t="shared" ref="K40" si="54">ROUND(H40/H$39*100,1)</f>
        <v>76.400000000000006</v>
      </c>
      <c r="L40" s="353"/>
      <c r="M40" s="356"/>
      <c r="N40" s="352">
        <f>N39-N29-N30-N37</f>
        <v>1886786560</v>
      </c>
      <c r="O40" s="353"/>
      <c r="P40" s="354"/>
      <c r="Q40" s="357">
        <f t="shared" ref="Q40" si="55">N40/N$39*100</f>
        <v>75.95324883534326</v>
      </c>
      <c r="R40" s="358"/>
      <c r="S40" s="356"/>
      <c r="T40" s="352">
        <f>T39-T29-T30-T37</f>
        <v>2009786423</v>
      </c>
      <c r="U40" s="353"/>
      <c r="V40" s="354"/>
      <c r="W40" s="355">
        <f>ROUND(T40/T$39*100,1)</f>
        <v>77.3</v>
      </c>
      <c r="X40" s="353"/>
      <c r="Y40" s="354"/>
      <c r="Z40" s="355">
        <f t="shared" si="31"/>
        <v>102.99766600269622</v>
      </c>
      <c r="AA40" s="353"/>
      <c r="AB40" s="354"/>
      <c r="AC40" s="355">
        <f t="shared" si="32"/>
        <v>106.51901309918171</v>
      </c>
      <c r="AD40" s="133"/>
      <c r="AE40" s="359"/>
      <c r="AF40" s="352">
        <f>AF39-AF29-AF30-AF37</f>
        <v>100000</v>
      </c>
      <c r="AG40" s="360"/>
      <c r="AH40" s="361"/>
      <c r="AI40" s="352">
        <f>AI39-AI29-AI30-AI37</f>
        <v>2009886423</v>
      </c>
      <c r="AJ40" s="362"/>
      <c r="AK40" s="363"/>
      <c r="AL40" s="364">
        <f>ROUND(AI40/AI$39*100,1)</f>
        <v>77.3</v>
      </c>
      <c r="AM40" s="362"/>
      <c r="AN40" s="359"/>
      <c r="AO40" s="352">
        <f>AO39-AO29-AO30-AO37</f>
        <v>0</v>
      </c>
      <c r="AP40" s="360"/>
      <c r="AQ40" s="361"/>
      <c r="AR40" s="352">
        <f>AR39-AR29-AR30-AR37</f>
        <v>2009886423</v>
      </c>
      <c r="AS40" s="362"/>
      <c r="AT40" s="363"/>
      <c r="AU40" s="364">
        <f>ROUND(AR40/AR$39*100,1)</f>
        <v>77.3</v>
      </c>
      <c r="AV40" s="362"/>
      <c r="AW40" s="359"/>
      <c r="AX40" s="352">
        <f>AX39-AX29-AX30-AX37</f>
        <v>0</v>
      </c>
      <c r="AY40" s="360"/>
      <c r="AZ40" s="361"/>
      <c r="BA40" s="352">
        <f>BA39-BA29-BA30-BA37</f>
        <v>2009886423</v>
      </c>
      <c r="BB40" s="362"/>
      <c r="BC40" s="363"/>
      <c r="BD40" s="364">
        <f>ROUND(BA40/BA$39*100,1)</f>
        <v>77.3</v>
      </c>
      <c r="BE40" s="365"/>
      <c r="BF40" s="359"/>
      <c r="BG40" s="352">
        <f>BG39-BG29-BG30-BG37</f>
        <v>0</v>
      </c>
      <c r="BH40" s="360"/>
      <c r="BI40" s="361"/>
      <c r="BJ40" s="352">
        <f>BJ39-BJ29-BJ30-BJ37</f>
        <v>2009886423</v>
      </c>
      <c r="BK40" s="362"/>
      <c r="BL40" s="363"/>
      <c r="BM40" s="364">
        <f>ROUND(BJ40/BJ$39*100,1)</f>
        <v>77.3</v>
      </c>
      <c r="BN40" s="365"/>
      <c r="BO40" s="359"/>
      <c r="BP40" s="352">
        <f>BP39-BP29-BP30-BP37</f>
        <v>0</v>
      </c>
      <c r="BQ40" s="360"/>
      <c r="BR40" s="361"/>
      <c r="BS40" s="352">
        <f>BS39-BS29-BS30-BS37</f>
        <v>2009886423</v>
      </c>
      <c r="BT40" s="362"/>
      <c r="BU40" s="363"/>
      <c r="BV40" s="364">
        <f>ROUND(BS40/BS$39*100,1)</f>
        <v>77.3</v>
      </c>
      <c r="BW40" s="365"/>
    </row>
    <row r="41" spans="1:75" ht="15.75" customHeight="1" x14ac:dyDescent="0.15"/>
    <row r="42" spans="1:75" s="21" customFormat="1" ht="15.75" customHeight="1" thickBot="1" x14ac:dyDescent="0.2">
      <c r="B42" s="21" t="s">
        <v>50</v>
      </c>
      <c r="H42" s="134"/>
      <c r="N42" s="134"/>
      <c r="T42" s="134"/>
      <c r="AE42" s="22"/>
      <c r="AF42" s="22"/>
      <c r="AG42" s="22"/>
      <c r="AH42" s="22"/>
      <c r="AI42" s="135"/>
      <c r="AJ42" s="22"/>
      <c r="AK42" s="22"/>
      <c r="AL42" s="22"/>
      <c r="AM42" s="22"/>
      <c r="AN42" s="22"/>
      <c r="AO42" s="22"/>
      <c r="AP42" s="22"/>
      <c r="AQ42" s="22"/>
      <c r="AR42" s="135"/>
      <c r="AS42" s="22"/>
      <c r="AT42" s="22"/>
      <c r="AU42" s="22"/>
      <c r="AV42" s="22"/>
      <c r="AW42" s="22"/>
      <c r="AX42" s="22"/>
      <c r="AY42" s="22"/>
      <c r="AZ42" s="22"/>
      <c r="BA42" s="135"/>
      <c r="BB42" s="22"/>
      <c r="BC42" s="22"/>
      <c r="BD42" s="22"/>
      <c r="BE42" s="22"/>
      <c r="BF42" s="22"/>
      <c r="BG42" s="22"/>
      <c r="BH42" s="22"/>
      <c r="BI42" s="22"/>
      <c r="BJ42" s="135"/>
      <c r="BK42" s="22"/>
      <c r="BL42" s="22"/>
      <c r="BM42" s="22"/>
      <c r="BN42" s="22"/>
      <c r="BO42" s="22"/>
      <c r="BP42" s="22"/>
      <c r="BQ42" s="22"/>
      <c r="BR42" s="22"/>
      <c r="BS42" s="135"/>
      <c r="BT42" s="22"/>
      <c r="BU42" s="22"/>
      <c r="BV42" s="22"/>
      <c r="BW42" s="22"/>
    </row>
    <row r="43" spans="1:75" ht="15.75" customHeight="1" x14ac:dyDescent="0.15">
      <c r="B43" s="25"/>
      <c r="C43" s="406" t="s">
        <v>0</v>
      </c>
      <c r="D43" s="406"/>
      <c r="E43" s="406"/>
      <c r="F43" s="26"/>
      <c r="G43" s="27"/>
      <c r="H43" s="443" t="s">
        <v>208</v>
      </c>
      <c r="I43" s="443"/>
      <c r="J43" s="443"/>
      <c r="K43" s="443"/>
      <c r="L43" s="28"/>
      <c r="M43" s="29"/>
      <c r="N43" s="444" t="s">
        <v>210</v>
      </c>
      <c r="O43" s="444"/>
      <c r="P43" s="444"/>
      <c r="Q43" s="444"/>
      <c r="R43" s="28"/>
      <c r="S43" s="29"/>
      <c r="T43" s="444" t="s">
        <v>213</v>
      </c>
      <c r="U43" s="444"/>
      <c r="V43" s="444"/>
      <c r="W43" s="444"/>
      <c r="X43" s="28"/>
      <c r="Y43" s="30"/>
      <c r="Z43" s="409" t="s">
        <v>30</v>
      </c>
      <c r="AA43" s="31"/>
      <c r="AB43" s="32"/>
      <c r="AC43" s="409" t="s">
        <v>31</v>
      </c>
      <c r="AD43" s="26"/>
      <c r="AE43" s="33"/>
      <c r="AF43" s="442" t="s">
        <v>44</v>
      </c>
      <c r="AG43" s="442"/>
      <c r="AH43" s="442"/>
      <c r="AI43" s="442"/>
      <c r="AJ43" s="442"/>
      <c r="AK43" s="442"/>
      <c r="AL43" s="442"/>
      <c r="AM43" s="34"/>
      <c r="AN43" s="33"/>
      <c r="AO43" s="442" t="s">
        <v>8</v>
      </c>
      <c r="AP43" s="442"/>
      <c r="AQ43" s="442"/>
      <c r="AR43" s="442"/>
      <c r="AS43" s="442"/>
      <c r="AT43" s="442"/>
      <c r="AU43" s="442"/>
      <c r="AV43" s="34"/>
      <c r="AW43" s="33"/>
      <c r="AX43" s="442" t="s">
        <v>45</v>
      </c>
      <c r="AY43" s="442"/>
      <c r="AZ43" s="442"/>
      <c r="BA43" s="442"/>
      <c r="BB43" s="442"/>
      <c r="BC43" s="442"/>
      <c r="BD43" s="442"/>
      <c r="BE43" s="35"/>
      <c r="BF43" s="33"/>
      <c r="BG43" s="442" t="s">
        <v>141</v>
      </c>
      <c r="BH43" s="442"/>
      <c r="BI43" s="442"/>
      <c r="BJ43" s="442"/>
      <c r="BK43" s="442"/>
      <c r="BL43" s="442"/>
      <c r="BM43" s="442"/>
      <c r="BN43" s="35"/>
      <c r="BO43" s="33"/>
      <c r="BP43" s="442" t="s">
        <v>142</v>
      </c>
      <c r="BQ43" s="442"/>
      <c r="BR43" s="442"/>
      <c r="BS43" s="442"/>
      <c r="BT43" s="442"/>
      <c r="BU43" s="442"/>
      <c r="BV43" s="442"/>
      <c r="BW43" s="35"/>
    </row>
    <row r="44" spans="1:75" ht="15.75" customHeight="1" x14ac:dyDescent="0.15">
      <c r="A44" s="369" t="s">
        <v>150</v>
      </c>
      <c r="B44" s="36"/>
      <c r="C44" s="407"/>
      <c r="D44" s="407"/>
      <c r="E44" s="407"/>
      <c r="F44" s="37"/>
      <c r="G44" s="38"/>
      <c r="H44" s="320" t="s">
        <v>15</v>
      </c>
      <c r="I44" s="40"/>
      <c r="J44" s="41"/>
      <c r="K44" s="320" t="s">
        <v>9</v>
      </c>
      <c r="L44" s="40"/>
      <c r="M44" s="42"/>
      <c r="N44" s="320" t="s">
        <v>15</v>
      </c>
      <c r="O44" s="40"/>
      <c r="P44" s="41"/>
      <c r="Q44" s="320" t="s">
        <v>9</v>
      </c>
      <c r="R44" s="40"/>
      <c r="S44" s="42"/>
      <c r="T44" s="320" t="s">
        <v>15</v>
      </c>
      <c r="U44" s="40"/>
      <c r="V44" s="41"/>
      <c r="W44" s="320" t="s">
        <v>9</v>
      </c>
      <c r="X44" s="40"/>
      <c r="Y44" s="41"/>
      <c r="Z44" s="410"/>
      <c r="AA44" s="43"/>
      <c r="AB44" s="44"/>
      <c r="AC44" s="410"/>
      <c r="AD44" s="37"/>
      <c r="AE44" s="45"/>
      <c r="AF44" s="46" t="s">
        <v>1</v>
      </c>
      <c r="AG44" s="47"/>
      <c r="AH44" s="45"/>
      <c r="AI44" s="46" t="s">
        <v>2</v>
      </c>
      <c r="AJ44" s="47"/>
      <c r="AK44" s="48"/>
      <c r="AL44" s="46" t="s">
        <v>9</v>
      </c>
      <c r="AM44" s="47"/>
      <c r="AN44" s="45"/>
      <c r="AO44" s="46" t="s">
        <v>1</v>
      </c>
      <c r="AP44" s="47"/>
      <c r="AQ44" s="45"/>
      <c r="AR44" s="46" t="s">
        <v>2</v>
      </c>
      <c r="AS44" s="47"/>
      <c r="AT44" s="48"/>
      <c r="AU44" s="46" t="s">
        <v>9</v>
      </c>
      <c r="AV44" s="47"/>
      <c r="AW44" s="45"/>
      <c r="AX44" s="46" t="s">
        <v>1</v>
      </c>
      <c r="AY44" s="47"/>
      <c r="AZ44" s="45"/>
      <c r="BA44" s="46" t="s">
        <v>2</v>
      </c>
      <c r="BB44" s="47"/>
      <c r="BC44" s="48"/>
      <c r="BD44" s="46" t="s">
        <v>9</v>
      </c>
      <c r="BE44" s="49"/>
      <c r="BF44" s="45"/>
      <c r="BG44" s="46" t="s">
        <v>1</v>
      </c>
      <c r="BH44" s="47"/>
      <c r="BI44" s="45"/>
      <c r="BJ44" s="46" t="s">
        <v>2</v>
      </c>
      <c r="BK44" s="47"/>
      <c r="BL44" s="48"/>
      <c r="BM44" s="46" t="s">
        <v>9</v>
      </c>
      <c r="BN44" s="49"/>
      <c r="BO44" s="45"/>
      <c r="BP44" s="46" t="s">
        <v>1</v>
      </c>
      <c r="BQ44" s="47"/>
      <c r="BR44" s="45"/>
      <c r="BS44" s="46" t="s">
        <v>2</v>
      </c>
      <c r="BT44" s="47"/>
      <c r="BU44" s="48"/>
      <c r="BV44" s="46" t="s">
        <v>9</v>
      </c>
      <c r="BW44" s="49"/>
    </row>
    <row r="45" spans="1:75" ht="15.75" customHeight="1" thickBot="1" x14ac:dyDescent="0.2">
      <c r="A45" s="369" t="s">
        <v>151</v>
      </c>
      <c r="B45" s="50"/>
      <c r="C45" s="408"/>
      <c r="D45" s="408"/>
      <c r="E45" s="408"/>
      <c r="F45" s="317"/>
      <c r="G45" s="316"/>
      <c r="H45" s="53" t="s">
        <v>18</v>
      </c>
      <c r="I45" s="54"/>
      <c r="J45" s="55"/>
      <c r="K45" s="314"/>
      <c r="L45" s="54"/>
      <c r="M45" s="315"/>
      <c r="N45" s="53" t="s">
        <v>19</v>
      </c>
      <c r="O45" s="54"/>
      <c r="P45" s="55"/>
      <c r="Q45" s="314"/>
      <c r="R45" s="54"/>
      <c r="S45" s="315"/>
      <c r="T45" s="58" t="s">
        <v>20</v>
      </c>
      <c r="U45" s="54"/>
      <c r="V45" s="55"/>
      <c r="W45" s="314"/>
      <c r="X45" s="54"/>
      <c r="Y45" s="411" t="s">
        <v>16</v>
      </c>
      <c r="Z45" s="412"/>
      <c r="AA45" s="412"/>
      <c r="AB45" s="411" t="s">
        <v>17</v>
      </c>
      <c r="AC45" s="412"/>
      <c r="AD45" s="413"/>
      <c r="AE45" s="59"/>
      <c r="AF45" s="60"/>
      <c r="AG45" s="61"/>
      <c r="AH45" s="59"/>
      <c r="AI45" s="60"/>
      <c r="AJ45" s="61"/>
      <c r="AK45" s="62"/>
      <c r="AL45" s="63"/>
      <c r="AM45" s="61"/>
      <c r="AN45" s="59"/>
      <c r="AO45" s="60"/>
      <c r="AP45" s="61"/>
      <c r="AQ45" s="59"/>
      <c r="AR45" s="60"/>
      <c r="AS45" s="61"/>
      <c r="AT45" s="62"/>
      <c r="AU45" s="63"/>
      <c r="AV45" s="61"/>
      <c r="AW45" s="59"/>
      <c r="AX45" s="60"/>
      <c r="AY45" s="61"/>
      <c r="AZ45" s="59"/>
      <c r="BA45" s="60"/>
      <c r="BB45" s="61"/>
      <c r="BC45" s="62"/>
      <c r="BD45" s="63"/>
      <c r="BE45" s="64"/>
      <c r="BF45" s="59"/>
      <c r="BG45" s="60"/>
      <c r="BH45" s="61"/>
      <c r="BI45" s="59"/>
      <c r="BJ45" s="60"/>
      <c r="BK45" s="61"/>
      <c r="BL45" s="62"/>
      <c r="BM45" s="63"/>
      <c r="BN45" s="64"/>
      <c r="BO45" s="59"/>
      <c r="BP45" s="60"/>
      <c r="BQ45" s="61"/>
      <c r="BR45" s="59"/>
      <c r="BS45" s="60"/>
      <c r="BT45" s="61"/>
      <c r="BU45" s="62"/>
      <c r="BV45" s="63"/>
      <c r="BW45" s="64"/>
    </row>
    <row r="46" spans="1:75" ht="15.75" customHeight="1" x14ac:dyDescent="0.15">
      <c r="A46" s="368">
        <f>+N46/$N$57*100</f>
        <v>0.10359890830508388</v>
      </c>
      <c r="B46" s="129"/>
      <c r="C46" s="402" t="s">
        <v>51</v>
      </c>
      <c r="D46" s="402"/>
      <c r="E46" s="402"/>
      <c r="F46" s="89"/>
      <c r="G46" s="90"/>
      <c r="H46" s="91">
        <v>2709197</v>
      </c>
      <c r="I46" s="92"/>
      <c r="J46" s="93"/>
      <c r="K46" s="94">
        <f>ROUND(H46/$H$57*100,1)</f>
        <v>0.1</v>
      </c>
      <c r="L46" s="92"/>
      <c r="M46" s="95"/>
      <c r="N46" s="91">
        <v>2573544</v>
      </c>
      <c r="O46" s="92"/>
      <c r="P46" s="93"/>
      <c r="Q46" s="94">
        <f t="shared" ref="Q46:Q52" si="56">ROUND(N46/$N$57*100,1)</f>
        <v>0.1</v>
      </c>
      <c r="R46" s="153"/>
      <c r="S46" s="95"/>
      <c r="T46" s="91">
        <v>2972398</v>
      </c>
      <c r="U46" s="92"/>
      <c r="V46" s="93"/>
      <c r="W46" s="94">
        <f>ROUND(T46/$T$57*100,1)</f>
        <v>0.1</v>
      </c>
      <c r="X46" s="92"/>
      <c r="Y46" s="93"/>
      <c r="Z46" s="94">
        <f t="shared" ref="Z46:Z57" si="57">T46/H46*100</f>
        <v>109.71509270089994</v>
      </c>
      <c r="AA46" s="92"/>
      <c r="AB46" s="93"/>
      <c r="AC46" s="94">
        <f t="shared" ref="AC46:AC57" si="58">T46/N46*100</f>
        <v>115.49823900426806</v>
      </c>
      <c r="AD46" s="99"/>
      <c r="AE46" s="100"/>
      <c r="AF46" s="101"/>
      <c r="AG46" s="102"/>
      <c r="AH46" s="103"/>
      <c r="AI46" s="101">
        <f t="shared" ref="AI46:AI56" si="59">T46+AF46</f>
        <v>2972398</v>
      </c>
      <c r="AJ46" s="104"/>
      <c r="AK46" s="105"/>
      <c r="AL46" s="82">
        <f>ROUND(AI46/$AI$57*100,1)</f>
        <v>0.1</v>
      </c>
      <c r="AM46" s="104"/>
      <c r="AN46" s="100"/>
      <c r="AO46" s="101"/>
      <c r="AP46" s="102"/>
      <c r="AQ46" s="103"/>
      <c r="AR46" s="101">
        <f t="shared" ref="AR46:AR48" si="60">AI46+AO46</f>
        <v>2972398</v>
      </c>
      <c r="AS46" s="104"/>
      <c r="AT46" s="105"/>
      <c r="AU46" s="82">
        <f>ROUND(AR46/$AR$57*100,1)</f>
        <v>0.1</v>
      </c>
      <c r="AV46" s="104"/>
      <c r="AW46" s="100"/>
      <c r="AX46" s="101"/>
      <c r="AY46" s="102"/>
      <c r="AZ46" s="103"/>
      <c r="BA46" s="101">
        <f t="shared" ref="BA46:BA48" si="61">AR46+AX46</f>
        <v>2972398</v>
      </c>
      <c r="BB46" s="104"/>
      <c r="BC46" s="105"/>
      <c r="BD46" s="82">
        <f>ROUND(BA46/$BA$57*100,1)</f>
        <v>0.1</v>
      </c>
      <c r="BE46" s="130"/>
      <c r="BF46" s="100"/>
      <c r="BG46" s="101"/>
      <c r="BH46" s="102"/>
      <c r="BI46" s="103"/>
      <c r="BJ46" s="101">
        <f t="shared" ref="BJ46:BJ48" si="62">BA46+BG46</f>
        <v>2972398</v>
      </c>
      <c r="BK46" s="104"/>
      <c r="BL46" s="105"/>
      <c r="BM46" s="82">
        <f>ROUND(BJ46/$BA$57*100,1)</f>
        <v>0.1</v>
      </c>
      <c r="BN46" s="130"/>
      <c r="BO46" s="100"/>
      <c r="BP46" s="101"/>
      <c r="BQ46" s="102"/>
      <c r="BR46" s="103"/>
      <c r="BS46" s="101">
        <f t="shared" ref="BS46:BS48" si="63">BJ46+BP46</f>
        <v>2972398</v>
      </c>
      <c r="BT46" s="104"/>
      <c r="BU46" s="105"/>
      <c r="BV46" s="82">
        <f>ROUND(BS46/$BA$57*100,1)</f>
        <v>0.1</v>
      </c>
      <c r="BW46" s="130"/>
    </row>
    <row r="47" spans="1:75" ht="15.75" customHeight="1" x14ac:dyDescent="0.15">
      <c r="A47" s="368">
        <f t="shared" ref="A47:A56" si="64">+N47/$N$57*100</f>
        <v>4.4173011321731579</v>
      </c>
      <c r="B47" s="36"/>
      <c r="C47" s="407" t="s">
        <v>52</v>
      </c>
      <c r="D47" s="407"/>
      <c r="E47" s="407"/>
      <c r="F47" s="136"/>
      <c r="G47" s="90"/>
      <c r="H47" s="91">
        <v>114805737</v>
      </c>
      <c r="I47" s="92"/>
      <c r="J47" s="93"/>
      <c r="K47" s="94">
        <f t="shared" ref="K47:K57" si="65">ROUND(H47/$H$57*100,1)</f>
        <v>4.5</v>
      </c>
      <c r="L47" s="92"/>
      <c r="M47" s="95"/>
      <c r="N47" s="91">
        <v>109732033</v>
      </c>
      <c r="O47" s="92"/>
      <c r="P47" s="93"/>
      <c r="Q47" s="94">
        <f t="shared" si="56"/>
        <v>4.4000000000000004</v>
      </c>
      <c r="R47" s="153"/>
      <c r="S47" s="95"/>
      <c r="T47" s="91">
        <v>117903132</v>
      </c>
      <c r="U47" s="92"/>
      <c r="V47" s="93"/>
      <c r="W47" s="94">
        <f t="shared" ref="W47:W56" si="66">ROUND(T47/$T$57*100,1)</f>
        <v>4.5</v>
      </c>
      <c r="X47" s="92"/>
      <c r="Y47" s="93"/>
      <c r="Z47" s="94">
        <f t="shared" si="57"/>
        <v>102.69794444157438</v>
      </c>
      <c r="AA47" s="92"/>
      <c r="AB47" s="93"/>
      <c r="AC47" s="94">
        <f t="shared" si="58"/>
        <v>107.44641175106999</v>
      </c>
      <c r="AD47" s="99"/>
      <c r="AE47" s="100"/>
      <c r="AF47" s="101"/>
      <c r="AG47" s="102"/>
      <c r="AH47" s="103"/>
      <c r="AI47" s="101">
        <f t="shared" si="59"/>
        <v>117903132</v>
      </c>
      <c r="AJ47" s="104"/>
      <c r="AK47" s="105"/>
      <c r="AL47" s="82">
        <f t="shared" ref="AL47:AL56" si="67">ROUND(AI47/$AI$57*100,1)</f>
        <v>4.5</v>
      </c>
      <c r="AM47" s="104"/>
      <c r="AN47" s="100"/>
      <c r="AO47" s="101"/>
      <c r="AP47" s="102"/>
      <c r="AQ47" s="103"/>
      <c r="AR47" s="101">
        <f t="shared" si="60"/>
        <v>117903132</v>
      </c>
      <c r="AS47" s="104"/>
      <c r="AT47" s="105"/>
      <c r="AU47" s="86">
        <f t="shared" ref="AU47:AU56" si="68">ROUND(AR47/$AR$57*100,1)</f>
        <v>4.5</v>
      </c>
      <c r="AV47" s="104"/>
      <c r="AW47" s="100"/>
      <c r="AX47" s="101"/>
      <c r="AY47" s="102"/>
      <c r="AZ47" s="103"/>
      <c r="BA47" s="101">
        <f t="shared" si="61"/>
        <v>117903132</v>
      </c>
      <c r="BB47" s="104"/>
      <c r="BC47" s="105"/>
      <c r="BD47" s="86">
        <f t="shared" ref="BD47:BD56" si="69">ROUND(BA47/$BA$57*100,1)</f>
        <v>4.5</v>
      </c>
      <c r="BE47" s="130"/>
      <c r="BF47" s="100"/>
      <c r="BG47" s="101"/>
      <c r="BH47" s="102"/>
      <c r="BI47" s="103"/>
      <c r="BJ47" s="101">
        <f t="shared" si="62"/>
        <v>117903132</v>
      </c>
      <c r="BK47" s="104"/>
      <c r="BL47" s="105"/>
      <c r="BM47" s="86">
        <f t="shared" ref="BM47:BM56" si="70">ROUND(BJ47/$BA$57*100,1)</f>
        <v>4.5</v>
      </c>
      <c r="BN47" s="130"/>
      <c r="BO47" s="100"/>
      <c r="BP47" s="101"/>
      <c r="BQ47" s="102"/>
      <c r="BR47" s="103"/>
      <c r="BS47" s="101">
        <f t="shared" si="63"/>
        <v>117903132</v>
      </c>
      <c r="BT47" s="104"/>
      <c r="BU47" s="105"/>
      <c r="BV47" s="86">
        <f t="shared" ref="BV47:BV55" si="71">ROUND(BS47/$BA$57*100,1)</f>
        <v>4.5</v>
      </c>
      <c r="BW47" s="130"/>
    </row>
    <row r="48" spans="1:75" ht="15.75" customHeight="1" x14ac:dyDescent="0.15">
      <c r="A48" s="368">
        <f t="shared" si="64"/>
        <v>20.365507751747465</v>
      </c>
      <c r="B48" s="129"/>
      <c r="C48" s="402" t="s">
        <v>53</v>
      </c>
      <c r="D48" s="402"/>
      <c r="E48" s="402"/>
      <c r="F48" s="66"/>
      <c r="G48" s="90"/>
      <c r="H48" s="91">
        <v>513725564</v>
      </c>
      <c r="I48" s="92"/>
      <c r="J48" s="93"/>
      <c r="K48" s="94">
        <f t="shared" si="65"/>
        <v>20.100000000000001</v>
      </c>
      <c r="L48" s="92"/>
      <c r="M48" s="95"/>
      <c r="N48" s="91">
        <v>505908133</v>
      </c>
      <c r="O48" s="92"/>
      <c r="P48" s="93"/>
      <c r="Q48" s="94">
        <f t="shared" si="56"/>
        <v>20.399999999999999</v>
      </c>
      <c r="R48" s="153"/>
      <c r="S48" s="95"/>
      <c r="T48" s="91">
        <v>326999723</v>
      </c>
      <c r="U48" s="92"/>
      <c r="V48" s="93"/>
      <c r="W48" s="94">
        <f>ROUND(T48/$T$57*100,1)</f>
        <v>12.6</v>
      </c>
      <c r="X48" s="92"/>
      <c r="Y48" s="93"/>
      <c r="Z48" s="94">
        <f t="shared" si="57"/>
        <v>63.652608691281706</v>
      </c>
      <c r="AA48" s="92"/>
      <c r="AB48" s="93"/>
      <c r="AC48" s="94">
        <f t="shared" si="58"/>
        <v>64.636186230277502</v>
      </c>
      <c r="AD48" s="99"/>
      <c r="AE48" s="100"/>
      <c r="AF48" s="101"/>
      <c r="AG48" s="102"/>
      <c r="AH48" s="103"/>
      <c r="AI48" s="101">
        <f t="shared" si="59"/>
        <v>326999723</v>
      </c>
      <c r="AJ48" s="104"/>
      <c r="AK48" s="105"/>
      <c r="AL48" s="82">
        <f t="shared" si="67"/>
        <v>12.6</v>
      </c>
      <c r="AM48" s="104"/>
      <c r="AN48" s="100"/>
      <c r="AO48" s="101"/>
      <c r="AP48" s="102"/>
      <c r="AQ48" s="103"/>
      <c r="AR48" s="101">
        <f t="shared" si="60"/>
        <v>326999723</v>
      </c>
      <c r="AS48" s="104"/>
      <c r="AT48" s="105"/>
      <c r="AU48" s="86">
        <f t="shared" si="68"/>
        <v>12.6</v>
      </c>
      <c r="AV48" s="104"/>
      <c r="AW48" s="100"/>
      <c r="AX48" s="101"/>
      <c r="AY48" s="102"/>
      <c r="AZ48" s="103"/>
      <c r="BA48" s="101">
        <f t="shared" si="61"/>
        <v>326999723</v>
      </c>
      <c r="BB48" s="104"/>
      <c r="BC48" s="105"/>
      <c r="BD48" s="86">
        <f t="shared" si="69"/>
        <v>12.6</v>
      </c>
      <c r="BE48" s="130"/>
      <c r="BF48" s="100"/>
      <c r="BG48" s="101"/>
      <c r="BH48" s="102"/>
      <c r="BI48" s="103"/>
      <c r="BJ48" s="101">
        <f t="shared" si="62"/>
        <v>326999723</v>
      </c>
      <c r="BK48" s="104"/>
      <c r="BL48" s="105"/>
      <c r="BM48" s="86">
        <f t="shared" si="70"/>
        <v>12.6</v>
      </c>
      <c r="BN48" s="130"/>
      <c r="BO48" s="100"/>
      <c r="BP48" s="101"/>
      <c r="BQ48" s="102"/>
      <c r="BR48" s="103"/>
      <c r="BS48" s="101">
        <f t="shared" si="63"/>
        <v>326999723</v>
      </c>
      <c r="BT48" s="104"/>
      <c r="BU48" s="105"/>
      <c r="BV48" s="86">
        <f t="shared" si="71"/>
        <v>12.6</v>
      </c>
      <c r="BW48" s="130"/>
    </row>
    <row r="49" spans="1:75" ht="15.75" customHeight="1" x14ac:dyDescent="0.15">
      <c r="A49" s="368">
        <f t="shared" si="64"/>
        <v>3.0282749451529241</v>
      </c>
      <c r="B49" s="129"/>
      <c r="C49" s="402" t="s">
        <v>54</v>
      </c>
      <c r="D49" s="402"/>
      <c r="E49" s="402"/>
      <c r="F49" s="66"/>
      <c r="G49" s="90"/>
      <c r="H49" s="91">
        <v>77050641</v>
      </c>
      <c r="I49" s="92"/>
      <c r="J49" s="93"/>
      <c r="K49" s="94">
        <f t="shared" si="65"/>
        <v>3</v>
      </c>
      <c r="L49" s="92"/>
      <c r="M49" s="95"/>
      <c r="N49" s="91">
        <v>75226650</v>
      </c>
      <c r="O49" s="92"/>
      <c r="P49" s="93"/>
      <c r="Q49" s="94">
        <f t="shared" si="56"/>
        <v>3</v>
      </c>
      <c r="R49" s="153"/>
      <c r="S49" s="95"/>
      <c r="T49" s="91">
        <v>282780704</v>
      </c>
      <c r="U49" s="92"/>
      <c r="V49" s="93"/>
      <c r="W49" s="94">
        <f t="shared" si="66"/>
        <v>10.9</v>
      </c>
      <c r="X49" s="92"/>
      <c r="Y49" s="93"/>
      <c r="Z49" s="94">
        <f t="shared" si="57"/>
        <v>367.00629654722798</v>
      </c>
      <c r="AA49" s="92"/>
      <c r="AB49" s="93"/>
      <c r="AC49" s="94">
        <f t="shared" si="58"/>
        <v>375.90495389599295</v>
      </c>
      <c r="AD49" s="99"/>
      <c r="AE49" s="100"/>
      <c r="AF49" s="101">
        <v>100000</v>
      </c>
      <c r="AG49" s="102"/>
      <c r="AH49" s="103"/>
      <c r="AI49" s="101">
        <f t="shared" si="59"/>
        <v>282880704</v>
      </c>
      <c r="AJ49" s="104"/>
      <c r="AK49" s="105"/>
      <c r="AL49" s="82">
        <f t="shared" si="67"/>
        <v>10.9</v>
      </c>
      <c r="AM49" s="104"/>
      <c r="AN49" s="100"/>
      <c r="AO49" s="101"/>
      <c r="AP49" s="102"/>
      <c r="AQ49" s="103"/>
      <c r="AR49" s="101">
        <f>AI49+AO49</f>
        <v>282880704</v>
      </c>
      <c r="AS49" s="104"/>
      <c r="AT49" s="105"/>
      <c r="AU49" s="86">
        <f t="shared" si="68"/>
        <v>10.9</v>
      </c>
      <c r="AV49" s="104"/>
      <c r="AW49" s="100"/>
      <c r="AX49" s="101"/>
      <c r="AY49" s="102"/>
      <c r="AZ49" s="103"/>
      <c r="BA49" s="101">
        <f>AR49+AX49</f>
        <v>282880704</v>
      </c>
      <c r="BB49" s="104"/>
      <c r="BC49" s="105"/>
      <c r="BD49" s="86">
        <f t="shared" si="69"/>
        <v>10.9</v>
      </c>
      <c r="BE49" s="130"/>
      <c r="BF49" s="100"/>
      <c r="BG49" s="101"/>
      <c r="BH49" s="102"/>
      <c r="BI49" s="103"/>
      <c r="BJ49" s="101">
        <f>BA49+BG49</f>
        <v>282880704</v>
      </c>
      <c r="BK49" s="104"/>
      <c r="BL49" s="105"/>
      <c r="BM49" s="86">
        <f t="shared" si="70"/>
        <v>10.9</v>
      </c>
      <c r="BN49" s="130"/>
      <c r="BO49" s="100"/>
      <c r="BP49" s="101"/>
      <c r="BQ49" s="102"/>
      <c r="BR49" s="103"/>
      <c r="BS49" s="101">
        <f>BJ49+BP49</f>
        <v>282880704</v>
      </c>
      <c r="BT49" s="104"/>
      <c r="BU49" s="105"/>
      <c r="BV49" s="86">
        <f t="shared" si="71"/>
        <v>10.9</v>
      </c>
      <c r="BW49" s="130"/>
    </row>
    <row r="50" spans="1:75" ht="15.75" customHeight="1" x14ac:dyDescent="0.15">
      <c r="A50" s="368">
        <f t="shared" si="64"/>
        <v>10.520782759743414</v>
      </c>
      <c r="B50" s="129"/>
      <c r="C50" s="402" t="s">
        <v>55</v>
      </c>
      <c r="D50" s="402"/>
      <c r="E50" s="402"/>
      <c r="F50" s="66"/>
      <c r="G50" s="90"/>
      <c r="H50" s="91">
        <v>314815458</v>
      </c>
      <c r="I50" s="92"/>
      <c r="J50" s="93"/>
      <c r="K50" s="94">
        <f t="shared" si="65"/>
        <v>12.3</v>
      </c>
      <c r="L50" s="92"/>
      <c r="M50" s="95"/>
      <c r="N50" s="91">
        <v>261351184</v>
      </c>
      <c r="O50" s="92"/>
      <c r="P50" s="93"/>
      <c r="Q50" s="94">
        <f t="shared" si="56"/>
        <v>10.5</v>
      </c>
      <c r="R50" s="153"/>
      <c r="S50" s="95"/>
      <c r="T50" s="91">
        <v>331789635</v>
      </c>
      <c r="U50" s="92"/>
      <c r="V50" s="93"/>
      <c r="W50" s="94">
        <f t="shared" si="66"/>
        <v>12.8</v>
      </c>
      <c r="X50" s="92"/>
      <c r="Y50" s="93"/>
      <c r="Z50" s="94">
        <f t="shared" si="57"/>
        <v>105.39178638426326</v>
      </c>
      <c r="AA50" s="92"/>
      <c r="AB50" s="93"/>
      <c r="AC50" s="94">
        <f t="shared" si="58"/>
        <v>126.9516479404968</v>
      </c>
      <c r="AD50" s="99"/>
      <c r="AE50" s="100"/>
      <c r="AF50" s="101"/>
      <c r="AG50" s="102"/>
      <c r="AH50" s="103"/>
      <c r="AI50" s="101">
        <f t="shared" si="59"/>
        <v>331789635</v>
      </c>
      <c r="AJ50" s="104"/>
      <c r="AK50" s="105"/>
      <c r="AL50" s="82">
        <f t="shared" si="67"/>
        <v>12.8</v>
      </c>
      <c r="AM50" s="104"/>
      <c r="AN50" s="100"/>
      <c r="AO50" s="101"/>
      <c r="AP50" s="102"/>
      <c r="AQ50" s="103"/>
      <c r="AR50" s="101">
        <f t="shared" ref="AR50:AR56" si="72">AI50+AO50</f>
        <v>331789635</v>
      </c>
      <c r="AS50" s="104"/>
      <c r="AT50" s="105"/>
      <c r="AU50" s="86">
        <f t="shared" si="68"/>
        <v>12.8</v>
      </c>
      <c r="AV50" s="104"/>
      <c r="AW50" s="100"/>
      <c r="AX50" s="101"/>
      <c r="AY50" s="102"/>
      <c r="AZ50" s="103"/>
      <c r="BA50" s="101">
        <f t="shared" ref="BA50:BA56" si="73">AR50+AX50</f>
        <v>331789635</v>
      </c>
      <c r="BB50" s="104"/>
      <c r="BC50" s="105"/>
      <c r="BD50" s="86">
        <f t="shared" si="69"/>
        <v>12.8</v>
      </c>
      <c r="BE50" s="130"/>
      <c r="BF50" s="100"/>
      <c r="BG50" s="101"/>
      <c r="BH50" s="102"/>
      <c r="BI50" s="103"/>
      <c r="BJ50" s="101">
        <f t="shared" ref="BJ50:BJ56" si="74">BA50+BG50</f>
        <v>331789635</v>
      </c>
      <c r="BK50" s="104"/>
      <c r="BL50" s="105"/>
      <c r="BM50" s="86">
        <f t="shared" si="70"/>
        <v>12.8</v>
      </c>
      <c r="BN50" s="130"/>
      <c r="BO50" s="100"/>
      <c r="BP50" s="101"/>
      <c r="BQ50" s="102"/>
      <c r="BR50" s="103"/>
      <c r="BS50" s="101">
        <f t="shared" ref="BS50:BS56" si="75">BJ50+BP50</f>
        <v>331789635</v>
      </c>
      <c r="BT50" s="104"/>
      <c r="BU50" s="105"/>
      <c r="BV50" s="86">
        <f t="shared" si="71"/>
        <v>12.8</v>
      </c>
      <c r="BW50" s="130"/>
    </row>
    <row r="51" spans="1:75" ht="15.75" customHeight="1" x14ac:dyDescent="0.15">
      <c r="A51" s="368">
        <f t="shared" si="64"/>
        <v>0.87343086421226479</v>
      </c>
      <c r="B51" s="129"/>
      <c r="C51" s="402" t="s">
        <v>56</v>
      </c>
      <c r="D51" s="402"/>
      <c r="E51" s="402"/>
      <c r="F51" s="66"/>
      <c r="G51" s="90"/>
      <c r="H51" s="91">
        <v>18300452</v>
      </c>
      <c r="I51" s="92"/>
      <c r="J51" s="93"/>
      <c r="K51" s="94">
        <f t="shared" si="65"/>
        <v>0.7</v>
      </c>
      <c r="L51" s="92"/>
      <c r="M51" s="95"/>
      <c r="N51" s="91">
        <v>21697263</v>
      </c>
      <c r="O51" s="92"/>
      <c r="P51" s="93"/>
      <c r="Q51" s="94">
        <f t="shared" si="56"/>
        <v>0.9</v>
      </c>
      <c r="R51" s="153"/>
      <c r="S51" s="95"/>
      <c r="T51" s="91">
        <v>18961252</v>
      </c>
      <c r="U51" s="92"/>
      <c r="V51" s="93"/>
      <c r="W51" s="94">
        <f t="shared" si="66"/>
        <v>0.7</v>
      </c>
      <c r="X51" s="92"/>
      <c r="Y51" s="93"/>
      <c r="Z51" s="94">
        <f t="shared" si="57"/>
        <v>103.61083977597931</v>
      </c>
      <c r="AA51" s="92"/>
      <c r="AB51" s="93"/>
      <c r="AC51" s="94">
        <f t="shared" si="58"/>
        <v>87.390063898842911</v>
      </c>
      <c r="AD51" s="99"/>
      <c r="AE51" s="100"/>
      <c r="AF51" s="101"/>
      <c r="AG51" s="102"/>
      <c r="AH51" s="103"/>
      <c r="AI51" s="101">
        <f t="shared" si="59"/>
        <v>18961252</v>
      </c>
      <c r="AJ51" s="104"/>
      <c r="AK51" s="105"/>
      <c r="AL51" s="82">
        <f t="shared" si="67"/>
        <v>0.7</v>
      </c>
      <c r="AM51" s="104"/>
      <c r="AN51" s="100"/>
      <c r="AO51" s="101"/>
      <c r="AP51" s="102"/>
      <c r="AQ51" s="103"/>
      <c r="AR51" s="101">
        <f t="shared" si="72"/>
        <v>18961252</v>
      </c>
      <c r="AS51" s="104"/>
      <c r="AT51" s="105"/>
      <c r="AU51" s="86">
        <f t="shared" si="68"/>
        <v>0.7</v>
      </c>
      <c r="AV51" s="104"/>
      <c r="AW51" s="100"/>
      <c r="AX51" s="101"/>
      <c r="AY51" s="102"/>
      <c r="AZ51" s="103"/>
      <c r="BA51" s="101">
        <f t="shared" si="73"/>
        <v>18961252</v>
      </c>
      <c r="BB51" s="104"/>
      <c r="BC51" s="105"/>
      <c r="BD51" s="86">
        <f t="shared" si="69"/>
        <v>0.7</v>
      </c>
      <c r="BE51" s="130"/>
      <c r="BF51" s="100"/>
      <c r="BG51" s="101"/>
      <c r="BH51" s="102"/>
      <c r="BI51" s="103"/>
      <c r="BJ51" s="101">
        <f t="shared" si="74"/>
        <v>18961252</v>
      </c>
      <c r="BK51" s="104"/>
      <c r="BL51" s="105"/>
      <c r="BM51" s="86">
        <f t="shared" si="70"/>
        <v>0.7</v>
      </c>
      <c r="BN51" s="130"/>
      <c r="BO51" s="100"/>
      <c r="BP51" s="101"/>
      <c r="BQ51" s="102"/>
      <c r="BR51" s="103"/>
      <c r="BS51" s="101">
        <f t="shared" si="75"/>
        <v>18961252</v>
      </c>
      <c r="BT51" s="104"/>
      <c r="BU51" s="105"/>
      <c r="BV51" s="86">
        <f t="shared" si="71"/>
        <v>0.7</v>
      </c>
      <c r="BW51" s="130"/>
    </row>
    <row r="52" spans="1:75" ht="15.75" customHeight="1" x14ac:dyDescent="0.15">
      <c r="A52" s="368">
        <f t="shared" si="64"/>
        <v>6.2901396361274928</v>
      </c>
      <c r="B52" s="129"/>
      <c r="C52" s="402" t="s">
        <v>57</v>
      </c>
      <c r="D52" s="402"/>
      <c r="E52" s="402"/>
      <c r="F52" s="66"/>
      <c r="G52" s="90"/>
      <c r="H52" s="91">
        <v>148474450</v>
      </c>
      <c r="I52" s="92"/>
      <c r="J52" s="93"/>
      <c r="K52" s="94">
        <f t="shared" si="65"/>
        <v>5.8</v>
      </c>
      <c r="L52" s="92"/>
      <c r="M52" s="95"/>
      <c r="N52" s="91">
        <v>156256001</v>
      </c>
      <c r="O52" s="92"/>
      <c r="P52" s="93"/>
      <c r="Q52" s="94">
        <f t="shared" si="56"/>
        <v>6.3</v>
      </c>
      <c r="R52" s="153"/>
      <c r="S52" s="95"/>
      <c r="T52" s="91">
        <v>157560095</v>
      </c>
      <c r="U52" s="92"/>
      <c r="V52" s="93"/>
      <c r="W52" s="94">
        <f t="shared" si="66"/>
        <v>6.1</v>
      </c>
      <c r="X52" s="92"/>
      <c r="Y52" s="93"/>
      <c r="Z52" s="94">
        <f t="shared" si="57"/>
        <v>106.11933231609882</v>
      </c>
      <c r="AA52" s="92"/>
      <c r="AB52" s="93"/>
      <c r="AC52" s="94">
        <f t="shared" si="58"/>
        <v>100.83458810647534</v>
      </c>
      <c r="AD52" s="99"/>
      <c r="AE52" s="100"/>
      <c r="AF52" s="101"/>
      <c r="AG52" s="102"/>
      <c r="AH52" s="103"/>
      <c r="AI52" s="101">
        <f t="shared" si="59"/>
        <v>157560095</v>
      </c>
      <c r="AJ52" s="104"/>
      <c r="AK52" s="105"/>
      <c r="AL52" s="82">
        <f t="shared" si="67"/>
        <v>6.1</v>
      </c>
      <c r="AM52" s="104"/>
      <c r="AN52" s="100"/>
      <c r="AO52" s="101"/>
      <c r="AP52" s="102"/>
      <c r="AQ52" s="103"/>
      <c r="AR52" s="101">
        <f t="shared" si="72"/>
        <v>157560095</v>
      </c>
      <c r="AS52" s="104"/>
      <c r="AT52" s="105"/>
      <c r="AU52" s="86">
        <f t="shared" si="68"/>
        <v>6.1</v>
      </c>
      <c r="AV52" s="104"/>
      <c r="AW52" s="100"/>
      <c r="AX52" s="101"/>
      <c r="AY52" s="102"/>
      <c r="AZ52" s="103"/>
      <c r="BA52" s="101">
        <f t="shared" si="73"/>
        <v>157560095</v>
      </c>
      <c r="BB52" s="104"/>
      <c r="BC52" s="105"/>
      <c r="BD52" s="86">
        <f t="shared" si="69"/>
        <v>6.1</v>
      </c>
      <c r="BE52" s="130"/>
      <c r="BF52" s="100"/>
      <c r="BG52" s="101"/>
      <c r="BH52" s="102"/>
      <c r="BI52" s="103"/>
      <c r="BJ52" s="101">
        <f t="shared" si="74"/>
        <v>157560095</v>
      </c>
      <c r="BK52" s="104"/>
      <c r="BL52" s="105"/>
      <c r="BM52" s="86">
        <f t="shared" si="70"/>
        <v>6.1</v>
      </c>
      <c r="BN52" s="130"/>
      <c r="BO52" s="100"/>
      <c r="BP52" s="101"/>
      <c r="BQ52" s="102"/>
      <c r="BR52" s="103"/>
      <c r="BS52" s="101">
        <f t="shared" si="75"/>
        <v>157560095</v>
      </c>
      <c r="BT52" s="104"/>
      <c r="BU52" s="105"/>
      <c r="BV52" s="86">
        <f t="shared" si="71"/>
        <v>6.1</v>
      </c>
      <c r="BW52" s="130"/>
    </row>
    <row r="53" spans="1:75" ht="15.75" customHeight="1" x14ac:dyDescent="0.15">
      <c r="A53" s="368">
        <f t="shared" si="64"/>
        <v>0.3370285988646381</v>
      </c>
      <c r="B53" s="129"/>
      <c r="C53" s="402" t="s">
        <v>58</v>
      </c>
      <c r="D53" s="402"/>
      <c r="E53" s="402"/>
      <c r="F53" s="66"/>
      <c r="G53" s="90"/>
      <c r="H53" s="91">
        <v>9022653</v>
      </c>
      <c r="I53" s="92"/>
      <c r="J53" s="93"/>
      <c r="K53" s="94">
        <f t="shared" si="65"/>
        <v>0.4</v>
      </c>
      <c r="L53" s="92"/>
      <c r="M53" s="95"/>
      <c r="N53" s="91">
        <v>8372269</v>
      </c>
      <c r="O53" s="92"/>
      <c r="P53" s="93"/>
      <c r="Q53" s="242">
        <f>ROUND(N53/$N$57*100,1)+0.1</f>
        <v>0.4</v>
      </c>
      <c r="R53" s="153"/>
      <c r="S53" s="95"/>
      <c r="T53" s="91">
        <v>12460985</v>
      </c>
      <c r="U53" s="92"/>
      <c r="V53" s="93"/>
      <c r="W53" s="94">
        <f t="shared" si="66"/>
        <v>0.5</v>
      </c>
      <c r="X53" s="92"/>
      <c r="Y53" s="93"/>
      <c r="Z53" s="94">
        <f t="shared" si="57"/>
        <v>138.10777162770196</v>
      </c>
      <c r="AA53" s="92"/>
      <c r="AB53" s="93"/>
      <c r="AC53" s="94">
        <f t="shared" si="58"/>
        <v>148.83641459680763</v>
      </c>
      <c r="AD53" s="99"/>
      <c r="AE53" s="100"/>
      <c r="AF53" s="101"/>
      <c r="AG53" s="102"/>
      <c r="AH53" s="103"/>
      <c r="AI53" s="101">
        <f t="shared" si="59"/>
        <v>12460985</v>
      </c>
      <c r="AJ53" s="104"/>
      <c r="AK53" s="105"/>
      <c r="AL53" s="82">
        <f t="shared" si="67"/>
        <v>0.5</v>
      </c>
      <c r="AM53" s="104"/>
      <c r="AN53" s="100"/>
      <c r="AO53" s="101"/>
      <c r="AP53" s="102"/>
      <c r="AQ53" s="103"/>
      <c r="AR53" s="101">
        <f t="shared" si="72"/>
        <v>12460985</v>
      </c>
      <c r="AS53" s="104"/>
      <c r="AT53" s="105"/>
      <c r="AU53" s="86">
        <f t="shared" si="68"/>
        <v>0.5</v>
      </c>
      <c r="AV53" s="104"/>
      <c r="AW53" s="100"/>
      <c r="AX53" s="101"/>
      <c r="AY53" s="102"/>
      <c r="AZ53" s="103"/>
      <c r="BA53" s="101">
        <f t="shared" si="73"/>
        <v>12460985</v>
      </c>
      <c r="BB53" s="104"/>
      <c r="BC53" s="105"/>
      <c r="BD53" s="86">
        <f t="shared" si="69"/>
        <v>0.5</v>
      </c>
      <c r="BE53" s="130"/>
      <c r="BF53" s="100"/>
      <c r="BG53" s="101"/>
      <c r="BH53" s="102"/>
      <c r="BI53" s="103"/>
      <c r="BJ53" s="101">
        <f t="shared" si="74"/>
        <v>12460985</v>
      </c>
      <c r="BK53" s="104"/>
      <c r="BL53" s="105"/>
      <c r="BM53" s="86">
        <f t="shared" si="70"/>
        <v>0.5</v>
      </c>
      <c r="BN53" s="130"/>
      <c r="BO53" s="100"/>
      <c r="BP53" s="101"/>
      <c r="BQ53" s="102"/>
      <c r="BR53" s="103"/>
      <c r="BS53" s="101">
        <f t="shared" si="75"/>
        <v>12460985</v>
      </c>
      <c r="BT53" s="104"/>
      <c r="BU53" s="105"/>
      <c r="BV53" s="86">
        <f t="shared" si="71"/>
        <v>0.5</v>
      </c>
      <c r="BW53" s="130"/>
    </row>
    <row r="54" spans="1:75" ht="15.75" customHeight="1" x14ac:dyDescent="0.15">
      <c r="A54" s="368">
        <f t="shared" si="64"/>
        <v>10.833221701564343</v>
      </c>
      <c r="B54" s="129"/>
      <c r="C54" s="402" t="s">
        <v>59</v>
      </c>
      <c r="D54" s="402"/>
      <c r="E54" s="402"/>
      <c r="F54" s="66"/>
      <c r="G54" s="90"/>
      <c r="H54" s="91">
        <v>270135644</v>
      </c>
      <c r="I54" s="92"/>
      <c r="J54" s="93"/>
      <c r="K54" s="94">
        <f t="shared" si="65"/>
        <v>10.6</v>
      </c>
      <c r="L54" s="92"/>
      <c r="M54" s="95"/>
      <c r="N54" s="91">
        <v>269112611</v>
      </c>
      <c r="O54" s="92"/>
      <c r="P54" s="93"/>
      <c r="Q54" s="94">
        <f>ROUND(N54/$N$57*100,1)</f>
        <v>10.8</v>
      </c>
      <c r="R54" s="153"/>
      <c r="S54" s="95"/>
      <c r="T54" s="91">
        <v>273640576</v>
      </c>
      <c r="U54" s="92"/>
      <c r="V54" s="93"/>
      <c r="W54" s="94">
        <f t="shared" si="66"/>
        <v>10.5</v>
      </c>
      <c r="X54" s="92"/>
      <c r="Y54" s="93"/>
      <c r="Z54" s="94">
        <f t="shared" si="57"/>
        <v>101.2974711326877</v>
      </c>
      <c r="AA54" s="92"/>
      <c r="AB54" s="93"/>
      <c r="AC54" s="94">
        <f t="shared" si="58"/>
        <v>101.68255399967117</v>
      </c>
      <c r="AD54" s="99"/>
      <c r="AE54" s="100"/>
      <c r="AF54" s="101"/>
      <c r="AG54" s="102"/>
      <c r="AH54" s="103"/>
      <c r="AI54" s="101">
        <f t="shared" si="59"/>
        <v>273640576</v>
      </c>
      <c r="AJ54" s="104"/>
      <c r="AK54" s="105"/>
      <c r="AL54" s="82">
        <f t="shared" si="67"/>
        <v>10.5</v>
      </c>
      <c r="AM54" s="104"/>
      <c r="AN54" s="100"/>
      <c r="AO54" s="101"/>
      <c r="AP54" s="102"/>
      <c r="AQ54" s="103"/>
      <c r="AR54" s="101">
        <f t="shared" si="72"/>
        <v>273640576</v>
      </c>
      <c r="AS54" s="104"/>
      <c r="AT54" s="105"/>
      <c r="AU54" s="86">
        <f t="shared" si="68"/>
        <v>10.5</v>
      </c>
      <c r="AV54" s="104"/>
      <c r="AW54" s="100"/>
      <c r="AX54" s="101"/>
      <c r="AY54" s="102"/>
      <c r="AZ54" s="103"/>
      <c r="BA54" s="101">
        <f t="shared" si="73"/>
        <v>273640576</v>
      </c>
      <c r="BB54" s="104"/>
      <c r="BC54" s="105"/>
      <c r="BD54" s="86">
        <f t="shared" si="69"/>
        <v>10.5</v>
      </c>
      <c r="BE54" s="130"/>
      <c r="BF54" s="100"/>
      <c r="BG54" s="101"/>
      <c r="BH54" s="102"/>
      <c r="BI54" s="103"/>
      <c r="BJ54" s="101">
        <f t="shared" si="74"/>
        <v>273640576</v>
      </c>
      <c r="BK54" s="104"/>
      <c r="BL54" s="105"/>
      <c r="BM54" s="86">
        <f t="shared" si="70"/>
        <v>10.5</v>
      </c>
      <c r="BN54" s="130"/>
      <c r="BO54" s="100"/>
      <c r="BP54" s="101"/>
      <c r="BQ54" s="102"/>
      <c r="BR54" s="103"/>
      <c r="BS54" s="101">
        <f t="shared" si="75"/>
        <v>273640576</v>
      </c>
      <c r="BT54" s="104"/>
      <c r="BU54" s="105"/>
      <c r="BV54" s="86">
        <f t="shared" si="71"/>
        <v>10.5</v>
      </c>
      <c r="BW54" s="130"/>
    </row>
    <row r="55" spans="1:75" ht="15.75" customHeight="1" x14ac:dyDescent="0.15">
      <c r="A55" s="368">
        <f t="shared" si="64"/>
        <v>21.634067033431073</v>
      </c>
      <c r="B55" s="129"/>
      <c r="C55" s="402" t="s">
        <v>60</v>
      </c>
      <c r="D55" s="402"/>
      <c r="E55" s="402"/>
      <c r="F55" s="66"/>
      <c r="G55" s="90"/>
      <c r="H55" s="91">
        <v>548627854</v>
      </c>
      <c r="I55" s="92"/>
      <c r="J55" s="93"/>
      <c r="K55" s="94">
        <f t="shared" si="65"/>
        <v>21.5</v>
      </c>
      <c r="L55" s="92"/>
      <c r="M55" s="95"/>
      <c r="N55" s="91">
        <v>537420947</v>
      </c>
      <c r="O55" s="92"/>
      <c r="P55" s="93"/>
      <c r="Q55" s="94">
        <f>ROUND(N55/$N$57*100,1)</f>
        <v>21.6</v>
      </c>
      <c r="R55" s="153"/>
      <c r="S55" s="95"/>
      <c r="T55" s="91">
        <v>545048756</v>
      </c>
      <c r="U55" s="92"/>
      <c r="V55" s="93"/>
      <c r="W55" s="94">
        <f t="shared" si="66"/>
        <v>21</v>
      </c>
      <c r="X55" s="92"/>
      <c r="Y55" s="93"/>
      <c r="Z55" s="94">
        <f t="shared" si="57"/>
        <v>99.347627362718626</v>
      </c>
      <c r="AA55" s="92"/>
      <c r="AB55" s="93"/>
      <c r="AC55" s="94">
        <f t="shared" si="58"/>
        <v>101.41933600515203</v>
      </c>
      <c r="AD55" s="99"/>
      <c r="AE55" s="100"/>
      <c r="AF55" s="101"/>
      <c r="AG55" s="102"/>
      <c r="AH55" s="103"/>
      <c r="AI55" s="101">
        <f t="shared" si="59"/>
        <v>545048756</v>
      </c>
      <c r="AJ55" s="104"/>
      <c r="AK55" s="105"/>
      <c r="AL55" s="82">
        <f t="shared" si="67"/>
        <v>21</v>
      </c>
      <c r="AM55" s="104"/>
      <c r="AN55" s="100"/>
      <c r="AO55" s="101"/>
      <c r="AP55" s="102"/>
      <c r="AQ55" s="103"/>
      <c r="AR55" s="101">
        <f t="shared" si="72"/>
        <v>545048756</v>
      </c>
      <c r="AS55" s="104"/>
      <c r="AT55" s="105"/>
      <c r="AU55" s="86">
        <f t="shared" si="68"/>
        <v>21</v>
      </c>
      <c r="AV55" s="104"/>
      <c r="AW55" s="100"/>
      <c r="AX55" s="101"/>
      <c r="AY55" s="102"/>
      <c r="AZ55" s="103"/>
      <c r="BA55" s="101">
        <f t="shared" si="73"/>
        <v>545048756</v>
      </c>
      <c r="BB55" s="104"/>
      <c r="BC55" s="105"/>
      <c r="BD55" s="86">
        <f t="shared" si="69"/>
        <v>21</v>
      </c>
      <c r="BE55" s="130"/>
      <c r="BF55" s="100"/>
      <c r="BG55" s="101"/>
      <c r="BH55" s="102"/>
      <c r="BI55" s="103"/>
      <c r="BJ55" s="101">
        <f t="shared" si="74"/>
        <v>545048756</v>
      </c>
      <c r="BK55" s="104"/>
      <c r="BL55" s="105"/>
      <c r="BM55" s="86">
        <f t="shared" si="70"/>
        <v>21</v>
      </c>
      <c r="BN55" s="130"/>
      <c r="BO55" s="100"/>
      <c r="BP55" s="101"/>
      <c r="BQ55" s="102"/>
      <c r="BR55" s="103"/>
      <c r="BS55" s="101">
        <f t="shared" si="75"/>
        <v>545048756</v>
      </c>
      <c r="BT55" s="104"/>
      <c r="BU55" s="105"/>
      <c r="BV55" s="86">
        <f t="shared" si="71"/>
        <v>21</v>
      </c>
      <c r="BW55" s="130"/>
    </row>
    <row r="56" spans="1:75" ht="15.75" customHeight="1" thickBot="1" x14ac:dyDescent="0.2">
      <c r="A56" s="368">
        <f t="shared" si="64"/>
        <v>21.596646668678147</v>
      </c>
      <c r="B56" s="65"/>
      <c r="C56" s="403" t="s">
        <v>5</v>
      </c>
      <c r="D56" s="403"/>
      <c r="E56" s="403"/>
      <c r="F56" s="109"/>
      <c r="G56" s="137"/>
      <c r="H56" s="138">
        <f>3556391+532542916+500000</f>
        <v>536599307</v>
      </c>
      <c r="I56" s="256"/>
      <c r="J56" s="257"/>
      <c r="K56" s="177">
        <f t="shared" si="65"/>
        <v>21</v>
      </c>
      <c r="L56" s="256"/>
      <c r="M56" s="258"/>
      <c r="N56" s="138">
        <f>6195767+529795605+500000</f>
        <v>536491372</v>
      </c>
      <c r="O56" s="256"/>
      <c r="P56" s="257"/>
      <c r="Q56" s="177">
        <f>ROUND(N56/$N$57*100,1)</f>
        <v>21.6</v>
      </c>
      <c r="R56" s="295"/>
      <c r="S56" s="258"/>
      <c r="T56" s="138">
        <v>528231684</v>
      </c>
      <c r="U56" s="256"/>
      <c r="V56" s="257"/>
      <c r="W56" s="177">
        <f t="shared" si="66"/>
        <v>20.3</v>
      </c>
      <c r="X56" s="256"/>
      <c r="Y56" s="257"/>
      <c r="Z56" s="177">
        <f t="shared" si="57"/>
        <v>98.440619864609701</v>
      </c>
      <c r="AA56" s="256"/>
      <c r="AB56" s="257"/>
      <c r="AC56" s="177">
        <f t="shared" si="58"/>
        <v>98.460424821146987</v>
      </c>
      <c r="AD56" s="259"/>
      <c r="AE56" s="260"/>
      <c r="AF56" s="261"/>
      <c r="AG56" s="262"/>
      <c r="AH56" s="263"/>
      <c r="AI56" s="261">
        <f t="shared" si="59"/>
        <v>528231684</v>
      </c>
      <c r="AJ56" s="264"/>
      <c r="AK56" s="265"/>
      <c r="AL56" s="124">
        <f t="shared" si="67"/>
        <v>20.3</v>
      </c>
      <c r="AM56" s="264"/>
      <c r="AN56" s="260"/>
      <c r="AO56" s="261"/>
      <c r="AP56" s="262"/>
      <c r="AQ56" s="263"/>
      <c r="AR56" s="261">
        <f t="shared" si="72"/>
        <v>528231684</v>
      </c>
      <c r="AS56" s="264"/>
      <c r="AT56" s="265"/>
      <c r="AU56" s="255">
        <f t="shared" si="68"/>
        <v>20.3</v>
      </c>
      <c r="AV56" s="264"/>
      <c r="AW56" s="260"/>
      <c r="AX56" s="261"/>
      <c r="AY56" s="262"/>
      <c r="AZ56" s="263"/>
      <c r="BA56" s="261">
        <f t="shared" si="73"/>
        <v>528231684</v>
      </c>
      <c r="BB56" s="264"/>
      <c r="BC56" s="265"/>
      <c r="BD56" s="255">
        <f t="shared" si="69"/>
        <v>20.3</v>
      </c>
      <c r="BE56" s="291"/>
      <c r="BF56" s="260"/>
      <c r="BG56" s="261"/>
      <c r="BH56" s="262"/>
      <c r="BI56" s="263"/>
      <c r="BJ56" s="261">
        <f t="shared" si="74"/>
        <v>528231684</v>
      </c>
      <c r="BK56" s="264"/>
      <c r="BL56" s="265"/>
      <c r="BM56" s="255">
        <f t="shared" si="70"/>
        <v>20.3</v>
      </c>
      <c r="BN56" s="291"/>
      <c r="BO56" s="260"/>
      <c r="BP56" s="261"/>
      <c r="BQ56" s="262"/>
      <c r="BR56" s="263"/>
      <c r="BS56" s="261">
        <f t="shared" si="75"/>
        <v>528231684</v>
      </c>
      <c r="BT56" s="264"/>
      <c r="BU56" s="265"/>
      <c r="BV56" s="255">
        <f>ROUND(BS56/$BA$57*100,1)</f>
        <v>20.3</v>
      </c>
      <c r="BW56" s="291"/>
    </row>
    <row r="57" spans="1:75" ht="15.75" customHeight="1" thickBot="1" x14ac:dyDescent="0.2">
      <c r="B57" s="329"/>
      <c r="C57" s="404" t="s">
        <v>6</v>
      </c>
      <c r="D57" s="404"/>
      <c r="E57" s="404"/>
      <c r="F57" s="330"/>
      <c r="G57" s="366"/>
      <c r="H57" s="332">
        <f>SUM(H46:H56)</f>
        <v>2554266957</v>
      </c>
      <c r="I57" s="333"/>
      <c r="J57" s="334"/>
      <c r="K57" s="335">
        <f t="shared" si="65"/>
        <v>100</v>
      </c>
      <c r="L57" s="333"/>
      <c r="M57" s="336"/>
      <c r="N57" s="332">
        <f>SUM(N45:N56)</f>
        <v>2484142007</v>
      </c>
      <c r="O57" s="333"/>
      <c r="P57" s="334"/>
      <c r="Q57" s="335">
        <f>SUM(Q46:Q56)</f>
        <v>100</v>
      </c>
      <c r="R57" s="333"/>
      <c r="S57" s="336"/>
      <c r="T57" s="332">
        <f>SUM(T46:T56)</f>
        <v>2598348940</v>
      </c>
      <c r="U57" s="333"/>
      <c r="V57" s="334"/>
      <c r="W57" s="335">
        <f>SUM(W46:W56)</f>
        <v>100.00000000000001</v>
      </c>
      <c r="X57" s="333"/>
      <c r="Y57" s="334"/>
      <c r="Z57" s="335">
        <f t="shared" si="57"/>
        <v>101.72581737704405</v>
      </c>
      <c r="AA57" s="333"/>
      <c r="AB57" s="334"/>
      <c r="AC57" s="335">
        <f t="shared" si="58"/>
        <v>104.59743978718524</v>
      </c>
      <c r="AD57" s="340"/>
      <c r="AE57" s="341"/>
      <c r="AF57" s="344">
        <f>SUM(AF46:AF56)</f>
        <v>100000</v>
      </c>
      <c r="AG57" s="342"/>
      <c r="AH57" s="343"/>
      <c r="AI57" s="344">
        <f>SUM(AI46:AI56)</f>
        <v>2598448940</v>
      </c>
      <c r="AJ57" s="345"/>
      <c r="AK57" s="346"/>
      <c r="AL57" s="347">
        <f>SUM(AL46:AL56)</f>
        <v>100.00000000000001</v>
      </c>
      <c r="AM57" s="345"/>
      <c r="AN57" s="341"/>
      <c r="AO57" s="344">
        <f>SUM(AO46:AO56)</f>
        <v>0</v>
      </c>
      <c r="AP57" s="342"/>
      <c r="AQ57" s="343"/>
      <c r="AR57" s="344">
        <f>SUM(AR46:AR56)</f>
        <v>2598448940</v>
      </c>
      <c r="AS57" s="345"/>
      <c r="AT57" s="346"/>
      <c r="AU57" s="347">
        <f>SUM(AU46:AU56)</f>
        <v>100.00000000000001</v>
      </c>
      <c r="AV57" s="345"/>
      <c r="AW57" s="341"/>
      <c r="AX57" s="344">
        <f>SUM(AX46:AX56)</f>
        <v>0</v>
      </c>
      <c r="AY57" s="342"/>
      <c r="AZ57" s="343"/>
      <c r="BA57" s="344">
        <f>SUM(BA46:BA56)</f>
        <v>2598448940</v>
      </c>
      <c r="BB57" s="345"/>
      <c r="BC57" s="346"/>
      <c r="BD57" s="347">
        <f>SUM(BD46:BD56)</f>
        <v>100.00000000000001</v>
      </c>
      <c r="BE57" s="367"/>
      <c r="BF57" s="341"/>
      <c r="BG57" s="344">
        <f>SUM(BG46:BG56)</f>
        <v>0</v>
      </c>
      <c r="BH57" s="342"/>
      <c r="BI57" s="343"/>
      <c r="BJ57" s="344">
        <f>SUM(BJ46:BJ56)</f>
        <v>2598448940</v>
      </c>
      <c r="BK57" s="345"/>
      <c r="BL57" s="346"/>
      <c r="BM57" s="347">
        <f>SUM(BM46:BM56)</f>
        <v>100.00000000000001</v>
      </c>
      <c r="BN57" s="367"/>
      <c r="BO57" s="341"/>
      <c r="BP57" s="344">
        <f>SUM(BP46:BP56)</f>
        <v>0</v>
      </c>
      <c r="BQ57" s="342"/>
      <c r="BR57" s="343"/>
      <c r="BS57" s="344">
        <f>SUM(BS46:BS56)</f>
        <v>2598448940</v>
      </c>
      <c r="BT57" s="345"/>
      <c r="BU57" s="346"/>
      <c r="BV57" s="347">
        <f>SUM(BV46:BV56)</f>
        <v>100.00000000000001</v>
      </c>
      <c r="BW57" s="367"/>
    </row>
    <row r="58" spans="1:75" ht="15.75" customHeight="1" x14ac:dyDescent="0.15">
      <c r="B58" s="175"/>
      <c r="C58" s="253"/>
      <c r="D58" s="253"/>
      <c r="E58" s="288"/>
      <c r="F58" s="137"/>
      <c r="G58" s="137"/>
      <c r="H58" s="138"/>
      <c r="I58" s="176"/>
      <c r="J58" s="176"/>
      <c r="K58" s="177"/>
      <c r="L58" s="176"/>
      <c r="M58" s="178"/>
      <c r="N58" s="138"/>
      <c r="O58" s="176"/>
      <c r="P58" s="176"/>
      <c r="Q58" s="177"/>
      <c r="R58" s="176"/>
      <c r="S58" s="178"/>
      <c r="T58" s="138"/>
      <c r="U58" s="176"/>
      <c r="V58" s="176"/>
      <c r="W58" s="177"/>
      <c r="X58" s="176"/>
      <c r="Y58" s="176"/>
      <c r="Z58" s="177"/>
      <c r="AA58" s="176"/>
      <c r="AB58" s="176"/>
      <c r="AC58" s="177"/>
      <c r="AD58" s="176"/>
      <c r="AE58" s="266"/>
      <c r="AF58" s="261"/>
      <c r="AG58" s="261"/>
      <c r="AH58" s="267"/>
      <c r="AI58" s="261"/>
      <c r="AJ58" s="268"/>
      <c r="AK58" s="268"/>
      <c r="AL58" s="255"/>
      <c r="AM58" s="268"/>
      <c r="AN58" s="266"/>
      <c r="AO58" s="261"/>
      <c r="AP58" s="261"/>
      <c r="AQ58" s="267"/>
      <c r="AR58" s="261"/>
      <c r="AS58" s="268"/>
      <c r="AT58" s="268"/>
      <c r="AU58" s="255"/>
      <c r="AV58" s="268"/>
      <c r="AW58" s="266"/>
      <c r="AX58" s="261"/>
      <c r="AY58" s="261"/>
      <c r="AZ58" s="267"/>
      <c r="BA58" s="261"/>
      <c r="BB58" s="268"/>
      <c r="BC58" s="268"/>
      <c r="BD58" s="255"/>
      <c r="BE58" s="294"/>
      <c r="BF58" s="266"/>
      <c r="BG58" s="261"/>
      <c r="BH58" s="261"/>
      <c r="BI58" s="267"/>
      <c r="BJ58" s="261"/>
      <c r="BK58" s="268"/>
      <c r="BL58" s="268"/>
      <c r="BM58" s="255"/>
      <c r="BN58" s="294"/>
      <c r="BO58" s="266"/>
      <c r="BP58" s="261"/>
      <c r="BQ58" s="261"/>
      <c r="BR58" s="267"/>
      <c r="BS58" s="261"/>
      <c r="BT58" s="268"/>
      <c r="BU58" s="268"/>
      <c r="BV58" s="255"/>
      <c r="BW58" s="294"/>
    </row>
    <row r="59" spans="1:75" ht="15.75" customHeight="1" x14ac:dyDescent="0.15">
      <c r="B59" s="139" t="s">
        <v>61</v>
      </c>
    </row>
    <row r="61" spans="1:75" x14ac:dyDescent="0.15">
      <c r="H61" s="173"/>
      <c r="T61" s="173"/>
    </row>
    <row r="62" spans="1:75" x14ac:dyDescent="0.15">
      <c r="T62" s="174"/>
    </row>
    <row r="63" spans="1:75" x14ac:dyDescent="0.15">
      <c r="H63" s="174"/>
      <c r="T63" s="174"/>
    </row>
    <row r="64" spans="1:75" x14ac:dyDescent="0.15">
      <c r="T64" s="174"/>
    </row>
  </sheetData>
  <mergeCells count="64">
    <mergeCell ref="BP2:BV2"/>
    <mergeCell ref="BP23:BV23"/>
    <mergeCell ref="BP43:BV43"/>
    <mergeCell ref="C57:E57"/>
    <mergeCell ref="C53:E53"/>
    <mergeCell ref="C54:E54"/>
    <mergeCell ref="C55:E55"/>
    <mergeCell ref="C56:E56"/>
    <mergeCell ref="C48:E48"/>
    <mergeCell ref="C49:E49"/>
    <mergeCell ref="C50:E50"/>
    <mergeCell ref="C51:E51"/>
    <mergeCell ref="C52:E52"/>
    <mergeCell ref="AX43:BD43"/>
    <mergeCell ref="Y45:AA45"/>
    <mergeCell ref="C46:E46"/>
    <mergeCell ref="C47:E47"/>
    <mergeCell ref="T43:W43"/>
    <mergeCell ref="Z43:Z44"/>
    <mergeCell ref="AC43:AC44"/>
    <mergeCell ref="AF43:AL43"/>
    <mergeCell ref="AO43:AU43"/>
    <mergeCell ref="C43:E45"/>
    <mergeCell ref="H43:K43"/>
    <mergeCell ref="N43:Q43"/>
    <mergeCell ref="AB45:AD45"/>
    <mergeCell ref="C30:E30"/>
    <mergeCell ref="C31:E31"/>
    <mergeCell ref="C34:E34"/>
    <mergeCell ref="AO2:AU2"/>
    <mergeCell ref="AO23:AU23"/>
    <mergeCell ref="AF23:AL23"/>
    <mergeCell ref="AX23:BD23"/>
    <mergeCell ref="C39:E39"/>
    <mergeCell ref="C2:E4"/>
    <mergeCell ref="C13:E13"/>
    <mergeCell ref="C15:E15"/>
    <mergeCell ref="C14:E14"/>
    <mergeCell ref="H2:K2"/>
    <mergeCell ref="N2:Q2"/>
    <mergeCell ref="C5:E5"/>
    <mergeCell ref="C19:E19"/>
    <mergeCell ref="Y4:AA4"/>
    <mergeCell ref="AC23:AC24"/>
    <mergeCell ref="T23:W23"/>
    <mergeCell ref="Z23:Z24"/>
    <mergeCell ref="AF2:AL2"/>
    <mergeCell ref="C26:E26"/>
    <mergeCell ref="BG2:BM2"/>
    <mergeCell ref="BG23:BM23"/>
    <mergeCell ref="BG43:BM43"/>
    <mergeCell ref="C10:E10"/>
    <mergeCell ref="C23:E25"/>
    <mergeCell ref="H23:K23"/>
    <mergeCell ref="N23:Q23"/>
    <mergeCell ref="C11:E11"/>
    <mergeCell ref="C12:E12"/>
    <mergeCell ref="Y25:AA25"/>
    <mergeCell ref="AB25:AD25"/>
    <mergeCell ref="T2:W2"/>
    <mergeCell ref="Z2:Z3"/>
    <mergeCell ref="AC2:AC3"/>
    <mergeCell ref="AB4:AD4"/>
    <mergeCell ref="AX2:BD2"/>
  </mergeCells>
  <phoneticPr fontId="2"/>
  <printOptions horizontalCentered="1"/>
  <pageMargins left="0.19685039370078741" right="0.19685039370078741" top="0.59055118110236227" bottom="0.59055118110236227" header="0.19685039370078741" footer="0.19685039370078741"/>
  <pageSetup paperSize="9" scale="59" fitToWidth="0" orientation="landscape" r:id="rId1"/>
  <ignoredErrors>
    <ignoredError sqref="Q39 W39 Q53 Q17" formula="1"/>
    <ignoredError sqref="T2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当初</vt:lpstr>
      <vt:lpstr>当初表①</vt:lpstr>
      <vt:lpstr>当初表②</vt:lpstr>
      <vt:lpstr>当初表③</vt:lpstr>
      <vt:lpstr>当初表④</vt:lpstr>
      <vt:lpstr>主なもの</vt:lpstr>
      <vt:lpstr>計数整理表（千単）</vt:lpstr>
      <vt:lpstr>'計数整理表（千単）'!Print_Area</vt:lpstr>
      <vt:lpstr>当初!Print_Area</vt:lpstr>
      <vt:lpstr>当初表①!Print_Area</vt:lpstr>
      <vt:lpstr>'計数整理表（千単）'!Print_Titles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2019-09-10T06:09:55Z</cp:lastPrinted>
  <dcterms:created xsi:type="dcterms:W3CDTF">2016-09-04T05:00:12Z</dcterms:created>
  <dcterms:modified xsi:type="dcterms:W3CDTF">2019-09-10T07:53:44Z</dcterms:modified>
</cp:coreProperties>
</file>