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7" lockStructure="1"/>
  <bookViews>
    <workbookView xWindow="120" yWindow="30" windowWidth="20340" windowHeight="7875" tabRatio="719"/>
  </bookViews>
  <sheets>
    <sheet name="3号補正" sheetId="9" r:id="rId1"/>
    <sheet name="補正項目表" sheetId="12" state="hidden" r:id="rId2"/>
    <sheet name="3号表" sheetId="13" state="hidden" r:id="rId3"/>
    <sheet name="×計数整理表（千単）" sheetId="4" state="hidden" r:id="rId4"/>
  </sheets>
  <definedNames>
    <definedName name="_xlnm.Print_Area" localSheetId="3">'×計数整理表（千単）'!$B$1:$BE$58</definedName>
    <definedName name="_xlnm.Print_Area" localSheetId="0">'3号補正'!$A$1:$AX$37</definedName>
  </definedNames>
  <calcPr calcId="145621"/>
</workbook>
</file>

<file path=xl/calcChain.xml><?xml version="1.0" encoding="utf-8"?>
<calcChain xmlns="http://schemas.openxmlformats.org/spreadsheetml/2006/main">
  <c r="N46" i="13" l="1"/>
  <c r="K46" i="13"/>
  <c r="H46" i="13"/>
  <c r="N26" i="13"/>
  <c r="K26" i="13"/>
  <c r="H26" i="13"/>
  <c r="N11" i="13"/>
  <c r="K11" i="13"/>
  <c r="H11" i="13"/>
  <c r="N56" i="13" l="1"/>
  <c r="Q56" i="13" s="1"/>
  <c r="N55" i="13"/>
  <c r="Q55" i="13" s="1"/>
  <c r="N54" i="13"/>
  <c r="Q54" i="13" s="1"/>
  <c r="N53" i="13"/>
  <c r="Q53" i="13" s="1"/>
  <c r="N52" i="13"/>
  <c r="Q52" i="13" s="1"/>
  <c r="N51" i="13"/>
  <c r="Q51" i="13" s="1"/>
  <c r="N50" i="13"/>
  <c r="Q50" i="13" s="1"/>
  <c r="N49" i="13" l="1"/>
  <c r="Q49" i="13" s="1"/>
  <c r="N48" i="13"/>
  <c r="Q48" i="13" s="1"/>
  <c r="N47" i="13"/>
  <c r="Q47" i="13" s="1"/>
  <c r="K35" i="13" l="1"/>
  <c r="H35" i="13"/>
  <c r="K41" i="13"/>
  <c r="N41" i="13" s="1"/>
  <c r="N39" i="13"/>
  <c r="N38" i="13"/>
  <c r="Q38" i="13" s="1"/>
  <c r="N37" i="13"/>
  <c r="Q37" i="13" s="1"/>
  <c r="N36" i="13"/>
  <c r="Q36" i="13" s="1"/>
  <c r="N34" i="13" l="1"/>
  <c r="N33" i="13"/>
  <c r="N32" i="13"/>
  <c r="N31" i="13"/>
  <c r="N30" i="13"/>
  <c r="N29" i="13"/>
  <c r="N28" i="13"/>
  <c r="N27" i="13"/>
  <c r="N20" i="13"/>
  <c r="N17" i="13"/>
  <c r="N16" i="13"/>
  <c r="N15" i="13"/>
  <c r="N14" i="13"/>
  <c r="N13" i="13"/>
  <c r="N12" i="13" l="1"/>
  <c r="N57" i="13" l="1"/>
  <c r="N35" i="13"/>
  <c r="Q35" i="13" s="1"/>
  <c r="K22" i="13"/>
  <c r="K40" i="13" s="1"/>
  <c r="K58" i="13" s="1"/>
  <c r="H22" i="13"/>
  <c r="N21" i="13"/>
  <c r="N19" i="13"/>
  <c r="K18" i="13"/>
  <c r="N18" i="13" s="1"/>
  <c r="N6" i="13"/>
  <c r="N4" i="13"/>
  <c r="Q19" i="13" l="1"/>
  <c r="Q21" i="13"/>
  <c r="N22" i="13"/>
  <c r="Q18" i="13"/>
  <c r="Q22" i="13"/>
  <c r="Q57" i="13"/>
  <c r="H40" i="13"/>
  <c r="Q27" i="13" l="1"/>
  <c r="Q13" i="13"/>
  <c r="Q28" i="13"/>
  <c r="Q33" i="13"/>
  <c r="Q30" i="13"/>
  <c r="Q32" i="13"/>
  <c r="Q17" i="13"/>
  <c r="Q34" i="13"/>
  <c r="Q14" i="13"/>
  <c r="Q15" i="13"/>
  <c r="Q20" i="13"/>
  <c r="Q31" i="13"/>
  <c r="Q29" i="13"/>
  <c r="Q16" i="13"/>
  <c r="Q12" i="13"/>
  <c r="N40" i="13"/>
  <c r="H58" i="13"/>
  <c r="N58" i="13" s="1"/>
  <c r="Q58" i="13" s="1"/>
  <c r="Q41" i="13" l="1"/>
  <c r="Q40" i="13"/>
  <c r="Q39" i="13"/>
  <c r="AX19" i="4" l="1"/>
  <c r="T79" i="4" l="1"/>
  <c r="T81" i="4"/>
  <c r="T80" i="4"/>
  <c r="H80" i="4"/>
  <c r="N56" i="4"/>
  <c r="N57" i="4" s="1"/>
  <c r="AX57" i="4"/>
  <c r="AO57" i="4"/>
  <c r="AF57" i="4"/>
  <c r="T57" i="4"/>
  <c r="H57" i="4"/>
  <c r="AI56" i="4"/>
  <c r="AR56" i="4" s="1"/>
  <c r="Z56" i="4"/>
  <c r="AI55" i="4"/>
  <c r="AR55" i="4" s="1"/>
  <c r="AC55" i="4"/>
  <c r="Z55" i="4"/>
  <c r="AI54" i="4"/>
  <c r="AC54" i="4"/>
  <c r="Z54" i="4"/>
  <c r="AI53" i="4"/>
  <c r="AC53" i="4"/>
  <c r="Z53" i="4"/>
  <c r="AI52" i="4"/>
  <c r="AC52" i="4"/>
  <c r="Z52" i="4"/>
  <c r="AI51" i="4"/>
  <c r="AR51" i="4" s="1"/>
  <c r="AC51" i="4"/>
  <c r="Z51" i="4"/>
  <c r="AI50" i="4"/>
  <c r="AR50" i="4" s="1"/>
  <c r="BA50" i="4" s="1"/>
  <c r="AC50" i="4"/>
  <c r="Z50" i="4"/>
  <c r="AI49" i="4"/>
  <c r="AR49" i="4" s="1"/>
  <c r="BA49" i="4" s="1"/>
  <c r="AC49" i="4"/>
  <c r="Z49" i="4"/>
  <c r="AI48" i="4"/>
  <c r="AC48" i="4"/>
  <c r="Z48" i="4"/>
  <c r="AI47" i="4"/>
  <c r="AR47" i="4" s="1"/>
  <c r="AC47" i="4"/>
  <c r="Z47" i="4"/>
  <c r="AI46" i="4"/>
  <c r="AC46" i="4"/>
  <c r="Z46" i="4"/>
  <c r="AC56" i="4" l="1"/>
  <c r="AI57" i="4"/>
  <c r="Z57" i="4"/>
  <c r="AR46" i="4"/>
  <c r="BA46" i="4" s="1"/>
  <c r="AR53" i="4"/>
  <c r="BA53" i="4" s="1"/>
  <c r="AR54" i="4"/>
  <c r="AC57" i="4"/>
  <c r="BA56" i="4"/>
  <c r="BA47" i="4"/>
  <c r="BA51" i="4"/>
  <c r="BA55" i="4"/>
  <c r="AR48" i="4"/>
  <c r="AR52" i="4"/>
  <c r="BA54" i="4"/>
  <c r="AR57" i="4" l="1"/>
  <c r="BA52" i="4"/>
  <c r="BA48" i="4"/>
  <c r="T75" i="4"/>
  <c r="W74" i="4" s="1"/>
  <c r="N75" i="4"/>
  <c r="H75" i="4"/>
  <c r="AX34" i="4"/>
  <c r="AX31" i="4"/>
  <c r="AX26" i="4"/>
  <c r="AO31" i="4"/>
  <c r="AO34" i="4"/>
  <c r="AO26" i="4"/>
  <c r="AF26" i="4"/>
  <c r="AF31" i="4"/>
  <c r="AF34" i="4"/>
  <c r="AC36" i="4"/>
  <c r="T34" i="4"/>
  <c r="T31" i="4"/>
  <c r="AI31" i="4" s="1"/>
  <c r="AR31" i="4" s="1"/>
  <c r="T26" i="4"/>
  <c r="N31" i="4"/>
  <c r="N26" i="4"/>
  <c r="H31" i="4"/>
  <c r="H34" i="4"/>
  <c r="H26" i="4"/>
  <c r="AX16" i="4"/>
  <c r="AX5" i="4"/>
  <c r="AO16" i="4"/>
  <c r="AO5" i="4"/>
  <c r="AF5" i="4"/>
  <c r="AF20" i="4" s="1"/>
  <c r="AF16" i="4"/>
  <c r="T5" i="4"/>
  <c r="T16" i="4"/>
  <c r="N5" i="4"/>
  <c r="N16" i="4"/>
  <c r="H5" i="4"/>
  <c r="H16" i="4"/>
  <c r="AX75" i="4"/>
  <c r="AI74" i="4"/>
  <c r="AR74" i="4" s="1"/>
  <c r="BA74" i="4" s="1"/>
  <c r="AI73" i="4"/>
  <c r="AR73" i="4" s="1"/>
  <c r="BA73" i="4" s="1"/>
  <c r="AI72" i="4"/>
  <c r="AR72" i="4" s="1"/>
  <c r="BA72" i="4" s="1"/>
  <c r="AI71" i="4"/>
  <c r="AR71" i="4" s="1"/>
  <c r="BA71" i="4" s="1"/>
  <c r="AI70" i="4"/>
  <c r="AR70" i="4" s="1"/>
  <c r="BA70" i="4" s="1"/>
  <c r="AI69" i="4"/>
  <c r="AR69" i="4" s="1"/>
  <c r="BA69" i="4" s="1"/>
  <c r="AI68" i="4"/>
  <c r="AR68" i="4" s="1"/>
  <c r="BA68" i="4" s="1"/>
  <c r="AI67" i="4"/>
  <c r="AR67" i="4" s="1"/>
  <c r="BA67" i="4" s="1"/>
  <c r="AI66" i="4"/>
  <c r="AR66" i="4" s="1"/>
  <c r="BA66" i="4" s="1"/>
  <c r="AI65" i="4"/>
  <c r="AR65" i="4" s="1"/>
  <c r="BA65" i="4" s="1"/>
  <c r="AI64" i="4"/>
  <c r="AR64" i="4" s="1"/>
  <c r="BA64" i="4" s="1"/>
  <c r="AI63" i="4"/>
  <c r="AR63" i="4" s="1"/>
  <c r="BA63" i="4" s="1"/>
  <c r="AO75" i="4"/>
  <c r="AF75" i="4"/>
  <c r="AI38" i="4"/>
  <c r="AR38" i="4" s="1"/>
  <c r="BA38" i="4" s="1"/>
  <c r="AI37" i="4"/>
  <c r="AR37" i="4" s="1"/>
  <c r="BA37" i="4" s="1"/>
  <c r="AI36" i="4"/>
  <c r="AR36" i="4" s="1"/>
  <c r="BA36" i="4" s="1"/>
  <c r="AI35" i="4"/>
  <c r="AR35" i="4" s="1"/>
  <c r="BA35" i="4" s="1"/>
  <c r="AI33" i="4"/>
  <c r="AR33" i="4" s="1"/>
  <c r="BA33" i="4" s="1"/>
  <c r="AI32" i="4"/>
  <c r="AR32" i="4" s="1"/>
  <c r="BA32" i="4" s="1"/>
  <c r="AI30" i="4"/>
  <c r="AR30" i="4" s="1"/>
  <c r="BA30" i="4" s="1"/>
  <c r="AI29" i="4"/>
  <c r="AR29" i="4" s="1"/>
  <c r="BA29" i="4" s="1"/>
  <c r="AI28" i="4"/>
  <c r="AR28" i="4" s="1"/>
  <c r="BA28" i="4" s="1"/>
  <c r="AI27" i="4"/>
  <c r="AR27" i="4" s="1"/>
  <c r="BA27" i="4" s="1"/>
  <c r="AI19" i="4"/>
  <c r="AR19" i="4" s="1"/>
  <c r="AI18" i="4"/>
  <c r="AR18" i="4" s="1"/>
  <c r="BA18" i="4" s="1"/>
  <c r="AI17" i="4"/>
  <c r="AR17" i="4" s="1"/>
  <c r="BA17" i="4" s="1"/>
  <c r="AI16" i="4"/>
  <c r="AI15" i="4"/>
  <c r="AR15" i="4" s="1"/>
  <c r="BA15" i="4" s="1"/>
  <c r="AI14" i="4"/>
  <c r="AR14" i="4" s="1"/>
  <c r="BA14" i="4" s="1"/>
  <c r="AI13" i="4"/>
  <c r="AR13" i="4" s="1"/>
  <c r="BA13" i="4" s="1"/>
  <c r="AI12" i="4"/>
  <c r="AR12" i="4" s="1"/>
  <c r="BA12" i="4" s="1"/>
  <c r="AI11" i="4"/>
  <c r="AR11" i="4" s="1"/>
  <c r="BA11" i="4" s="1"/>
  <c r="AI10" i="4"/>
  <c r="AR10" i="4" s="1"/>
  <c r="BA10" i="4" s="1"/>
  <c r="AI9" i="4"/>
  <c r="AR9" i="4" s="1"/>
  <c r="BA9" i="4" s="1"/>
  <c r="AI8" i="4"/>
  <c r="AR8" i="4" s="1"/>
  <c r="BA8" i="4" s="1"/>
  <c r="AI7" i="4"/>
  <c r="AR7" i="4" s="1"/>
  <c r="BA7" i="4" s="1"/>
  <c r="AI6" i="4"/>
  <c r="AR6" i="4" s="1"/>
  <c r="BA6" i="4" s="1"/>
  <c r="W68" i="4"/>
  <c r="K74" i="4"/>
  <c r="K68" i="4"/>
  <c r="K67" i="4"/>
  <c r="AC67" i="4"/>
  <c r="Z67" i="4"/>
  <c r="AC74" i="4"/>
  <c r="Z74" i="4"/>
  <c r="AC73" i="4"/>
  <c r="Z73" i="4"/>
  <c r="AC72" i="4"/>
  <c r="Z72" i="4"/>
  <c r="AC71" i="4"/>
  <c r="Z71" i="4"/>
  <c r="AC70" i="4"/>
  <c r="Z70" i="4"/>
  <c r="AC69" i="4"/>
  <c r="Z69" i="4"/>
  <c r="AC68" i="4"/>
  <c r="Z68" i="4"/>
  <c r="AC66" i="4"/>
  <c r="Z66" i="4"/>
  <c r="AC65" i="4"/>
  <c r="Z65" i="4"/>
  <c r="AC64" i="4"/>
  <c r="Z64" i="4"/>
  <c r="AC63" i="4"/>
  <c r="Z63" i="4"/>
  <c r="Z36" i="4"/>
  <c r="Z38" i="4"/>
  <c r="Z37" i="4"/>
  <c r="AC37" i="4"/>
  <c r="AC35" i="4"/>
  <c r="Z35" i="4"/>
  <c r="Z33" i="4"/>
  <c r="AC33" i="4"/>
  <c r="AC32" i="4"/>
  <c r="Z32" i="4"/>
  <c r="AC30" i="4"/>
  <c r="Z30" i="4"/>
  <c r="AC29" i="4"/>
  <c r="Z29" i="4"/>
  <c r="Z28" i="4"/>
  <c r="AC28" i="4"/>
  <c r="AC27" i="4"/>
  <c r="Z27" i="4"/>
  <c r="AC19" i="4"/>
  <c r="AC18" i="4"/>
  <c r="AC17" i="4"/>
  <c r="AC15" i="4"/>
  <c r="AC14" i="4"/>
  <c r="AC13" i="4"/>
  <c r="AC12" i="4"/>
  <c r="AC11" i="4"/>
  <c r="AC10" i="4"/>
  <c r="AC9" i="4"/>
  <c r="AC8" i="4"/>
  <c r="AC6" i="4"/>
  <c r="Z19" i="4"/>
  <c r="Z18" i="4"/>
  <c r="Z17" i="4"/>
  <c r="Z15" i="4"/>
  <c r="Z14" i="4"/>
  <c r="Z13" i="4"/>
  <c r="Z12" i="4"/>
  <c r="Z11" i="4"/>
  <c r="Z10" i="4"/>
  <c r="Z9" i="4"/>
  <c r="Z8" i="4"/>
  <c r="Z7" i="4"/>
  <c r="Z6" i="4"/>
  <c r="AC7" i="4"/>
  <c r="Q70" i="4" l="1"/>
  <c r="Q66" i="4"/>
  <c r="Q56" i="4"/>
  <c r="Q46" i="4"/>
  <c r="Q73" i="4"/>
  <c r="W56" i="4"/>
  <c r="W47" i="4"/>
  <c r="K51" i="4"/>
  <c r="K46" i="4"/>
  <c r="K63" i="4"/>
  <c r="K56" i="4"/>
  <c r="K52" i="4"/>
  <c r="K55" i="4"/>
  <c r="K54" i="4"/>
  <c r="K53" i="4"/>
  <c r="K50" i="4"/>
  <c r="K49" i="4"/>
  <c r="K47" i="4"/>
  <c r="K48" i="4"/>
  <c r="K72" i="4"/>
  <c r="Z16" i="4"/>
  <c r="Z34" i="4"/>
  <c r="Q63" i="4"/>
  <c r="Q55" i="4"/>
  <c r="Q54" i="4"/>
  <c r="Q53" i="4"/>
  <c r="Q52" i="4"/>
  <c r="Q48" i="4"/>
  <c r="Q51" i="4"/>
  <c r="Q50" i="4"/>
  <c r="Q49" i="4"/>
  <c r="Q47" i="4"/>
  <c r="K65" i="4"/>
  <c r="K73" i="4"/>
  <c r="W71" i="4"/>
  <c r="W55" i="4"/>
  <c r="W54" i="4"/>
  <c r="W53" i="4"/>
  <c r="W51" i="4"/>
  <c r="W50" i="4"/>
  <c r="W49" i="4"/>
  <c r="W52" i="4"/>
  <c r="W48" i="4"/>
  <c r="W46" i="4"/>
  <c r="BA57" i="4"/>
  <c r="AC16" i="4"/>
  <c r="T39" i="4"/>
  <c r="W32" i="4" s="1"/>
  <c r="Q65" i="4"/>
  <c r="Q72" i="4"/>
  <c r="H39" i="4"/>
  <c r="K34" i="4" s="1"/>
  <c r="AF39" i="4"/>
  <c r="AF40" i="4" s="1"/>
  <c r="Q68" i="4"/>
  <c r="H20" i="4"/>
  <c r="K7" i="4" s="1"/>
  <c r="AO20" i="4"/>
  <c r="K29" i="4"/>
  <c r="W64" i="4"/>
  <c r="W69" i="4"/>
  <c r="W73" i="4"/>
  <c r="T20" i="4"/>
  <c r="W14" i="4" s="1"/>
  <c r="Z31" i="4"/>
  <c r="AC75" i="4"/>
  <c r="W65" i="4"/>
  <c r="W70" i="4"/>
  <c r="AC5" i="4"/>
  <c r="AR75" i="4"/>
  <c r="AU56" i="4" s="1"/>
  <c r="Z5" i="4"/>
  <c r="AX20" i="4"/>
  <c r="BA31" i="4"/>
  <c r="AI75" i="4"/>
  <c r="AL56" i="4" s="1"/>
  <c r="AC31" i="4"/>
  <c r="W66" i="4"/>
  <c r="W72" i="4"/>
  <c r="AI5" i="4"/>
  <c r="AR5" i="4" s="1"/>
  <c r="BA5" i="4" s="1"/>
  <c r="K32" i="4"/>
  <c r="K27" i="4"/>
  <c r="BA75" i="4"/>
  <c r="BD56" i="4" s="1"/>
  <c r="W63" i="4"/>
  <c r="W67" i="4"/>
  <c r="Q64" i="4"/>
  <c r="Q69" i="4"/>
  <c r="Q74" i="4"/>
  <c r="Q67" i="4"/>
  <c r="Q71" i="4"/>
  <c r="K64" i="4"/>
  <c r="K69" i="4"/>
  <c r="K70" i="4"/>
  <c r="Z75" i="4"/>
  <c r="K66" i="4"/>
  <c r="K71" i="4"/>
  <c r="AX39" i="4"/>
  <c r="AX40" i="4" s="1"/>
  <c r="AO39" i="4"/>
  <c r="AO40" i="4" s="1"/>
  <c r="AI34" i="4"/>
  <c r="AR34" i="4" s="1"/>
  <c r="BA34" i="4" s="1"/>
  <c r="AC26" i="4"/>
  <c r="AI26" i="4"/>
  <c r="Z26" i="4"/>
  <c r="K26" i="4"/>
  <c r="K31" i="4"/>
  <c r="BA19" i="4"/>
  <c r="AR16" i="4"/>
  <c r="N20" i="4"/>
  <c r="T40" i="4" l="1"/>
  <c r="W40" i="4" s="1"/>
  <c r="W37" i="4"/>
  <c r="K38" i="4"/>
  <c r="K35" i="4"/>
  <c r="W30" i="4"/>
  <c r="W33" i="4"/>
  <c r="K37" i="4"/>
  <c r="W35" i="4"/>
  <c r="K28" i="4"/>
  <c r="K30" i="4"/>
  <c r="K36" i="4"/>
  <c r="W38" i="4"/>
  <c r="W36" i="4"/>
  <c r="W29" i="4"/>
  <c r="W26" i="4"/>
  <c r="W27" i="4"/>
  <c r="W31" i="4"/>
  <c r="W57" i="4"/>
  <c r="BD73" i="4"/>
  <c r="BD50" i="4"/>
  <c r="BD49" i="4"/>
  <c r="BD46" i="4"/>
  <c r="BD53" i="4"/>
  <c r="BD47" i="4"/>
  <c r="BD54" i="4"/>
  <c r="BD55" i="4"/>
  <c r="BD51" i="4"/>
  <c r="K18" i="4"/>
  <c r="AL49" i="4"/>
  <c r="AL46" i="4"/>
  <c r="AL53" i="4"/>
  <c r="AL48" i="4"/>
  <c r="AL52" i="4"/>
  <c r="AL51" i="4"/>
  <c r="AL55" i="4"/>
  <c r="AL54" i="4"/>
  <c r="AL50" i="4"/>
  <c r="AL47" i="4"/>
  <c r="AU46" i="4"/>
  <c r="AU51" i="4"/>
  <c r="AU50" i="4"/>
  <c r="AU49" i="4"/>
  <c r="AU47" i="4"/>
  <c r="AU55" i="4"/>
  <c r="AU54" i="4"/>
  <c r="AU48" i="4"/>
  <c r="AU53" i="4"/>
  <c r="AU52" i="4"/>
  <c r="K15" i="4"/>
  <c r="W34" i="4"/>
  <c r="W28" i="4"/>
  <c r="BD48" i="4"/>
  <c r="BD52" i="4"/>
  <c r="K57" i="4"/>
  <c r="Q57" i="4"/>
  <c r="K8" i="4"/>
  <c r="W9" i="4"/>
  <c r="K14" i="4"/>
  <c r="K17" i="4"/>
  <c r="K10" i="4"/>
  <c r="K19" i="4"/>
  <c r="K13" i="4"/>
  <c r="K16" i="4"/>
  <c r="K11" i="4"/>
  <c r="K9" i="4"/>
  <c r="Z39" i="4"/>
  <c r="K33" i="4"/>
  <c r="H40" i="4"/>
  <c r="K40" i="4" s="1"/>
  <c r="K6" i="4"/>
  <c r="K12" i="4"/>
  <c r="K5" i="4"/>
  <c r="Z20" i="4"/>
  <c r="AI20" i="4"/>
  <c r="AL13" i="4" s="1"/>
  <c r="AR20" i="4"/>
  <c r="AU15" i="4" s="1"/>
  <c r="Q75" i="4"/>
  <c r="K39" i="4"/>
  <c r="W18" i="4"/>
  <c r="W17" i="4"/>
  <c r="W12" i="4"/>
  <c r="W15" i="4"/>
  <c r="W19" i="4"/>
  <c r="W6" i="4"/>
  <c r="W11" i="4"/>
  <c r="W16" i="4"/>
  <c r="W10" i="4"/>
  <c r="W8" i="4"/>
  <c r="W7" i="4"/>
  <c r="W13" i="4"/>
  <c r="W5" i="4"/>
  <c r="AR26" i="4"/>
  <c r="AI39" i="4"/>
  <c r="AI40" i="4" s="1"/>
  <c r="AL40" i="4" s="1"/>
  <c r="Q6" i="4"/>
  <c r="N38" i="4"/>
  <c r="K75" i="4"/>
  <c r="W75" i="4"/>
  <c r="BA16" i="4"/>
  <c r="Q7" i="4"/>
  <c r="Q11" i="4"/>
  <c r="Q19" i="4"/>
  <c r="Q16" i="4"/>
  <c r="Q10" i="4"/>
  <c r="Q14" i="4"/>
  <c r="Q9" i="4"/>
  <c r="AC20" i="4"/>
  <c r="Q13" i="4"/>
  <c r="Q8" i="4"/>
  <c r="Q17" i="4"/>
  <c r="Q18" i="4"/>
  <c r="Q12" i="4"/>
  <c r="Q15" i="4"/>
  <c r="Q5" i="4"/>
  <c r="AU14" i="4"/>
  <c r="AU12" i="4"/>
  <c r="AL64" i="4"/>
  <c r="AL66" i="4"/>
  <c r="AL74" i="4"/>
  <c r="AL65" i="4"/>
  <c r="AL73" i="4"/>
  <c r="AL70" i="4"/>
  <c r="AL69" i="4"/>
  <c r="AL72" i="4"/>
  <c r="AL68" i="4"/>
  <c r="AL71" i="4"/>
  <c r="AL63" i="4"/>
  <c r="AL67" i="4"/>
  <c r="AL17" i="4"/>
  <c r="AU8" i="4" l="1"/>
  <c r="AL30" i="4"/>
  <c r="W39" i="4"/>
  <c r="AL35" i="4"/>
  <c r="AU9" i="4"/>
  <c r="AU13" i="4"/>
  <c r="AU11" i="4"/>
  <c r="AU10" i="4"/>
  <c r="AU18" i="4"/>
  <c r="AU7" i="4"/>
  <c r="AU16" i="4"/>
  <c r="AU17" i="4"/>
  <c r="AL11" i="4"/>
  <c r="AU6" i="4"/>
  <c r="AU19" i="4"/>
  <c r="AU5" i="4"/>
  <c r="AL12" i="4"/>
  <c r="AL9" i="4"/>
  <c r="BD57" i="4"/>
  <c r="AL57" i="4"/>
  <c r="AL26" i="4"/>
  <c r="AL19" i="4"/>
  <c r="AL8" i="4"/>
  <c r="K20" i="4"/>
  <c r="AU57" i="4"/>
  <c r="Z40" i="4"/>
  <c r="AL33" i="4"/>
  <c r="AL27" i="4"/>
  <c r="AL37" i="4"/>
  <c r="AL36" i="4"/>
  <c r="AL28" i="4"/>
  <c r="AL38" i="4"/>
  <c r="AL10" i="4"/>
  <c r="AL29" i="4"/>
  <c r="W20" i="4"/>
  <c r="AL31" i="4"/>
  <c r="AL32" i="4"/>
  <c r="AL34" i="4"/>
  <c r="AL15" i="4"/>
  <c r="AL7" i="4"/>
  <c r="AL14" i="4"/>
  <c r="AL16" i="4"/>
  <c r="AL18" i="4"/>
  <c r="AL5" i="4"/>
  <c r="AL6" i="4"/>
  <c r="BA20" i="4"/>
  <c r="BD16" i="4" s="1"/>
  <c r="N34" i="4"/>
  <c r="AC38" i="4"/>
  <c r="BA26" i="4"/>
  <c r="AR39" i="4"/>
  <c r="AR40" i="4" s="1"/>
  <c r="AU40" i="4" s="1"/>
  <c r="Q20" i="4"/>
  <c r="BD66" i="4"/>
  <c r="BD65" i="4"/>
  <c r="BD70" i="4"/>
  <c r="BD64" i="4"/>
  <c r="BD63" i="4"/>
  <c r="BD67" i="4"/>
  <c r="BD68" i="4"/>
  <c r="BD71" i="4"/>
  <c r="BD72" i="4"/>
  <c r="BD69" i="4"/>
  <c r="BD74" i="4"/>
  <c r="AL75" i="4"/>
  <c r="AU66" i="4"/>
  <c r="AU74" i="4"/>
  <c r="AU64" i="4"/>
  <c r="AU73" i="4"/>
  <c r="AU69" i="4"/>
  <c r="AU68" i="4"/>
  <c r="AU70" i="4"/>
  <c r="AU63" i="4"/>
  <c r="AU72" i="4"/>
  <c r="AU71" i="4"/>
  <c r="AU65" i="4"/>
  <c r="AU67" i="4"/>
  <c r="AU20" i="4" l="1"/>
  <c r="AU32" i="4"/>
  <c r="AU36" i="4"/>
  <c r="AL20" i="4"/>
  <c r="AL39" i="4"/>
  <c r="AU38" i="4"/>
  <c r="BD13" i="4"/>
  <c r="AU35" i="4"/>
  <c r="AU30" i="4"/>
  <c r="BD17" i="4"/>
  <c r="AU34" i="4"/>
  <c r="AU29" i="4"/>
  <c r="BD18" i="4"/>
  <c r="BD14" i="4"/>
  <c r="AU28" i="4"/>
  <c r="BD15" i="4"/>
  <c r="AU37" i="4"/>
  <c r="AU33" i="4"/>
  <c r="AU27" i="4"/>
  <c r="AU26" i="4"/>
  <c r="BD19" i="4"/>
  <c r="AU31" i="4"/>
  <c r="N39" i="4"/>
  <c r="Q34" i="4" s="1"/>
  <c r="AC34" i="4"/>
  <c r="BD10" i="4"/>
  <c r="BA39" i="4"/>
  <c r="BD12" i="4"/>
  <c r="BD9" i="4"/>
  <c r="BD8" i="4"/>
  <c r="BD6" i="4"/>
  <c r="BD11" i="4"/>
  <c r="BD7" i="4"/>
  <c r="BD5" i="4"/>
  <c r="BD75" i="4"/>
  <c r="AU75" i="4"/>
  <c r="BD26" i="4" l="1"/>
  <c r="BF50" i="4"/>
  <c r="BF49" i="4"/>
  <c r="BF47" i="4"/>
  <c r="BF46" i="4"/>
  <c r="BF53" i="4"/>
  <c r="BF55" i="4"/>
  <c r="BF54" i="4"/>
  <c r="BF56" i="4"/>
  <c r="BF51" i="4"/>
  <c r="BF48" i="4"/>
  <c r="BF52" i="4"/>
  <c r="BF27" i="4"/>
  <c r="BD33" i="4"/>
  <c r="BF37" i="4"/>
  <c r="BF29" i="4"/>
  <c r="BF33" i="4"/>
  <c r="BF36" i="4"/>
  <c r="BF38" i="4"/>
  <c r="BF35" i="4"/>
  <c r="BF32" i="4"/>
  <c r="BD38" i="4"/>
  <c r="BF30" i="4"/>
  <c r="BF28" i="4"/>
  <c r="BF34" i="4"/>
  <c r="BD34" i="4"/>
  <c r="BF31" i="4"/>
  <c r="BF26" i="4"/>
  <c r="AU39" i="4"/>
  <c r="BD20" i="4"/>
  <c r="BA40" i="4"/>
  <c r="BD40" i="4" s="1"/>
  <c r="BD30" i="4"/>
  <c r="BD27" i="4"/>
  <c r="BD32" i="4"/>
  <c r="BD36" i="4"/>
  <c r="BD29" i="4"/>
  <c r="BD31" i="4"/>
  <c r="BD28" i="4"/>
  <c r="BD35" i="4"/>
  <c r="BD37" i="4"/>
  <c r="Q38" i="4"/>
  <c r="Q35" i="4"/>
  <c r="Q26" i="4"/>
  <c r="Q32" i="4"/>
  <c r="Q28" i="4"/>
  <c r="Q36" i="4"/>
  <c r="N40" i="4"/>
  <c r="Q29" i="4"/>
  <c r="Q31" i="4"/>
  <c r="Q33" i="4"/>
  <c r="Q30" i="4"/>
  <c r="Q37" i="4"/>
  <c r="AC39" i="4"/>
  <c r="Q27" i="4"/>
  <c r="BD39" i="4" l="1"/>
  <c r="Q40" i="4"/>
  <c r="AC40" i="4"/>
  <c r="Q39" i="4"/>
</calcChain>
</file>

<file path=xl/sharedStrings.xml><?xml version="1.0" encoding="utf-8"?>
<sst xmlns="http://schemas.openxmlformats.org/spreadsheetml/2006/main" count="254" uniqueCount="109">
  <si>
    <t>区分</t>
    <rPh sb="0" eb="2">
      <t>クブン</t>
    </rPh>
    <phoneticPr fontId="2"/>
  </si>
  <si>
    <t>補正</t>
    <rPh sb="0" eb="2">
      <t>ホセイ</t>
    </rPh>
    <phoneticPr fontId="2"/>
  </si>
  <si>
    <t>補正後</t>
    <rPh sb="0" eb="2">
      <t>ホセイ</t>
    </rPh>
    <rPh sb="2" eb="3">
      <t>ゴ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</si>
  <si>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</si>
  <si>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</si>
  <si>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国庫支出金</t>
    <rPh sb="0" eb="2">
      <t>コッコ</t>
    </rPh>
    <rPh sb="2" eb="5">
      <t>シシュツキン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</si>
  <si>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</si>
  <si>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</si>
  <si>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</si>
  <si>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2号補正</t>
    <rPh sb="1" eb="2">
      <t>ゴウ</t>
    </rPh>
    <rPh sb="2" eb="4">
      <t>ホセイ</t>
    </rPh>
    <phoneticPr fontId="2"/>
  </si>
  <si>
    <t>構成比</t>
    <rPh sb="0" eb="3">
      <t>コウセイヒ</t>
    </rPh>
    <phoneticPr fontId="2"/>
  </si>
  <si>
    <t>建設事業費</t>
    <rPh sb="0" eb="2">
      <t>ケンセツ</t>
    </rPh>
    <rPh sb="2" eb="4">
      <t>ジギョウ</t>
    </rPh>
    <rPh sb="4" eb="5">
      <t>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</si>
  <si>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</si>
  <si>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</si>
  <si>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</si>
  <si>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府民文化部</t>
    <rPh sb="0" eb="2">
      <t>フミン</t>
    </rPh>
    <rPh sb="2" eb="4">
      <t>ブンカ</t>
    </rPh>
    <rPh sb="4" eb="5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</si>
  <si>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</si>
  <si>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予算額</t>
    <rPh sb="0" eb="3">
      <t>ヨサンガク</t>
    </rPh>
    <phoneticPr fontId="2"/>
  </si>
  <si>
    <t>27年度当初</t>
    <rPh sb="2" eb="4">
      <t>ネンド</t>
    </rPh>
    <rPh sb="4" eb="6">
      <t>トウショ</t>
    </rPh>
    <phoneticPr fontId="2"/>
  </si>
  <si>
    <t>27年度最終</t>
    <rPh sb="2" eb="4">
      <t>ネンド</t>
    </rPh>
    <rPh sb="4" eb="6">
      <t>サイシュウ</t>
    </rPh>
    <phoneticPr fontId="2"/>
  </si>
  <si>
    <t>28年度当初</t>
    <rPh sb="2" eb="4">
      <t>ネンド</t>
    </rPh>
    <rPh sb="4" eb="6">
      <t>トウショ</t>
    </rPh>
    <phoneticPr fontId="2"/>
  </si>
  <si>
    <t>(C)／(A)</t>
    <phoneticPr fontId="2"/>
  </si>
  <si>
    <t>(C)／(B)</t>
    <phoneticPr fontId="2"/>
  </si>
  <si>
    <t>(A)</t>
    <phoneticPr fontId="2"/>
  </si>
  <si>
    <t>(B)</t>
    <phoneticPr fontId="2"/>
  </si>
  <si>
    <t>(C)</t>
    <phoneticPr fontId="2"/>
  </si>
  <si>
    <t>府税</t>
    <rPh sb="0" eb="2">
      <t>フゼイ</t>
    </rPh>
    <phoneticPr fontId="2"/>
  </si>
  <si>
    <t>法人二税</t>
    <rPh sb="0" eb="2">
      <t>ホウジン</t>
    </rPh>
    <rPh sb="2" eb="3">
      <t>２</t>
    </rPh>
    <rPh sb="3" eb="4">
      <t>ゼイ</t>
    </rPh>
    <phoneticPr fontId="2"/>
  </si>
  <si>
    <t>地方消費税</t>
    <rPh sb="0" eb="2">
      <t>チホウ</t>
    </rPh>
    <rPh sb="2" eb="5">
      <t>ショウヒゼイ</t>
    </rPh>
    <phoneticPr fontId="2"/>
  </si>
  <si>
    <t>個人府民税</t>
    <rPh sb="0" eb="2">
      <t>コジン</t>
    </rPh>
    <rPh sb="2" eb="4">
      <t>フミン</t>
    </rPh>
    <rPh sb="4" eb="5">
      <t>ゼイ</t>
    </rPh>
    <phoneticPr fontId="2"/>
  </si>
  <si>
    <t>その他税</t>
    <rPh sb="2" eb="3">
      <t>ホカ</t>
    </rPh>
    <rPh sb="3" eb="4">
      <t>ゼイ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</si>
  <si>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</si>
  <si>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</si>
  <si>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</si>
  <si>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</si>
  <si>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府債</t>
    <rPh sb="0" eb="1">
      <t>フ</t>
    </rPh>
    <rPh sb="1" eb="2">
      <t>サイ</t>
    </rPh>
    <phoneticPr fontId="2"/>
  </si>
  <si>
    <t>対前年度
当初比</t>
    <rPh sb="0" eb="1">
      <t>タイ</t>
    </rPh>
    <rPh sb="1" eb="3">
      <t>ゼンネン</t>
    </rPh>
    <rPh sb="3" eb="4">
      <t>ド</t>
    </rPh>
    <rPh sb="5" eb="7">
      <t>トウショ</t>
    </rPh>
    <rPh sb="7" eb="8">
      <t>ヒ</t>
    </rPh>
    <phoneticPr fontId="2"/>
  </si>
  <si>
    <t>対前年度
最終比</t>
    <rPh sb="0" eb="1">
      <t>タイ</t>
    </rPh>
    <rPh sb="1" eb="3">
      <t>ゼンネン</t>
    </rPh>
    <rPh sb="3" eb="4">
      <t>ド</t>
    </rPh>
    <rPh sb="5" eb="7">
      <t>サイシュウ</t>
    </rPh>
    <rPh sb="7" eb="8">
      <t>ヒ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</si>
  <si>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</si>
  <si>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歳入</t>
    <rPh sb="0" eb="2">
      <t>サイニュウ</t>
    </rPh>
    <phoneticPr fontId="2"/>
  </si>
  <si>
    <t>歳出（性質別）</t>
    <rPh sb="0" eb="2">
      <t>サイシュツ</t>
    </rPh>
    <rPh sb="3" eb="5">
      <t>セイシツ</t>
    </rPh>
    <rPh sb="5" eb="6">
      <t>ベツ</t>
    </rPh>
    <phoneticPr fontId="2"/>
  </si>
  <si>
    <t>義務的経費</t>
    <rPh sb="0" eb="3">
      <t>ギムテキ</t>
    </rPh>
    <rPh sb="3" eb="5">
      <t>ケイヒ</t>
    </rPh>
    <phoneticPr fontId="2"/>
  </si>
  <si>
    <t>税関連歳出</t>
    <rPh sb="0" eb="1">
      <t>ゼイ</t>
    </rPh>
    <rPh sb="1" eb="3">
      <t>カンレン</t>
    </rPh>
    <rPh sb="3" eb="5">
      <t>サイシュツ</t>
    </rPh>
    <phoneticPr fontId="2"/>
  </si>
  <si>
    <t>国庫補助</t>
    <rPh sb="0" eb="2">
      <t>コッコ</t>
    </rPh>
    <rPh sb="2" eb="4">
      <t>ホジョ</t>
    </rPh>
    <phoneticPr fontId="2"/>
  </si>
  <si>
    <t>単独</t>
    <rPh sb="0" eb="2">
      <t>タンドク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</si>
  <si>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</si>
  <si>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</si>
  <si>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</si>
  <si>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貸付金</t>
    <rPh sb="0" eb="2">
      <t>カシツケ</t>
    </rPh>
    <rPh sb="2" eb="3">
      <t>キン</t>
    </rPh>
    <phoneticPr fontId="2"/>
  </si>
  <si>
    <t>積立金</t>
    <rPh sb="0" eb="2">
      <t>ツミタテ</t>
    </rPh>
    <rPh sb="2" eb="3">
      <t>キン</t>
    </rPh>
    <phoneticPr fontId="2"/>
  </si>
  <si>
    <t>歳出（部局別）</t>
    <rPh sb="0" eb="2">
      <t>サイシュツ</t>
    </rPh>
    <rPh sb="3" eb="5">
      <t>ブキョク</t>
    </rPh>
    <rPh sb="5" eb="6">
      <t>ベツ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</si>
  <si>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</si>
  <si>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</si>
  <si>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財務部</t>
    <rPh sb="0" eb="3">
      <t>ザイムブ</t>
    </rPh>
    <phoneticPr fontId="2"/>
  </si>
  <si>
    <t>福祉部</t>
    <rPh sb="0" eb="2">
      <t>フクシ</t>
    </rPh>
    <rPh sb="2" eb="3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</si>
  <si>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</si>
  <si>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</si>
  <si>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</si>
  <si>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</si>
  <si>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</si>
  <si>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教育委員会</t>
    <rPh sb="0" eb="2">
      <t>キョウイク</t>
    </rPh>
    <rPh sb="2" eb="5">
      <t>イインカイ</t>
    </rPh>
    <phoneticPr fontId="2"/>
  </si>
  <si>
    <t>※財務部には会計局、議会事務局、監査委員事務局、人事委員会事務局を含む。政策企画部には副首都推進局（27年度は旧大阪府市大都市局）を含む。</t>
    <rPh sb="1" eb="4">
      <t>ザイムブ</t>
    </rPh>
    <rPh sb="6" eb="8">
      <t>カイケイ</t>
    </rPh>
    <rPh sb="8" eb="9">
      <t>キョク</t>
    </rPh>
    <rPh sb="10" eb="12">
      <t>ギカイ</t>
    </rPh>
    <rPh sb="12" eb="15">
      <t>ジムキョク</t>
    </rPh>
    <rPh sb="16" eb="18">
      <t>カンサ</t>
    </rPh>
    <rPh sb="18" eb="20">
      <t>イイン</t>
    </rPh>
    <rPh sb="20" eb="23">
      <t>ジムキョク</t>
    </rPh>
    <rPh sb="24" eb="26">
      <t>ジンジ</t>
    </rPh>
    <rPh sb="26" eb="29">
      <t>イインカイ</t>
    </rPh>
    <rPh sb="29" eb="32">
      <t>ジムキョク</t>
    </rPh>
    <rPh sb="33" eb="34">
      <t>フク</t>
    </rPh>
    <rPh sb="36" eb="38">
      <t>セイサク</t>
    </rPh>
    <rPh sb="38" eb="40">
      <t>キカク</t>
    </rPh>
    <rPh sb="40" eb="41">
      <t>ブ</t>
    </rPh>
    <rPh sb="43" eb="44">
      <t>フク</t>
    </rPh>
    <rPh sb="44" eb="46">
      <t>シュト</t>
    </rPh>
    <rPh sb="46" eb="48">
      <t>スイシン</t>
    </rPh>
    <rPh sb="48" eb="49">
      <t>キョク</t>
    </rPh>
    <rPh sb="52" eb="54">
      <t>ネンド</t>
    </rPh>
    <rPh sb="55" eb="56">
      <t>キュウ</t>
    </rPh>
    <rPh sb="56" eb="59">
      <t>オオサカフ</t>
    </rPh>
    <rPh sb="59" eb="60">
      <t>シ</t>
    </rPh>
    <rPh sb="60" eb="63">
      <t>ダイトシ</t>
    </rPh>
    <rPh sb="63" eb="64">
      <t>キョク</t>
    </rPh>
    <rPh sb="66" eb="67">
      <t>フク</t>
    </rPh>
    <phoneticPr fontId="2"/>
  </si>
  <si>
    <t>1号補正</t>
    <rPh sb="1" eb="2">
      <t>ゴウ</t>
    </rPh>
    <rPh sb="2" eb="4">
      <t>ホセイ</t>
    </rPh>
    <phoneticPr fontId="2"/>
  </si>
  <si>
    <t>3号補正</t>
    <rPh sb="1" eb="2">
      <t>ゴウ</t>
    </rPh>
    <rPh sb="2" eb="4">
      <t>ホセイ</t>
    </rPh>
    <phoneticPr fontId="2"/>
  </si>
  <si>
    <t>（単位：千円、％）</t>
    <rPh sb="1" eb="3">
      <t>タンイ</t>
    </rPh>
    <rPh sb="4" eb="5">
      <t>セン</t>
    </rPh>
    <rPh sb="5" eb="6">
      <t>エン</t>
    </rPh>
    <phoneticPr fontId="2"/>
  </si>
  <si>
    <t>(1) 予算規模</t>
    <rPh sb="4" eb="6">
      <t>ヨサン</t>
    </rPh>
    <rPh sb="6" eb="8">
      <t>キボ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</si>
  <si>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</si>
  <si>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</si>
  <si>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歳出（目的別）</t>
    <rPh sb="0" eb="2">
      <t>サイシュツ</t>
    </rPh>
    <rPh sb="3" eb="5">
      <t>モクテキ</t>
    </rPh>
    <rPh sb="5" eb="6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</si>
  <si>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</si>
  <si>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</si>
  <si>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</si>
  <si>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</si>
  <si>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商工労働費</t>
    <rPh sb="0" eb="2">
      <t>ショウコウ</t>
    </rPh>
    <rPh sb="2" eb="4">
      <t>ロウドウ</t>
    </rPh>
    <rPh sb="4" eb="5">
      <t>ヒ</t>
    </rPh>
    <phoneticPr fontId="2"/>
  </si>
  <si>
    <t>環境農林水産費</t>
    <rPh sb="0" eb="2">
      <t>カンキョウ</t>
    </rPh>
    <rPh sb="2" eb="4">
      <t>ノウリン</t>
    </rPh>
    <rPh sb="4" eb="6">
      <t>スイサン</t>
    </rPh>
    <rPh sb="6" eb="7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</si>
  <si>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</si>
  <si>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住宅まちづくり費</t>
    <rPh sb="0" eb="2">
      <t>ジュウタク</t>
    </rPh>
    <rPh sb="7" eb="8">
      <t>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</si>
  <si>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</si>
  <si>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</si>
  <si>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※その他は、災害復旧費、諸支出金及び予備費の計。</t>
    <rPh sb="3" eb="4">
      <t>タ</t>
    </rPh>
    <rPh sb="6" eb="8">
      <t>サイガイ</t>
    </rPh>
    <rPh sb="8" eb="10">
      <t>フッキュウ</t>
    </rPh>
    <rPh sb="10" eb="11">
      <t>ヒ</t>
    </rPh>
    <rPh sb="12" eb="13">
      <t>ショ</t>
    </rPh>
    <rPh sb="13" eb="16">
      <t>シシュツキン</t>
    </rPh>
    <rPh sb="16" eb="17">
      <t>オヨ</t>
    </rPh>
    <rPh sb="18" eb="21">
      <t>ヨビヒ</t>
    </rPh>
    <rPh sb="22" eb="23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</si>
  <si>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</si>
  <si>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特別会計</t>
    <rPh sb="0" eb="2">
      <t>トクベツ</t>
    </rPh>
    <rPh sb="2" eb="4">
      <t>カイケイ</t>
    </rPh>
    <phoneticPr fontId="2"/>
  </si>
  <si>
    <t>○</t>
    <phoneticPr fontId="2"/>
  </si>
  <si>
    <t>(2) 歳　入</t>
    <rPh sb="4" eb="5">
      <t>トシ</t>
    </rPh>
    <rPh sb="6" eb="7">
      <t>イ</t>
    </rPh>
    <phoneticPr fontId="2"/>
  </si>
  <si>
    <t>(3) 歳　　出</t>
    <rPh sb="4" eb="5">
      <t>トシ</t>
    </rPh>
    <rPh sb="7" eb="8">
      <t>デ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</si>
  <si>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</si>
  <si>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</si>
  <si>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○</t>
    <phoneticPr fontId="2"/>
  </si>
  <si>
    <t>咲洲庁舎の長周期地震動追加対策</t>
    <phoneticPr fontId="2"/>
  </si>
  <si>
    <t>民泊対策の推進</t>
    <phoneticPr fontId="2"/>
  </si>
  <si>
    <t>2019年Ｇ20サミット首脳会議の警護警備対策及び交通対策</t>
    <phoneticPr fontId="2"/>
  </si>
  <si>
    <t>○</t>
    <phoneticPr fontId="2"/>
  </si>
  <si>
    <t>その他</t>
    <rPh sb="2" eb="3">
      <t>タ</t>
    </rPh>
    <phoneticPr fontId="2"/>
  </si>
  <si>
    <t>補助金等</t>
    <rPh sb="0" eb="3">
      <t>ホジョキン</t>
    </rPh>
    <rPh sb="3" eb="4">
      <t>ナド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</si>
  <si>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</si>
  <si>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</si>
  <si>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</si>
  <si>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</si>
  <si>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商工労働費</t>
    <rPh sb="0" eb="2">
      <t>ショウコウ</t>
    </rPh>
    <rPh sb="2" eb="4">
      <t>ロウドウ</t>
    </rPh>
    <rPh sb="4" eb="5">
      <t>ヒ</t>
    </rPh>
    <phoneticPr fontId="2"/>
  </si>
  <si>
    <t>教育費</t>
    <rPh sb="0" eb="2">
      <t>キョウイク</t>
    </rPh>
    <rPh sb="2" eb="3">
      <t>ヒ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</si>
  <si>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</si>
  <si>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補正額</t>
    <rPh sb="0" eb="2">
      <t>ホセイ</t>
    </rPh>
    <rPh sb="2" eb="3">
      <t>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</si>
  <si>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</si>
  <si>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(4) 補正項目</t>
    <phoneticPr fontId="2"/>
  </si>
  <si>
    <t>【目的別内訳】</t>
    <phoneticPr fontId="2"/>
  </si>
  <si>
    <t>（単位：百万円）</t>
    <phoneticPr fontId="2"/>
  </si>
  <si>
    <t>［債務負担行為　H30～31             36］</t>
    <phoneticPr fontId="2"/>
  </si>
  <si>
    <t>［債務負担行為　期間の変更  H30～31→H30～32］</t>
    <phoneticPr fontId="2"/>
  </si>
  <si>
    <t>４．平成30年度一般会計補正予算（第３号）のあらまし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ホセイ</t>
    </rPh>
    <rPh sb="14" eb="16">
      <t>ヨサン</t>
    </rPh>
    <rPh sb="17" eb="18">
      <t>ダイ</t>
    </rPh>
    <rPh sb="19" eb="2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</si>
</sst>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.000"/>
    <numFmt numFmtId="178" formatCode="#,##0.0000;[Red]\-#,##0.0000"/>
    <numFmt numFmtId="179" formatCode="#,##0.0"/>
  </numFmts>
  <fonts count="20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6" xfId="1" applyFont="1" applyBorder="1">
      <alignment vertical="center"/>
    </xf>
    <xf numFmtId="176" fontId="0" fillId="0" borderId="7" xfId="1" applyNumberFormat="1" applyFont="1" applyBorder="1">
      <alignment vertical="center"/>
    </xf>
    <xf numFmtId="0" fontId="0" fillId="0" borderId="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176" fontId="0" fillId="0" borderId="10" xfId="1" applyNumberFormat="1" applyFont="1" applyBorder="1">
      <alignment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176" fontId="0" fillId="0" borderId="22" xfId="1" applyNumberFormat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27" xfId="0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31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38" fontId="0" fillId="0" borderId="4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36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2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49" fontId="7" fillId="0" borderId="41" xfId="0" quotePrefix="1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18" xfId="0" applyFont="1" applyBorder="1">
      <alignment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38" fontId="9" fillId="0" borderId="10" xfId="1" applyFont="1" applyFill="1" applyBorder="1" applyAlignment="1">
      <alignment vertical="center" shrinkToFit="1"/>
    </xf>
    <xf numFmtId="38" fontId="7" fillId="0" borderId="11" xfId="1" applyFont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176" fontId="7" fillId="0" borderId="10" xfId="1" applyNumberFormat="1" applyFont="1" applyBorder="1" applyAlignment="1">
      <alignment vertical="center" shrinkToFit="1"/>
    </xf>
    <xf numFmtId="0" fontId="7" fillId="0" borderId="9" xfId="0" applyFont="1" applyBorder="1" applyAlignment="1">
      <alignment horizontal="distributed" vertical="center" shrinkToFit="1"/>
    </xf>
    <xf numFmtId="38" fontId="7" fillId="0" borderId="11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>
      <alignment vertical="center"/>
    </xf>
    <xf numFmtId="38" fontId="7" fillId="0" borderId="17" xfId="1" applyFont="1" applyBorder="1" applyAlignment="1">
      <alignment vertical="center" shrinkToFit="1"/>
    </xf>
    <xf numFmtId="0" fontId="7" fillId="0" borderId="9" xfId="0" applyFont="1" applyFill="1" applyBorder="1" applyAlignment="1">
      <alignment horizontal="distributed" vertical="center" shrinkToFit="1"/>
    </xf>
    <xf numFmtId="38" fontId="9" fillId="0" borderId="11" xfId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distributed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9" xfId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38" fontId="7" fillId="0" borderId="17" xfId="1" applyFont="1" applyFill="1" applyBorder="1" applyAlignment="1">
      <alignment vertical="center" shrinkToFit="1"/>
    </xf>
    <xf numFmtId="0" fontId="7" fillId="0" borderId="10" xfId="0" applyFont="1" applyBorder="1" applyAlignment="1">
      <alignment horizontal="distributed" vertical="center"/>
    </xf>
    <xf numFmtId="38" fontId="9" fillId="0" borderId="10" xfId="1" applyFont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0" fontId="7" fillId="0" borderId="20" xfId="0" applyFont="1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38" fontId="9" fillId="0" borderId="7" xfId="1" applyFont="1" applyBorder="1" applyAlignment="1">
      <alignment vertical="center" shrinkToFit="1"/>
    </xf>
    <xf numFmtId="38" fontId="7" fillId="0" borderId="8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176" fontId="7" fillId="0" borderId="7" xfId="1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distributed" vertical="center" shrinkToFit="1"/>
    </xf>
    <xf numFmtId="38" fontId="7" fillId="0" borderId="8" xfId="1" applyFont="1" applyBorder="1">
      <alignment vertical="center"/>
    </xf>
    <xf numFmtId="38" fontId="7" fillId="0" borderId="6" xfId="1" applyFont="1" applyBorder="1">
      <alignment vertical="center"/>
    </xf>
    <xf numFmtId="176" fontId="7" fillId="0" borderId="7" xfId="1" applyNumberFormat="1" applyFont="1" applyBorder="1">
      <alignment vertical="center"/>
    </xf>
    <xf numFmtId="38" fontId="7" fillId="0" borderId="26" xfId="1" applyFont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 shrinkToFit="1"/>
    </xf>
    <xf numFmtId="38" fontId="9" fillId="0" borderId="7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38" fontId="7" fillId="0" borderId="8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38" fontId="9" fillId="0" borderId="2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176" fontId="7" fillId="0" borderId="2" xfId="1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176" fontId="7" fillId="0" borderId="2" xfId="1" applyNumberFormat="1" applyFont="1" applyBorder="1">
      <alignment vertical="center"/>
    </xf>
    <xf numFmtId="38" fontId="7" fillId="0" borderId="34" xfId="1" applyFont="1" applyBorder="1" applyAlignment="1">
      <alignment vertical="center" shrinkToFit="1"/>
    </xf>
    <xf numFmtId="0" fontId="7" fillId="0" borderId="1" xfId="0" applyFont="1" applyFill="1" applyBorder="1" applyAlignment="1">
      <alignment horizontal="distributed" vertical="center" shrinkToFit="1"/>
    </xf>
    <xf numFmtId="38" fontId="9" fillId="0" borderId="3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distributed" vertical="center" shrinkToFit="1"/>
    </xf>
    <xf numFmtId="38" fontId="7" fillId="0" borderId="3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0" fontId="7" fillId="0" borderId="27" xfId="0" applyFont="1" applyBorder="1">
      <alignment vertical="center"/>
    </xf>
    <xf numFmtId="0" fontId="7" fillId="0" borderId="31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distributed" vertical="center" indent="1"/>
    </xf>
    <xf numFmtId="38" fontId="9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distributed" vertical="center" shrinkToFit="1"/>
    </xf>
    <xf numFmtId="38" fontId="7" fillId="0" borderId="29" xfId="1" applyFont="1" applyBorder="1">
      <alignment vertical="center"/>
    </xf>
    <xf numFmtId="38" fontId="7" fillId="0" borderId="30" xfId="1" applyFont="1" applyBorder="1">
      <alignment vertical="center"/>
    </xf>
    <xf numFmtId="176" fontId="7" fillId="0" borderId="28" xfId="1" applyNumberFormat="1" applyFont="1" applyBorder="1">
      <alignment vertical="center"/>
    </xf>
    <xf numFmtId="38" fontId="7" fillId="0" borderId="31" xfId="1" applyFont="1" applyBorder="1" applyAlignment="1">
      <alignment vertical="center" shrinkToFit="1"/>
    </xf>
    <xf numFmtId="0" fontId="7" fillId="0" borderId="30" xfId="0" applyFont="1" applyFill="1" applyBorder="1" applyAlignment="1">
      <alignment horizontal="distributed" vertical="center" shrinkToFit="1"/>
    </xf>
    <xf numFmtId="38" fontId="9" fillId="0" borderId="29" xfId="1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distributed" vertical="center" shrinkToFit="1"/>
    </xf>
    <xf numFmtId="38" fontId="9" fillId="0" borderId="28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38" fontId="9" fillId="0" borderId="0" xfId="1" applyFont="1" applyFill="1" applyBorder="1">
      <alignment vertical="center"/>
    </xf>
    <xf numFmtId="0" fontId="7" fillId="0" borderId="0" xfId="0" applyFont="1" applyFill="1">
      <alignment vertical="center"/>
    </xf>
    <xf numFmtId="38" fontId="7" fillId="0" borderId="17" xfId="1" applyFont="1" applyFill="1" applyBorder="1">
      <alignment vertical="center"/>
    </xf>
    <xf numFmtId="0" fontId="7" fillId="0" borderId="16" xfId="0" applyFont="1" applyBorder="1">
      <alignment vertical="center"/>
    </xf>
    <xf numFmtId="38" fontId="7" fillId="0" borderId="26" xfId="1" applyFont="1" applyFill="1" applyBorder="1">
      <alignment vertical="center"/>
    </xf>
    <xf numFmtId="38" fontId="7" fillId="0" borderId="34" xfId="1" applyFont="1" applyFill="1" applyBorder="1">
      <alignment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38" fontId="9" fillId="0" borderId="12" xfId="1" applyFont="1" applyBorder="1" applyAlignment="1">
      <alignment vertical="center" shrinkToFit="1"/>
    </xf>
    <xf numFmtId="38" fontId="7" fillId="0" borderId="13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7" fillId="0" borderId="12" xfId="1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5" xfId="1" applyFont="1" applyBorder="1" applyAlignment="1">
      <alignment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38" fontId="7" fillId="0" borderId="13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38" fontId="7" fillId="0" borderId="15" xfId="1" applyFont="1" applyFill="1" applyBorder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38" fontId="9" fillId="0" borderId="41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4" xfId="1" applyFont="1" applyBorder="1" applyAlignment="1">
      <alignment vertical="center" shrinkToFit="1"/>
    </xf>
    <xf numFmtId="176" fontId="7" fillId="0" borderId="22" xfId="1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distributed" vertical="center" shrinkToFit="1"/>
    </xf>
    <xf numFmtId="176" fontId="7" fillId="0" borderId="22" xfId="1" applyNumberFormat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25" xfId="1" applyFont="1" applyBorder="1" applyAlignment="1">
      <alignment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38" fontId="9" fillId="0" borderId="23" xfId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distributed"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38" fontId="7" fillId="0" borderId="25" xfId="1" applyFont="1" applyFill="1" applyBorder="1">
      <alignment vertical="center"/>
    </xf>
    <xf numFmtId="38" fontId="6" fillId="0" borderId="0" xfId="0" applyNumberFormat="1" applyFont="1">
      <alignment vertical="center"/>
    </xf>
    <xf numFmtId="38" fontId="6" fillId="0" borderId="0" xfId="0" applyNumberFormat="1" applyFont="1" applyFill="1">
      <alignment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38" fontId="9" fillId="0" borderId="0" xfId="1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0" fontId="7" fillId="0" borderId="27" xfId="0" applyFont="1" applyBorder="1" applyAlignment="1">
      <alignment horizontal="distributed" vertical="center" indent="1"/>
    </xf>
    <xf numFmtId="38" fontId="7" fillId="0" borderId="31" xfId="1" applyFont="1" applyFill="1" applyBorder="1">
      <alignment vertical="center"/>
    </xf>
    <xf numFmtId="0" fontId="8" fillId="0" borderId="0" xfId="0" applyFont="1">
      <alignment vertical="center"/>
    </xf>
    <xf numFmtId="38" fontId="0" fillId="0" borderId="10" xfId="1" applyFont="1" applyFill="1" applyBorder="1">
      <alignment vertical="center"/>
    </xf>
    <xf numFmtId="177" fontId="7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76" fontId="7" fillId="0" borderId="10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178" fontId="7" fillId="0" borderId="8" xfId="1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9" fillId="0" borderId="0" xfId="1" applyFont="1">
      <alignment vertical="center"/>
    </xf>
    <xf numFmtId="38" fontId="9" fillId="0" borderId="0" xfId="0" applyNumberFormat="1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distributed" vertical="center" indent="1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34" xfId="1" applyFont="1" applyBorder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3" fontId="4" fillId="0" borderId="0" xfId="2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38" fontId="0" fillId="0" borderId="0" xfId="1" applyFont="1" applyBorder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distributed" vertical="center"/>
    </xf>
    <xf numFmtId="38" fontId="4" fillId="0" borderId="1" xfId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48</xdr:col>
      <xdr:colOff>9525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8943975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年度一般会計補正予算（第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号）案は、当初予算編成後において生じた情勢の変化に伴い、緊急に措置しなければならないものに対応するため、編成しました。</a:t>
          </a:r>
        </a:p>
      </xdr:txBody>
    </xdr:sp>
    <xdr:clientData/>
  </xdr:twoCellAnchor>
  <xdr:twoCellAnchor editAs="oneCell">
    <xdr:from>
      <xdr:col>1</xdr:col>
      <xdr:colOff>95251</xdr:colOff>
      <xdr:row>7</xdr:row>
      <xdr:rowOff>0</xdr:rowOff>
    </xdr:from>
    <xdr:to>
      <xdr:col>24</xdr:col>
      <xdr:colOff>57151</xdr:colOff>
      <xdr:row>10</xdr:row>
      <xdr:rowOff>180975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76375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95250</xdr:colOff>
      <xdr:row>7</xdr:row>
      <xdr:rowOff>0</xdr:rowOff>
    </xdr:from>
    <xdr:to>
      <xdr:col>49</xdr:col>
      <xdr:colOff>57150</xdr:colOff>
      <xdr:row>16</xdr:row>
      <xdr:rowOff>9525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476375"/>
          <a:ext cx="453390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142875</xdr:rowOff>
    </xdr:from>
    <xdr:to>
      <xdr:col>25</xdr:col>
      <xdr:colOff>9525</xdr:colOff>
      <xdr:row>29</xdr:row>
      <xdr:rowOff>152400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24250"/>
          <a:ext cx="44958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31</xdr:row>
      <xdr:rowOff>123825</xdr:rowOff>
    </xdr:from>
    <xdr:to>
      <xdr:col>23</xdr:col>
      <xdr:colOff>85725</xdr:colOff>
      <xdr:row>34</xdr:row>
      <xdr:rowOff>38100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172200"/>
          <a:ext cx="41052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152400</xdr:colOff>
      <xdr:row>32</xdr:row>
      <xdr:rowOff>38100</xdr:rowOff>
    </xdr:from>
    <xdr:to>
      <xdr:col>47</xdr:col>
      <xdr:colOff>66675</xdr:colOff>
      <xdr:row>35</xdr:row>
      <xdr:rowOff>47625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6276975"/>
          <a:ext cx="41052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85725</xdr:colOff>
      <xdr:row>17</xdr:row>
      <xdr:rowOff>142875</xdr:rowOff>
    </xdr:from>
    <xdr:to>
      <xdr:col>49</xdr:col>
      <xdr:colOff>104775</xdr:colOff>
      <xdr:row>24</xdr:row>
      <xdr:rowOff>57150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524250"/>
          <a:ext cx="459105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02"/>
  <sheetViews>
    <sheetView tabSelected="1" view="pageBreakPreview" zoomScaleNormal="100" zoomScaleSheetLayoutView="100" workbookViewId="0">
      <selection activeCell="O16" sqref="O16"/>
    </sheetView>
  </sheetViews>
  <sheetFormatPr defaultRowHeight="14.25"/>
  <cols>
    <col min="1" max="71" width="2.5" style="1" customWidth="1"/>
    <col min="72" max="16384" width="9" style="1"/>
  </cols>
  <sheetData>
    <row r="1" spans="1:26" ht="26.25" customHeight="1">
      <c r="A1" s="2" t="s">
        <v>108</v>
      </c>
    </row>
    <row r="2" spans="1:26" ht="15" customHeight="1"/>
    <row r="3" spans="1:26" ht="15" customHeight="1"/>
    <row r="4" spans="1:26" ht="15" customHeight="1"/>
    <row r="5" spans="1:26" ht="15" customHeight="1"/>
    <row r="6" spans="1:26" ht="15" customHeight="1"/>
    <row r="7" spans="1:26" ht="15" customHeight="1">
      <c r="B7" s="227" t="s">
        <v>65</v>
      </c>
      <c r="C7" s="227"/>
      <c r="Z7" s="227" t="s">
        <v>83</v>
      </c>
    </row>
    <row r="8" spans="1:26" ht="15" customHeight="1"/>
    <row r="9" spans="1:26" ht="15" customHeight="1"/>
    <row r="10" spans="1:26" ht="15" customHeight="1"/>
    <row r="11" spans="1:26" ht="15" customHeight="1"/>
    <row r="12" spans="1:26" ht="15" customHeight="1"/>
    <row r="13" spans="1:26" ht="15" customHeight="1"/>
    <row r="14" spans="1:26" ht="15" customHeight="1">
      <c r="C14" s="227"/>
    </row>
    <row r="15" spans="1:26" ht="15" customHeight="1">
      <c r="C15" s="227"/>
    </row>
    <row r="16" spans="1:26" ht="15" customHeight="1">
      <c r="C16" s="227"/>
      <c r="Z16" s="227"/>
    </row>
    <row r="17" spans="2:48" ht="15" customHeight="1">
      <c r="B17" s="227" t="s">
        <v>84</v>
      </c>
      <c r="C17" s="229"/>
      <c r="D17" s="227"/>
      <c r="AA17" s="229"/>
    </row>
    <row r="18" spans="2:48" ht="15" customHeight="1">
      <c r="B18" s="229" t="s">
        <v>80</v>
      </c>
      <c r="Z18" s="229" t="s">
        <v>104</v>
      </c>
      <c r="AA18" s="300"/>
    </row>
    <row r="19" spans="2:48" ht="15" customHeight="1"/>
    <row r="20" spans="2:48" ht="15" customHeight="1"/>
    <row r="21" spans="2:48" ht="15" customHeight="1"/>
    <row r="22" spans="2:48" ht="15" customHeight="1"/>
    <row r="23" spans="2:48" ht="15" customHeight="1"/>
    <row r="24" spans="2:48" ht="15" customHeight="1"/>
    <row r="25" spans="2:48" ht="15" customHeight="1"/>
    <row r="26" spans="2:48" ht="15" customHeight="1"/>
    <row r="27" spans="2:48" ht="15" customHeight="1"/>
    <row r="28" spans="2:48" ht="15" customHeight="1">
      <c r="W28" s="230"/>
      <c r="AV28" s="230"/>
    </row>
    <row r="29" spans="2:48" ht="15" customHeight="1"/>
    <row r="30" spans="2:48" ht="15" customHeight="1"/>
    <row r="31" spans="2:48" ht="15" customHeight="1">
      <c r="B31" s="227"/>
      <c r="C31" s="227"/>
      <c r="S31" s="299"/>
      <c r="Y31" s="18"/>
    </row>
    <row r="32" spans="2:48" ht="15" customHeight="1">
      <c r="B32" s="227" t="s">
        <v>103</v>
      </c>
      <c r="W32" s="230"/>
      <c r="Y32" s="298" t="s">
        <v>105</v>
      </c>
    </row>
    <row r="33" spans="2:48" ht="15" customHeight="1">
      <c r="B33" s="227"/>
      <c r="W33" s="230"/>
    </row>
    <row r="34" spans="2:48" ht="15" customHeight="1">
      <c r="B34" s="227"/>
      <c r="W34" s="230"/>
    </row>
    <row r="35" spans="2:48" ht="15" customHeight="1">
      <c r="B35" s="227"/>
      <c r="W35" s="230"/>
      <c r="AV35" s="230"/>
    </row>
    <row r="36" spans="2:48" ht="15" customHeight="1"/>
    <row r="37" spans="2:48" ht="15" customHeight="1"/>
    <row r="38" spans="2:48" ht="15" customHeight="1"/>
    <row r="39" spans="2:48" ht="15" customHeight="1"/>
    <row r="40" spans="2:48" ht="15" customHeight="1"/>
    <row r="41" spans="2:48" ht="15" customHeight="1"/>
    <row r="42" spans="2:48" ht="15" customHeight="1"/>
    <row r="43" spans="2:48" ht="15" customHeight="1"/>
    <row r="44" spans="2:48" ht="15" customHeight="1"/>
    <row r="45" spans="2:48" ht="15" customHeight="1"/>
    <row r="46" spans="2:48" ht="15" customHeight="1"/>
    <row r="47" spans="2:48" ht="15" customHeight="1"/>
    <row r="48" spans="2: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 password="CC27" sheet="1" objects="1" scenarios="1"/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showGridLines="0" workbookViewId="0">
      <selection activeCell="E6" sqref="B2:E6"/>
    </sheetView>
  </sheetViews>
  <sheetFormatPr defaultRowHeight="11.25"/>
  <cols>
    <col min="1" max="2" width="2.5" style="235" customWidth="1"/>
    <col min="3" max="3" width="43.75" style="235" customWidth="1"/>
    <col min="4" max="4" width="6.25" style="244" customWidth="1"/>
    <col min="5" max="5" width="1.25" style="235" customWidth="1"/>
    <col min="6" max="16384" width="9" style="235"/>
  </cols>
  <sheetData>
    <row r="1" spans="2:4" ht="7.5" customHeight="1"/>
    <row r="2" spans="2:4" ht="15" customHeight="1">
      <c r="B2" s="235" t="s">
        <v>87</v>
      </c>
      <c r="C2" s="235" t="s">
        <v>88</v>
      </c>
      <c r="D2" s="244">
        <v>0</v>
      </c>
    </row>
    <row r="3" spans="2:4" ht="15" customHeight="1">
      <c r="C3" s="310" t="s">
        <v>107</v>
      </c>
      <c r="D3" s="310"/>
    </row>
    <row r="4" spans="2:4" ht="15" customHeight="1">
      <c r="B4" s="245" t="s">
        <v>82</v>
      </c>
      <c r="C4" s="236" t="s">
        <v>89</v>
      </c>
      <c r="D4" s="244">
        <v>41</v>
      </c>
    </row>
    <row r="5" spans="2:4" ht="15" customHeight="1">
      <c r="B5" s="245" t="s">
        <v>82</v>
      </c>
      <c r="C5" s="236" t="s">
        <v>90</v>
      </c>
      <c r="D5" s="244">
        <v>374</v>
      </c>
    </row>
    <row r="6" spans="2:4" ht="15" customHeight="1">
      <c r="C6" s="310" t="s">
        <v>106</v>
      </c>
      <c r="D6" s="310"/>
    </row>
    <row r="7" spans="2:4" ht="15" customHeight="1"/>
    <row r="8" spans="2:4" ht="15" customHeight="1"/>
    <row r="9" spans="2:4" ht="15" customHeight="1"/>
    <row r="10" spans="2:4" ht="15" customHeight="1"/>
    <row r="11" spans="2:4" ht="15" customHeight="1"/>
    <row r="12" spans="2:4" ht="15" customHeight="1"/>
    <row r="13" spans="2:4" ht="15" customHeight="1"/>
    <row r="14" spans="2:4" ht="15" customHeight="1">
      <c r="B14" s="235" t="s">
        <v>91</v>
      </c>
      <c r="C14" s="235" t="s">
        <v>90</v>
      </c>
    </row>
    <row r="15" spans="2:4" ht="15" customHeight="1"/>
    <row r="16" spans="2:4" ht="15" customHeight="1"/>
  </sheetData>
  <mergeCells count="2">
    <mergeCell ref="C3:D3"/>
    <mergeCell ref="C6:D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2"/>
  <sheetViews>
    <sheetView showGridLines="0" topLeftCell="A26" workbookViewId="0">
      <selection activeCell="E6" sqref="B2:E6"/>
    </sheetView>
  </sheetViews>
  <sheetFormatPr defaultRowHeight="14.25"/>
  <cols>
    <col min="1" max="4" width="1.25" customWidth="1"/>
    <col min="5" max="5" width="17.5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>
      <c r="N2" s="228"/>
      <c r="O2" s="18" t="s">
        <v>4</v>
      </c>
    </row>
    <row r="3" spans="2:18" ht="18.75" customHeight="1" thickBot="1">
      <c r="B3" s="32"/>
      <c r="C3" s="316" t="s">
        <v>0</v>
      </c>
      <c r="D3" s="316"/>
      <c r="E3" s="317"/>
      <c r="F3" s="33"/>
      <c r="G3" s="34"/>
      <c r="H3" s="294" t="s">
        <v>100</v>
      </c>
      <c r="I3" s="35"/>
      <c r="J3" s="36"/>
      <c r="K3" s="291" t="s">
        <v>101</v>
      </c>
      <c r="L3" s="35"/>
      <c r="M3" s="36"/>
      <c r="N3" s="294" t="s">
        <v>102</v>
      </c>
      <c r="O3" s="39"/>
      <c r="P3" s="4"/>
      <c r="R3" s="4"/>
    </row>
    <row r="4" spans="2:18" ht="18.75" customHeight="1" thickBot="1">
      <c r="B4" s="38"/>
      <c r="C4" s="318" t="s">
        <v>3</v>
      </c>
      <c r="D4" s="318"/>
      <c r="E4" s="318"/>
      <c r="F4" s="40"/>
      <c r="G4" s="41"/>
      <c r="H4" s="42">
        <v>2554514</v>
      </c>
      <c r="I4" s="43"/>
      <c r="J4" s="44"/>
      <c r="K4" s="42">
        <v>415</v>
      </c>
      <c r="L4" s="43"/>
      <c r="M4" s="44"/>
      <c r="N4" s="42">
        <f>SUM(H4:K4)</f>
        <v>2554929</v>
      </c>
      <c r="O4" s="45"/>
      <c r="P4" s="3"/>
      <c r="R4" s="3"/>
    </row>
    <row r="5" spans="2:18" ht="6" customHeight="1">
      <c r="B5" s="295"/>
      <c r="C5" s="282"/>
      <c r="D5" s="282"/>
      <c r="E5" s="282"/>
      <c r="F5" s="296"/>
      <c r="G5" s="296"/>
      <c r="H5" s="297"/>
      <c r="I5" s="297"/>
      <c r="J5" s="297"/>
      <c r="K5" s="297"/>
      <c r="L5" s="297"/>
      <c r="M5" s="297"/>
      <c r="N5" s="297"/>
      <c r="O5" s="297"/>
      <c r="P5" s="3"/>
      <c r="R5" s="3"/>
    </row>
    <row r="6" spans="2:18" ht="18.75" customHeight="1">
      <c r="B6" s="239"/>
      <c r="C6" s="319" t="s">
        <v>66</v>
      </c>
      <c r="D6" s="319"/>
      <c r="E6" s="319"/>
      <c r="F6" s="240"/>
      <c r="G6" s="240"/>
      <c r="H6" s="241">
        <v>1482988</v>
      </c>
      <c r="I6" s="241"/>
      <c r="J6" s="241"/>
      <c r="K6" s="241">
        <v>12163</v>
      </c>
      <c r="L6" s="241"/>
      <c r="M6" s="241"/>
      <c r="N6" s="241">
        <f t="shared" ref="N6" si="0">SUM(H6:K6)</f>
        <v>1495151</v>
      </c>
      <c r="O6" s="241"/>
      <c r="P6" s="242"/>
      <c r="Q6" s="243"/>
      <c r="R6" s="3"/>
    </row>
    <row r="7" spans="2:18" ht="18.75" customHeight="1">
      <c r="B7" s="239"/>
      <c r="C7" s="319" t="s">
        <v>67</v>
      </c>
      <c r="D7" s="319"/>
      <c r="E7" s="319"/>
      <c r="F7" s="240"/>
      <c r="G7" s="240"/>
      <c r="H7" s="241">
        <v>4760718</v>
      </c>
      <c r="I7" s="241"/>
      <c r="J7" s="241"/>
      <c r="K7" s="241">
        <v>36837</v>
      </c>
      <c r="L7" s="241"/>
      <c r="M7" s="241"/>
      <c r="N7" s="241">
        <v>4797556</v>
      </c>
      <c r="O7" s="241"/>
      <c r="P7" s="242"/>
      <c r="Q7" s="243"/>
      <c r="R7" s="3"/>
    </row>
    <row r="8" spans="2:18" ht="7.5" customHeight="1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10" spans="2:18" ht="15" thickBot="1">
      <c r="R10" s="18" t="s">
        <v>85</v>
      </c>
    </row>
    <row r="11" spans="2:18" ht="18.75" customHeight="1" thickBot="1">
      <c r="B11" s="32"/>
      <c r="C11" s="316" t="s">
        <v>0</v>
      </c>
      <c r="D11" s="316"/>
      <c r="E11" s="317"/>
      <c r="F11" s="33"/>
      <c r="G11" s="34"/>
      <c r="H11" s="294" t="str">
        <f>H3</f>
        <v>補正前予算額</v>
      </c>
      <c r="I11" s="35"/>
      <c r="J11" s="36"/>
      <c r="K11" s="291" t="str">
        <f>K3</f>
        <v>補正額</v>
      </c>
      <c r="L11" s="35"/>
      <c r="M11" s="36"/>
      <c r="N11" s="294" t="str">
        <f>N3</f>
        <v>補正後予算額</v>
      </c>
      <c r="O11" s="35"/>
      <c r="P11" s="36"/>
      <c r="Q11" s="291" t="s">
        <v>10</v>
      </c>
      <c r="R11" s="37"/>
    </row>
    <row r="12" spans="2:18" ht="18.75" hidden="1" customHeight="1">
      <c r="B12" s="21"/>
      <c r="C12" s="321" t="s">
        <v>26</v>
      </c>
      <c r="D12" s="321"/>
      <c r="E12" s="321"/>
      <c r="F12" s="257"/>
      <c r="G12" s="258"/>
      <c r="H12" s="268">
        <v>1253416</v>
      </c>
      <c r="I12" s="259"/>
      <c r="J12" s="260"/>
      <c r="K12" s="269">
        <v>0</v>
      </c>
      <c r="L12" s="259"/>
      <c r="M12" s="260"/>
      <c r="N12" s="273">
        <f t="shared" ref="N12:N22" si="1">SUM(H12:K12)</f>
        <v>1253416</v>
      </c>
      <c r="O12" s="259"/>
      <c r="P12" s="260"/>
      <c r="Q12" s="270">
        <f>N12/N$22*100</f>
        <v>49.05874096697012</v>
      </c>
      <c r="R12" s="261"/>
    </row>
    <row r="13" spans="2:18" ht="18.75" hidden="1" customHeight="1">
      <c r="B13" s="262"/>
      <c r="C13" s="322" t="s">
        <v>32</v>
      </c>
      <c r="D13" s="322"/>
      <c r="E13" s="322"/>
      <c r="F13" s="263"/>
      <c r="G13" s="264"/>
      <c r="H13" s="271">
        <v>148838</v>
      </c>
      <c r="I13" s="265"/>
      <c r="J13" s="266"/>
      <c r="K13" s="272">
        <v>0</v>
      </c>
      <c r="L13" s="265"/>
      <c r="M13" s="266"/>
      <c r="N13" s="274">
        <f t="shared" si="1"/>
        <v>148838</v>
      </c>
      <c r="O13" s="265"/>
      <c r="P13" s="266"/>
      <c r="Q13" s="275">
        <f>N13/N$22*100</f>
        <v>5.8255239186685817</v>
      </c>
      <c r="R13" s="267"/>
    </row>
    <row r="14" spans="2:18" ht="18.75" hidden="1" customHeight="1">
      <c r="B14" s="262"/>
      <c r="C14" s="322" t="s">
        <v>33</v>
      </c>
      <c r="D14" s="322"/>
      <c r="E14" s="322"/>
      <c r="F14" s="263"/>
      <c r="G14" s="264"/>
      <c r="H14" s="271">
        <v>3800</v>
      </c>
      <c r="I14" s="265"/>
      <c r="J14" s="266"/>
      <c r="K14" s="272">
        <v>0</v>
      </c>
      <c r="L14" s="265"/>
      <c r="M14" s="266"/>
      <c r="N14" s="274">
        <f t="shared" si="1"/>
        <v>3800</v>
      </c>
      <c r="O14" s="265"/>
      <c r="P14" s="266"/>
      <c r="Q14" s="275">
        <f>N14/N$22*100+0.1</f>
        <v>0.24873211740913351</v>
      </c>
      <c r="R14" s="267"/>
    </row>
    <row r="15" spans="2:18" ht="18.75" hidden="1" customHeight="1">
      <c r="B15" s="262"/>
      <c r="C15" s="322" t="s">
        <v>34</v>
      </c>
      <c r="D15" s="322"/>
      <c r="E15" s="322"/>
      <c r="F15" s="263"/>
      <c r="G15" s="264"/>
      <c r="H15" s="271">
        <v>212800</v>
      </c>
      <c r="I15" s="265"/>
      <c r="J15" s="266"/>
      <c r="K15" s="272">
        <v>0</v>
      </c>
      <c r="L15" s="265"/>
      <c r="M15" s="266"/>
      <c r="N15" s="274">
        <f t="shared" si="1"/>
        <v>212800</v>
      </c>
      <c r="O15" s="265"/>
      <c r="P15" s="266"/>
      <c r="Q15" s="275">
        <f t="shared" ref="Q15:Q22" si="2">N15/N$22*100</f>
        <v>8.3289985749114752</v>
      </c>
      <c r="R15" s="267"/>
    </row>
    <row r="16" spans="2:18" ht="18.75" customHeight="1">
      <c r="B16" s="262"/>
      <c r="C16" s="322" t="s">
        <v>5</v>
      </c>
      <c r="D16" s="322"/>
      <c r="E16" s="322"/>
      <c r="F16" s="263"/>
      <c r="G16" s="264"/>
      <c r="H16" s="271">
        <v>189954</v>
      </c>
      <c r="I16" s="265"/>
      <c r="J16" s="266"/>
      <c r="K16" s="272">
        <v>2</v>
      </c>
      <c r="L16" s="265"/>
      <c r="M16" s="266"/>
      <c r="N16" s="274">
        <f t="shared" si="1"/>
        <v>189956</v>
      </c>
      <c r="O16" s="265"/>
      <c r="P16" s="266"/>
      <c r="Q16" s="275">
        <f t="shared" si="2"/>
        <v>7.4348837090971998</v>
      </c>
      <c r="R16" s="267"/>
    </row>
    <row r="17" spans="2:18" ht="18.75" customHeight="1">
      <c r="B17" s="262"/>
      <c r="C17" s="322" t="s">
        <v>35</v>
      </c>
      <c r="D17" s="322"/>
      <c r="E17" s="322"/>
      <c r="F17" s="263"/>
      <c r="G17" s="264"/>
      <c r="H17" s="271">
        <v>298691</v>
      </c>
      <c r="I17" s="265"/>
      <c r="J17" s="266"/>
      <c r="K17" s="272">
        <v>159</v>
      </c>
      <c r="L17" s="265"/>
      <c r="M17" s="266"/>
      <c r="N17" s="274">
        <f t="shared" si="1"/>
        <v>298850</v>
      </c>
      <c r="O17" s="265"/>
      <c r="P17" s="266"/>
      <c r="Q17" s="275">
        <f t="shared" si="2"/>
        <v>11.696998233610406</v>
      </c>
      <c r="R17" s="267"/>
    </row>
    <row r="18" spans="2:18" ht="18.75" customHeight="1">
      <c r="B18" s="20"/>
      <c r="C18" s="313" t="s">
        <v>6</v>
      </c>
      <c r="D18" s="314"/>
      <c r="E18" s="314"/>
      <c r="F18" s="14"/>
      <c r="G18" s="15"/>
      <c r="H18" s="225">
        <v>447015</v>
      </c>
      <c r="I18" s="10"/>
      <c r="J18" s="8"/>
      <c r="K18" s="9">
        <f>SUM(K19:K21)</f>
        <v>254</v>
      </c>
      <c r="L18" s="10"/>
      <c r="M18" s="8"/>
      <c r="N18" s="9">
        <f t="shared" si="1"/>
        <v>447269</v>
      </c>
      <c r="O18" s="10"/>
      <c r="P18" s="8"/>
      <c r="Q18" s="16">
        <f t="shared" si="2"/>
        <v>17.506122479333087</v>
      </c>
      <c r="R18" s="19"/>
    </row>
    <row r="19" spans="2:18" ht="18.75" hidden="1" customHeight="1">
      <c r="B19" s="21"/>
      <c r="C19" s="17"/>
      <c r="D19" s="290"/>
      <c r="E19" s="290" t="s">
        <v>38</v>
      </c>
      <c r="F19" s="14"/>
      <c r="G19" s="15"/>
      <c r="H19" s="9">
        <v>301916</v>
      </c>
      <c r="I19" s="10"/>
      <c r="J19" s="8"/>
      <c r="K19" s="9">
        <v>0</v>
      </c>
      <c r="L19" s="10"/>
      <c r="M19" s="8"/>
      <c r="N19" s="9">
        <f t="shared" si="1"/>
        <v>301916</v>
      </c>
      <c r="O19" s="10"/>
      <c r="P19" s="8"/>
      <c r="Q19" s="16">
        <f t="shared" si="2"/>
        <v>11.817001568341039</v>
      </c>
      <c r="R19" s="19"/>
    </row>
    <row r="20" spans="2:18" ht="18.75" customHeight="1">
      <c r="B20" s="21"/>
      <c r="C20" s="17"/>
      <c r="D20" s="290"/>
      <c r="E20" s="290" t="s">
        <v>8</v>
      </c>
      <c r="F20" s="14"/>
      <c r="G20" s="15"/>
      <c r="H20" s="9">
        <v>31335</v>
      </c>
      <c r="I20" s="10"/>
      <c r="J20" s="8"/>
      <c r="K20" s="9">
        <v>254</v>
      </c>
      <c r="L20" s="10"/>
      <c r="M20" s="8"/>
      <c r="N20" s="9">
        <f t="shared" si="1"/>
        <v>31589</v>
      </c>
      <c r="O20" s="10"/>
      <c r="P20" s="8"/>
      <c r="Q20" s="16">
        <f t="shared" si="2"/>
        <v>1.2363944360097678</v>
      </c>
      <c r="R20" s="19"/>
    </row>
    <row r="21" spans="2:18" ht="18.75" hidden="1" customHeight="1">
      <c r="B21" s="21"/>
      <c r="C21" s="17"/>
      <c r="D21" s="290"/>
      <c r="E21" s="290" t="s">
        <v>92</v>
      </c>
      <c r="F21" s="14"/>
      <c r="G21" s="15"/>
      <c r="H21" s="9">
        <v>113764</v>
      </c>
      <c r="I21" s="10"/>
      <c r="J21" s="8"/>
      <c r="K21" s="9">
        <v>0</v>
      </c>
      <c r="L21" s="10"/>
      <c r="M21" s="8"/>
      <c r="N21" s="9">
        <f t="shared" si="1"/>
        <v>113764</v>
      </c>
      <c r="O21" s="10"/>
      <c r="P21" s="8"/>
      <c r="Q21" s="16">
        <f t="shared" si="2"/>
        <v>4.4527264749822795</v>
      </c>
      <c r="R21" s="19"/>
    </row>
    <row r="22" spans="2:18" ht="18.75" customHeight="1" thickBot="1">
      <c r="B22" s="23"/>
      <c r="C22" s="320" t="s">
        <v>7</v>
      </c>
      <c r="D22" s="320"/>
      <c r="E22" s="320"/>
      <c r="F22" s="24"/>
      <c r="G22" s="25"/>
      <c r="H22" s="26">
        <f>H4</f>
        <v>2554514</v>
      </c>
      <c r="I22" s="27"/>
      <c r="J22" s="28"/>
      <c r="K22" s="26">
        <f>K4</f>
        <v>415</v>
      </c>
      <c r="L22" s="27"/>
      <c r="M22" s="28"/>
      <c r="N22" s="26">
        <f t="shared" si="1"/>
        <v>2554929</v>
      </c>
      <c r="O22" s="27"/>
      <c r="P22" s="28"/>
      <c r="Q22" s="29">
        <f t="shared" si="2"/>
        <v>100</v>
      </c>
      <c r="R22" s="30"/>
    </row>
    <row r="23" spans="2:18" ht="7.5" customHeight="1"/>
    <row r="24" spans="2:18" ht="18.75" customHeight="1"/>
    <row r="25" spans="2:18" ht="15" thickBot="1">
      <c r="R25" s="18" t="s">
        <v>85</v>
      </c>
    </row>
    <row r="26" spans="2:18" ht="18.75" customHeight="1" thickBot="1">
      <c r="B26" s="32"/>
      <c r="C26" s="316" t="s">
        <v>0</v>
      </c>
      <c r="D26" s="316"/>
      <c r="E26" s="317"/>
      <c r="F26" s="33"/>
      <c r="G26" s="34"/>
      <c r="H26" s="294" t="str">
        <f>H3</f>
        <v>補正前予算額</v>
      </c>
      <c r="I26" s="35"/>
      <c r="J26" s="36"/>
      <c r="K26" s="291" t="str">
        <f>K3</f>
        <v>補正額</v>
      </c>
      <c r="L26" s="35"/>
      <c r="M26" s="36"/>
      <c r="N26" s="294" t="str">
        <f>N3</f>
        <v>補正後予算額</v>
      </c>
      <c r="O26" s="35"/>
      <c r="P26" s="36"/>
      <c r="Q26" s="291" t="s">
        <v>10</v>
      </c>
      <c r="R26" s="37"/>
    </row>
    <row r="27" spans="2:18" ht="18.75" hidden="1" customHeight="1">
      <c r="B27" s="21"/>
      <c r="C27" s="315" t="s">
        <v>41</v>
      </c>
      <c r="D27" s="315"/>
      <c r="E27" s="315"/>
      <c r="F27" s="257"/>
      <c r="G27" s="258"/>
      <c r="H27" s="276">
        <v>1065071</v>
      </c>
      <c r="I27" s="259"/>
      <c r="J27" s="260"/>
      <c r="K27" s="269">
        <v>0</v>
      </c>
      <c r="L27" s="259"/>
      <c r="M27" s="260"/>
      <c r="N27" s="277">
        <f t="shared" ref="N27:N36" si="3">SUM(H27:K27)</f>
        <v>1065071</v>
      </c>
      <c r="O27" s="259"/>
      <c r="P27" s="260"/>
      <c r="Q27" s="270">
        <f t="shared" ref="Q27:Q34" si="4">N27/N$22*100</f>
        <v>41.686911847648211</v>
      </c>
      <c r="R27" s="261"/>
    </row>
    <row r="28" spans="2:18" ht="18.75" hidden="1" customHeight="1">
      <c r="B28" s="21"/>
      <c r="C28" s="289"/>
      <c r="D28" s="280"/>
      <c r="E28" s="293" t="s">
        <v>45</v>
      </c>
      <c r="F28" s="263"/>
      <c r="G28" s="264"/>
      <c r="H28" s="278">
        <v>697459</v>
      </c>
      <c r="I28" s="265"/>
      <c r="J28" s="266"/>
      <c r="K28" s="272">
        <v>0</v>
      </c>
      <c r="L28" s="265"/>
      <c r="M28" s="266"/>
      <c r="N28" s="278">
        <f t="shared" si="3"/>
        <v>697459</v>
      </c>
      <c r="O28" s="265"/>
      <c r="P28" s="266"/>
      <c r="Q28" s="275">
        <f t="shared" si="4"/>
        <v>27.298566809488641</v>
      </c>
      <c r="R28" s="267"/>
    </row>
    <row r="29" spans="2:18" ht="18.75" hidden="1" customHeight="1">
      <c r="B29" s="21"/>
      <c r="C29" s="289"/>
      <c r="D29" s="280"/>
      <c r="E29" s="293" t="s">
        <v>46</v>
      </c>
      <c r="F29" s="263"/>
      <c r="G29" s="264"/>
      <c r="H29" s="278">
        <v>51687</v>
      </c>
      <c r="I29" s="265"/>
      <c r="J29" s="266"/>
      <c r="K29" s="272">
        <v>0</v>
      </c>
      <c r="L29" s="265"/>
      <c r="M29" s="266"/>
      <c r="N29" s="278">
        <f t="shared" si="3"/>
        <v>51687</v>
      </c>
      <c r="O29" s="265"/>
      <c r="P29" s="266"/>
      <c r="Q29" s="275">
        <f t="shared" si="4"/>
        <v>2.0230307769804954</v>
      </c>
      <c r="R29" s="267"/>
    </row>
    <row r="30" spans="2:18" ht="18.75" hidden="1" customHeight="1">
      <c r="B30" s="22"/>
      <c r="C30" s="279"/>
      <c r="D30" s="280"/>
      <c r="E30" s="293" t="s">
        <v>47</v>
      </c>
      <c r="F30" s="263"/>
      <c r="G30" s="264"/>
      <c r="H30" s="278">
        <v>315925</v>
      </c>
      <c r="I30" s="265"/>
      <c r="J30" s="266"/>
      <c r="K30" s="272">
        <v>0</v>
      </c>
      <c r="L30" s="265"/>
      <c r="M30" s="266"/>
      <c r="N30" s="278">
        <f t="shared" si="3"/>
        <v>315925</v>
      </c>
      <c r="O30" s="265"/>
      <c r="P30" s="266"/>
      <c r="Q30" s="275">
        <f t="shared" si="4"/>
        <v>12.365314261179078</v>
      </c>
      <c r="R30" s="267"/>
    </row>
    <row r="31" spans="2:18" ht="18.75" hidden="1" customHeight="1">
      <c r="B31" s="21"/>
      <c r="C31" s="312" t="s">
        <v>42</v>
      </c>
      <c r="D31" s="312"/>
      <c r="E31" s="312"/>
      <c r="F31" s="257"/>
      <c r="G31" s="264"/>
      <c r="H31" s="278">
        <v>252489</v>
      </c>
      <c r="I31" s="265"/>
      <c r="J31" s="266"/>
      <c r="K31" s="272">
        <v>0</v>
      </c>
      <c r="L31" s="265"/>
      <c r="M31" s="266"/>
      <c r="N31" s="278">
        <f t="shared" si="3"/>
        <v>252489</v>
      </c>
      <c r="O31" s="265"/>
      <c r="P31" s="266"/>
      <c r="Q31" s="275">
        <f t="shared" si="4"/>
        <v>9.8824272611880808</v>
      </c>
      <c r="R31" s="267"/>
    </row>
    <row r="32" spans="2:18" ht="18.75" customHeight="1">
      <c r="B32" s="20"/>
      <c r="C32" s="312" t="s">
        <v>11</v>
      </c>
      <c r="D32" s="312"/>
      <c r="E32" s="312"/>
      <c r="F32" s="281"/>
      <c r="G32" s="264"/>
      <c r="H32" s="278">
        <v>172537</v>
      </c>
      <c r="I32" s="265"/>
      <c r="J32" s="266"/>
      <c r="K32" s="272">
        <v>341</v>
      </c>
      <c r="L32" s="265"/>
      <c r="M32" s="266"/>
      <c r="N32" s="278">
        <f t="shared" si="3"/>
        <v>172878</v>
      </c>
      <c r="O32" s="265"/>
      <c r="P32" s="266"/>
      <c r="Q32" s="275">
        <f t="shared" si="4"/>
        <v>6.7664502614358355</v>
      </c>
      <c r="R32" s="267"/>
    </row>
    <row r="33" spans="2:18" ht="18.75" hidden="1" customHeight="1">
      <c r="B33" s="21"/>
      <c r="C33" s="289"/>
      <c r="D33" s="280"/>
      <c r="E33" s="293" t="s">
        <v>43</v>
      </c>
      <c r="F33" s="263"/>
      <c r="G33" s="264"/>
      <c r="H33" s="278">
        <v>103796</v>
      </c>
      <c r="I33" s="265"/>
      <c r="J33" s="266"/>
      <c r="K33" s="272">
        <v>0</v>
      </c>
      <c r="L33" s="265"/>
      <c r="M33" s="266"/>
      <c r="N33" s="278">
        <f t="shared" si="3"/>
        <v>103796</v>
      </c>
      <c r="O33" s="265"/>
      <c r="P33" s="266"/>
      <c r="Q33" s="275">
        <f t="shared" si="4"/>
        <v>4.0625786469995839</v>
      </c>
      <c r="R33" s="267"/>
    </row>
    <row r="34" spans="2:18" ht="18.75" customHeight="1">
      <c r="B34" s="22"/>
      <c r="C34" s="279"/>
      <c r="D34" s="280"/>
      <c r="E34" s="293" t="s">
        <v>44</v>
      </c>
      <c r="F34" s="263"/>
      <c r="G34" s="264"/>
      <c r="H34" s="278">
        <v>68741</v>
      </c>
      <c r="I34" s="265"/>
      <c r="J34" s="266"/>
      <c r="K34" s="272">
        <v>341</v>
      </c>
      <c r="L34" s="265"/>
      <c r="M34" s="266"/>
      <c r="N34" s="278">
        <f t="shared" si="3"/>
        <v>69082</v>
      </c>
      <c r="O34" s="265"/>
      <c r="P34" s="266"/>
      <c r="Q34" s="275">
        <f t="shared" si="4"/>
        <v>2.7038716144362525</v>
      </c>
      <c r="R34" s="267"/>
    </row>
    <row r="35" spans="2:18" ht="18.75" customHeight="1">
      <c r="B35" s="20"/>
      <c r="C35" s="313" t="s">
        <v>12</v>
      </c>
      <c r="D35" s="314"/>
      <c r="E35" s="314"/>
      <c r="F35" s="14"/>
      <c r="G35" s="15"/>
      <c r="H35" s="9">
        <f>SUM(H36:H39)</f>
        <v>1064416</v>
      </c>
      <c r="I35" s="10"/>
      <c r="J35" s="8"/>
      <c r="K35" s="9">
        <f>SUM(K36:K39)</f>
        <v>75</v>
      </c>
      <c r="L35" s="10"/>
      <c r="M35" s="8"/>
      <c r="N35" s="9">
        <f t="shared" si="3"/>
        <v>1064491</v>
      </c>
      <c r="O35" s="10"/>
      <c r="P35" s="8"/>
      <c r="Q35" s="16">
        <f>N35/N$40*100-0.1</f>
        <v>41.564210629727867</v>
      </c>
      <c r="R35" s="19"/>
    </row>
    <row r="36" spans="2:18" ht="18.75" hidden="1" customHeight="1">
      <c r="B36" s="21"/>
      <c r="C36" s="282"/>
      <c r="D36" s="246"/>
      <c r="E36" s="290" t="s">
        <v>48</v>
      </c>
      <c r="F36" s="14"/>
      <c r="G36" s="15"/>
      <c r="H36" s="9">
        <v>299161</v>
      </c>
      <c r="I36" s="10"/>
      <c r="J36" s="8"/>
      <c r="K36" s="9">
        <v>0</v>
      </c>
      <c r="L36" s="10"/>
      <c r="M36" s="8"/>
      <c r="N36" s="9">
        <f t="shared" si="3"/>
        <v>299161</v>
      </c>
      <c r="O36" s="10"/>
      <c r="P36" s="8"/>
      <c r="Q36" s="16">
        <f>N36/N$40*100</f>
        <v>11.709170783219417</v>
      </c>
      <c r="R36" s="19"/>
    </row>
    <row r="37" spans="2:18" ht="18.75" customHeight="1">
      <c r="B37" s="21"/>
      <c r="C37" s="282"/>
      <c r="D37" s="246"/>
      <c r="E37" s="290" t="s">
        <v>93</v>
      </c>
      <c r="F37" s="14"/>
      <c r="G37" s="15"/>
      <c r="H37" s="9">
        <v>581345</v>
      </c>
      <c r="I37" s="10"/>
      <c r="J37" s="8"/>
      <c r="K37" s="9">
        <v>41</v>
      </c>
      <c r="L37" s="10"/>
      <c r="M37" s="8"/>
      <c r="N37" s="9">
        <f t="shared" ref="N37:N38" si="5">SUM(H37:K37)</f>
        <v>581386</v>
      </c>
      <c r="O37" s="10"/>
      <c r="P37" s="8"/>
      <c r="Q37" s="16">
        <f t="shared" ref="Q37" si="6">N37/N$40*100</f>
        <v>22.755466003164862</v>
      </c>
      <c r="R37" s="19"/>
    </row>
    <row r="38" spans="2:18" ht="18.75" hidden="1" customHeight="1">
      <c r="B38" s="21"/>
      <c r="C38" s="282"/>
      <c r="D38" s="246"/>
      <c r="E38" s="290" t="s">
        <v>49</v>
      </c>
      <c r="F38" s="14"/>
      <c r="G38" s="15"/>
      <c r="H38" s="9">
        <v>34561</v>
      </c>
      <c r="I38" s="10"/>
      <c r="J38" s="8"/>
      <c r="K38" s="9">
        <v>0</v>
      </c>
      <c r="L38" s="10"/>
      <c r="M38" s="8"/>
      <c r="N38" s="9">
        <f t="shared" si="5"/>
        <v>34561</v>
      </c>
      <c r="O38" s="10"/>
      <c r="P38" s="8"/>
      <c r="Q38" s="16">
        <f>N38/N$40*100-0.1</f>
        <v>1.2527186078360688</v>
      </c>
      <c r="R38" s="19"/>
    </row>
    <row r="39" spans="2:18" ht="18.75" customHeight="1">
      <c r="B39" s="21"/>
      <c r="C39" s="282"/>
      <c r="D39" s="246"/>
      <c r="E39" s="290" t="s">
        <v>92</v>
      </c>
      <c r="F39" s="14"/>
      <c r="G39" s="15"/>
      <c r="H39" s="9">
        <v>149349</v>
      </c>
      <c r="I39" s="10"/>
      <c r="J39" s="8"/>
      <c r="K39" s="9">
        <v>34</v>
      </c>
      <c r="L39" s="10"/>
      <c r="M39" s="8"/>
      <c r="N39" s="9">
        <f>SUM(H39:K39)-1</f>
        <v>149382</v>
      </c>
      <c r="O39" s="10"/>
      <c r="P39" s="8"/>
      <c r="Q39" s="16">
        <f>N39/N$40*100</f>
        <v>5.8468160954766262</v>
      </c>
      <c r="R39" s="19"/>
    </row>
    <row r="40" spans="2:18" ht="18.75" customHeight="1">
      <c r="B40" s="20"/>
      <c r="C40" s="313" t="s">
        <v>7</v>
      </c>
      <c r="D40" s="313"/>
      <c r="E40" s="313"/>
      <c r="F40" s="247"/>
      <c r="G40" s="248"/>
      <c r="H40" s="249">
        <f>H22</f>
        <v>2554514</v>
      </c>
      <c r="I40" s="250"/>
      <c r="J40" s="251"/>
      <c r="K40" s="249">
        <f>K22</f>
        <v>415</v>
      </c>
      <c r="L40" s="250"/>
      <c r="M40" s="251"/>
      <c r="N40" s="249">
        <f>SUM(H40:K40)</f>
        <v>2554929</v>
      </c>
      <c r="O40" s="250"/>
      <c r="P40" s="251"/>
      <c r="Q40" s="252">
        <f>N40/N$40*100</f>
        <v>100</v>
      </c>
      <c r="R40" s="253"/>
    </row>
    <row r="41" spans="2:18" ht="18.75" customHeight="1" thickBot="1">
      <c r="B41" s="38"/>
      <c r="C41" s="254"/>
      <c r="D41" s="255"/>
      <c r="E41" s="292" t="s">
        <v>14</v>
      </c>
      <c r="F41" s="24"/>
      <c r="G41" s="25"/>
      <c r="H41" s="26">
        <v>1951539</v>
      </c>
      <c r="I41" s="27"/>
      <c r="J41" s="28"/>
      <c r="K41" s="26">
        <f>K40-K30-K31-K38</f>
        <v>415</v>
      </c>
      <c r="L41" s="27"/>
      <c r="M41" s="28"/>
      <c r="N41" s="26">
        <f>SUM(H41:K41)</f>
        <v>1951954</v>
      </c>
      <c r="O41" s="27"/>
      <c r="P41" s="28"/>
      <c r="Q41" s="29">
        <f>N41/N$40*100</f>
        <v>76.399539869796769</v>
      </c>
      <c r="R41" s="30"/>
    </row>
    <row r="42" spans="2:18" ht="15" customHeight="1">
      <c r="B42" s="256" t="s">
        <v>86</v>
      </c>
    </row>
    <row r="43" spans="2:18" ht="7.5" customHeight="1"/>
    <row r="45" spans="2:18" ht="15" thickBot="1">
      <c r="R45" s="18" t="s">
        <v>85</v>
      </c>
    </row>
    <row r="46" spans="2:18" ht="18.75" customHeight="1" thickBot="1">
      <c r="B46" s="32"/>
      <c r="C46" s="316" t="s">
        <v>0</v>
      </c>
      <c r="D46" s="316"/>
      <c r="E46" s="317"/>
      <c r="F46" s="33"/>
      <c r="G46" s="34"/>
      <c r="H46" s="294" t="str">
        <f>H3</f>
        <v>補正前予算額</v>
      </c>
      <c r="I46" s="35"/>
      <c r="J46" s="36"/>
      <c r="K46" s="291" t="str">
        <f>K3</f>
        <v>補正額</v>
      </c>
      <c r="L46" s="35"/>
      <c r="M46" s="36"/>
      <c r="N46" s="294" t="str">
        <f>N3</f>
        <v>補正後予算額</v>
      </c>
      <c r="O46" s="35"/>
      <c r="P46" s="36"/>
      <c r="Q46" s="291" t="s">
        <v>10</v>
      </c>
      <c r="R46" s="37"/>
    </row>
    <row r="47" spans="2:18" ht="18.75" hidden="1" customHeight="1">
      <c r="B47" s="21"/>
      <c r="C47" s="315" t="s">
        <v>94</v>
      </c>
      <c r="D47" s="315"/>
      <c r="E47" s="315"/>
      <c r="F47" s="257"/>
      <c r="G47" s="258"/>
      <c r="H47" s="268">
        <v>2709</v>
      </c>
      <c r="I47" s="283"/>
      <c r="J47" s="284"/>
      <c r="K47" s="269">
        <v>0</v>
      </c>
      <c r="L47" s="259"/>
      <c r="M47" s="260"/>
      <c r="N47" s="268">
        <f t="shared" ref="N47:N58" si="7">SUM(H47:K47)</f>
        <v>2709</v>
      </c>
      <c r="O47" s="259"/>
      <c r="P47" s="260"/>
      <c r="Q47" s="270">
        <f t="shared" ref="Q47:Q58" si="8">N47/N$22*100</f>
        <v>0.10603034370035333</v>
      </c>
      <c r="R47" s="261"/>
    </row>
    <row r="48" spans="2:18" ht="18.75" customHeight="1">
      <c r="B48" s="21"/>
      <c r="C48" s="311" t="s">
        <v>95</v>
      </c>
      <c r="D48" s="311"/>
      <c r="E48" s="311"/>
      <c r="F48" s="257"/>
      <c r="G48" s="258"/>
      <c r="H48" s="268">
        <v>115034</v>
      </c>
      <c r="I48" s="285"/>
      <c r="J48" s="286"/>
      <c r="K48" s="268">
        <v>41</v>
      </c>
      <c r="L48" s="287"/>
      <c r="M48" s="288"/>
      <c r="N48" s="268">
        <f t="shared" si="7"/>
        <v>115075</v>
      </c>
      <c r="O48" s="287"/>
      <c r="P48" s="260"/>
      <c r="Q48" s="270">
        <f t="shared" si="8"/>
        <v>4.5040390554884304</v>
      </c>
      <c r="R48" s="261"/>
    </row>
    <row r="49" spans="2:18" ht="18.75" hidden="1" customHeight="1">
      <c r="B49" s="21"/>
      <c r="C49" s="311" t="s">
        <v>96</v>
      </c>
      <c r="D49" s="311"/>
      <c r="E49" s="311"/>
      <c r="F49" s="257"/>
      <c r="G49" s="258"/>
      <c r="H49" s="268">
        <v>513726</v>
      </c>
      <c r="I49" s="285"/>
      <c r="J49" s="286"/>
      <c r="K49" s="268">
        <v>0</v>
      </c>
      <c r="L49" s="287"/>
      <c r="M49" s="288"/>
      <c r="N49" s="268">
        <f t="shared" si="7"/>
        <v>513726</v>
      </c>
      <c r="O49" s="287"/>
      <c r="P49" s="260"/>
      <c r="Q49" s="270">
        <f t="shared" si="8"/>
        <v>20.107251512664345</v>
      </c>
      <c r="R49" s="261"/>
    </row>
    <row r="50" spans="2:18" ht="18.75" hidden="1" customHeight="1">
      <c r="B50" s="21"/>
      <c r="C50" s="311" t="s">
        <v>97</v>
      </c>
      <c r="D50" s="311"/>
      <c r="E50" s="311"/>
      <c r="F50" s="257"/>
      <c r="G50" s="258"/>
      <c r="H50" s="268">
        <v>77051</v>
      </c>
      <c r="I50" s="285"/>
      <c r="J50" s="286"/>
      <c r="K50" s="268">
        <v>0</v>
      </c>
      <c r="L50" s="287"/>
      <c r="M50" s="288"/>
      <c r="N50" s="268">
        <f t="shared" si="7"/>
        <v>77051</v>
      </c>
      <c r="O50" s="287"/>
      <c r="P50" s="260"/>
      <c r="Q50" s="270">
        <f t="shared" si="8"/>
        <v>3.0157785206555645</v>
      </c>
      <c r="R50" s="261"/>
    </row>
    <row r="51" spans="2:18" ht="18.75" hidden="1" customHeight="1">
      <c r="B51" s="21"/>
      <c r="C51" s="311" t="s">
        <v>98</v>
      </c>
      <c r="D51" s="311"/>
      <c r="E51" s="311"/>
      <c r="F51" s="257"/>
      <c r="G51" s="258"/>
      <c r="H51" s="268">
        <v>314815</v>
      </c>
      <c r="I51" s="285"/>
      <c r="J51" s="286"/>
      <c r="K51" s="268">
        <v>0</v>
      </c>
      <c r="L51" s="287"/>
      <c r="M51" s="288"/>
      <c r="N51" s="268">
        <f t="shared" si="7"/>
        <v>314815</v>
      </c>
      <c r="O51" s="287"/>
      <c r="P51" s="260"/>
      <c r="Q51" s="270">
        <f t="shared" si="8"/>
        <v>12.321868826883252</v>
      </c>
      <c r="R51" s="261"/>
    </row>
    <row r="52" spans="2:18" ht="18.75" hidden="1" customHeight="1">
      <c r="B52" s="21"/>
      <c r="C52" s="311" t="s">
        <v>74</v>
      </c>
      <c r="D52" s="311"/>
      <c r="E52" s="311"/>
      <c r="F52" s="257"/>
      <c r="G52" s="258"/>
      <c r="H52" s="268">
        <v>18302</v>
      </c>
      <c r="I52" s="285"/>
      <c r="J52" s="286"/>
      <c r="K52" s="268">
        <v>0</v>
      </c>
      <c r="L52" s="287"/>
      <c r="M52" s="288"/>
      <c r="N52" s="268">
        <f t="shared" si="7"/>
        <v>18302</v>
      </c>
      <c r="O52" s="287"/>
      <c r="P52" s="260"/>
      <c r="Q52" s="270">
        <f t="shared" si="8"/>
        <v>0.71634084547946342</v>
      </c>
      <c r="R52" s="261"/>
    </row>
    <row r="53" spans="2:18" ht="18.75" hidden="1" customHeight="1">
      <c r="B53" s="21"/>
      <c r="C53" s="311" t="s">
        <v>75</v>
      </c>
      <c r="D53" s="311"/>
      <c r="E53" s="311"/>
      <c r="F53" s="257"/>
      <c r="G53" s="258"/>
      <c r="H53" s="268">
        <v>148474</v>
      </c>
      <c r="I53" s="285"/>
      <c r="J53" s="286"/>
      <c r="K53" s="268">
        <v>0</v>
      </c>
      <c r="L53" s="287"/>
      <c r="M53" s="288"/>
      <c r="N53" s="268">
        <f t="shared" si="7"/>
        <v>148474</v>
      </c>
      <c r="O53" s="287"/>
      <c r="P53" s="260"/>
      <c r="Q53" s="270">
        <f t="shared" si="8"/>
        <v>5.8112769474220221</v>
      </c>
      <c r="R53" s="261"/>
    </row>
    <row r="54" spans="2:18" ht="18.75" hidden="1" customHeight="1">
      <c r="B54" s="21"/>
      <c r="C54" s="311" t="s">
        <v>76</v>
      </c>
      <c r="D54" s="311"/>
      <c r="E54" s="311"/>
      <c r="F54" s="257"/>
      <c r="G54" s="258"/>
      <c r="H54" s="268">
        <v>9023</v>
      </c>
      <c r="I54" s="285"/>
      <c r="J54" s="286"/>
      <c r="K54" s="268">
        <v>0</v>
      </c>
      <c r="L54" s="287"/>
      <c r="M54" s="288"/>
      <c r="N54" s="268">
        <f t="shared" si="7"/>
        <v>9023</v>
      </c>
      <c r="O54" s="287"/>
      <c r="P54" s="260"/>
      <c r="Q54" s="270">
        <f t="shared" si="8"/>
        <v>0.35316049878489775</v>
      </c>
      <c r="R54" s="261"/>
    </row>
    <row r="55" spans="2:18" ht="18.75" customHeight="1">
      <c r="B55" s="20"/>
      <c r="C55" s="312" t="s">
        <v>77</v>
      </c>
      <c r="D55" s="312"/>
      <c r="E55" s="312"/>
      <c r="F55" s="281"/>
      <c r="G55" s="301"/>
      <c r="H55" s="302">
        <v>270153</v>
      </c>
      <c r="I55" s="303"/>
      <c r="J55" s="304"/>
      <c r="K55" s="302">
        <v>374</v>
      </c>
      <c r="L55" s="305"/>
      <c r="M55" s="306"/>
      <c r="N55" s="302">
        <f t="shared" si="7"/>
        <v>270527</v>
      </c>
      <c r="O55" s="305"/>
      <c r="P55" s="307"/>
      <c r="Q55" s="308">
        <f t="shared" si="8"/>
        <v>10.588435138510699</v>
      </c>
      <c r="R55" s="309"/>
    </row>
    <row r="56" spans="2:18" ht="18.75" hidden="1" customHeight="1">
      <c r="B56" s="21"/>
      <c r="C56" s="311" t="s">
        <v>99</v>
      </c>
      <c r="D56" s="311"/>
      <c r="E56" s="311"/>
      <c r="F56" s="257"/>
      <c r="G56" s="258"/>
      <c r="H56" s="268">
        <v>548628</v>
      </c>
      <c r="I56" s="285"/>
      <c r="J56" s="286"/>
      <c r="K56" s="268">
        <v>0</v>
      </c>
      <c r="L56" s="287"/>
      <c r="M56" s="288"/>
      <c r="N56" s="268">
        <f t="shared" si="7"/>
        <v>548628</v>
      </c>
      <c r="O56" s="287"/>
      <c r="P56" s="260"/>
      <c r="Q56" s="270">
        <f t="shared" si="8"/>
        <v>21.473316871036339</v>
      </c>
      <c r="R56" s="261"/>
    </row>
    <row r="57" spans="2:18" ht="18.75" hidden="1" customHeight="1">
      <c r="B57" s="22"/>
      <c r="C57" s="323" t="s">
        <v>92</v>
      </c>
      <c r="D57" s="323"/>
      <c r="E57" s="323"/>
      <c r="F57" s="13"/>
      <c r="G57" s="5"/>
      <c r="H57" s="6">
        <v>536599</v>
      </c>
      <c r="I57" s="7"/>
      <c r="J57" s="11"/>
      <c r="K57" s="6">
        <v>0</v>
      </c>
      <c r="L57" s="7"/>
      <c r="M57" s="11"/>
      <c r="N57" s="6">
        <f t="shared" si="7"/>
        <v>536599</v>
      </c>
      <c r="O57" s="7"/>
      <c r="P57" s="11"/>
      <c r="Q57" s="12">
        <f t="shared" si="8"/>
        <v>21.002501439374637</v>
      </c>
      <c r="R57" s="31"/>
    </row>
    <row r="58" spans="2:18" ht="18.75" customHeight="1" thickBot="1">
      <c r="B58" s="23"/>
      <c r="C58" s="320" t="s">
        <v>7</v>
      </c>
      <c r="D58" s="320"/>
      <c r="E58" s="320"/>
      <c r="F58" s="24"/>
      <c r="G58" s="25"/>
      <c r="H58" s="26">
        <f>H40</f>
        <v>2554514</v>
      </c>
      <c r="I58" s="27"/>
      <c r="J58" s="28"/>
      <c r="K58" s="26">
        <f>K40</f>
        <v>415</v>
      </c>
      <c r="L58" s="27"/>
      <c r="M58" s="28"/>
      <c r="N58" s="26">
        <f t="shared" si="7"/>
        <v>2554929</v>
      </c>
      <c r="O58" s="27"/>
      <c r="P58" s="28"/>
      <c r="Q58" s="29">
        <f t="shared" si="8"/>
        <v>100</v>
      </c>
      <c r="R58" s="30"/>
    </row>
    <row r="59" spans="2:18" ht="7.5" customHeight="1"/>
    <row r="60" spans="2:18" ht="7.5" customHeight="1"/>
    <row r="61" spans="2:18" ht="7.5" customHeight="1"/>
    <row r="62" spans="2:18" ht="7.5" customHeight="1"/>
  </sheetData>
  <mergeCells count="32">
    <mergeCell ref="C58:E58"/>
    <mergeCell ref="C12:E12"/>
    <mergeCell ref="C13:E13"/>
    <mergeCell ref="C14:E14"/>
    <mergeCell ref="C15:E15"/>
    <mergeCell ref="C16:E16"/>
    <mergeCell ref="C17:E17"/>
    <mergeCell ref="C27:E27"/>
    <mergeCell ref="C22:E22"/>
    <mergeCell ref="C26:E26"/>
    <mergeCell ref="C35:E35"/>
    <mergeCell ref="C40:E40"/>
    <mergeCell ref="C46:E46"/>
    <mergeCell ref="C57:E57"/>
    <mergeCell ref="C31:E31"/>
    <mergeCell ref="C32:E32"/>
    <mergeCell ref="C3:E3"/>
    <mergeCell ref="C4:E4"/>
    <mergeCell ref="C6:E6"/>
    <mergeCell ref="C7:E7"/>
    <mergeCell ref="C11:E11"/>
    <mergeCell ref="C18:E18"/>
    <mergeCell ref="C47:E47"/>
    <mergeCell ref="C48:E48"/>
    <mergeCell ref="C49:E49"/>
    <mergeCell ref="C50:E50"/>
    <mergeCell ref="C56:E56"/>
    <mergeCell ref="C51:E51"/>
    <mergeCell ref="C52:E52"/>
    <mergeCell ref="C53:E53"/>
    <mergeCell ref="C54:E54"/>
    <mergeCell ref="C55:E55"/>
  </mergeCells>
  <phoneticPr fontId="2"/>
  <pageMargins left="0.7" right="0.7" top="0.75" bottom="0.75" header="0.3" footer="0.3"/>
  <pageSetup paperSize="9" orientation="portrait" r:id="rId1"/>
  <ignoredErrors>
    <ignoredError sqref="Q14 Q38 N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81"/>
  <sheetViews>
    <sheetView view="pageBreakPreview" zoomScaleNormal="100" zoomScaleSheetLayoutView="100" workbookViewId="0">
      <pane xSplit="6" ySplit="4" topLeftCell="AO5" activePane="bottomRight" state="frozen"/>
      <selection activeCell="E6" sqref="B4:E6"/>
      <selection pane="topRight" activeCell="E6" sqref="B4:E6"/>
      <selection pane="bottomLeft" activeCell="E6" sqref="B4:E6"/>
      <selection pane="bottomRight" activeCell="E6" sqref="B2:E6"/>
    </sheetView>
  </sheetViews>
  <sheetFormatPr defaultRowHeight="14.25"/>
  <cols>
    <col min="1" max="1" width="4.125" style="48" customWidth="1"/>
    <col min="2" max="4" width="1.25" style="48" customWidth="1"/>
    <col min="5" max="5" width="17.5" style="48" customWidth="1"/>
    <col min="6" max="7" width="1.25" style="48" customWidth="1"/>
    <col min="8" max="8" width="11.25" style="48" customWidth="1"/>
    <col min="9" max="10" width="1.25" style="48" customWidth="1"/>
    <col min="11" max="11" width="8.125" style="48" customWidth="1"/>
    <col min="12" max="13" width="1.25" style="48" customWidth="1"/>
    <col min="14" max="14" width="11.25" style="48" customWidth="1"/>
    <col min="15" max="16" width="1.25" style="48" customWidth="1"/>
    <col min="17" max="17" width="8.125" style="48" customWidth="1"/>
    <col min="18" max="19" width="1.25" style="48" customWidth="1"/>
    <col min="20" max="20" width="11.25" style="48" customWidth="1"/>
    <col min="21" max="22" width="1.25" style="48" customWidth="1"/>
    <col min="23" max="23" width="8.125" style="48" customWidth="1"/>
    <col min="24" max="25" width="1.25" style="48" customWidth="1"/>
    <col min="26" max="26" width="8.75" style="48" customWidth="1"/>
    <col min="27" max="28" width="1.25" style="48" customWidth="1"/>
    <col min="29" max="29" width="8.75" style="48" customWidth="1"/>
    <col min="30" max="30" width="1.25" style="48" customWidth="1"/>
    <col min="31" max="31" width="1.25" style="176" customWidth="1"/>
    <col min="32" max="32" width="11.25" style="176" customWidth="1"/>
    <col min="33" max="34" width="1.25" style="176" customWidth="1"/>
    <col min="35" max="35" width="11.25" style="176" customWidth="1"/>
    <col min="36" max="37" width="1.25" style="176" customWidth="1"/>
    <col min="38" max="38" width="8.125" style="176" customWidth="1"/>
    <col min="39" max="40" width="1.25" style="176" customWidth="1"/>
    <col min="41" max="41" width="11.25" style="176" customWidth="1"/>
    <col min="42" max="43" width="1.25" style="176" customWidth="1"/>
    <col min="44" max="44" width="11.25" style="176" customWidth="1"/>
    <col min="45" max="46" width="1.25" style="176" customWidth="1"/>
    <col min="47" max="47" width="8.125" style="176" customWidth="1"/>
    <col min="48" max="49" width="1.25" style="176" customWidth="1"/>
    <col min="50" max="50" width="11.25" style="176" customWidth="1"/>
    <col min="51" max="52" width="1.25" style="176" customWidth="1"/>
    <col min="53" max="53" width="11.25" style="176" customWidth="1"/>
    <col min="54" max="55" width="1.25" style="176" customWidth="1"/>
    <col min="56" max="56" width="8.125" style="176" customWidth="1"/>
    <col min="57" max="57" width="1.25" style="176" customWidth="1"/>
    <col min="58" max="16384" width="9" style="48"/>
  </cols>
  <sheetData>
    <row r="1" spans="2:57" s="46" customFormat="1" ht="15.75" customHeight="1" thickBot="1">
      <c r="B1" s="46" t="s">
        <v>39</v>
      </c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8"/>
      <c r="BE1" s="49" t="s">
        <v>64</v>
      </c>
    </row>
    <row r="2" spans="2:57" ht="15.75" customHeight="1">
      <c r="B2" s="50"/>
      <c r="C2" s="331" t="s">
        <v>0</v>
      </c>
      <c r="D2" s="331"/>
      <c r="E2" s="331"/>
      <c r="F2" s="51"/>
      <c r="G2" s="52"/>
      <c r="H2" s="334" t="s">
        <v>18</v>
      </c>
      <c r="I2" s="334"/>
      <c r="J2" s="334"/>
      <c r="K2" s="334"/>
      <c r="L2" s="53"/>
      <c r="M2" s="54"/>
      <c r="N2" s="334" t="s">
        <v>19</v>
      </c>
      <c r="O2" s="334"/>
      <c r="P2" s="334"/>
      <c r="Q2" s="334"/>
      <c r="R2" s="53"/>
      <c r="S2" s="54"/>
      <c r="T2" s="334" t="s">
        <v>20</v>
      </c>
      <c r="U2" s="334"/>
      <c r="V2" s="334"/>
      <c r="W2" s="334"/>
      <c r="X2" s="53"/>
      <c r="Y2" s="55"/>
      <c r="Z2" s="324" t="s">
        <v>36</v>
      </c>
      <c r="AA2" s="56"/>
      <c r="AB2" s="57"/>
      <c r="AC2" s="324" t="s">
        <v>37</v>
      </c>
      <c r="AD2" s="51"/>
      <c r="AE2" s="58"/>
      <c r="AF2" s="326" t="s">
        <v>62</v>
      </c>
      <c r="AG2" s="326"/>
      <c r="AH2" s="326"/>
      <c r="AI2" s="326"/>
      <c r="AJ2" s="326"/>
      <c r="AK2" s="326"/>
      <c r="AL2" s="326"/>
      <c r="AM2" s="59"/>
      <c r="AN2" s="58"/>
      <c r="AO2" s="326" t="s">
        <v>9</v>
      </c>
      <c r="AP2" s="326"/>
      <c r="AQ2" s="326"/>
      <c r="AR2" s="326"/>
      <c r="AS2" s="326"/>
      <c r="AT2" s="326"/>
      <c r="AU2" s="326"/>
      <c r="AV2" s="59"/>
      <c r="AW2" s="58"/>
      <c r="AX2" s="326" t="s">
        <v>63</v>
      </c>
      <c r="AY2" s="326"/>
      <c r="AZ2" s="326"/>
      <c r="BA2" s="326"/>
      <c r="BB2" s="326"/>
      <c r="BC2" s="326"/>
      <c r="BD2" s="326"/>
      <c r="BE2" s="60"/>
    </row>
    <row r="3" spans="2:57" ht="15.75" customHeight="1">
      <c r="B3" s="61"/>
      <c r="C3" s="332"/>
      <c r="D3" s="332"/>
      <c r="E3" s="332"/>
      <c r="F3" s="62"/>
      <c r="G3" s="63"/>
      <c r="H3" s="64" t="s">
        <v>17</v>
      </c>
      <c r="I3" s="65"/>
      <c r="J3" s="66"/>
      <c r="K3" s="64" t="s">
        <v>10</v>
      </c>
      <c r="L3" s="65"/>
      <c r="M3" s="67"/>
      <c r="N3" s="64" t="s">
        <v>17</v>
      </c>
      <c r="O3" s="65"/>
      <c r="P3" s="66"/>
      <c r="Q3" s="64" t="s">
        <v>10</v>
      </c>
      <c r="R3" s="65"/>
      <c r="S3" s="67"/>
      <c r="T3" s="64" t="s">
        <v>17</v>
      </c>
      <c r="U3" s="65"/>
      <c r="V3" s="66"/>
      <c r="W3" s="64" t="s">
        <v>10</v>
      </c>
      <c r="X3" s="65"/>
      <c r="Y3" s="66"/>
      <c r="Z3" s="325"/>
      <c r="AA3" s="68"/>
      <c r="AB3" s="69"/>
      <c r="AC3" s="325"/>
      <c r="AD3" s="62"/>
      <c r="AE3" s="70"/>
      <c r="AF3" s="71" t="s">
        <v>1</v>
      </c>
      <c r="AG3" s="72"/>
      <c r="AH3" s="70"/>
      <c r="AI3" s="71" t="s">
        <v>2</v>
      </c>
      <c r="AJ3" s="72"/>
      <c r="AK3" s="73"/>
      <c r="AL3" s="71" t="s">
        <v>10</v>
      </c>
      <c r="AM3" s="72"/>
      <c r="AN3" s="70"/>
      <c r="AO3" s="71" t="s">
        <v>1</v>
      </c>
      <c r="AP3" s="72"/>
      <c r="AQ3" s="70"/>
      <c r="AR3" s="71" t="s">
        <v>2</v>
      </c>
      <c r="AS3" s="72"/>
      <c r="AT3" s="73"/>
      <c r="AU3" s="71" t="s">
        <v>10</v>
      </c>
      <c r="AV3" s="72"/>
      <c r="AW3" s="70"/>
      <c r="AX3" s="71" t="s">
        <v>1</v>
      </c>
      <c r="AY3" s="72"/>
      <c r="AZ3" s="70"/>
      <c r="BA3" s="71" t="s">
        <v>2</v>
      </c>
      <c r="BB3" s="72"/>
      <c r="BC3" s="73"/>
      <c r="BD3" s="71" t="s">
        <v>10</v>
      </c>
      <c r="BE3" s="74"/>
    </row>
    <row r="4" spans="2:57" ht="15.75" customHeight="1" thickBot="1">
      <c r="B4" s="75"/>
      <c r="C4" s="333"/>
      <c r="D4" s="333"/>
      <c r="E4" s="333"/>
      <c r="F4" s="76"/>
      <c r="G4" s="77"/>
      <c r="H4" s="78" t="s">
        <v>23</v>
      </c>
      <c r="I4" s="79"/>
      <c r="J4" s="80"/>
      <c r="K4" s="81"/>
      <c r="L4" s="79"/>
      <c r="M4" s="82"/>
      <c r="N4" s="78" t="s">
        <v>24</v>
      </c>
      <c r="O4" s="79"/>
      <c r="P4" s="80"/>
      <c r="Q4" s="81"/>
      <c r="R4" s="79"/>
      <c r="S4" s="82"/>
      <c r="T4" s="83" t="s">
        <v>25</v>
      </c>
      <c r="U4" s="79"/>
      <c r="V4" s="80"/>
      <c r="W4" s="81"/>
      <c r="X4" s="79"/>
      <c r="Y4" s="335" t="s">
        <v>21</v>
      </c>
      <c r="Z4" s="336"/>
      <c r="AA4" s="336"/>
      <c r="AB4" s="335" t="s">
        <v>22</v>
      </c>
      <c r="AC4" s="336"/>
      <c r="AD4" s="337"/>
      <c r="AE4" s="87"/>
      <c r="AF4" s="88"/>
      <c r="AG4" s="89"/>
      <c r="AH4" s="87"/>
      <c r="AI4" s="88"/>
      <c r="AJ4" s="89"/>
      <c r="AK4" s="90"/>
      <c r="AL4" s="91"/>
      <c r="AM4" s="89"/>
      <c r="AN4" s="87"/>
      <c r="AO4" s="88"/>
      <c r="AP4" s="89"/>
      <c r="AQ4" s="87"/>
      <c r="AR4" s="88"/>
      <c r="AS4" s="89"/>
      <c r="AT4" s="90"/>
      <c r="AU4" s="91"/>
      <c r="AV4" s="89"/>
      <c r="AW4" s="87"/>
      <c r="AX4" s="88"/>
      <c r="AY4" s="89"/>
      <c r="AZ4" s="87"/>
      <c r="BA4" s="88"/>
      <c r="BB4" s="89"/>
      <c r="BC4" s="90"/>
      <c r="BD4" s="91"/>
      <c r="BE4" s="92"/>
    </row>
    <row r="5" spans="2:57" ht="15.75" customHeight="1">
      <c r="B5" s="93"/>
      <c r="C5" s="327" t="s">
        <v>26</v>
      </c>
      <c r="D5" s="328"/>
      <c r="E5" s="328"/>
      <c r="F5" s="94"/>
      <c r="G5" s="95"/>
      <c r="H5" s="96">
        <f>SUM(H6:H9)</f>
        <v>1396157365</v>
      </c>
      <c r="I5" s="97"/>
      <c r="J5" s="98"/>
      <c r="K5" s="99">
        <f>ROUND(H5/H$20*100,1)</f>
        <v>42.5</v>
      </c>
      <c r="L5" s="97"/>
      <c r="M5" s="100"/>
      <c r="N5" s="96">
        <f>SUM(N6:N9)</f>
        <v>1400410182</v>
      </c>
      <c r="O5" s="101"/>
      <c r="P5" s="102"/>
      <c r="Q5" s="103">
        <f>ROUND(N5/N$20*100,1)+0.1</f>
        <v>43.6</v>
      </c>
      <c r="R5" s="97"/>
      <c r="S5" s="100"/>
      <c r="T5" s="96">
        <f>SUM(T6:T9)</f>
        <v>1434213000</v>
      </c>
      <c r="U5" s="97"/>
      <c r="V5" s="98"/>
      <c r="W5" s="99">
        <f t="shared" ref="W5:W19" si="0">ROUND(T5/T$20*100,1)</f>
        <v>43.8</v>
      </c>
      <c r="X5" s="97"/>
      <c r="Y5" s="98"/>
      <c r="Z5" s="99">
        <f t="shared" ref="Z5:Z20" si="1">T5/H5*100</f>
        <v>102.72574109151371</v>
      </c>
      <c r="AA5" s="97"/>
      <c r="AB5" s="98"/>
      <c r="AC5" s="99">
        <f t="shared" ref="AC5:AC20" si="2">T5/N5*100</f>
        <v>102.4137797935548</v>
      </c>
      <c r="AD5" s="104"/>
      <c r="AE5" s="105"/>
      <c r="AF5" s="96">
        <f>SUM(AF6:AF9)</f>
        <v>0</v>
      </c>
      <c r="AG5" s="106"/>
      <c r="AH5" s="107"/>
      <c r="AI5" s="96">
        <f>T5+AF5</f>
        <v>1434213000</v>
      </c>
      <c r="AJ5" s="108"/>
      <c r="AK5" s="109"/>
      <c r="AL5" s="110">
        <f>ROUND(AI5/AI$20*100,1)</f>
        <v>43.8</v>
      </c>
      <c r="AM5" s="108"/>
      <c r="AN5" s="105"/>
      <c r="AO5" s="96">
        <f>SUM(AO6:AO9)</f>
        <v>0</v>
      </c>
      <c r="AP5" s="106"/>
      <c r="AQ5" s="107"/>
      <c r="AR5" s="96">
        <f t="shared" ref="AR5:AR18" si="3">AI5+AO5</f>
        <v>1434213000</v>
      </c>
      <c r="AS5" s="106"/>
      <c r="AT5" s="109"/>
      <c r="AU5" s="110">
        <f>ROUND(AR5/AR$20*100,1)</f>
        <v>43.8</v>
      </c>
      <c r="AV5" s="108"/>
      <c r="AW5" s="105"/>
      <c r="AX5" s="96">
        <f>SUM(AX6:AX9)</f>
        <v>0</v>
      </c>
      <c r="AY5" s="106"/>
      <c r="AZ5" s="107"/>
      <c r="BA5" s="96">
        <f t="shared" ref="BA5:BA18" si="4">AR5+AX5</f>
        <v>1434213000</v>
      </c>
      <c r="BB5" s="108"/>
      <c r="BC5" s="109"/>
      <c r="BD5" s="110">
        <f>ROUND(BA5/BA$20*100,1)+0.1</f>
        <v>43.5</v>
      </c>
      <c r="BE5" s="111"/>
    </row>
    <row r="6" spans="2:57" ht="15.75" customHeight="1">
      <c r="B6" s="61"/>
      <c r="C6" s="65"/>
      <c r="D6" s="112"/>
      <c r="E6" s="112" t="s">
        <v>29</v>
      </c>
      <c r="F6" s="94"/>
      <c r="G6" s="95"/>
      <c r="H6" s="113">
        <v>347084000</v>
      </c>
      <c r="I6" s="97"/>
      <c r="J6" s="98"/>
      <c r="K6" s="99">
        <f>ROUND(H6/H$20*100,1)-0.1</f>
        <v>10.5</v>
      </c>
      <c r="L6" s="97"/>
      <c r="M6" s="100"/>
      <c r="N6" s="113">
        <v>346369000</v>
      </c>
      <c r="O6" s="101"/>
      <c r="P6" s="102"/>
      <c r="Q6" s="103">
        <f t="shared" ref="Q6:Q19" si="5">ROUND(N6/N$20*100,1)</f>
        <v>10.8</v>
      </c>
      <c r="R6" s="97"/>
      <c r="S6" s="100"/>
      <c r="T6" s="113">
        <v>355009000</v>
      </c>
      <c r="U6" s="97"/>
      <c r="V6" s="98"/>
      <c r="W6" s="99">
        <f t="shared" si="0"/>
        <v>10.8</v>
      </c>
      <c r="X6" s="97"/>
      <c r="Y6" s="98"/>
      <c r="Z6" s="99">
        <f t="shared" si="1"/>
        <v>102.28330893962267</v>
      </c>
      <c r="AA6" s="97"/>
      <c r="AB6" s="98"/>
      <c r="AC6" s="99">
        <f t="shared" si="2"/>
        <v>102.49444956101729</v>
      </c>
      <c r="AD6" s="104"/>
      <c r="AE6" s="105"/>
      <c r="AF6" s="96"/>
      <c r="AG6" s="106"/>
      <c r="AH6" s="107"/>
      <c r="AI6" s="96">
        <f t="shared" ref="AI6:AI19" si="6">T6+AF6</f>
        <v>355009000</v>
      </c>
      <c r="AJ6" s="108"/>
      <c r="AK6" s="109"/>
      <c r="AL6" s="110">
        <f t="shared" ref="AL6:AL19" si="7">ROUND(AI6/AI$20*100,1)</f>
        <v>10.8</v>
      </c>
      <c r="AM6" s="108"/>
      <c r="AN6" s="105"/>
      <c r="AO6" s="96"/>
      <c r="AP6" s="106"/>
      <c r="AQ6" s="107"/>
      <c r="AR6" s="96">
        <f t="shared" si="3"/>
        <v>355009000</v>
      </c>
      <c r="AS6" s="106"/>
      <c r="AT6" s="109"/>
      <c r="AU6" s="110">
        <f t="shared" ref="AU6:AU7" si="8">ROUND(AR6/AR$20*100,1)</f>
        <v>10.8</v>
      </c>
      <c r="AV6" s="108"/>
      <c r="AW6" s="105"/>
      <c r="AX6" s="96"/>
      <c r="AY6" s="106"/>
      <c r="AZ6" s="107"/>
      <c r="BA6" s="96">
        <f t="shared" si="4"/>
        <v>355009000</v>
      </c>
      <c r="BB6" s="108"/>
      <c r="BC6" s="109"/>
      <c r="BD6" s="114">
        <f t="shared" ref="BD6:BD10" si="9">ROUND(BA6/BA$20*100,1)</f>
        <v>10.8</v>
      </c>
      <c r="BE6" s="111"/>
    </row>
    <row r="7" spans="2:57" ht="15.75" customHeight="1">
      <c r="B7" s="61"/>
      <c r="C7" s="65"/>
      <c r="D7" s="112"/>
      <c r="E7" s="112" t="s">
        <v>27</v>
      </c>
      <c r="F7" s="94"/>
      <c r="G7" s="95"/>
      <c r="H7" s="113">
        <v>354118000</v>
      </c>
      <c r="I7" s="97"/>
      <c r="J7" s="98"/>
      <c r="K7" s="99">
        <f t="shared" ref="K7:K19" si="10">ROUND(H7/H$20*100,1)</f>
        <v>10.8</v>
      </c>
      <c r="L7" s="97"/>
      <c r="M7" s="100"/>
      <c r="N7" s="113">
        <v>353925000</v>
      </c>
      <c r="O7" s="101"/>
      <c r="P7" s="102"/>
      <c r="Q7" s="103">
        <f t="shared" si="5"/>
        <v>11</v>
      </c>
      <c r="R7" s="97"/>
      <c r="S7" s="100"/>
      <c r="T7" s="113">
        <v>379098000</v>
      </c>
      <c r="U7" s="97"/>
      <c r="V7" s="98"/>
      <c r="W7" s="99">
        <f t="shared" si="0"/>
        <v>11.6</v>
      </c>
      <c r="X7" s="97"/>
      <c r="Y7" s="98"/>
      <c r="Z7" s="99">
        <f t="shared" si="1"/>
        <v>107.05414579321018</v>
      </c>
      <c r="AA7" s="97"/>
      <c r="AB7" s="98"/>
      <c r="AC7" s="99">
        <f t="shared" si="2"/>
        <v>107.11252383979657</v>
      </c>
      <c r="AD7" s="104"/>
      <c r="AE7" s="105"/>
      <c r="AF7" s="96"/>
      <c r="AG7" s="106"/>
      <c r="AH7" s="107"/>
      <c r="AI7" s="96">
        <f t="shared" si="6"/>
        <v>379098000</v>
      </c>
      <c r="AJ7" s="108"/>
      <c r="AK7" s="109"/>
      <c r="AL7" s="110">
        <f t="shared" si="7"/>
        <v>11.6</v>
      </c>
      <c r="AM7" s="108"/>
      <c r="AN7" s="105"/>
      <c r="AO7" s="96"/>
      <c r="AP7" s="106"/>
      <c r="AQ7" s="107"/>
      <c r="AR7" s="96">
        <f t="shared" si="3"/>
        <v>379098000</v>
      </c>
      <c r="AS7" s="106"/>
      <c r="AT7" s="109"/>
      <c r="AU7" s="110">
        <f t="shared" si="8"/>
        <v>11.6</v>
      </c>
      <c r="AV7" s="108"/>
      <c r="AW7" s="105"/>
      <c r="AX7" s="96"/>
      <c r="AY7" s="106"/>
      <c r="AZ7" s="107"/>
      <c r="BA7" s="96">
        <f t="shared" si="4"/>
        <v>379098000</v>
      </c>
      <c r="BB7" s="108"/>
      <c r="BC7" s="109"/>
      <c r="BD7" s="114">
        <f t="shared" si="9"/>
        <v>11.5</v>
      </c>
      <c r="BE7" s="111"/>
    </row>
    <row r="8" spans="2:57" ht="15.75" customHeight="1">
      <c r="B8" s="61"/>
      <c r="C8" s="65"/>
      <c r="D8" s="112"/>
      <c r="E8" s="112" t="s">
        <v>28</v>
      </c>
      <c r="F8" s="94"/>
      <c r="G8" s="95"/>
      <c r="H8" s="113">
        <v>498645000</v>
      </c>
      <c r="I8" s="97"/>
      <c r="J8" s="98"/>
      <c r="K8" s="99">
        <f t="shared" si="10"/>
        <v>15.2</v>
      </c>
      <c r="L8" s="97"/>
      <c r="M8" s="100"/>
      <c r="N8" s="113">
        <v>498913000</v>
      </c>
      <c r="O8" s="101"/>
      <c r="P8" s="102"/>
      <c r="Q8" s="103">
        <f t="shared" si="5"/>
        <v>15.5</v>
      </c>
      <c r="R8" s="97"/>
      <c r="S8" s="100"/>
      <c r="T8" s="113">
        <v>502660000</v>
      </c>
      <c r="U8" s="97"/>
      <c r="V8" s="98"/>
      <c r="W8" s="99">
        <f>ROUND(T8/T$20*100,1)+0.1</f>
        <v>15.4</v>
      </c>
      <c r="X8" s="97"/>
      <c r="Y8" s="98"/>
      <c r="Z8" s="99">
        <f t="shared" si="1"/>
        <v>100.80518204333744</v>
      </c>
      <c r="AA8" s="97"/>
      <c r="AB8" s="98"/>
      <c r="AC8" s="99">
        <f t="shared" si="2"/>
        <v>100.75103274518804</v>
      </c>
      <c r="AD8" s="104"/>
      <c r="AE8" s="105"/>
      <c r="AF8" s="96"/>
      <c r="AG8" s="106"/>
      <c r="AH8" s="107"/>
      <c r="AI8" s="96">
        <f t="shared" si="6"/>
        <v>502660000</v>
      </c>
      <c r="AJ8" s="108"/>
      <c r="AK8" s="109"/>
      <c r="AL8" s="110">
        <f>ROUND(AI8/AI$20*100,1)+0.1</f>
        <v>15.4</v>
      </c>
      <c r="AM8" s="108"/>
      <c r="AN8" s="105"/>
      <c r="AO8" s="96"/>
      <c r="AP8" s="106"/>
      <c r="AQ8" s="107"/>
      <c r="AR8" s="96">
        <f t="shared" si="3"/>
        <v>502660000</v>
      </c>
      <c r="AS8" s="106"/>
      <c r="AT8" s="109"/>
      <c r="AU8" s="110">
        <f>ROUND(AR8/AR$20*100,1)+0.1</f>
        <v>15.4</v>
      </c>
      <c r="AV8" s="108"/>
      <c r="AW8" s="105"/>
      <c r="AX8" s="96"/>
      <c r="AY8" s="106"/>
      <c r="AZ8" s="107"/>
      <c r="BA8" s="96">
        <f t="shared" si="4"/>
        <v>502660000</v>
      </c>
      <c r="BB8" s="108"/>
      <c r="BC8" s="109"/>
      <c r="BD8" s="114">
        <f t="shared" si="9"/>
        <v>15.2</v>
      </c>
      <c r="BE8" s="111"/>
    </row>
    <row r="9" spans="2:57" ht="15.75" customHeight="1">
      <c r="B9" s="115"/>
      <c r="C9" s="116"/>
      <c r="D9" s="112"/>
      <c r="E9" s="112" t="s">
        <v>30</v>
      </c>
      <c r="F9" s="94"/>
      <c r="G9" s="95"/>
      <c r="H9" s="113">
        <v>196310365</v>
      </c>
      <c r="I9" s="97"/>
      <c r="J9" s="98"/>
      <c r="K9" s="99">
        <f t="shared" si="10"/>
        <v>6</v>
      </c>
      <c r="L9" s="97"/>
      <c r="M9" s="100"/>
      <c r="N9" s="113">
        <v>201203182</v>
      </c>
      <c r="O9" s="101"/>
      <c r="P9" s="102"/>
      <c r="Q9" s="103">
        <f t="shared" si="5"/>
        <v>6.3</v>
      </c>
      <c r="R9" s="97"/>
      <c r="S9" s="100"/>
      <c r="T9" s="113">
        <v>197446000</v>
      </c>
      <c r="U9" s="97"/>
      <c r="V9" s="98"/>
      <c r="W9" s="99">
        <f t="shared" si="0"/>
        <v>6</v>
      </c>
      <c r="X9" s="97"/>
      <c r="Y9" s="98"/>
      <c r="Z9" s="99">
        <f t="shared" si="1"/>
        <v>100.57848957695128</v>
      </c>
      <c r="AA9" s="97"/>
      <c r="AB9" s="98"/>
      <c r="AC9" s="99">
        <f t="shared" si="2"/>
        <v>98.132642852536989</v>
      </c>
      <c r="AD9" s="104"/>
      <c r="AE9" s="105"/>
      <c r="AF9" s="96"/>
      <c r="AG9" s="106"/>
      <c r="AH9" s="107"/>
      <c r="AI9" s="96">
        <f t="shared" si="6"/>
        <v>197446000</v>
      </c>
      <c r="AJ9" s="108"/>
      <c r="AK9" s="109"/>
      <c r="AL9" s="110">
        <f t="shared" si="7"/>
        <v>6</v>
      </c>
      <c r="AM9" s="108"/>
      <c r="AN9" s="105"/>
      <c r="AO9" s="96"/>
      <c r="AP9" s="106"/>
      <c r="AQ9" s="107"/>
      <c r="AR9" s="96">
        <f t="shared" si="3"/>
        <v>197446000</v>
      </c>
      <c r="AS9" s="106"/>
      <c r="AT9" s="109"/>
      <c r="AU9" s="110">
        <f t="shared" ref="AU9:AU10" si="11">ROUND(AR9/AR$20*100,1)</f>
        <v>6</v>
      </c>
      <c r="AV9" s="108"/>
      <c r="AW9" s="105"/>
      <c r="AX9" s="96"/>
      <c r="AY9" s="106"/>
      <c r="AZ9" s="107"/>
      <c r="BA9" s="96">
        <f t="shared" si="4"/>
        <v>197446000</v>
      </c>
      <c r="BB9" s="108"/>
      <c r="BC9" s="109"/>
      <c r="BD9" s="114">
        <f t="shared" si="9"/>
        <v>6</v>
      </c>
      <c r="BE9" s="111"/>
    </row>
    <row r="10" spans="2:57" ht="15.75" customHeight="1">
      <c r="B10" s="115"/>
      <c r="C10" s="330" t="s">
        <v>31</v>
      </c>
      <c r="D10" s="330"/>
      <c r="E10" s="330"/>
      <c r="F10" s="117"/>
      <c r="G10" s="118"/>
      <c r="H10" s="119">
        <v>303571000</v>
      </c>
      <c r="I10" s="120"/>
      <c r="J10" s="121"/>
      <c r="K10" s="122">
        <f t="shared" si="10"/>
        <v>9.1999999999999993</v>
      </c>
      <c r="L10" s="120"/>
      <c r="M10" s="123"/>
      <c r="N10" s="119">
        <v>331281000</v>
      </c>
      <c r="O10" s="124"/>
      <c r="P10" s="125"/>
      <c r="Q10" s="126">
        <f t="shared" si="5"/>
        <v>10.3</v>
      </c>
      <c r="R10" s="120"/>
      <c r="S10" s="123"/>
      <c r="T10" s="119">
        <v>311988000</v>
      </c>
      <c r="U10" s="120"/>
      <c r="V10" s="121"/>
      <c r="W10" s="122">
        <f t="shared" si="0"/>
        <v>9.5</v>
      </c>
      <c r="X10" s="120"/>
      <c r="Y10" s="121"/>
      <c r="Z10" s="122">
        <f t="shared" si="1"/>
        <v>102.7726627378768</v>
      </c>
      <c r="AA10" s="120"/>
      <c r="AB10" s="121"/>
      <c r="AC10" s="122">
        <f t="shared" si="2"/>
        <v>94.176243128944918</v>
      </c>
      <c r="AD10" s="127"/>
      <c r="AE10" s="128"/>
      <c r="AF10" s="129"/>
      <c r="AG10" s="130"/>
      <c r="AH10" s="131"/>
      <c r="AI10" s="129">
        <f t="shared" si="6"/>
        <v>311988000</v>
      </c>
      <c r="AJ10" s="132"/>
      <c r="AK10" s="133"/>
      <c r="AL10" s="114">
        <f t="shared" si="7"/>
        <v>9.5</v>
      </c>
      <c r="AM10" s="132"/>
      <c r="AN10" s="128"/>
      <c r="AO10" s="129"/>
      <c r="AP10" s="130"/>
      <c r="AQ10" s="131"/>
      <c r="AR10" s="129">
        <f t="shared" si="3"/>
        <v>311988000</v>
      </c>
      <c r="AS10" s="130"/>
      <c r="AT10" s="133"/>
      <c r="AU10" s="114">
        <f t="shared" si="11"/>
        <v>9.5</v>
      </c>
      <c r="AV10" s="132"/>
      <c r="AW10" s="128"/>
      <c r="AX10" s="129"/>
      <c r="AY10" s="130"/>
      <c r="AZ10" s="131"/>
      <c r="BA10" s="129">
        <f t="shared" si="4"/>
        <v>311988000</v>
      </c>
      <c r="BB10" s="132"/>
      <c r="BC10" s="133"/>
      <c r="BD10" s="114">
        <f t="shared" si="9"/>
        <v>9.4</v>
      </c>
      <c r="BE10" s="134"/>
    </row>
    <row r="11" spans="2:57" ht="15.75" customHeight="1">
      <c r="B11" s="115"/>
      <c r="C11" s="330" t="s">
        <v>32</v>
      </c>
      <c r="D11" s="330"/>
      <c r="E11" s="330"/>
      <c r="F11" s="117"/>
      <c r="G11" s="118"/>
      <c r="H11" s="119">
        <v>145725001</v>
      </c>
      <c r="I11" s="120"/>
      <c r="J11" s="121"/>
      <c r="K11" s="122">
        <f t="shared" si="10"/>
        <v>4.4000000000000004</v>
      </c>
      <c r="L11" s="120"/>
      <c r="M11" s="123"/>
      <c r="N11" s="119">
        <v>158380000</v>
      </c>
      <c r="O11" s="124"/>
      <c r="P11" s="125"/>
      <c r="Q11" s="126">
        <f t="shared" si="5"/>
        <v>4.9000000000000004</v>
      </c>
      <c r="R11" s="120"/>
      <c r="S11" s="123"/>
      <c r="T11" s="119">
        <v>139460000</v>
      </c>
      <c r="U11" s="120"/>
      <c r="V11" s="121"/>
      <c r="W11" s="122">
        <f>ROUND(T11/T$20*100,1)-0.1</f>
        <v>4.2</v>
      </c>
      <c r="X11" s="120"/>
      <c r="Y11" s="121"/>
      <c r="Z11" s="122">
        <f t="shared" si="1"/>
        <v>95.70080565653933</v>
      </c>
      <c r="AA11" s="120"/>
      <c r="AB11" s="121"/>
      <c r="AC11" s="122">
        <f t="shared" si="2"/>
        <v>88.054047228185368</v>
      </c>
      <c r="AD11" s="127"/>
      <c r="AE11" s="128"/>
      <c r="AF11" s="129"/>
      <c r="AG11" s="130"/>
      <c r="AH11" s="131"/>
      <c r="AI11" s="129">
        <f t="shared" si="6"/>
        <v>139460000</v>
      </c>
      <c r="AJ11" s="132"/>
      <c r="AK11" s="133"/>
      <c r="AL11" s="114">
        <f>ROUND(AI11/AI$20*100,1)-0.1</f>
        <v>4.2</v>
      </c>
      <c r="AM11" s="132"/>
      <c r="AN11" s="128"/>
      <c r="AO11" s="129"/>
      <c r="AP11" s="130"/>
      <c r="AQ11" s="131"/>
      <c r="AR11" s="129">
        <f t="shared" si="3"/>
        <v>139460000</v>
      </c>
      <c r="AS11" s="130"/>
      <c r="AT11" s="133"/>
      <c r="AU11" s="114">
        <f>ROUND(AR11/AR$20*100,1)-0.1</f>
        <v>4.2</v>
      </c>
      <c r="AV11" s="132"/>
      <c r="AW11" s="128"/>
      <c r="AX11" s="129"/>
      <c r="AY11" s="130"/>
      <c r="AZ11" s="131"/>
      <c r="BA11" s="129">
        <f t="shared" si="4"/>
        <v>139460000</v>
      </c>
      <c r="BB11" s="132"/>
      <c r="BC11" s="133"/>
      <c r="BD11" s="114">
        <f>ROUND(BA11/BA$20*100,1)</f>
        <v>4.2</v>
      </c>
      <c r="BE11" s="134"/>
    </row>
    <row r="12" spans="2:57" ht="15.75" customHeight="1">
      <c r="B12" s="115"/>
      <c r="C12" s="330" t="s">
        <v>33</v>
      </c>
      <c r="D12" s="330"/>
      <c r="E12" s="330"/>
      <c r="F12" s="117"/>
      <c r="G12" s="118"/>
      <c r="H12" s="119">
        <v>4200000</v>
      </c>
      <c r="I12" s="120"/>
      <c r="J12" s="121"/>
      <c r="K12" s="122">
        <f t="shared" si="10"/>
        <v>0.1</v>
      </c>
      <c r="L12" s="120"/>
      <c r="M12" s="123"/>
      <c r="N12" s="119">
        <v>3872034</v>
      </c>
      <c r="O12" s="124"/>
      <c r="P12" s="125"/>
      <c r="Q12" s="126">
        <f t="shared" si="5"/>
        <v>0.1</v>
      </c>
      <c r="R12" s="120"/>
      <c r="S12" s="123"/>
      <c r="T12" s="119">
        <v>3800000</v>
      </c>
      <c r="U12" s="120"/>
      <c r="V12" s="121"/>
      <c r="W12" s="122">
        <f t="shared" si="0"/>
        <v>0.1</v>
      </c>
      <c r="X12" s="120"/>
      <c r="Y12" s="121"/>
      <c r="Z12" s="122">
        <f t="shared" si="1"/>
        <v>90.476190476190482</v>
      </c>
      <c r="AA12" s="120"/>
      <c r="AB12" s="121"/>
      <c r="AC12" s="122">
        <f t="shared" si="2"/>
        <v>98.139634104452597</v>
      </c>
      <c r="AD12" s="127"/>
      <c r="AE12" s="128"/>
      <c r="AF12" s="129"/>
      <c r="AG12" s="130"/>
      <c r="AH12" s="131"/>
      <c r="AI12" s="129">
        <f t="shared" si="6"/>
        <v>3800000</v>
      </c>
      <c r="AJ12" s="132"/>
      <c r="AK12" s="133"/>
      <c r="AL12" s="114">
        <f t="shared" si="7"/>
        <v>0.1</v>
      </c>
      <c r="AM12" s="132"/>
      <c r="AN12" s="128"/>
      <c r="AO12" s="129"/>
      <c r="AP12" s="130"/>
      <c r="AQ12" s="131"/>
      <c r="AR12" s="129">
        <f t="shared" si="3"/>
        <v>3800000</v>
      </c>
      <c r="AS12" s="130"/>
      <c r="AT12" s="133"/>
      <c r="AU12" s="114">
        <f t="shared" ref="AU12:AU15" si="12">ROUND(AR12/AR$20*100,1)</f>
        <v>0.1</v>
      </c>
      <c r="AV12" s="132"/>
      <c r="AW12" s="128"/>
      <c r="AX12" s="129"/>
      <c r="AY12" s="130"/>
      <c r="AZ12" s="131"/>
      <c r="BA12" s="129">
        <f t="shared" si="4"/>
        <v>3800000</v>
      </c>
      <c r="BB12" s="132"/>
      <c r="BC12" s="133"/>
      <c r="BD12" s="114">
        <f t="shared" ref="BD12:BD15" si="13">ROUND(BA12/BA$20*100,1)</f>
        <v>0.1</v>
      </c>
      <c r="BE12" s="134"/>
    </row>
    <row r="13" spans="2:57" ht="15.75" customHeight="1">
      <c r="B13" s="115"/>
      <c r="C13" s="330" t="s">
        <v>34</v>
      </c>
      <c r="D13" s="330"/>
      <c r="E13" s="330"/>
      <c r="F13" s="117"/>
      <c r="G13" s="118"/>
      <c r="H13" s="119">
        <v>252000000</v>
      </c>
      <c r="I13" s="120"/>
      <c r="J13" s="121"/>
      <c r="K13" s="122">
        <f t="shared" si="10"/>
        <v>7.7</v>
      </c>
      <c r="L13" s="120"/>
      <c r="M13" s="123"/>
      <c r="N13" s="119">
        <v>281941950</v>
      </c>
      <c r="O13" s="124"/>
      <c r="P13" s="125"/>
      <c r="Q13" s="126">
        <f t="shared" si="5"/>
        <v>8.8000000000000007</v>
      </c>
      <c r="R13" s="120"/>
      <c r="S13" s="123"/>
      <c r="T13" s="119">
        <v>273000000</v>
      </c>
      <c r="U13" s="120"/>
      <c r="V13" s="121"/>
      <c r="W13" s="122">
        <f t="shared" si="0"/>
        <v>8.3000000000000007</v>
      </c>
      <c r="X13" s="120"/>
      <c r="Y13" s="121"/>
      <c r="Z13" s="122">
        <f t="shared" si="1"/>
        <v>108.33333333333333</v>
      </c>
      <c r="AA13" s="120"/>
      <c r="AB13" s="121"/>
      <c r="AC13" s="122">
        <f t="shared" si="2"/>
        <v>96.828442876272931</v>
      </c>
      <c r="AD13" s="127"/>
      <c r="AE13" s="128"/>
      <c r="AF13" s="129"/>
      <c r="AG13" s="130"/>
      <c r="AH13" s="131"/>
      <c r="AI13" s="129">
        <f t="shared" si="6"/>
        <v>273000000</v>
      </c>
      <c r="AJ13" s="132"/>
      <c r="AK13" s="133"/>
      <c r="AL13" s="114">
        <f t="shared" si="7"/>
        <v>8.3000000000000007</v>
      </c>
      <c r="AM13" s="132"/>
      <c r="AN13" s="128"/>
      <c r="AO13" s="129"/>
      <c r="AP13" s="130"/>
      <c r="AQ13" s="131"/>
      <c r="AR13" s="129">
        <f t="shared" si="3"/>
        <v>273000000</v>
      </c>
      <c r="AS13" s="130"/>
      <c r="AT13" s="133"/>
      <c r="AU13" s="114">
        <f t="shared" si="12"/>
        <v>8.3000000000000007</v>
      </c>
      <c r="AV13" s="132"/>
      <c r="AW13" s="128"/>
      <c r="AX13" s="129"/>
      <c r="AY13" s="130"/>
      <c r="AZ13" s="131"/>
      <c r="BA13" s="129">
        <f t="shared" si="4"/>
        <v>273000000</v>
      </c>
      <c r="BB13" s="132"/>
      <c r="BC13" s="133"/>
      <c r="BD13" s="114">
        <f t="shared" si="13"/>
        <v>8.3000000000000007</v>
      </c>
      <c r="BE13" s="134"/>
    </row>
    <row r="14" spans="2:57" ht="15.75" customHeight="1">
      <c r="B14" s="115"/>
      <c r="C14" s="330" t="s">
        <v>5</v>
      </c>
      <c r="D14" s="330"/>
      <c r="E14" s="330"/>
      <c r="F14" s="117"/>
      <c r="G14" s="118"/>
      <c r="H14" s="119">
        <v>232203980</v>
      </c>
      <c r="I14" s="120"/>
      <c r="J14" s="121"/>
      <c r="K14" s="122">
        <f t="shared" si="10"/>
        <v>7.1</v>
      </c>
      <c r="L14" s="120"/>
      <c r="M14" s="123"/>
      <c r="N14" s="119">
        <v>234134193</v>
      </c>
      <c r="O14" s="124"/>
      <c r="P14" s="125"/>
      <c r="Q14" s="126">
        <f t="shared" si="5"/>
        <v>7.3</v>
      </c>
      <c r="R14" s="120"/>
      <c r="S14" s="123"/>
      <c r="T14" s="119">
        <v>237810925</v>
      </c>
      <c r="U14" s="120"/>
      <c r="V14" s="121"/>
      <c r="W14" s="122">
        <f t="shared" si="0"/>
        <v>7.3</v>
      </c>
      <c r="X14" s="120"/>
      <c r="Y14" s="121"/>
      <c r="Z14" s="122">
        <f t="shared" si="1"/>
        <v>102.41466360740242</v>
      </c>
      <c r="AA14" s="120"/>
      <c r="AB14" s="121"/>
      <c r="AC14" s="122">
        <f t="shared" si="2"/>
        <v>101.5703524345972</v>
      </c>
      <c r="AD14" s="127"/>
      <c r="AE14" s="128"/>
      <c r="AF14" s="129"/>
      <c r="AG14" s="130"/>
      <c r="AH14" s="131"/>
      <c r="AI14" s="129">
        <f t="shared" si="6"/>
        <v>237810925</v>
      </c>
      <c r="AJ14" s="132"/>
      <c r="AK14" s="133"/>
      <c r="AL14" s="114">
        <f t="shared" si="7"/>
        <v>7.3</v>
      </c>
      <c r="AM14" s="132"/>
      <c r="AN14" s="128"/>
      <c r="AO14" s="129">
        <v>9000</v>
      </c>
      <c r="AP14" s="130"/>
      <c r="AQ14" s="131"/>
      <c r="AR14" s="129">
        <f t="shared" si="3"/>
        <v>237819925</v>
      </c>
      <c r="AS14" s="130"/>
      <c r="AT14" s="133"/>
      <c r="AU14" s="114">
        <f t="shared" si="12"/>
        <v>7.3</v>
      </c>
      <c r="AV14" s="132"/>
      <c r="AW14" s="128"/>
      <c r="AX14" s="129">
        <v>12590397</v>
      </c>
      <c r="AY14" s="130"/>
      <c r="AZ14" s="131"/>
      <c r="BA14" s="129">
        <f t="shared" si="4"/>
        <v>250410322</v>
      </c>
      <c r="BB14" s="132"/>
      <c r="BC14" s="133"/>
      <c r="BD14" s="114">
        <f t="shared" si="13"/>
        <v>7.6</v>
      </c>
      <c r="BE14" s="134"/>
    </row>
    <row r="15" spans="2:57" ht="15.75" customHeight="1">
      <c r="B15" s="115"/>
      <c r="C15" s="330" t="s">
        <v>35</v>
      </c>
      <c r="D15" s="330"/>
      <c r="E15" s="330"/>
      <c r="F15" s="117"/>
      <c r="G15" s="118"/>
      <c r="H15" s="119">
        <v>334993000</v>
      </c>
      <c r="I15" s="120"/>
      <c r="J15" s="121"/>
      <c r="K15" s="122">
        <f t="shared" si="10"/>
        <v>10.199999999999999</v>
      </c>
      <c r="L15" s="120"/>
      <c r="M15" s="123"/>
      <c r="N15" s="119">
        <v>293817000</v>
      </c>
      <c r="O15" s="124"/>
      <c r="P15" s="125"/>
      <c r="Q15" s="126">
        <f t="shared" si="5"/>
        <v>9.1</v>
      </c>
      <c r="R15" s="120"/>
      <c r="S15" s="123"/>
      <c r="T15" s="119">
        <v>306808000</v>
      </c>
      <c r="U15" s="120"/>
      <c r="V15" s="121"/>
      <c r="W15" s="122">
        <f t="shared" si="0"/>
        <v>9.4</v>
      </c>
      <c r="X15" s="120"/>
      <c r="Y15" s="121"/>
      <c r="Z15" s="122">
        <f t="shared" si="1"/>
        <v>91.586391357431353</v>
      </c>
      <c r="AA15" s="120"/>
      <c r="AB15" s="121"/>
      <c r="AC15" s="122">
        <f t="shared" si="2"/>
        <v>104.42145961601949</v>
      </c>
      <c r="AD15" s="127"/>
      <c r="AE15" s="128"/>
      <c r="AF15" s="129"/>
      <c r="AG15" s="130"/>
      <c r="AH15" s="131"/>
      <c r="AI15" s="129">
        <f t="shared" si="6"/>
        <v>306808000</v>
      </c>
      <c r="AJ15" s="132"/>
      <c r="AK15" s="133"/>
      <c r="AL15" s="114">
        <f t="shared" si="7"/>
        <v>9.4</v>
      </c>
      <c r="AM15" s="132"/>
      <c r="AN15" s="128"/>
      <c r="AO15" s="129"/>
      <c r="AP15" s="130"/>
      <c r="AQ15" s="131"/>
      <c r="AR15" s="129">
        <f t="shared" si="3"/>
        <v>306808000</v>
      </c>
      <c r="AS15" s="130"/>
      <c r="AT15" s="133"/>
      <c r="AU15" s="114">
        <f t="shared" si="12"/>
        <v>9.4</v>
      </c>
      <c r="AV15" s="132"/>
      <c r="AW15" s="128"/>
      <c r="AX15" s="129">
        <v>10534000</v>
      </c>
      <c r="AY15" s="130"/>
      <c r="AZ15" s="131"/>
      <c r="BA15" s="129">
        <f t="shared" si="4"/>
        <v>317342000</v>
      </c>
      <c r="BB15" s="132"/>
      <c r="BC15" s="133"/>
      <c r="BD15" s="114">
        <f t="shared" si="13"/>
        <v>9.6</v>
      </c>
      <c r="BE15" s="134"/>
    </row>
    <row r="16" spans="2:57" ht="15.75" customHeight="1">
      <c r="B16" s="61"/>
      <c r="C16" s="332" t="s">
        <v>6</v>
      </c>
      <c r="D16" s="330"/>
      <c r="E16" s="330"/>
      <c r="F16" s="117"/>
      <c r="G16" s="118"/>
      <c r="H16" s="119">
        <f>SUM(H17:H19)</f>
        <v>619720061</v>
      </c>
      <c r="I16" s="120"/>
      <c r="J16" s="121"/>
      <c r="K16" s="122">
        <f t="shared" si="10"/>
        <v>18.8</v>
      </c>
      <c r="L16" s="120"/>
      <c r="M16" s="123"/>
      <c r="N16" s="119">
        <f>SUM(N17:N19)</f>
        <v>511910842</v>
      </c>
      <c r="O16" s="124"/>
      <c r="P16" s="125"/>
      <c r="Q16" s="126">
        <f t="shared" si="5"/>
        <v>15.9</v>
      </c>
      <c r="R16" s="120"/>
      <c r="S16" s="123"/>
      <c r="T16" s="119">
        <f>SUM(T17:T19)</f>
        <v>570148063</v>
      </c>
      <c r="U16" s="120"/>
      <c r="V16" s="121"/>
      <c r="W16" s="122">
        <f t="shared" si="0"/>
        <v>17.399999999999999</v>
      </c>
      <c r="X16" s="120"/>
      <c r="Y16" s="121"/>
      <c r="Z16" s="122">
        <f t="shared" si="1"/>
        <v>92.000904743988926</v>
      </c>
      <c r="AA16" s="120"/>
      <c r="AB16" s="121"/>
      <c r="AC16" s="122">
        <f t="shared" si="2"/>
        <v>111.37643828219603</v>
      </c>
      <c r="AD16" s="127"/>
      <c r="AE16" s="128"/>
      <c r="AF16" s="119">
        <f>SUM(AF17:AF19)</f>
        <v>258997</v>
      </c>
      <c r="AG16" s="130"/>
      <c r="AH16" s="131"/>
      <c r="AI16" s="129">
        <f t="shared" si="6"/>
        <v>570407060</v>
      </c>
      <c r="AJ16" s="132"/>
      <c r="AK16" s="133"/>
      <c r="AL16" s="114">
        <f>ROUND(AI16/AI$20*100,1)</f>
        <v>17.399999999999999</v>
      </c>
      <c r="AM16" s="132"/>
      <c r="AN16" s="128"/>
      <c r="AO16" s="119">
        <f>SUM(AO17:AO19)</f>
        <v>234826</v>
      </c>
      <c r="AP16" s="130"/>
      <c r="AQ16" s="131"/>
      <c r="AR16" s="135">
        <f t="shared" si="3"/>
        <v>570641886</v>
      </c>
      <c r="AS16" s="130"/>
      <c r="AT16" s="133"/>
      <c r="AU16" s="114">
        <f>ROUND(AR16/AR$20*100,1)</f>
        <v>17.399999999999999</v>
      </c>
      <c r="AV16" s="132"/>
      <c r="AW16" s="128"/>
      <c r="AX16" s="119">
        <f>SUM(AX17:AX19)</f>
        <v>1549376</v>
      </c>
      <c r="AY16" s="130"/>
      <c r="AZ16" s="131"/>
      <c r="BA16" s="135">
        <f t="shared" si="4"/>
        <v>572191262</v>
      </c>
      <c r="BB16" s="132"/>
      <c r="BC16" s="133"/>
      <c r="BD16" s="114">
        <f>ROUND(BA16/BA$20*100,1)</f>
        <v>17.3</v>
      </c>
      <c r="BE16" s="134"/>
    </row>
    <row r="17" spans="2:58" ht="15.75" customHeight="1">
      <c r="B17" s="61"/>
      <c r="C17" s="65"/>
      <c r="D17" s="112"/>
      <c r="E17" s="112" t="s">
        <v>38</v>
      </c>
      <c r="F17" s="94"/>
      <c r="G17" s="95"/>
      <c r="H17" s="113">
        <v>421285165</v>
      </c>
      <c r="I17" s="97"/>
      <c r="J17" s="98"/>
      <c r="K17" s="99">
        <f t="shared" si="10"/>
        <v>12.8</v>
      </c>
      <c r="L17" s="97"/>
      <c r="M17" s="100"/>
      <c r="N17" s="113">
        <v>338701628</v>
      </c>
      <c r="O17" s="101"/>
      <c r="P17" s="102"/>
      <c r="Q17" s="103">
        <f t="shared" si="5"/>
        <v>10.5</v>
      </c>
      <c r="R17" s="97"/>
      <c r="S17" s="100"/>
      <c r="T17" s="113">
        <v>370860794</v>
      </c>
      <c r="U17" s="97"/>
      <c r="V17" s="98"/>
      <c r="W17" s="99">
        <f t="shared" si="0"/>
        <v>11.3</v>
      </c>
      <c r="X17" s="97"/>
      <c r="Y17" s="98"/>
      <c r="Z17" s="99">
        <f t="shared" si="1"/>
        <v>88.03082206799283</v>
      </c>
      <c r="AA17" s="97"/>
      <c r="AB17" s="98"/>
      <c r="AC17" s="99">
        <f t="shared" si="2"/>
        <v>109.4948365586244</v>
      </c>
      <c r="AD17" s="104"/>
      <c r="AE17" s="105"/>
      <c r="AF17" s="96"/>
      <c r="AG17" s="106"/>
      <c r="AH17" s="107"/>
      <c r="AI17" s="96">
        <f t="shared" si="6"/>
        <v>370860794</v>
      </c>
      <c r="AJ17" s="108"/>
      <c r="AK17" s="109"/>
      <c r="AL17" s="110">
        <f t="shared" si="7"/>
        <v>11.3</v>
      </c>
      <c r="AM17" s="108"/>
      <c r="AN17" s="105"/>
      <c r="AO17" s="96"/>
      <c r="AP17" s="106"/>
      <c r="AQ17" s="107"/>
      <c r="AR17" s="96">
        <f t="shared" si="3"/>
        <v>370860794</v>
      </c>
      <c r="AS17" s="106"/>
      <c r="AT17" s="109"/>
      <c r="AU17" s="110">
        <f t="shared" ref="AU17:AU19" si="14">ROUND(AR17/AR$20*100,1)</f>
        <v>11.3</v>
      </c>
      <c r="AV17" s="108"/>
      <c r="AW17" s="105"/>
      <c r="AX17" s="96"/>
      <c r="AY17" s="106"/>
      <c r="AZ17" s="107"/>
      <c r="BA17" s="96">
        <f t="shared" si="4"/>
        <v>370860794</v>
      </c>
      <c r="BB17" s="108"/>
      <c r="BC17" s="109"/>
      <c r="BD17" s="110">
        <f t="shared" ref="BD17:BD19" si="15">ROUND(BA17/BA$20*100,1)</f>
        <v>11.2</v>
      </c>
      <c r="BE17" s="111"/>
    </row>
    <row r="18" spans="2:58" ht="15.75" customHeight="1">
      <c r="B18" s="61"/>
      <c r="C18" s="65"/>
      <c r="D18" s="112"/>
      <c r="E18" s="112" t="s">
        <v>8</v>
      </c>
      <c r="F18" s="94"/>
      <c r="G18" s="95"/>
      <c r="H18" s="113">
        <v>59877999</v>
      </c>
      <c r="I18" s="97"/>
      <c r="J18" s="98"/>
      <c r="K18" s="99">
        <f t="shared" si="10"/>
        <v>1.8</v>
      </c>
      <c r="L18" s="97"/>
      <c r="M18" s="100"/>
      <c r="N18" s="96">
        <v>37779735</v>
      </c>
      <c r="O18" s="101"/>
      <c r="P18" s="102"/>
      <c r="Q18" s="103">
        <f t="shared" si="5"/>
        <v>1.2</v>
      </c>
      <c r="R18" s="97"/>
      <c r="S18" s="100"/>
      <c r="T18" s="113">
        <v>71015460</v>
      </c>
      <c r="U18" s="97"/>
      <c r="V18" s="98"/>
      <c r="W18" s="99">
        <f t="shared" si="0"/>
        <v>2.2000000000000002</v>
      </c>
      <c r="X18" s="97"/>
      <c r="Y18" s="98"/>
      <c r="Z18" s="99">
        <f t="shared" si="1"/>
        <v>118.60025583019231</v>
      </c>
      <c r="AA18" s="97"/>
      <c r="AB18" s="98"/>
      <c r="AC18" s="99">
        <f t="shared" si="2"/>
        <v>187.97236137310119</v>
      </c>
      <c r="AD18" s="104"/>
      <c r="AE18" s="105"/>
      <c r="AF18" s="96">
        <v>258997</v>
      </c>
      <c r="AG18" s="106"/>
      <c r="AH18" s="107"/>
      <c r="AI18" s="96">
        <f t="shared" si="6"/>
        <v>71274457</v>
      </c>
      <c r="AJ18" s="108"/>
      <c r="AK18" s="109"/>
      <c r="AL18" s="110">
        <f t="shared" si="7"/>
        <v>2.2000000000000002</v>
      </c>
      <c r="AM18" s="108"/>
      <c r="AN18" s="105"/>
      <c r="AO18" s="96">
        <v>211846</v>
      </c>
      <c r="AP18" s="106"/>
      <c r="AQ18" s="107"/>
      <c r="AR18" s="135">
        <f t="shared" si="3"/>
        <v>71486303</v>
      </c>
      <c r="AS18" s="106"/>
      <c r="AT18" s="109"/>
      <c r="AU18" s="110">
        <f t="shared" si="14"/>
        <v>2.2000000000000002</v>
      </c>
      <c r="AV18" s="108"/>
      <c r="AW18" s="105"/>
      <c r="AX18" s="96">
        <v>39686</v>
      </c>
      <c r="AY18" s="106"/>
      <c r="AZ18" s="107"/>
      <c r="BA18" s="135">
        <f t="shared" si="4"/>
        <v>71525989</v>
      </c>
      <c r="BB18" s="108"/>
      <c r="BC18" s="109"/>
      <c r="BD18" s="110">
        <f t="shared" si="15"/>
        <v>2.2000000000000002</v>
      </c>
      <c r="BE18" s="111"/>
    </row>
    <row r="19" spans="2:58" ht="15.75" customHeight="1" thickBot="1">
      <c r="B19" s="61"/>
      <c r="C19" s="65"/>
      <c r="D19" s="136"/>
      <c r="E19" s="136" t="s">
        <v>6</v>
      </c>
      <c r="F19" s="137"/>
      <c r="G19" s="138"/>
      <c r="H19" s="139">
        <v>138556897</v>
      </c>
      <c r="I19" s="140"/>
      <c r="J19" s="141"/>
      <c r="K19" s="142">
        <f t="shared" si="10"/>
        <v>4.2</v>
      </c>
      <c r="L19" s="140"/>
      <c r="M19" s="143"/>
      <c r="N19" s="139">
        <v>135429479</v>
      </c>
      <c r="O19" s="144"/>
      <c r="P19" s="145"/>
      <c r="Q19" s="146">
        <f t="shared" si="5"/>
        <v>4.2</v>
      </c>
      <c r="R19" s="140"/>
      <c r="S19" s="143"/>
      <c r="T19" s="139">
        <v>128271809</v>
      </c>
      <c r="U19" s="140"/>
      <c r="V19" s="141"/>
      <c r="W19" s="142">
        <f t="shared" si="0"/>
        <v>3.9</v>
      </c>
      <c r="X19" s="140"/>
      <c r="Y19" s="141"/>
      <c r="Z19" s="142">
        <f t="shared" si="1"/>
        <v>92.57699311785251</v>
      </c>
      <c r="AA19" s="140"/>
      <c r="AB19" s="141"/>
      <c r="AC19" s="142">
        <f t="shared" si="2"/>
        <v>94.714836051314947</v>
      </c>
      <c r="AD19" s="147"/>
      <c r="AE19" s="148"/>
      <c r="AF19" s="135"/>
      <c r="AG19" s="149"/>
      <c r="AH19" s="150"/>
      <c r="AI19" s="135">
        <f t="shared" si="6"/>
        <v>128271809</v>
      </c>
      <c r="AJ19" s="151"/>
      <c r="AK19" s="152"/>
      <c r="AL19" s="153">
        <f t="shared" si="7"/>
        <v>3.9</v>
      </c>
      <c r="AM19" s="151"/>
      <c r="AN19" s="148"/>
      <c r="AO19" s="135">
        <v>22980</v>
      </c>
      <c r="AP19" s="149"/>
      <c r="AQ19" s="150"/>
      <c r="AR19" s="135">
        <f>AI19+AO19</f>
        <v>128294789</v>
      </c>
      <c r="AS19" s="149"/>
      <c r="AT19" s="152"/>
      <c r="AU19" s="153">
        <f t="shared" si="14"/>
        <v>3.9</v>
      </c>
      <c r="AV19" s="151"/>
      <c r="AW19" s="148"/>
      <c r="AX19" s="135">
        <f>536234+964604+5084+3768</f>
        <v>1509690</v>
      </c>
      <c r="AY19" s="149"/>
      <c r="AZ19" s="150"/>
      <c r="BA19" s="135">
        <f>AR19+AX19</f>
        <v>129804479</v>
      </c>
      <c r="BB19" s="151"/>
      <c r="BC19" s="152"/>
      <c r="BD19" s="153">
        <f t="shared" si="15"/>
        <v>3.9</v>
      </c>
      <c r="BE19" s="154"/>
    </row>
    <row r="20" spans="2:58" ht="15.75" customHeight="1" thickBot="1">
      <c r="B20" s="155"/>
      <c r="C20" s="329" t="s">
        <v>7</v>
      </c>
      <c r="D20" s="329"/>
      <c r="E20" s="329"/>
      <c r="F20" s="156"/>
      <c r="G20" s="157"/>
      <c r="H20" s="158">
        <f>SUM(H5,H10:H16)</f>
        <v>3288570407</v>
      </c>
      <c r="I20" s="159"/>
      <c r="J20" s="160"/>
      <c r="K20" s="161">
        <f>SUM(K5,K10:K16)</f>
        <v>100</v>
      </c>
      <c r="L20" s="159"/>
      <c r="M20" s="162"/>
      <c r="N20" s="158">
        <f>SUM(N5,N10:N16)</f>
        <v>3215747201</v>
      </c>
      <c r="O20" s="163"/>
      <c r="P20" s="164"/>
      <c r="Q20" s="165">
        <f>SUM(Q5,Q10:Q16)</f>
        <v>100</v>
      </c>
      <c r="R20" s="159"/>
      <c r="S20" s="162"/>
      <c r="T20" s="158">
        <f>SUM(T5,T10:T16)</f>
        <v>3277227988</v>
      </c>
      <c r="U20" s="159"/>
      <c r="V20" s="160"/>
      <c r="W20" s="161">
        <f>SUM(W5,W10:W16)</f>
        <v>100</v>
      </c>
      <c r="X20" s="159"/>
      <c r="Y20" s="160"/>
      <c r="Z20" s="161">
        <f t="shared" si="1"/>
        <v>99.655095752979577</v>
      </c>
      <c r="AA20" s="159"/>
      <c r="AB20" s="160"/>
      <c r="AC20" s="161">
        <f t="shared" si="2"/>
        <v>101.9118662990947</v>
      </c>
      <c r="AD20" s="166"/>
      <c r="AE20" s="167"/>
      <c r="AF20" s="158">
        <f>SUM(AF5,AF10:AF16)</f>
        <v>258997</v>
      </c>
      <c r="AG20" s="168"/>
      <c r="AH20" s="169"/>
      <c r="AI20" s="170">
        <f t="shared" ref="AI20" si="16">SUM(AI5,AI10:AI16)</f>
        <v>3277486985</v>
      </c>
      <c r="AJ20" s="171"/>
      <c r="AK20" s="172"/>
      <c r="AL20" s="173">
        <f>SUM(AL5,AL10:AL16)</f>
        <v>100</v>
      </c>
      <c r="AM20" s="171"/>
      <c r="AN20" s="167"/>
      <c r="AO20" s="158">
        <f>SUM(AO5,AO10:AO16)</f>
        <v>243826</v>
      </c>
      <c r="AP20" s="168"/>
      <c r="AQ20" s="169"/>
      <c r="AR20" s="170">
        <f t="shared" ref="AR20" si="17">SUM(AR5,AR10:AR16)</f>
        <v>3277730811</v>
      </c>
      <c r="AS20" s="168"/>
      <c r="AT20" s="172"/>
      <c r="AU20" s="173">
        <f>SUM(AU5,AU10:AU16)</f>
        <v>100</v>
      </c>
      <c r="AV20" s="171"/>
      <c r="AW20" s="167"/>
      <c r="AX20" s="170">
        <f t="shared" ref="AX20" si="18">SUM(AX5,AX10:AX16)</f>
        <v>24673773</v>
      </c>
      <c r="AY20" s="168"/>
      <c r="AZ20" s="169"/>
      <c r="BA20" s="170">
        <f t="shared" ref="BA20" si="19">SUM(BA5,BA10:BA16)</f>
        <v>3302404584</v>
      </c>
      <c r="BB20" s="171"/>
      <c r="BC20" s="172"/>
      <c r="BD20" s="173">
        <f>SUM(BD5,BD10:BD16)</f>
        <v>99.999999999999986</v>
      </c>
      <c r="BE20" s="174"/>
    </row>
    <row r="21" spans="2:58" ht="15.75" customHeight="1">
      <c r="N21" s="175"/>
    </row>
    <row r="22" spans="2:58" s="46" customFormat="1" ht="15.75" customHeight="1" thickBot="1">
      <c r="B22" s="46" t="s">
        <v>40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2:58" ht="15.75" customHeight="1">
      <c r="B23" s="50"/>
      <c r="C23" s="331" t="s">
        <v>0</v>
      </c>
      <c r="D23" s="331"/>
      <c r="E23" s="331"/>
      <c r="F23" s="51"/>
      <c r="G23" s="52"/>
      <c r="H23" s="334" t="s">
        <v>18</v>
      </c>
      <c r="I23" s="334"/>
      <c r="J23" s="334"/>
      <c r="K23" s="334"/>
      <c r="L23" s="53"/>
      <c r="M23" s="54"/>
      <c r="N23" s="334" t="s">
        <v>19</v>
      </c>
      <c r="O23" s="334"/>
      <c r="P23" s="334"/>
      <c r="Q23" s="334"/>
      <c r="R23" s="53"/>
      <c r="S23" s="54"/>
      <c r="T23" s="334" t="s">
        <v>20</v>
      </c>
      <c r="U23" s="334"/>
      <c r="V23" s="334"/>
      <c r="W23" s="334"/>
      <c r="X23" s="53"/>
      <c r="Y23" s="55"/>
      <c r="Z23" s="324" t="s">
        <v>36</v>
      </c>
      <c r="AA23" s="56"/>
      <c r="AB23" s="57"/>
      <c r="AC23" s="324" t="s">
        <v>37</v>
      </c>
      <c r="AD23" s="51"/>
      <c r="AE23" s="58"/>
      <c r="AF23" s="326" t="s">
        <v>62</v>
      </c>
      <c r="AG23" s="326"/>
      <c r="AH23" s="326"/>
      <c r="AI23" s="326"/>
      <c r="AJ23" s="326"/>
      <c r="AK23" s="326"/>
      <c r="AL23" s="326"/>
      <c r="AM23" s="59"/>
      <c r="AN23" s="58"/>
      <c r="AO23" s="326" t="s">
        <v>9</v>
      </c>
      <c r="AP23" s="326"/>
      <c r="AQ23" s="326"/>
      <c r="AR23" s="326"/>
      <c r="AS23" s="326"/>
      <c r="AT23" s="326"/>
      <c r="AU23" s="326"/>
      <c r="AV23" s="59"/>
      <c r="AW23" s="58"/>
      <c r="AX23" s="326" t="s">
        <v>63</v>
      </c>
      <c r="AY23" s="326"/>
      <c r="AZ23" s="326"/>
      <c r="BA23" s="326"/>
      <c r="BB23" s="326"/>
      <c r="BC23" s="326"/>
      <c r="BD23" s="326"/>
      <c r="BE23" s="60"/>
    </row>
    <row r="24" spans="2:58" ht="15.75" customHeight="1">
      <c r="B24" s="61"/>
      <c r="C24" s="332"/>
      <c r="D24" s="332"/>
      <c r="E24" s="332"/>
      <c r="F24" s="62"/>
      <c r="G24" s="63"/>
      <c r="H24" s="64" t="s">
        <v>17</v>
      </c>
      <c r="I24" s="65"/>
      <c r="J24" s="66"/>
      <c r="K24" s="64" t="s">
        <v>10</v>
      </c>
      <c r="L24" s="65"/>
      <c r="M24" s="67"/>
      <c r="N24" s="64" t="s">
        <v>17</v>
      </c>
      <c r="O24" s="65"/>
      <c r="P24" s="66"/>
      <c r="Q24" s="64" t="s">
        <v>10</v>
      </c>
      <c r="R24" s="65"/>
      <c r="S24" s="67"/>
      <c r="T24" s="64" t="s">
        <v>17</v>
      </c>
      <c r="U24" s="65"/>
      <c r="V24" s="66"/>
      <c r="W24" s="64" t="s">
        <v>10</v>
      </c>
      <c r="X24" s="65"/>
      <c r="Y24" s="66"/>
      <c r="Z24" s="325"/>
      <c r="AA24" s="68"/>
      <c r="AB24" s="69"/>
      <c r="AC24" s="325"/>
      <c r="AD24" s="62"/>
      <c r="AE24" s="70"/>
      <c r="AF24" s="71" t="s">
        <v>1</v>
      </c>
      <c r="AG24" s="72"/>
      <c r="AH24" s="70"/>
      <c r="AI24" s="71" t="s">
        <v>2</v>
      </c>
      <c r="AJ24" s="72"/>
      <c r="AK24" s="73"/>
      <c r="AL24" s="71" t="s">
        <v>10</v>
      </c>
      <c r="AM24" s="72"/>
      <c r="AN24" s="70"/>
      <c r="AO24" s="71" t="s">
        <v>1</v>
      </c>
      <c r="AP24" s="72"/>
      <c r="AQ24" s="70"/>
      <c r="AR24" s="71" t="s">
        <v>2</v>
      </c>
      <c r="AS24" s="72"/>
      <c r="AT24" s="73"/>
      <c r="AU24" s="71" t="s">
        <v>10</v>
      </c>
      <c r="AV24" s="72"/>
      <c r="AW24" s="70"/>
      <c r="AX24" s="71" t="s">
        <v>1</v>
      </c>
      <c r="AY24" s="72"/>
      <c r="AZ24" s="70"/>
      <c r="BA24" s="71" t="s">
        <v>2</v>
      </c>
      <c r="BB24" s="72"/>
      <c r="BC24" s="73"/>
      <c r="BD24" s="71" t="s">
        <v>10</v>
      </c>
      <c r="BE24" s="74"/>
    </row>
    <row r="25" spans="2:58" ht="15.75" customHeight="1" thickBot="1">
      <c r="B25" s="75"/>
      <c r="C25" s="333"/>
      <c r="D25" s="333"/>
      <c r="E25" s="333"/>
      <c r="F25" s="76"/>
      <c r="G25" s="77"/>
      <c r="H25" s="78" t="s">
        <v>23</v>
      </c>
      <c r="I25" s="79"/>
      <c r="J25" s="80"/>
      <c r="K25" s="81"/>
      <c r="L25" s="79"/>
      <c r="M25" s="82"/>
      <c r="N25" s="78" t="s">
        <v>24</v>
      </c>
      <c r="O25" s="79"/>
      <c r="P25" s="80"/>
      <c r="Q25" s="81"/>
      <c r="R25" s="79"/>
      <c r="S25" s="82"/>
      <c r="T25" s="83" t="s">
        <v>25</v>
      </c>
      <c r="U25" s="79"/>
      <c r="V25" s="80"/>
      <c r="W25" s="81"/>
      <c r="X25" s="79"/>
      <c r="Y25" s="335" t="s">
        <v>21</v>
      </c>
      <c r="Z25" s="336"/>
      <c r="AA25" s="336"/>
      <c r="AB25" s="335" t="s">
        <v>22</v>
      </c>
      <c r="AC25" s="336"/>
      <c r="AD25" s="337"/>
      <c r="AE25" s="87"/>
      <c r="AF25" s="88"/>
      <c r="AG25" s="89"/>
      <c r="AH25" s="87"/>
      <c r="AI25" s="88"/>
      <c r="AJ25" s="89"/>
      <c r="AK25" s="90"/>
      <c r="AL25" s="91"/>
      <c r="AM25" s="89"/>
      <c r="AN25" s="87"/>
      <c r="AO25" s="88"/>
      <c r="AP25" s="89"/>
      <c r="AQ25" s="87"/>
      <c r="AR25" s="88"/>
      <c r="AS25" s="89"/>
      <c r="AT25" s="90"/>
      <c r="AU25" s="91"/>
      <c r="AV25" s="89"/>
      <c r="AW25" s="87"/>
      <c r="AX25" s="88"/>
      <c r="AY25" s="89"/>
      <c r="AZ25" s="87"/>
      <c r="BA25" s="88"/>
      <c r="BB25" s="89"/>
      <c r="BC25" s="90"/>
      <c r="BD25" s="91"/>
      <c r="BE25" s="92"/>
    </row>
    <row r="26" spans="2:58" ht="15.75" customHeight="1">
      <c r="B26" s="93"/>
      <c r="C26" s="327" t="s">
        <v>41</v>
      </c>
      <c r="D26" s="328"/>
      <c r="E26" s="328"/>
      <c r="F26" s="94"/>
      <c r="G26" s="95"/>
      <c r="H26" s="96">
        <f>SUM(H27:H29)</f>
        <v>1229407636</v>
      </c>
      <c r="I26" s="97"/>
      <c r="J26" s="98"/>
      <c r="K26" s="99">
        <f>ROUND(H26/H$39*100,1)</f>
        <v>37.4</v>
      </c>
      <c r="L26" s="97"/>
      <c r="M26" s="100"/>
      <c r="N26" s="96">
        <f>SUM(N27:N29)</f>
        <v>1216859965</v>
      </c>
      <c r="O26" s="97"/>
      <c r="P26" s="98"/>
      <c r="Q26" s="103">
        <f>ROUND(N26/N$39*100,1)+0.1</f>
        <v>37.9</v>
      </c>
      <c r="R26" s="101"/>
      <c r="S26" s="100"/>
      <c r="T26" s="96">
        <f>SUM(T27:T29)</f>
        <v>1225530265</v>
      </c>
      <c r="U26" s="97"/>
      <c r="V26" s="98"/>
      <c r="W26" s="99">
        <f t="shared" ref="W26:W40" si="20">ROUND(T26/T$39*100,1)</f>
        <v>37.4</v>
      </c>
      <c r="X26" s="97"/>
      <c r="Y26" s="98"/>
      <c r="Z26" s="99">
        <f t="shared" ref="Z26:Z40" si="21">T26/H26*100</f>
        <v>99.684614696829485</v>
      </c>
      <c r="AA26" s="97"/>
      <c r="AB26" s="98"/>
      <c r="AC26" s="99">
        <f t="shared" ref="AC26:AC40" si="22">T26/N26*100</f>
        <v>100.71251419632333</v>
      </c>
      <c r="AD26" s="104"/>
      <c r="AE26" s="105"/>
      <c r="AF26" s="96">
        <f>SUM(AF27:AF29)</f>
        <v>0</v>
      </c>
      <c r="AG26" s="106"/>
      <c r="AH26" s="107"/>
      <c r="AI26" s="96">
        <f t="shared" ref="AI26:AI38" si="23">T26+AF26</f>
        <v>1225530265</v>
      </c>
      <c r="AJ26" s="108"/>
      <c r="AK26" s="109"/>
      <c r="AL26" s="110">
        <f t="shared" ref="AL26:AL38" si="24">ROUND(AI26/AI$39*100,1)</f>
        <v>37.4</v>
      </c>
      <c r="AM26" s="108"/>
      <c r="AN26" s="105"/>
      <c r="AO26" s="96">
        <f>SUM(AO27:AO29)</f>
        <v>0</v>
      </c>
      <c r="AP26" s="106"/>
      <c r="AQ26" s="107"/>
      <c r="AR26" s="96">
        <f t="shared" ref="AR26:AR38" si="25">AI26+AO26</f>
        <v>1225530265</v>
      </c>
      <c r="AS26" s="108"/>
      <c r="AT26" s="109"/>
      <c r="AU26" s="110">
        <f t="shared" ref="AU26:AU34" si="26">ROUND(AR26/AR$39*100,1)</f>
        <v>37.4</v>
      </c>
      <c r="AV26" s="108"/>
      <c r="AW26" s="105"/>
      <c r="AX26" s="96">
        <f>SUM(AX27:AX29)</f>
        <v>6425</v>
      </c>
      <c r="AY26" s="106"/>
      <c r="AZ26" s="107"/>
      <c r="BA26" s="96">
        <f t="shared" ref="BA26:BA38" si="27">AR26+AX26</f>
        <v>1225536690</v>
      </c>
      <c r="BB26" s="108"/>
      <c r="BC26" s="109"/>
      <c r="BD26" s="110">
        <f>ROUND(BA26/BA$39*100,1)</f>
        <v>37.1</v>
      </c>
      <c r="BE26" s="177"/>
      <c r="BF26" s="226">
        <f>ROUND(BA26/BA$39*100,3)</f>
        <v>37.11</v>
      </c>
    </row>
    <row r="27" spans="2:58" ht="15.75" customHeight="1">
      <c r="B27" s="61"/>
      <c r="C27" s="65"/>
      <c r="D27" s="112"/>
      <c r="E27" s="112" t="s">
        <v>45</v>
      </c>
      <c r="F27" s="94"/>
      <c r="G27" s="95"/>
      <c r="H27" s="113">
        <v>846013127</v>
      </c>
      <c r="I27" s="97"/>
      <c r="J27" s="98"/>
      <c r="K27" s="99">
        <f t="shared" ref="K27:K40" si="28">ROUND(H27/H$39*100,1)</f>
        <v>25.7</v>
      </c>
      <c r="L27" s="97"/>
      <c r="M27" s="100"/>
      <c r="N27" s="113">
        <v>838927052</v>
      </c>
      <c r="O27" s="97"/>
      <c r="P27" s="98"/>
      <c r="Q27" s="103">
        <f t="shared" ref="Q27:Q29" si="29">ROUND(N27/N$39*100,1)</f>
        <v>26.1</v>
      </c>
      <c r="R27" s="101"/>
      <c r="S27" s="100"/>
      <c r="T27" s="113">
        <v>849261175</v>
      </c>
      <c r="U27" s="97"/>
      <c r="V27" s="98"/>
      <c r="W27" s="99">
        <f t="shared" si="20"/>
        <v>25.9</v>
      </c>
      <c r="X27" s="97"/>
      <c r="Y27" s="98"/>
      <c r="Z27" s="99">
        <f t="shared" si="21"/>
        <v>100.38392406646427</v>
      </c>
      <c r="AA27" s="97"/>
      <c r="AB27" s="98"/>
      <c r="AC27" s="99">
        <f t="shared" si="22"/>
        <v>101.23182617312953</v>
      </c>
      <c r="AD27" s="104"/>
      <c r="AE27" s="105"/>
      <c r="AF27" s="96"/>
      <c r="AG27" s="106"/>
      <c r="AH27" s="107"/>
      <c r="AI27" s="96">
        <f t="shared" si="23"/>
        <v>849261175</v>
      </c>
      <c r="AJ27" s="108"/>
      <c r="AK27" s="109"/>
      <c r="AL27" s="110">
        <f t="shared" si="24"/>
        <v>25.9</v>
      </c>
      <c r="AM27" s="108"/>
      <c r="AN27" s="105"/>
      <c r="AO27" s="96"/>
      <c r="AP27" s="106"/>
      <c r="AQ27" s="107"/>
      <c r="AR27" s="96">
        <f t="shared" si="25"/>
        <v>849261175</v>
      </c>
      <c r="AS27" s="108"/>
      <c r="AT27" s="109"/>
      <c r="AU27" s="110">
        <f t="shared" si="26"/>
        <v>25.9</v>
      </c>
      <c r="AV27" s="108"/>
      <c r="AW27" s="105"/>
      <c r="AX27" s="96">
        <v>6425</v>
      </c>
      <c r="AY27" s="106"/>
      <c r="AZ27" s="107"/>
      <c r="BA27" s="96">
        <f t="shared" si="27"/>
        <v>849267600</v>
      </c>
      <c r="BB27" s="108"/>
      <c r="BC27" s="109"/>
      <c r="BD27" s="110">
        <f t="shared" ref="BD27:BD30" si="30">ROUND(BA27/BA$39*100,1)</f>
        <v>25.7</v>
      </c>
      <c r="BE27" s="177"/>
      <c r="BF27" s="226">
        <f t="shared" ref="BF27:BF38" si="31">ROUND(BA27/BA$39*100,3)</f>
        <v>25.716999999999999</v>
      </c>
    </row>
    <row r="28" spans="2:58" ht="15.75" customHeight="1">
      <c r="B28" s="61"/>
      <c r="C28" s="65"/>
      <c r="D28" s="112"/>
      <c r="E28" s="112" t="s">
        <v>46</v>
      </c>
      <c r="F28" s="94"/>
      <c r="G28" s="95"/>
      <c r="H28" s="113">
        <v>53701282</v>
      </c>
      <c r="I28" s="97"/>
      <c r="J28" s="98"/>
      <c r="K28" s="110">
        <f>ROUND(H28/H$39*100,1)+0.1</f>
        <v>1.7000000000000002</v>
      </c>
      <c r="L28" s="108"/>
      <c r="M28" s="105"/>
      <c r="N28" s="96">
        <v>51269785</v>
      </c>
      <c r="O28" s="108"/>
      <c r="P28" s="109"/>
      <c r="Q28" s="231">
        <f t="shared" si="29"/>
        <v>1.6</v>
      </c>
      <c r="R28" s="101"/>
      <c r="S28" s="100"/>
      <c r="T28" s="113">
        <v>55053847</v>
      </c>
      <c r="U28" s="97"/>
      <c r="V28" s="98"/>
      <c r="W28" s="99">
        <f t="shared" si="20"/>
        <v>1.7</v>
      </c>
      <c r="X28" s="97"/>
      <c r="Y28" s="98"/>
      <c r="Z28" s="99">
        <f t="shared" si="21"/>
        <v>102.51868288730984</v>
      </c>
      <c r="AA28" s="97"/>
      <c r="AB28" s="98"/>
      <c r="AC28" s="99">
        <f t="shared" si="22"/>
        <v>107.38068630480898</v>
      </c>
      <c r="AD28" s="104"/>
      <c r="AE28" s="105"/>
      <c r="AF28" s="96"/>
      <c r="AG28" s="106"/>
      <c r="AH28" s="107"/>
      <c r="AI28" s="96">
        <f t="shared" si="23"/>
        <v>55053847</v>
      </c>
      <c r="AJ28" s="108"/>
      <c r="AK28" s="109"/>
      <c r="AL28" s="110">
        <f t="shared" si="24"/>
        <v>1.7</v>
      </c>
      <c r="AM28" s="108"/>
      <c r="AN28" s="105"/>
      <c r="AO28" s="96"/>
      <c r="AP28" s="106"/>
      <c r="AQ28" s="107"/>
      <c r="AR28" s="96">
        <f t="shared" si="25"/>
        <v>55053847</v>
      </c>
      <c r="AS28" s="108"/>
      <c r="AT28" s="109"/>
      <c r="AU28" s="110">
        <f t="shared" si="26"/>
        <v>1.7</v>
      </c>
      <c r="AV28" s="108"/>
      <c r="AW28" s="105"/>
      <c r="AX28" s="96"/>
      <c r="AY28" s="106"/>
      <c r="AZ28" s="107"/>
      <c r="BA28" s="96">
        <f t="shared" si="27"/>
        <v>55053847</v>
      </c>
      <c r="BB28" s="108"/>
      <c r="BC28" s="109"/>
      <c r="BD28" s="110">
        <f t="shared" si="30"/>
        <v>1.7</v>
      </c>
      <c r="BE28" s="177"/>
      <c r="BF28" s="226">
        <f t="shared" si="31"/>
        <v>1.667</v>
      </c>
    </row>
    <row r="29" spans="2:58" ht="15.75" customHeight="1">
      <c r="B29" s="61"/>
      <c r="C29" s="65"/>
      <c r="D29" s="136"/>
      <c r="E29" s="136" t="s">
        <v>47</v>
      </c>
      <c r="F29" s="94"/>
      <c r="G29" s="95"/>
      <c r="H29" s="113">
        <v>329693227</v>
      </c>
      <c r="I29" s="97"/>
      <c r="J29" s="98"/>
      <c r="K29" s="110">
        <f t="shared" si="28"/>
        <v>10</v>
      </c>
      <c r="L29" s="108"/>
      <c r="M29" s="105"/>
      <c r="N29" s="96">
        <v>326663128</v>
      </c>
      <c r="O29" s="108"/>
      <c r="P29" s="109"/>
      <c r="Q29" s="231">
        <f t="shared" si="29"/>
        <v>10.199999999999999</v>
      </c>
      <c r="R29" s="101"/>
      <c r="S29" s="100"/>
      <c r="T29" s="113">
        <v>321215243</v>
      </c>
      <c r="U29" s="97"/>
      <c r="V29" s="98"/>
      <c r="W29" s="99">
        <f t="shared" si="20"/>
        <v>9.8000000000000007</v>
      </c>
      <c r="X29" s="97"/>
      <c r="Y29" s="98"/>
      <c r="Z29" s="99">
        <f t="shared" si="21"/>
        <v>97.428523455836725</v>
      </c>
      <c r="AA29" s="97"/>
      <c r="AB29" s="98"/>
      <c r="AC29" s="99">
        <f t="shared" si="22"/>
        <v>98.332262036014058</v>
      </c>
      <c r="AD29" s="104"/>
      <c r="AE29" s="105"/>
      <c r="AF29" s="96"/>
      <c r="AG29" s="106"/>
      <c r="AH29" s="107"/>
      <c r="AI29" s="96">
        <f t="shared" si="23"/>
        <v>321215243</v>
      </c>
      <c r="AJ29" s="108"/>
      <c r="AK29" s="109"/>
      <c r="AL29" s="110">
        <f t="shared" si="24"/>
        <v>9.8000000000000007</v>
      </c>
      <c r="AM29" s="108"/>
      <c r="AN29" s="105"/>
      <c r="AO29" s="96"/>
      <c r="AP29" s="106"/>
      <c r="AQ29" s="107"/>
      <c r="AR29" s="96">
        <f t="shared" si="25"/>
        <v>321215243</v>
      </c>
      <c r="AS29" s="108"/>
      <c r="AT29" s="109"/>
      <c r="AU29" s="110">
        <f t="shared" si="26"/>
        <v>9.8000000000000007</v>
      </c>
      <c r="AV29" s="108"/>
      <c r="AW29" s="105"/>
      <c r="AX29" s="96"/>
      <c r="AY29" s="106"/>
      <c r="AZ29" s="107"/>
      <c r="BA29" s="96">
        <f t="shared" si="27"/>
        <v>321215243</v>
      </c>
      <c r="BB29" s="108"/>
      <c r="BC29" s="109"/>
      <c r="BD29" s="110">
        <f t="shared" si="30"/>
        <v>9.6999999999999993</v>
      </c>
      <c r="BE29" s="177"/>
      <c r="BF29" s="226">
        <f t="shared" si="31"/>
        <v>9.7270000000000003</v>
      </c>
    </row>
    <row r="30" spans="2:58" ht="15.75" customHeight="1">
      <c r="B30" s="178"/>
      <c r="C30" s="328" t="s">
        <v>42</v>
      </c>
      <c r="D30" s="328"/>
      <c r="E30" s="328"/>
      <c r="F30" s="117"/>
      <c r="G30" s="118"/>
      <c r="H30" s="119">
        <v>693351944</v>
      </c>
      <c r="I30" s="120"/>
      <c r="J30" s="121"/>
      <c r="K30" s="114">
        <f t="shared" si="28"/>
        <v>21.1</v>
      </c>
      <c r="L30" s="132"/>
      <c r="M30" s="128"/>
      <c r="N30" s="129">
        <v>732928044</v>
      </c>
      <c r="O30" s="132"/>
      <c r="P30" s="133"/>
      <c r="Q30" s="231">
        <f t="shared" ref="Q30:Q37" si="32">ROUND(N30/N$39*100,1)</f>
        <v>22.8</v>
      </c>
      <c r="R30" s="124"/>
      <c r="S30" s="123"/>
      <c r="T30" s="119">
        <v>707290289</v>
      </c>
      <c r="U30" s="120"/>
      <c r="V30" s="121"/>
      <c r="W30" s="122">
        <f t="shared" si="20"/>
        <v>21.6</v>
      </c>
      <c r="X30" s="120"/>
      <c r="Y30" s="121"/>
      <c r="Z30" s="122">
        <f t="shared" si="21"/>
        <v>102.01028426048518</v>
      </c>
      <c r="AA30" s="120"/>
      <c r="AB30" s="121"/>
      <c r="AC30" s="122">
        <f t="shared" si="22"/>
        <v>96.502009275005989</v>
      </c>
      <c r="AD30" s="127"/>
      <c r="AE30" s="128"/>
      <c r="AF30" s="129"/>
      <c r="AG30" s="130"/>
      <c r="AH30" s="131"/>
      <c r="AI30" s="129">
        <f t="shared" si="23"/>
        <v>707290289</v>
      </c>
      <c r="AJ30" s="132"/>
      <c r="AK30" s="133"/>
      <c r="AL30" s="110">
        <f t="shared" si="24"/>
        <v>21.6</v>
      </c>
      <c r="AM30" s="132"/>
      <c r="AN30" s="128"/>
      <c r="AO30" s="129"/>
      <c r="AP30" s="130"/>
      <c r="AQ30" s="131"/>
      <c r="AR30" s="129">
        <f t="shared" si="25"/>
        <v>707290289</v>
      </c>
      <c r="AS30" s="132"/>
      <c r="AT30" s="133"/>
      <c r="AU30" s="110">
        <f t="shared" si="26"/>
        <v>21.6</v>
      </c>
      <c r="AV30" s="132"/>
      <c r="AW30" s="128"/>
      <c r="AX30" s="129"/>
      <c r="AY30" s="130"/>
      <c r="AZ30" s="131"/>
      <c r="BA30" s="129">
        <f t="shared" si="27"/>
        <v>707290289</v>
      </c>
      <c r="BB30" s="132"/>
      <c r="BC30" s="133"/>
      <c r="BD30" s="110">
        <f t="shared" si="30"/>
        <v>21.4</v>
      </c>
      <c r="BE30" s="179"/>
      <c r="BF30" s="226">
        <f t="shared" si="31"/>
        <v>21.417000000000002</v>
      </c>
    </row>
    <row r="31" spans="2:58" ht="15.75" customHeight="1">
      <c r="B31" s="61"/>
      <c r="C31" s="332" t="s">
        <v>11</v>
      </c>
      <c r="D31" s="330"/>
      <c r="E31" s="330"/>
      <c r="F31" s="117"/>
      <c r="G31" s="118"/>
      <c r="H31" s="119">
        <f>SUM(H32:H33)</f>
        <v>192915254</v>
      </c>
      <c r="I31" s="120"/>
      <c r="J31" s="121"/>
      <c r="K31" s="114">
        <f t="shared" si="28"/>
        <v>5.9</v>
      </c>
      <c r="L31" s="132"/>
      <c r="M31" s="128"/>
      <c r="N31" s="129">
        <f>SUM(N32:N33)</f>
        <v>159004123</v>
      </c>
      <c r="O31" s="132"/>
      <c r="P31" s="133"/>
      <c r="Q31" s="232">
        <f>ROUND(N31/N$39*100,1)</f>
        <v>4.9000000000000004</v>
      </c>
      <c r="R31" s="124"/>
      <c r="S31" s="123"/>
      <c r="T31" s="119">
        <f>SUM(T32:T33)</f>
        <v>187903665</v>
      </c>
      <c r="U31" s="120"/>
      <c r="V31" s="121"/>
      <c r="W31" s="122">
        <f t="shared" si="20"/>
        <v>5.7</v>
      </c>
      <c r="X31" s="120"/>
      <c r="Y31" s="121"/>
      <c r="Z31" s="122">
        <f t="shared" si="21"/>
        <v>97.402181063401031</v>
      </c>
      <c r="AA31" s="120"/>
      <c r="AB31" s="121"/>
      <c r="AC31" s="122">
        <f t="shared" si="22"/>
        <v>118.1753412771567</v>
      </c>
      <c r="AD31" s="127"/>
      <c r="AE31" s="128"/>
      <c r="AF31" s="119">
        <f>SUM(AF32:AF33)</f>
        <v>0</v>
      </c>
      <c r="AG31" s="130"/>
      <c r="AH31" s="131"/>
      <c r="AI31" s="129">
        <f t="shared" si="23"/>
        <v>187903665</v>
      </c>
      <c r="AJ31" s="132"/>
      <c r="AK31" s="133"/>
      <c r="AL31" s="114">
        <f t="shared" si="24"/>
        <v>5.7</v>
      </c>
      <c r="AM31" s="132"/>
      <c r="AN31" s="128"/>
      <c r="AO31" s="119">
        <f>SUM(AO32:AO33)</f>
        <v>160003</v>
      </c>
      <c r="AP31" s="130"/>
      <c r="AQ31" s="131"/>
      <c r="AR31" s="129">
        <f t="shared" si="25"/>
        <v>188063668</v>
      </c>
      <c r="AS31" s="132"/>
      <c r="AT31" s="133"/>
      <c r="AU31" s="114">
        <f>ROUND(AR31/AR$39*100,1)</f>
        <v>5.7</v>
      </c>
      <c r="AV31" s="132"/>
      <c r="AW31" s="128"/>
      <c r="AX31" s="119">
        <f>SUM(AX32:AX33)</f>
        <v>24239728</v>
      </c>
      <c r="AY31" s="130"/>
      <c r="AZ31" s="131"/>
      <c r="BA31" s="129">
        <f t="shared" si="27"/>
        <v>212303396</v>
      </c>
      <c r="BB31" s="132"/>
      <c r="BC31" s="133"/>
      <c r="BD31" s="114">
        <f>ROUND(BA31/BA$39*100,1)</f>
        <v>6.4</v>
      </c>
      <c r="BE31" s="179"/>
      <c r="BF31" s="226">
        <f t="shared" si="31"/>
        <v>6.4290000000000003</v>
      </c>
    </row>
    <row r="32" spans="2:58" ht="15.75" customHeight="1">
      <c r="B32" s="61"/>
      <c r="C32" s="65"/>
      <c r="D32" s="112"/>
      <c r="E32" s="112" t="s">
        <v>43</v>
      </c>
      <c r="F32" s="94"/>
      <c r="G32" s="95"/>
      <c r="H32" s="113">
        <v>117746985</v>
      </c>
      <c r="I32" s="97"/>
      <c r="J32" s="98"/>
      <c r="K32" s="110">
        <f t="shared" si="28"/>
        <v>3.6</v>
      </c>
      <c r="L32" s="108"/>
      <c r="M32" s="105"/>
      <c r="N32" s="96">
        <v>78823754</v>
      </c>
      <c r="O32" s="108"/>
      <c r="P32" s="109"/>
      <c r="Q32" s="231">
        <f>ROUND(N32/N$39*100,1)-0.1</f>
        <v>2.4</v>
      </c>
      <c r="R32" s="101"/>
      <c r="S32" s="100"/>
      <c r="T32" s="113">
        <v>114618147</v>
      </c>
      <c r="U32" s="97"/>
      <c r="V32" s="98"/>
      <c r="W32" s="99">
        <f t="shared" si="20"/>
        <v>3.5</v>
      </c>
      <c r="X32" s="97"/>
      <c r="Y32" s="98"/>
      <c r="Z32" s="99">
        <f t="shared" si="21"/>
        <v>97.342744699577651</v>
      </c>
      <c r="AA32" s="97"/>
      <c r="AB32" s="98"/>
      <c r="AC32" s="99">
        <f t="shared" si="22"/>
        <v>145.41066770303783</v>
      </c>
      <c r="AD32" s="104"/>
      <c r="AE32" s="105"/>
      <c r="AF32" s="96"/>
      <c r="AG32" s="106"/>
      <c r="AH32" s="107"/>
      <c r="AI32" s="96">
        <f t="shared" si="23"/>
        <v>114618147</v>
      </c>
      <c r="AJ32" s="108"/>
      <c r="AK32" s="109"/>
      <c r="AL32" s="110">
        <f t="shared" si="24"/>
        <v>3.5</v>
      </c>
      <c r="AM32" s="108"/>
      <c r="AN32" s="105"/>
      <c r="AO32" s="96"/>
      <c r="AP32" s="106"/>
      <c r="AQ32" s="107"/>
      <c r="AR32" s="96">
        <f t="shared" si="25"/>
        <v>114618147</v>
      </c>
      <c r="AS32" s="108"/>
      <c r="AT32" s="109"/>
      <c r="AU32" s="110">
        <f t="shared" si="26"/>
        <v>3.5</v>
      </c>
      <c r="AV32" s="108"/>
      <c r="AW32" s="105"/>
      <c r="AX32" s="96">
        <v>23424760</v>
      </c>
      <c r="AY32" s="106"/>
      <c r="AZ32" s="107"/>
      <c r="BA32" s="96">
        <f t="shared" si="27"/>
        <v>138042907</v>
      </c>
      <c r="BB32" s="108"/>
      <c r="BC32" s="109"/>
      <c r="BD32" s="110">
        <f t="shared" ref="BD32:BD33" si="33">ROUND(BA32/BA$39*100,1)</f>
        <v>4.2</v>
      </c>
      <c r="BE32" s="177"/>
      <c r="BF32" s="226">
        <f t="shared" si="31"/>
        <v>4.18</v>
      </c>
    </row>
    <row r="33" spans="2:58" ht="15.75" customHeight="1">
      <c r="B33" s="61"/>
      <c r="C33" s="65"/>
      <c r="D33" s="112"/>
      <c r="E33" s="112" t="s">
        <v>44</v>
      </c>
      <c r="F33" s="94"/>
      <c r="G33" s="95"/>
      <c r="H33" s="113">
        <v>75168269</v>
      </c>
      <c r="I33" s="97"/>
      <c r="J33" s="98"/>
      <c r="K33" s="110">
        <f t="shared" si="28"/>
        <v>2.2999999999999998</v>
      </c>
      <c r="L33" s="108"/>
      <c r="M33" s="105"/>
      <c r="N33" s="96">
        <v>80180369</v>
      </c>
      <c r="O33" s="108"/>
      <c r="P33" s="109"/>
      <c r="Q33" s="231">
        <f t="shared" si="32"/>
        <v>2.5</v>
      </c>
      <c r="R33" s="101"/>
      <c r="S33" s="100"/>
      <c r="T33" s="113">
        <v>73285518</v>
      </c>
      <c r="U33" s="97"/>
      <c r="V33" s="98"/>
      <c r="W33" s="99">
        <f t="shared" si="20"/>
        <v>2.2000000000000002</v>
      </c>
      <c r="X33" s="97"/>
      <c r="Y33" s="98"/>
      <c r="Z33" s="99">
        <f t="shared" si="21"/>
        <v>97.495284878783096</v>
      </c>
      <c r="AA33" s="97"/>
      <c r="AB33" s="98"/>
      <c r="AC33" s="99">
        <f t="shared" si="22"/>
        <v>91.400824059564997</v>
      </c>
      <c r="AD33" s="104"/>
      <c r="AE33" s="105"/>
      <c r="AF33" s="96"/>
      <c r="AG33" s="106"/>
      <c r="AH33" s="107"/>
      <c r="AI33" s="96">
        <f t="shared" si="23"/>
        <v>73285518</v>
      </c>
      <c r="AJ33" s="108"/>
      <c r="AK33" s="109"/>
      <c r="AL33" s="110">
        <f t="shared" si="24"/>
        <v>2.2000000000000002</v>
      </c>
      <c r="AM33" s="108"/>
      <c r="AN33" s="105"/>
      <c r="AO33" s="96">
        <v>160003</v>
      </c>
      <c r="AP33" s="106"/>
      <c r="AQ33" s="107"/>
      <c r="AR33" s="96">
        <f t="shared" si="25"/>
        <v>73445521</v>
      </c>
      <c r="AS33" s="108"/>
      <c r="AT33" s="109"/>
      <c r="AU33" s="110">
        <f t="shared" si="26"/>
        <v>2.2000000000000002</v>
      </c>
      <c r="AV33" s="108"/>
      <c r="AW33" s="105"/>
      <c r="AX33" s="96">
        <v>814968</v>
      </c>
      <c r="AY33" s="106"/>
      <c r="AZ33" s="107"/>
      <c r="BA33" s="96">
        <f t="shared" si="27"/>
        <v>74260489</v>
      </c>
      <c r="BB33" s="108"/>
      <c r="BC33" s="109"/>
      <c r="BD33" s="110">
        <f t="shared" si="33"/>
        <v>2.2000000000000002</v>
      </c>
      <c r="BE33" s="177"/>
      <c r="BF33" s="226">
        <f t="shared" si="31"/>
        <v>2.2490000000000001</v>
      </c>
    </row>
    <row r="34" spans="2:58" ht="15.75" customHeight="1">
      <c r="B34" s="93"/>
      <c r="C34" s="327" t="s">
        <v>12</v>
      </c>
      <c r="D34" s="328"/>
      <c r="E34" s="328"/>
      <c r="F34" s="117"/>
      <c r="G34" s="118"/>
      <c r="H34" s="119">
        <f>SUM(H35:H38)</f>
        <v>1172895573</v>
      </c>
      <c r="I34" s="120"/>
      <c r="J34" s="121"/>
      <c r="K34" s="114">
        <f>ROUND(H34/H$39*100,1)-0.1</f>
        <v>35.6</v>
      </c>
      <c r="L34" s="132"/>
      <c r="M34" s="128"/>
      <c r="N34" s="129">
        <f>SUM(N35:N38)</f>
        <v>1106955069</v>
      </c>
      <c r="O34" s="132"/>
      <c r="P34" s="133"/>
      <c r="Q34" s="231">
        <f t="shared" si="32"/>
        <v>34.4</v>
      </c>
      <c r="R34" s="124"/>
      <c r="S34" s="123"/>
      <c r="T34" s="119">
        <f>SUM(T35:T38)</f>
        <v>1156503769</v>
      </c>
      <c r="U34" s="120"/>
      <c r="V34" s="121"/>
      <c r="W34" s="122">
        <f t="shared" si="20"/>
        <v>35.299999999999997</v>
      </c>
      <c r="X34" s="120"/>
      <c r="Y34" s="121"/>
      <c r="Z34" s="122">
        <f t="shared" si="21"/>
        <v>98.602449836341904</v>
      </c>
      <c r="AA34" s="120"/>
      <c r="AB34" s="121"/>
      <c r="AC34" s="122">
        <f t="shared" si="22"/>
        <v>104.47612567010161</v>
      </c>
      <c r="AD34" s="127"/>
      <c r="AE34" s="128"/>
      <c r="AF34" s="119">
        <f>SUM(AF35:AF38)</f>
        <v>258997</v>
      </c>
      <c r="AG34" s="130"/>
      <c r="AH34" s="131"/>
      <c r="AI34" s="129">
        <f t="shared" si="23"/>
        <v>1156762766</v>
      </c>
      <c r="AJ34" s="132"/>
      <c r="AK34" s="133"/>
      <c r="AL34" s="110">
        <f t="shared" si="24"/>
        <v>35.299999999999997</v>
      </c>
      <c r="AM34" s="132"/>
      <c r="AN34" s="128"/>
      <c r="AO34" s="119">
        <f>SUM(AO35:AO38)</f>
        <v>83823</v>
      </c>
      <c r="AP34" s="130"/>
      <c r="AQ34" s="131"/>
      <c r="AR34" s="129">
        <f t="shared" si="25"/>
        <v>1156846589</v>
      </c>
      <c r="AS34" s="132"/>
      <c r="AT34" s="133"/>
      <c r="AU34" s="110">
        <f t="shared" si="26"/>
        <v>35.299999999999997</v>
      </c>
      <c r="AV34" s="132"/>
      <c r="AW34" s="128"/>
      <c r="AX34" s="119">
        <f>SUM(AX35:AX38)</f>
        <v>427620</v>
      </c>
      <c r="AY34" s="130"/>
      <c r="AZ34" s="131"/>
      <c r="BA34" s="129">
        <f t="shared" si="27"/>
        <v>1157274209</v>
      </c>
      <c r="BB34" s="132"/>
      <c r="BC34" s="133"/>
      <c r="BD34" s="110">
        <f>ROUND(BA34/BA$39*100,1)+0.1</f>
        <v>35.1</v>
      </c>
      <c r="BE34" s="179"/>
      <c r="BF34" s="226">
        <f t="shared" si="31"/>
        <v>35.042999999999999</v>
      </c>
    </row>
    <row r="35" spans="2:58" ht="15.75" customHeight="1">
      <c r="B35" s="61"/>
      <c r="C35" s="65"/>
      <c r="D35" s="112"/>
      <c r="E35" s="112" t="s">
        <v>48</v>
      </c>
      <c r="F35" s="94"/>
      <c r="G35" s="95"/>
      <c r="H35" s="113">
        <v>419898452</v>
      </c>
      <c r="I35" s="97"/>
      <c r="J35" s="98"/>
      <c r="K35" s="110">
        <f t="shared" si="28"/>
        <v>12.8</v>
      </c>
      <c r="L35" s="108"/>
      <c r="M35" s="105"/>
      <c r="N35" s="96">
        <v>333264773</v>
      </c>
      <c r="O35" s="108"/>
      <c r="P35" s="109"/>
      <c r="Q35" s="231">
        <f t="shared" si="32"/>
        <v>10.4</v>
      </c>
      <c r="R35" s="101"/>
      <c r="S35" s="100"/>
      <c r="T35" s="113">
        <v>396866771</v>
      </c>
      <c r="U35" s="97"/>
      <c r="V35" s="98"/>
      <c r="W35" s="99">
        <f t="shared" si="20"/>
        <v>12.1</v>
      </c>
      <c r="X35" s="97"/>
      <c r="Y35" s="98"/>
      <c r="Z35" s="99">
        <f t="shared" si="21"/>
        <v>94.514940245600144</v>
      </c>
      <c r="AA35" s="97"/>
      <c r="AB35" s="98"/>
      <c r="AC35" s="99">
        <f t="shared" si="22"/>
        <v>119.08452472412978</v>
      </c>
      <c r="AD35" s="104"/>
      <c r="AE35" s="105"/>
      <c r="AF35" s="96"/>
      <c r="AG35" s="106"/>
      <c r="AH35" s="107"/>
      <c r="AI35" s="96">
        <f t="shared" si="23"/>
        <v>396866771</v>
      </c>
      <c r="AJ35" s="108"/>
      <c r="AK35" s="109"/>
      <c r="AL35" s="110">
        <f>ROUND(AI35/AI$39*100,1)</f>
        <v>12.1</v>
      </c>
      <c r="AM35" s="108"/>
      <c r="AN35" s="105"/>
      <c r="AO35" s="96"/>
      <c r="AP35" s="106"/>
      <c r="AQ35" s="107"/>
      <c r="AR35" s="96">
        <f t="shared" si="25"/>
        <v>396866771</v>
      </c>
      <c r="AS35" s="108"/>
      <c r="AT35" s="109"/>
      <c r="AU35" s="110">
        <f>ROUND(AR35/AR$39*100,1)</f>
        <v>12.1</v>
      </c>
      <c r="AV35" s="108"/>
      <c r="AW35" s="105"/>
      <c r="AX35" s="96"/>
      <c r="AY35" s="106"/>
      <c r="AZ35" s="107"/>
      <c r="BA35" s="96">
        <f t="shared" si="27"/>
        <v>396866771</v>
      </c>
      <c r="BB35" s="108"/>
      <c r="BC35" s="109"/>
      <c r="BD35" s="110">
        <f>ROUND(BA35/BA$39*100,1)</f>
        <v>12</v>
      </c>
      <c r="BE35" s="177"/>
      <c r="BF35" s="226">
        <f t="shared" si="31"/>
        <v>12.018000000000001</v>
      </c>
    </row>
    <row r="36" spans="2:58" ht="15.75" customHeight="1">
      <c r="B36" s="61"/>
      <c r="C36" s="65"/>
      <c r="D36" s="112"/>
      <c r="E36" s="112" t="s">
        <v>13</v>
      </c>
      <c r="F36" s="94"/>
      <c r="G36" s="95"/>
      <c r="H36" s="113">
        <v>600237496</v>
      </c>
      <c r="I36" s="97"/>
      <c r="J36" s="98"/>
      <c r="K36" s="110">
        <f>ROUND(H36/H$39*100,1)-0.1</f>
        <v>18.2</v>
      </c>
      <c r="L36" s="108"/>
      <c r="M36" s="105"/>
      <c r="N36" s="96">
        <v>609693666</v>
      </c>
      <c r="O36" s="108"/>
      <c r="P36" s="109"/>
      <c r="Q36" s="231">
        <f t="shared" si="32"/>
        <v>19</v>
      </c>
      <c r="R36" s="101"/>
      <c r="S36" s="100"/>
      <c r="T36" s="113">
        <v>607410469</v>
      </c>
      <c r="U36" s="97"/>
      <c r="V36" s="98"/>
      <c r="W36" s="99">
        <f t="shared" si="20"/>
        <v>18.5</v>
      </c>
      <c r="X36" s="97"/>
      <c r="Y36" s="98"/>
      <c r="Z36" s="99">
        <f t="shared" si="21"/>
        <v>101.19502247823584</v>
      </c>
      <c r="AA36" s="97"/>
      <c r="AB36" s="98"/>
      <c r="AC36" s="99">
        <f t="shared" si="22"/>
        <v>99.625517349560269</v>
      </c>
      <c r="AD36" s="104"/>
      <c r="AE36" s="105"/>
      <c r="AF36" s="96"/>
      <c r="AG36" s="106"/>
      <c r="AH36" s="107"/>
      <c r="AI36" s="96">
        <f t="shared" si="23"/>
        <v>607410469</v>
      </c>
      <c r="AJ36" s="108"/>
      <c r="AK36" s="109"/>
      <c r="AL36" s="110">
        <f t="shared" si="24"/>
        <v>18.5</v>
      </c>
      <c r="AM36" s="108"/>
      <c r="AN36" s="105"/>
      <c r="AO36" s="96">
        <v>15909</v>
      </c>
      <c r="AP36" s="106"/>
      <c r="AQ36" s="107"/>
      <c r="AR36" s="96">
        <f t="shared" si="25"/>
        <v>607426378</v>
      </c>
      <c r="AS36" s="108"/>
      <c r="AT36" s="109"/>
      <c r="AU36" s="110">
        <f t="shared" ref="AU36:AU38" si="34">ROUND(AR36/AR$39*100,1)</f>
        <v>18.5</v>
      </c>
      <c r="AV36" s="108"/>
      <c r="AW36" s="105"/>
      <c r="AX36" s="96">
        <v>398305</v>
      </c>
      <c r="AY36" s="106"/>
      <c r="AZ36" s="107"/>
      <c r="BA36" s="96">
        <f t="shared" si="27"/>
        <v>607824683</v>
      </c>
      <c r="BB36" s="108"/>
      <c r="BC36" s="109"/>
      <c r="BD36" s="110">
        <f t="shared" ref="BD36:BD37" si="35">ROUND(BA36/BA$39*100,1)</f>
        <v>18.399999999999999</v>
      </c>
      <c r="BE36" s="177"/>
      <c r="BF36" s="226">
        <f t="shared" si="31"/>
        <v>18.405999999999999</v>
      </c>
    </row>
    <row r="37" spans="2:58" ht="15.75" customHeight="1">
      <c r="B37" s="61"/>
      <c r="C37" s="65"/>
      <c r="D37" s="112"/>
      <c r="E37" s="112" t="s">
        <v>49</v>
      </c>
      <c r="F37" s="94"/>
      <c r="G37" s="95"/>
      <c r="H37" s="113">
        <v>40662797</v>
      </c>
      <c r="I37" s="97"/>
      <c r="J37" s="98"/>
      <c r="K37" s="110">
        <f t="shared" si="28"/>
        <v>1.2</v>
      </c>
      <c r="L37" s="108"/>
      <c r="M37" s="105"/>
      <c r="N37" s="96">
        <v>56749075</v>
      </c>
      <c r="O37" s="108"/>
      <c r="P37" s="109"/>
      <c r="Q37" s="231">
        <f t="shared" si="32"/>
        <v>1.8</v>
      </c>
      <c r="R37" s="101"/>
      <c r="S37" s="100"/>
      <c r="T37" s="113">
        <v>42544821</v>
      </c>
      <c r="U37" s="97"/>
      <c r="V37" s="98"/>
      <c r="W37" s="99">
        <f t="shared" si="20"/>
        <v>1.3</v>
      </c>
      <c r="X37" s="97"/>
      <c r="Y37" s="98"/>
      <c r="Z37" s="99">
        <f t="shared" si="21"/>
        <v>104.62836828465096</v>
      </c>
      <c r="AA37" s="97"/>
      <c r="AB37" s="98"/>
      <c r="AC37" s="99">
        <f t="shared" si="22"/>
        <v>74.970069556199817</v>
      </c>
      <c r="AD37" s="104"/>
      <c r="AE37" s="105"/>
      <c r="AF37" s="96"/>
      <c r="AG37" s="106"/>
      <c r="AH37" s="107"/>
      <c r="AI37" s="96">
        <f t="shared" si="23"/>
        <v>42544821</v>
      </c>
      <c r="AJ37" s="108"/>
      <c r="AK37" s="109"/>
      <c r="AL37" s="110">
        <f t="shared" si="24"/>
        <v>1.3</v>
      </c>
      <c r="AM37" s="108"/>
      <c r="AN37" s="105"/>
      <c r="AO37" s="96"/>
      <c r="AP37" s="106"/>
      <c r="AQ37" s="107"/>
      <c r="AR37" s="96">
        <f t="shared" si="25"/>
        <v>42544821</v>
      </c>
      <c r="AS37" s="108"/>
      <c r="AT37" s="109"/>
      <c r="AU37" s="110">
        <f t="shared" si="34"/>
        <v>1.3</v>
      </c>
      <c r="AV37" s="108"/>
      <c r="AW37" s="105"/>
      <c r="AX37" s="96"/>
      <c r="AY37" s="106"/>
      <c r="AZ37" s="107"/>
      <c r="BA37" s="96">
        <f t="shared" si="27"/>
        <v>42544821</v>
      </c>
      <c r="BB37" s="108"/>
      <c r="BC37" s="109"/>
      <c r="BD37" s="110">
        <f t="shared" si="35"/>
        <v>1.3</v>
      </c>
      <c r="BE37" s="177"/>
      <c r="BF37" s="226">
        <f t="shared" si="31"/>
        <v>1.288</v>
      </c>
    </row>
    <row r="38" spans="2:58" ht="15.75" customHeight="1" thickBot="1">
      <c r="B38" s="61"/>
      <c r="C38" s="65"/>
      <c r="D38" s="136"/>
      <c r="E38" s="136" t="s">
        <v>6</v>
      </c>
      <c r="F38" s="137"/>
      <c r="G38" s="138"/>
      <c r="H38" s="139">
        <v>112096828</v>
      </c>
      <c r="I38" s="140"/>
      <c r="J38" s="141"/>
      <c r="K38" s="153">
        <f t="shared" si="28"/>
        <v>3.4</v>
      </c>
      <c r="L38" s="151"/>
      <c r="M38" s="148"/>
      <c r="N38" s="135">
        <f>N20-N35-N36-N37-N31-N30-N26</f>
        <v>107247555</v>
      </c>
      <c r="O38" s="151"/>
      <c r="P38" s="152"/>
      <c r="Q38" s="233">
        <f>ROUND(N38/N$39*100,1)-0.1</f>
        <v>3.1999999999999997</v>
      </c>
      <c r="R38" s="144"/>
      <c r="S38" s="143"/>
      <c r="T38" s="139">
        <v>109681708</v>
      </c>
      <c r="U38" s="140"/>
      <c r="V38" s="141"/>
      <c r="W38" s="142">
        <f>ROUND(T38/T$39*100,1)+0.1</f>
        <v>3.4</v>
      </c>
      <c r="X38" s="140"/>
      <c r="Y38" s="141"/>
      <c r="Z38" s="142">
        <f t="shared" si="21"/>
        <v>97.84550549458902</v>
      </c>
      <c r="AA38" s="140"/>
      <c r="AB38" s="141"/>
      <c r="AC38" s="142">
        <f t="shared" si="22"/>
        <v>102.26965826866636</v>
      </c>
      <c r="AD38" s="147"/>
      <c r="AE38" s="148"/>
      <c r="AF38" s="135">
        <v>258997</v>
      </c>
      <c r="AG38" s="149"/>
      <c r="AH38" s="150"/>
      <c r="AI38" s="135">
        <f t="shared" si="23"/>
        <v>109940705</v>
      </c>
      <c r="AJ38" s="151"/>
      <c r="AK38" s="152"/>
      <c r="AL38" s="153">
        <f t="shared" si="24"/>
        <v>3.4</v>
      </c>
      <c r="AM38" s="151"/>
      <c r="AN38" s="148"/>
      <c r="AO38" s="135">
        <v>67914</v>
      </c>
      <c r="AP38" s="149"/>
      <c r="AQ38" s="150"/>
      <c r="AR38" s="135">
        <f t="shared" si="25"/>
        <v>110008619</v>
      </c>
      <c r="AS38" s="151"/>
      <c r="AT38" s="152"/>
      <c r="AU38" s="153">
        <f t="shared" si="34"/>
        <v>3.4</v>
      </c>
      <c r="AV38" s="151"/>
      <c r="AW38" s="148"/>
      <c r="AX38" s="135">
        <v>29315</v>
      </c>
      <c r="AY38" s="149"/>
      <c r="AZ38" s="150"/>
      <c r="BA38" s="135">
        <f t="shared" si="27"/>
        <v>110037934</v>
      </c>
      <c r="BB38" s="151"/>
      <c r="BC38" s="152"/>
      <c r="BD38" s="153">
        <f>ROUND(BA38/BA$39*100,1)+0.1</f>
        <v>3.4</v>
      </c>
      <c r="BE38" s="180"/>
      <c r="BF38" s="226">
        <f t="shared" si="31"/>
        <v>3.3319999999999999</v>
      </c>
    </row>
    <row r="39" spans="2:58" ht="15.75" customHeight="1">
      <c r="B39" s="50"/>
      <c r="C39" s="331" t="s">
        <v>7</v>
      </c>
      <c r="D39" s="334"/>
      <c r="E39" s="334"/>
      <c r="F39" s="181"/>
      <c r="G39" s="182"/>
      <c r="H39" s="183">
        <f>SUM(H26,H30:H31,H34)</f>
        <v>3288570407</v>
      </c>
      <c r="I39" s="184"/>
      <c r="J39" s="185"/>
      <c r="K39" s="186">
        <f>SUM(K26,K30:K31,K34)</f>
        <v>100</v>
      </c>
      <c r="L39" s="184"/>
      <c r="M39" s="187"/>
      <c r="N39" s="183">
        <f>SUM(N26,N30:N31,N34)</f>
        <v>3215747201</v>
      </c>
      <c r="O39" s="184"/>
      <c r="P39" s="185"/>
      <c r="Q39" s="188">
        <f>SUM(Q26,Q30:Q31,Q34)</f>
        <v>100</v>
      </c>
      <c r="R39" s="189"/>
      <c r="S39" s="187"/>
      <c r="T39" s="183">
        <f>SUM(T26,T30:T31,T34)</f>
        <v>3277227988</v>
      </c>
      <c r="U39" s="184"/>
      <c r="V39" s="185"/>
      <c r="W39" s="186">
        <f>SUM(W26,W30:W31,W34)</f>
        <v>100</v>
      </c>
      <c r="X39" s="184"/>
      <c r="Y39" s="185"/>
      <c r="Z39" s="186">
        <f t="shared" si="21"/>
        <v>99.655095752979577</v>
      </c>
      <c r="AA39" s="184"/>
      <c r="AB39" s="185"/>
      <c r="AC39" s="186">
        <f t="shared" si="22"/>
        <v>101.9118662990947</v>
      </c>
      <c r="AD39" s="190"/>
      <c r="AE39" s="191"/>
      <c r="AF39" s="183">
        <f>SUM(AF26,AF30:AF31,AF34)</f>
        <v>258997</v>
      </c>
      <c r="AG39" s="192"/>
      <c r="AH39" s="193"/>
      <c r="AI39" s="183">
        <f>SUM(AI26,AI30:AI31,AI34)</f>
        <v>3277486985</v>
      </c>
      <c r="AJ39" s="194"/>
      <c r="AK39" s="195"/>
      <c r="AL39" s="196">
        <f>SUM(AL26,AL30:AL31,AL34)</f>
        <v>100</v>
      </c>
      <c r="AM39" s="194"/>
      <c r="AN39" s="191"/>
      <c r="AO39" s="183">
        <f>SUM(AO26,AO30:AO31,AO34)</f>
        <v>243826</v>
      </c>
      <c r="AP39" s="192"/>
      <c r="AQ39" s="193"/>
      <c r="AR39" s="183">
        <f>SUM(AR26,AR30:AR31,AR34)</f>
        <v>3277730811</v>
      </c>
      <c r="AS39" s="194"/>
      <c r="AT39" s="195"/>
      <c r="AU39" s="196">
        <f>SUM(AU26,AU30:AU31,AU34)</f>
        <v>100</v>
      </c>
      <c r="AV39" s="194"/>
      <c r="AW39" s="191"/>
      <c r="AX39" s="183">
        <f>SUM(AX26,AX30:AX31,AX34)</f>
        <v>24673773</v>
      </c>
      <c r="AY39" s="192"/>
      <c r="AZ39" s="193"/>
      <c r="BA39" s="183">
        <f>SUM(BA26,BA30:BA31,BA34)</f>
        <v>3302404584</v>
      </c>
      <c r="BB39" s="194"/>
      <c r="BC39" s="195"/>
      <c r="BD39" s="196">
        <f>SUM(BD26,BD30:BD31,BD34)</f>
        <v>100</v>
      </c>
      <c r="BE39" s="197"/>
    </row>
    <row r="40" spans="2:58" ht="15.75" customHeight="1" thickBot="1">
      <c r="B40" s="75"/>
      <c r="C40" s="79"/>
      <c r="D40" s="198"/>
      <c r="E40" s="198" t="s">
        <v>14</v>
      </c>
      <c r="F40" s="199"/>
      <c r="G40" s="200"/>
      <c r="H40" s="201">
        <f>H39-H29-H30-H37</f>
        <v>2224862439</v>
      </c>
      <c r="I40" s="202"/>
      <c r="J40" s="203"/>
      <c r="K40" s="204">
        <f t="shared" si="28"/>
        <v>67.7</v>
      </c>
      <c r="L40" s="202"/>
      <c r="M40" s="205"/>
      <c r="N40" s="201">
        <f>N39-N29-N30-N37</f>
        <v>2099406954</v>
      </c>
      <c r="O40" s="202"/>
      <c r="P40" s="203"/>
      <c r="Q40" s="206">
        <f t="shared" ref="Q40" si="36">N40/N$39*100</f>
        <v>65.28519882866253</v>
      </c>
      <c r="R40" s="207"/>
      <c r="S40" s="205"/>
      <c r="T40" s="201">
        <f>T39-T29-T30-T37</f>
        <v>2206177635</v>
      </c>
      <c r="U40" s="202"/>
      <c r="V40" s="203"/>
      <c r="W40" s="204">
        <f t="shared" si="20"/>
        <v>67.3</v>
      </c>
      <c r="X40" s="202"/>
      <c r="Y40" s="203"/>
      <c r="Z40" s="204">
        <f t="shared" si="21"/>
        <v>99.160181606176138</v>
      </c>
      <c r="AA40" s="202"/>
      <c r="AB40" s="203"/>
      <c r="AC40" s="204">
        <f t="shared" si="22"/>
        <v>105.0857543744232</v>
      </c>
      <c r="AD40" s="208"/>
      <c r="AE40" s="209"/>
      <c r="AF40" s="201">
        <f>AF39-AF29-AF30-AF37</f>
        <v>258997</v>
      </c>
      <c r="AG40" s="210"/>
      <c r="AH40" s="211"/>
      <c r="AI40" s="201">
        <f>AI39-AI29-AI30-AI37</f>
        <v>2206436632</v>
      </c>
      <c r="AJ40" s="212"/>
      <c r="AK40" s="213"/>
      <c r="AL40" s="214">
        <f>ROUND(AI40/AI$39*100,1)</f>
        <v>67.3</v>
      </c>
      <c r="AM40" s="212"/>
      <c r="AN40" s="209"/>
      <c r="AO40" s="201">
        <f>AO39-AO29-AO30-AO37</f>
        <v>243826</v>
      </c>
      <c r="AP40" s="210"/>
      <c r="AQ40" s="211"/>
      <c r="AR40" s="201">
        <f>AR39-AR29-AR30-AR37</f>
        <v>2206680458</v>
      </c>
      <c r="AS40" s="212"/>
      <c r="AT40" s="213"/>
      <c r="AU40" s="214">
        <f>ROUND(AR40/AR$39*100,1)</f>
        <v>67.3</v>
      </c>
      <c r="AV40" s="212"/>
      <c r="AW40" s="209"/>
      <c r="AX40" s="201">
        <f>AX39-AX29-AX30-AX37</f>
        <v>24673773</v>
      </c>
      <c r="AY40" s="210"/>
      <c r="AZ40" s="211"/>
      <c r="BA40" s="201">
        <f>BA39-BA29-BA30-BA37</f>
        <v>2231354231</v>
      </c>
      <c r="BB40" s="212"/>
      <c r="BC40" s="213"/>
      <c r="BD40" s="214">
        <f>ROUND(BA40/BA$39*100,1)</f>
        <v>67.599999999999994</v>
      </c>
      <c r="BE40" s="215"/>
    </row>
    <row r="41" spans="2:58" ht="15.75" customHeight="1"/>
    <row r="42" spans="2:58" s="46" customFormat="1" ht="15.75" customHeight="1" thickBot="1">
      <c r="B42" s="46" t="s">
        <v>68</v>
      </c>
      <c r="H42" s="216"/>
      <c r="N42" s="216"/>
      <c r="T42" s="216"/>
      <c r="AE42" s="47"/>
      <c r="AF42" s="47"/>
      <c r="AG42" s="47"/>
      <c r="AH42" s="47"/>
      <c r="AI42" s="217"/>
      <c r="AJ42" s="47"/>
      <c r="AK42" s="47"/>
      <c r="AL42" s="47"/>
      <c r="AM42" s="47"/>
      <c r="AN42" s="47"/>
      <c r="AO42" s="47"/>
      <c r="AP42" s="47"/>
      <c r="AQ42" s="47"/>
      <c r="AR42" s="217"/>
      <c r="AS42" s="47"/>
      <c r="AT42" s="47"/>
      <c r="AU42" s="47"/>
      <c r="AV42" s="47"/>
      <c r="AW42" s="47"/>
      <c r="AX42" s="47"/>
      <c r="AY42" s="47"/>
      <c r="AZ42" s="47"/>
      <c r="BA42" s="217"/>
      <c r="BB42" s="47"/>
      <c r="BC42" s="47"/>
      <c r="BD42" s="47"/>
      <c r="BE42" s="47"/>
    </row>
    <row r="43" spans="2:58" ht="15.75" customHeight="1">
      <c r="B43" s="50"/>
      <c r="C43" s="331" t="s">
        <v>0</v>
      </c>
      <c r="D43" s="331"/>
      <c r="E43" s="331"/>
      <c r="F43" s="51"/>
      <c r="G43" s="52"/>
      <c r="H43" s="334" t="s">
        <v>18</v>
      </c>
      <c r="I43" s="334"/>
      <c r="J43" s="334"/>
      <c r="K43" s="334"/>
      <c r="L43" s="53"/>
      <c r="M43" s="54"/>
      <c r="N43" s="334" t="s">
        <v>19</v>
      </c>
      <c r="O43" s="334"/>
      <c r="P43" s="334"/>
      <c r="Q43" s="334"/>
      <c r="R43" s="53"/>
      <c r="S43" s="54"/>
      <c r="T43" s="334" t="s">
        <v>20</v>
      </c>
      <c r="U43" s="334"/>
      <c r="V43" s="334"/>
      <c r="W43" s="334"/>
      <c r="X43" s="53"/>
      <c r="Y43" s="55"/>
      <c r="Z43" s="324" t="s">
        <v>36</v>
      </c>
      <c r="AA43" s="56"/>
      <c r="AB43" s="57"/>
      <c r="AC43" s="324" t="s">
        <v>37</v>
      </c>
      <c r="AD43" s="51"/>
      <c r="AE43" s="58"/>
      <c r="AF43" s="326" t="s">
        <v>62</v>
      </c>
      <c r="AG43" s="326"/>
      <c r="AH43" s="326"/>
      <c r="AI43" s="326"/>
      <c r="AJ43" s="326"/>
      <c r="AK43" s="326"/>
      <c r="AL43" s="326"/>
      <c r="AM43" s="59"/>
      <c r="AN43" s="58"/>
      <c r="AO43" s="326" t="s">
        <v>9</v>
      </c>
      <c r="AP43" s="326"/>
      <c r="AQ43" s="326"/>
      <c r="AR43" s="326"/>
      <c r="AS43" s="326"/>
      <c r="AT43" s="326"/>
      <c r="AU43" s="326"/>
      <c r="AV43" s="59"/>
      <c r="AW43" s="58"/>
      <c r="AX43" s="326" t="s">
        <v>63</v>
      </c>
      <c r="AY43" s="326"/>
      <c r="AZ43" s="326"/>
      <c r="BA43" s="326"/>
      <c r="BB43" s="326"/>
      <c r="BC43" s="326"/>
      <c r="BD43" s="326"/>
      <c r="BE43" s="60"/>
    </row>
    <row r="44" spans="2:58" ht="15.75" customHeight="1">
      <c r="B44" s="61"/>
      <c r="C44" s="332"/>
      <c r="D44" s="332"/>
      <c r="E44" s="332"/>
      <c r="F44" s="62"/>
      <c r="G44" s="63"/>
      <c r="H44" s="64" t="s">
        <v>17</v>
      </c>
      <c r="I44" s="65"/>
      <c r="J44" s="66"/>
      <c r="K44" s="64" t="s">
        <v>10</v>
      </c>
      <c r="L44" s="65"/>
      <c r="M44" s="67"/>
      <c r="N44" s="64" t="s">
        <v>17</v>
      </c>
      <c r="O44" s="65"/>
      <c r="P44" s="66"/>
      <c r="Q44" s="64" t="s">
        <v>10</v>
      </c>
      <c r="R44" s="65"/>
      <c r="S44" s="67"/>
      <c r="T44" s="64" t="s">
        <v>17</v>
      </c>
      <c r="U44" s="65"/>
      <c r="V44" s="66"/>
      <c r="W44" s="64" t="s">
        <v>10</v>
      </c>
      <c r="X44" s="65"/>
      <c r="Y44" s="66"/>
      <c r="Z44" s="325"/>
      <c r="AA44" s="68"/>
      <c r="AB44" s="69"/>
      <c r="AC44" s="325"/>
      <c r="AD44" s="62"/>
      <c r="AE44" s="70"/>
      <c r="AF44" s="71" t="s">
        <v>1</v>
      </c>
      <c r="AG44" s="72"/>
      <c r="AH44" s="70"/>
      <c r="AI44" s="71" t="s">
        <v>2</v>
      </c>
      <c r="AJ44" s="72"/>
      <c r="AK44" s="73"/>
      <c r="AL44" s="71" t="s">
        <v>10</v>
      </c>
      <c r="AM44" s="72"/>
      <c r="AN44" s="70"/>
      <c r="AO44" s="71" t="s">
        <v>1</v>
      </c>
      <c r="AP44" s="72"/>
      <c r="AQ44" s="70"/>
      <c r="AR44" s="71" t="s">
        <v>2</v>
      </c>
      <c r="AS44" s="72"/>
      <c r="AT44" s="73"/>
      <c r="AU44" s="71" t="s">
        <v>10</v>
      </c>
      <c r="AV44" s="72"/>
      <c r="AW44" s="70"/>
      <c r="AX44" s="71" t="s">
        <v>1</v>
      </c>
      <c r="AY44" s="72"/>
      <c r="AZ44" s="70"/>
      <c r="BA44" s="71" t="s">
        <v>2</v>
      </c>
      <c r="BB44" s="72"/>
      <c r="BC44" s="73"/>
      <c r="BD44" s="71" t="s">
        <v>10</v>
      </c>
      <c r="BE44" s="74"/>
    </row>
    <row r="45" spans="2:58" ht="15.75" customHeight="1" thickBot="1">
      <c r="B45" s="75"/>
      <c r="C45" s="333"/>
      <c r="D45" s="333"/>
      <c r="E45" s="333"/>
      <c r="F45" s="86"/>
      <c r="G45" s="85"/>
      <c r="H45" s="78" t="s">
        <v>23</v>
      </c>
      <c r="I45" s="79"/>
      <c r="J45" s="80"/>
      <c r="K45" s="81"/>
      <c r="L45" s="79"/>
      <c r="M45" s="84"/>
      <c r="N45" s="78" t="s">
        <v>24</v>
      </c>
      <c r="O45" s="79"/>
      <c r="P45" s="80"/>
      <c r="Q45" s="81"/>
      <c r="R45" s="79"/>
      <c r="S45" s="84"/>
      <c r="T45" s="83" t="s">
        <v>25</v>
      </c>
      <c r="U45" s="79"/>
      <c r="V45" s="80"/>
      <c r="W45" s="81"/>
      <c r="X45" s="79"/>
      <c r="Y45" s="335" t="s">
        <v>21</v>
      </c>
      <c r="Z45" s="336"/>
      <c r="AA45" s="336"/>
      <c r="AB45" s="335" t="s">
        <v>22</v>
      </c>
      <c r="AC45" s="336"/>
      <c r="AD45" s="337"/>
      <c r="AE45" s="87"/>
      <c r="AF45" s="88"/>
      <c r="AG45" s="89"/>
      <c r="AH45" s="87"/>
      <c r="AI45" s="88"/>
      <c r="AJ45" s="89"/>
      <c r="AK45" s="90"/>
      <c r="AL45" s="91"/>
      <c r="AM45" s="89"/>
      <c r="AN45" s="87"/>
      <c r="AO45" s="88"/>
      <c r="AP45" s="89"/>
      <c r="AQ45" s="87"/>
      <c r="AR45" s="88"/>
      <c r="AS45" s="89"/>
      <c r="AT45" s="90"/>
      <c r="AU45" s="91"/>
      <c r="AV45" s="89"/>
      <c r="AW45" s="87"/>
      <c r="AX45" s="88"/>
      <c r="AY45" s="89"/>
      <c r="AZ45" s="87"/>
      <c r="BA45" s="88"/>
      <c r="BB45" s="89"/>
      <c r="BC45" s="90"/>
      <c r="BD45" s="91"/>
      <c r="BE45" s="92"/>
    </row>
    <row r="46" spans="2:58" ht="15.75" customHeight="1">
      <c r="B46" s="178"/>
      <c r="C46" s="328" t="s">
        <v>69</v>
      </c>
      <c r="D46" s="328"/>
      <c r="E46" s="328"/>
      <c r="F46" s="117"/>
      <c r="G46" s="118"/>
      <c r="H46" s="119">
        <v>3084838</v>
      </c>
      <c r="I46" s="120"/>
      <c r="J46" s="121"/>
      <c r="K46" s="122">
        <f>ROUND(H46/H$75*100,1)</f>
        <v>0.1</v>
      </c>
      <c r="L46" s="120"/>
      <c r="M46" s="123"/>
      <c r="N46" s="119">
        <v>2601505</v>
      </c>
      <c r="O46" s="120"/>
      <c r="P46" s="121"/>
      <c r="Q46" s="99">
        <f t="shared" ref="Q46:Q55" si="37">ROUND(N46/N$75*100,1)</f>
        <v>0.1</v>
      </c>
      <c r="R46" s="234"/>
      <c r="S46" s="123"/>
      <c r="T46" s="119">
        <v>2727618</v>
      </c>
      <c r="U46" s="120"/>
      <c r="V46" s="121"/>
      <c r="W46" s="122">
        <f>ROUND(T46/T$75*100,1)</f>
        <v>0.1</v>
      </c>
      <c r="X46" s="120"/>
      <c r="Y46" s="121"/>
      <c r="Z46" s="122">
        <f t="shared" ref="Z46:Z57" si="38">T46/H46*100</f>
        <v>88.420137459406305</v>
      </c>
      <c r="AA46" s="120"/>
      <c r="AB46" s="121"/>
      <c r="AC46" s="122">
        <f t="shared" ref="AC46:AC57" si="39">T46/N46*100</f>
        <v>104.84769393101301</v>
      </c>
      <c r="AD46" s="127"/>
      <c r="AE46" s="128"/>
      <c r="AF46" s="129"/>
      <c r="AG46" s="130"/>
      <c r="AH46" s="131"/>
      <c r="AI46" s="129">
        <f t="shared" ref="AI46:AI56" si="40">T46+AF46</f>
        <v>2727618</v>
      </c>
      <c r="AJ46" s="132"/>
      <c r="AK46" s="133"/>
      <c r="AL46" s="110">
        <f t="shared" ref="AL46:AL56" si="41">ROUND(AI46/AI$75*100,1)</f>
        <v>0.1</v>
      </c>
      <c r="AM46" s="132"/>
      <c r="AN46" s="128"/>
      <c r="AO46" s="129"/>
      <c r="AP46" s="130"/>
      <c r="AQ46" s="131"/>
      <c r="AR46" s="129">
        <f t="shared" ref="AR46:AR48" si="42">AI46+AO46</f>
        <v>2727618</v>
      </c>
      <c r="AS46" s="132"/>
      <c r="AT46" s="133"/>
      <c r="AU46" s="110">
        <f t="shared" ref="AU46:AU56" si="43">ROUND(AR46/AR$75*100,1)</f>
        <v>0.1</v>
      </c>
      <c r="AV46" s="132"/>
      <c r="AW46" s="128"/>
      <c r="AX46" s="129"/>
      <c r="AY46" s="130"/>
      <c r="AZ46" s="131"/>
      <c r="BA46" s="129">
        <f t="shared" ref="BA46:BA48" si="44">AR46+AX46</f>
        <v>2727618</v>
      </c>
      <c r="BB46" s="132"/>
      <c r="BC46" s="133"/>
      <c r="BD46" s="110">
        <f t="shared" ref="BD46:BD55" si="45">ROUND(BA46/BA$75*100,1)</f>
        <v>0.1</v>
      </c>
      <c r="BE46" s="179"/>
      <c r="BF46" s="226">
        <f t="shared" ref="BF46:BF56" si="46">ROUND(BA46/BA$39*100,3)</f>
        <v>8.3000000000000004E-2</v>
      </c>
    </row>
    <row r="47" spans="2:58" ht="15.75" customHeight="1">
      <c r="B47" s="61"/>
      <c r="C47" s="332" t="s">
        <v>70</v>
      </c>
      <c r="D47" s="332"/>
      <c r="E47" s="332"/>
      <c r="F47" s="218"/>
      <c r="G47" s="118"/>
      <c r="H47" s="119">
        <v>121054783</v>
      </c>
      <c r="I47" s="120"/>
      <c r="J47" s="121"/>
      <c r="K47" s="122">
        <f>ROUND(H47/H$75*100,1)</f>
        <v>3.7</v>
      </c>
      <c r="L47" s="120"/>
      <c r="M47" s="123"/>
      <c r="N47" s="119">
        <v>117870320</v>
      </c>
      <c r="O47" s="120"/>
      <c r="P47" s="121"/>
      <c r="Q47" s="122">
        <f t="shared" si="37"/>
        <v>3.7</v>
      </c>
      <c r="R47" s="234"/>
      <c r="S47" s="123"/>
      <c r="T47" s="119">
        <v>116318593</v>
      </c>
      <c r="U47" s="120"/>
      <c r="V47" s="121"/>
      <c r="W47" s="122">
        <f>ROUND(T47/T$75*100,1)+0.1</f>
        <v>3.6</v>
      </c>
      <c r="X47" s="120"/>
      <c r="Y47" s="121"/>
      <c r="Z47" s="122">
        <f t="shared" si="38"/>
        <v>96.087564751572017</v>
      </c>
      <c r="AA47" s="120"/>
      <c r="AB47" s="121"/>
      <c r="AC47" s="122">
        <f t="shared" si="39"/>
        <v>98.683530340801653</v>
      </c>
      <c r="AD47" s="127"/>
      <c r="AE47" s="128"/>
      <c r="AF47" s="129">
        <v>258997</v>
      </c>
      <c r="AG47" s="130"/>
      <c r="AH47" s="131"/>
      <c r="AI47" s="129">
        <f t="shared" si="40"/>
        <v>116577590</v>
      </c>
      <c r="AJ47" s="132"/>
      <c r="AK47" s="133"/>
      <c r="AL47" s="114">
        <f t="shared" si="41"/>
        <v>3.6</v>
      </c>
      <c r="AM47" s="132"/>
      <c r="AN47" s="128"/>
      <c r="AO47" s="129">
        <v>48933</v>
      </c>
      <c r="AP47" s="130"/>
      <c r="AQ47" s="131"/>
      <c r="AR47" s="129">
        <f t="shared" si="42"/>
        <v>116626523</v>
      </c>
      <c r="AS47" s="132"/>
      <c r="AT47" s="133"/>
      <c r="AU47" s="114">
        <f t="shared" si="43"/>
        <v>3.6</v>
      </c>
      <c r="AV47" s="132"/>
      <c r="AW47" s="128"/>
      <c r="AX47" s="129"/>
      <c r="AY47" s="130"/>
      <c r="AZ47" s="131"/>
      <c r="BA47" s="129">
        <f t="shared" si="44"/>
        <v>116626523</v>
      </c>
      <c r="BB47" s="132"/>
      <c r="BC47" s="133"/>
      <c r="BD47" s="114">
        <f t="shared" si="45"/>
        <v>3.5</v>
      </c>
      <c r="BE47" s="179"/>
      <c r="BF47" s="226">
        <f t="shared" si="46"/>
        <v>3.532</v>
      </c>
    </row>
    <row r="48" spans="2:58" ht="15.75" customHeight="1">
      <c r="B48" s="178"/>
      <c r="C48" s="328" t="s">
        <v>71</v>
      </c>
      <c r="D48" s="328"/>
      <c r="E48" s="328"/>
      <c r="F48" s="94"/>
      <c r="G48" s="118"/>
      <c r="H48" s="119">
        <v>472546624</v>
      </c>
      <c r="I48" s="120"/>
      <c r="J48" s="121"/>
      <c r="K48" s="122">
        <f>ROUND(H48/H$75*100,1)</f>
        <v>14.4</v>
      </c>
      <c r="L48" s="120"/>
      <c r="M48" s="123"/>
      <c r="N48" s="119">
        <v>495808046</v>
      </c>
      <c r="O48" s="120"/>
      <c r="P48" s="121"/>
      <c r="Q48" s="122">
        <f t="shared" si="37"/>
        <v>15.4</v>
      </c>
      <c r="R48" s="234"/>
      <c r="S48" s="123"/>
      <c r="T48" s="119">
        <v>489386405</v>
      </c>
      <c r="U48" s="120"/>
      <c r="V48" s="121"/>
      <c r="W48" s="122">
        <f t="shared" ref="W48:W56" si="47">ROUND(T48/T$75*100,1)</f>
        <v>14.9</v>
      </c>
      <c r="X48" s="120"/>
      <c r="Y48" s="121"/>
      <c r="Z48" s="122">
        <f t="shared" si="38"/>
        <v>103.56362317382677</v>
      </c>
      <c r="AA48" s="120"/>
      <c r="AB48" s="121"/>
      <c r="AC48" s="122">
        <f t="shared" si="39"/>
        <v>98.704813071952444</v>
      </c>
      <c r="AD48" s="127"/>
      <c r="AE48" s="128"/>
      <c r="AF48" s="129"/>
      <c r="AG48" s="130"/>
      <c r="AH48" s="131"/>
      <c r="AI48" s="129">
        <f t="shared" si="40"/>
        <v>489386405</v>
      </c>
      <c r="AJ48" s="132"/>
      <c r="AK48" s="133"/>
      <c r="AL48" s="114">
        <f t="shared" si="41"/>
        <v>14.9</v>
      </c>
      <c r="AM48" s="132"/>
      <c r="AN48" s="128"/>
      <c r="AO48" s="129"/>
      <c r="AP48" s="130"/>
      <c r="AQ48" s="131"/>
      <c r="AR48" s="129">
        <f t="shared" si="42"/>
        <v>489386405</v>
      </c>
      <c r="AS48" s="132"/>
      <c r="AT48" s="133"/>
      <c r="AU48" s="114">
        <f t="shared" si="43"/>
        <v>14.9</v>
      </c>
      <c r="AV48" s="132"/>
      <c r="AW48" s="128"/>
      <c r="AX48" s="129">
        <v>1056516</v>
      </c>
      <c r="AY48" s="130"/>
      <c r="AZ48" s="131"/>
      <c r="BA48" s="129">
        <f t="shared" si="44"/>
        <v>490442921</v>
      </c>
      <c r="BB48" s="132"/>
      <c r="BC48" s="133"/>
      <c r="BD48" s="114">
        <f t="shared" si="45"/>
        <v>14.9</v>
      </c>
      <c r="BE48" s="179"/>
      <c r="BF48" s="226">
        <f t="shared" si="46"/>
        <v>14.851000000000001</v>
      </c>
    </row>
    <row r="49" spans="2:58" ht="15.75" customHeight="1">
      <c r="B49" s="178"/>
      <c r="C49" s="328" t="s">
        <v>72</v>
      </c>
      <c r="D49" s="328"/>
      <c r="E49" s="328"/>
      <c r="F49" s="94"/>
      <c r="G49" s="118"/>
      <c r="H49" s="119">
        <v>94429228</v>
      </c>
      <c r="I49" s="120"/>
      <c r="J49" s="121"/>
      <c r="K49" s="122">
        <f>ROUND(H49/H$75*100,1)</f>
        <v>2.9</v>
      </c>
      <c r="L49" s="120"/>
      <c r="M49" s="123"/>
      <c r="N49" s="119">
        <v>86310195</v>
      </c>
      <c r="O49" s="120"/>
      <c r="P49" s="121"/>
      <c r="Q49" s="122">
        <f t="shared" si="37"/>
        <v>2.7</v>
      </c>
      <c r="R49" s="234"/>
      <c r="S49" s="123"/>
      <c r="T49" s="119">
        <v>118705147</v>
      </c>
      <c r="U49" s="120"/>
      <c r="V49" s="121"/>
      <c r="W49" s="122">
        <f t="shared" si="47"/>
        <v>3.6</v>
      </c>
      <c r="X49" s="120"/>
      <c r="Y49" s="121"/>
      <c r="Z49" s="122">
        <f t="shared" si="38"/>
        <v>125.70805619632938</v>
      </c>
      <c r="AA49" s="120"/>
      <c r="AB49" s="121"/>
      <c r="AC49" s="122">
        <f t="shared" si="39"/>
        <v>137.53316974895029</v>
      </c>
      <c r="AD49" s="127"/>
      <c r="AE49" s="128"/>
      <c r="AF49" s="129"/>
      <c r="AG49" s="130"/>
      <c r="AH49" s="131"/>
      <c r="AI49" s="129">
        <f t="shared" si="40"/>
        <v>118705147</v>
      </c>
      <c r="AJ49" s="132"/>
      <c r="AK49" s="133"/>
      <c r="AL49" s="114">
        <f t="shared" si="41"/>
        <v>3.6</v>
      </c>
      <c r="AM49" s="132"/>
      <c r="AN49" s="128"/>
      <c r="AO49" s="129">
        <v>185893</v>
      </c>
      <c r="AP49" s="130"/>
      <c r="AQ49" s="131"/>
      <c r="AR49" s="129">
        <f>AI49+AO49</f>
        <v>118891040</v>
      </c>
      <c r="AS49" s="132"/>
      <c r="AT49" s="133"/>
      <c r="AU49" s="114">
        <f t="shared" si="43"/>
        <v>3.6</v>
      </c>
      <c r="AV49" s="132"/>
      <c r="AW49" s="128"/>
      <c r="AX49" s="129">
        <v>8000</v>
      </c>
      <c r="AY49" s="130"/>
      <c r="AZ49" s="131"/>
      <c r="BA49" s="129">
        <f>AR49+AX49</f>
        <v>118899040</v>
      </c>
      <c r="BB49" s="132"/>
      <c r="BC49" s="133"/>
      <c r="BD49" s="114">
        <f t="shared" si="45"/>
        <v>3.6</v>
      </c>
      <c r="BE49" s="179"/>
      <c r="BF49" s="226">
        <f t="shared" si="46"/>
        <v>3.6</v>
      </c>
    </row>
    <row r="50" spans="2:58" ht="15.75" customHeight="1">
      <c r="B50" s="178"/>
      <c r="C50" s="328" t="s">
        <v>73</v>
      </c>
      <c r="D50" s="328"/>
      <c r="E50" s="328"/>
      <c r="F50" s="94"/>
      <c r="G50" s="118"/>
      <c r="H50" s="119">
        <v>440426619</v>
      </c>
      <c r="I50" s="120"/>
      <c r="J50" s="121"/>
      <c r="K50" s="122">
        <f>ROUND(H50/H$75*100,1)</f>
        <v>13.4</v>
      </c>
      <c r="L50" s="120"/>
      <c r="M50" s="123"/>
      <c r="N50" s="119">
        <v>354003710</v>
      </c>
      <c r="O50" s="120"/>
      <c r="P50" s="121"/>
      <c r="Q50" s="122">
        <f t="shared" si="37"/>
        <v>11</v>
      </c>
      <c r="R50" s="234"/>
      <c r="S50" s="123"/>
      <c r="T50" s="119">
        <v>386593810</v>
      </c>
      <c r="U50" s="120"/>
      <c r="V50" s="121"/>
      <c r="W50" s="122">
        <f t="shared" si="47"/>
        <v>11.8</v>
      </c>
      <c r="X50" s="120"/>
      <c r="Y50" s="121"/>
      <c r="Z50" s="122">
        <f t="shared" si="38"/>
        <v>87.777121845580368</v>
      </c>
      <c r="AA50" s="120"/>
      <c r="AB50" s="121"/>
      <c r="AC50" s="122">
        <f t="shared" si="39"/>
        <v>109.20614645535778</v>
      </c>
      <c r="AD50" s="127"/>
      <c r="AE50" s="128"/>
      <c r="AF50" s="129"/>
      <c r="AG50" s="130"/>
      <c r="AH50" s="131"/>
      <c r="AI50" s="129">
        <f t="shared" si="40"/>
        <v>386593810</v>
      </c>
      <c r="AJ50" s="132"/>
      <c r="AK50" s="133"/>
      <c r="AL50" s="114">
        <f t="shared" si="41"/>
        <v>11.8</v>
      </c>
      <c r="AM50" s="132"/>
      <c r="AN50" s="128"/>
      <c r="AO50" s="129"/>
      <c r="AP50" s="130"/>
      <c r="AQ50" s="131"/>
      <c r="AR50" s="129">
        <f t="shared" ref="AR50:AR56" si="48">AI50+AO50</f>
        <v>386593810</v>
      </c>
      <c r="AS50" s="132"/>
      <c r="AT50" s="133"/>
      <c r="AU50" s="114">
        <f t="shared" si="43"/>
        <v>11.8</v>
      </c>
      <c r="AV50" s="132"/>
      <c r="AW50" s="128"/>
      <c r="AX50" s="129">
        <v>10104</v>
      </c>
      <c r="AY50" s="130"/>
      <c r="AZ50" s="131"/>
      <c r="BA50" s="129">
        <f t="shared" ref="BA50:BA56" si="49">AR50+AX50</f>
        <v>386603914</v>
      </c>
      <c r="BB50" s="132"/>
      <c r="BC50" s="133"/>
      <c r="BD50" s="114">
        <f t="shared" si="45"/>
        <v>11.7</v>
      </c>
      <c r="BE50" s="179"/>
      <c r="BF50" s="226">
        <f t="shared" si="46"/>
        <v>11.707000000000001</v>
      </c>
    </row>
    <row r="51" spans="2:58" ht="15.75" customHeight="1">
      <c r="B51" s="178"/>
      <c r="C51" s="328" t="s">
        <v>74</v>
      </c>
      <c r="D51" s="328"/>
      <c r="E51" s="328"/>
      <c r="F51" s="94"/>
      <c r="G51" s="118"/>
      <c r="H51" s="119">
        <v>18342900</v>
      </c>
      <c r="I51" s="120"/>
      <c r="J51" s="121"/>
      <c r="K51" s="122">
        <f>ROUND(H51/H$75*100,1)-0.1</f>
        <v>0.5</v>
      </c>
      <c r="L51" s="120"/>
      <c r="M51" s="123"/>
      <c r="N51" s="119">
        <v>17207243</v>
      </c>
      <c r="O51" s="120"/>
      <c r="P51" s="121"/>
      <c r="Q51" s="122">
        <f t="shared" si="37"/>
        <v>0.5</v>
      </c>
      <c r="R51" s="234"/>
      <c r="S51" s="123"/>
      <c r="T51" s="119">
        <v>21874835</v>
      </c>
      <c r="U51" s="120"/>
      <c r="V51" s="121"/>
      <c r="W51" s="122">
        <f t="shared" si="47"/>
        <v>0.7</v>
      </c>
      <c r="X51" s="120"/>
      <c r="Y51" s="121"/>
      <c r="Z51" s="122">
        <f t="shared" si="38"/>
        <v>119.25505236358482</v>
      </c>
      <c r="AA51" s="120"/>
      <c r="AB51" s="121"/>
      <c r="AC51" s="122">
        <f t="shared" si="39"/>
        <v>127.12574001541095</v>
      </c>
      <c r="AD51" s="127"/>
      <c r="AE51" s="128"/>
      <c r="AF51" s="129"/>
      <c r="AG51" s="130"/>
      <c r="AH51" s="131"/>
      <c r="AI51" s="129">
        <f t="shared" si="40"/>
        <v>21874835</v>
      </c>
      <c r="AJ51" s="132"/>
      <c r="AK51" s="133"/>
      <c r="AL51" s="114">
        <f t="shared" si="41"/>
        <v>0.7</v>
      </c>
      <c r="AM51" s="132"/>
      <c r="AN51" s="128"/>
      <c r="AO51" s="129"/>
      <c r="AP51" s="130"/>
      <c r="AQ51" s="131"/>
      <c r="AR51" s="129">
        <f t="shared" si="48"/>
        <v>21874835</v>
      </c>
      <c r="AS51" s="132"/>
      <c r="AT51" s="133"/>
      <c r="AU51" s="114">
        <f t="shared" si="43"/>
        <v>0.7</v>
      </c>
      <c r="AV51" s="132"/>
      <c r="AW51" s="128"/>
      <c r="AX51" s="129">
        <v>1110808</v>
      </c>
      <c r="AY51" s="130"/>
      <c r="AZ51" s="131"/>
      <c r="BA51" s="129">
        <f t="shared" si="49"/>
        <v>22985643</v>
      </c>
      <c r="BB51" s="132"/>
      <c r="BC51" s="133"/>
      <c r="BD51" s="114">
        <f t="shared" si="45"/>
        <v>0.7</v>
      </c>
      <c r="BE51" s="179"/>
      <c r="BF51" s="226">
        <f t="shared" si="46"/>
        <v>0.69599999999999995</v>
      </c>
    </row>
    <row r="52" spans="2:58" ht="15.75" customHeight="1">
      <c r="B52" s="178"/>
      <c r="C52" s="328" t="s">
        <v>75</v>
      </c>
      <c r="D52" s="328"/>
      <c r="E52" s="328"/>
      <c r="F52" s="94"/>
      <c r="G52" s="118"/>
      <c r="H52" s="119">
        <v>171620679</v>
      </c>
      <c r="I52" s="120"/>
      <c r="J52" s="121"/>
      <c r="K52" s="122">
        <f>ROUND(H52/H$75*100,1)</f>
        <v>5.2</v>
      </c>
      <c r="L52" s="120"/>
      <c r="M52" s="123"/>
      <c r="N52" s="119">
        <v>150543906</v>
      </c>
      <c r="O52" s="120"/>
      <c r="P52" s="121"/>
      <c r="Q52" s="122">
        <f t="shared" si="37"/>
        <v>4.7</v>
      </c>
      <c r="R52" s="234"/>
      <c r="S52" s="123"/>
      <c r="T52" s="119">
        <v>170416948</v>
      </c>
      <c r="U52" s="120"/>
      <c r="V52" s="121"/>
      <c r="W52" s="122">
        <f t="shared" si="47"/>
        <v>5.2</v>
      </c>
      <c r="X52" s="120"/>
      <c r="Y52" s="121"/>
      <c r="Z52" s="122">
        <f t="shared" si="38"/>
        <v>99.298609580725412</v>
      </c>
      <c r="AA52" s="120"/>
      <c r="AB52" s="121"/>
      <c r="AC52" s="122">
        <f t="shared" si="39"/>
        <v>113.20082793653567</v>
      </c>
      <c r="AD52" s="127"/>
      <c r="AE52" s="128"/>
      <c r="AF52" s="129"/>
      <c r="AG52" s="130"/>
      <c r="AH52" s="131"/>
      <c r="AI52" s="129">
        <f t="shared" si="40"/>
        <v>170416948</v>
      </c>
      <c r="AJ52" s="132"/>
      <c r="AK52" s="133"/>
      <c r="AL52" s="114">
        <f t="shared" si="41"/>
        <v>5.2</v>
      </c>
      <c r="AM52" s="132"/>
      <c r="AN52" s="128"/>
      <c r="AO52" s="129"/>
      <c r="AP52" s="130"/>
      <c r="AQ52" s="131"/>
      <c r="AR52" s="129">
        <f t="shared" si="48"/>
        <v>170416948</v>
      </c>
      <c r="AS52" s="132"/>
      <c r="AT52" s="133"/>
      <c r="AU52" s="114">
        <f t="shared" si="43"/>
        <v>5.2</v>
      </c>
      <c r="AV52" s="132"/>
      <c r="AW52" s="128"/>
      <c r="AX52" s="129">
        <v>22474300</v>
      </c>
      <c r="AY52" s="130"/>
      <c r="AZ52" s="131"/>
      <c r="BA52" s="129">
        <f t="shared" si="49"/>
        <v>192891248</v>
      </c>
      <c r="BB52" s="132"/>
      <c r="BC52" s="133"/>
      <c r="BD52" s="114">
        <f t="shared" si="45"/>
        <v>5.8</v>
      </c>
      <c r="BE52" s="179"/>
      <c r="BF52" s="226">
        <f t="shared" si="46"/>
        <v>5.8410000000000002</v>
      </c>
    </row>
    <row r="53" spans="2:58" ht="15.75" customHeight="1">
      <c r="B53" s="178"/>
      <c r="C53" s="328" t="s">
        <v>76</v>
      </c>
      <c r="D53" s="328"/>
      <c r="E53" s="328"/>
      <c r="F53" s="94"/>
      <c r="G53" s="118"/>
      <c r="H53" s="119">
        <v>8706801</v>
      </c>
      <c r="I53" s="120"/>
      <c r="J53" s="121"/>
      <c r="K53" s="122">
        <f>ROUND(H53/H$75*100,1)-0.1</f>
        <v>0.19999999999999998</v>
      </c>
      <c r="L53" s="120"/>
      <c r="M53" s="123"/>
      <c r="N53" s="119">
        <v>7465378</v>
      </c>
      <c r="O53" s="120"/>
      <c r="P53" s="121"/>
      <c r="Q53" s="122">
        <f t="shared" si="37"/>
        <v>0.2</v>
      </c>
      <c r="R53" s="234"/>
      <c r="S53" s="123"/>
      <c r="T53" s="119">
        <v>7939276</v>
      </c>
      <c r="U53" s="120"/>
      <c r="V53" s="121"/>
      <c r="W53" s="122">
        <f t="shared" si="47"/>
        <v>0.2</v>
      </c>
      <c r="X53" s="120"/>
      <c r="Y53" s="121"/>
      <c r="Z53" s="122">
        <f t="shared" si="38"/>
        <v>91.184764645476562</v>
      </c>
      <c r="AA53" s="120"/>
      <c r="AB53" s="121"/>
      <c r="AC53" s="122">
        <f t="shared" si="39"/>
        <v>106.34794380137215</v>
      </c>
      <c r="AD53" s="127"/>
      <c r="AE53" s="128"/>
      <c r="AF53" s="129"/>
      <c r="AG53" s="130"/>
      <c r="AH53" s="131"/>
      <c r="AI53" s="129">
        <f t="shared" si="40"/>
        <v>7939276</v>
      </c>
      <c r="AJ53" s="132"/>
      <c r="AK53" s="133"/>
      <c r="AL53" s="114">
        <f t="shared" si="41"/>
        <v>0.2</v>
      </c>
      <c r="AM53" s="132"/>
      <c r="AN53" s="128"/>
      <c r="AO53" s="129"/>
      <c r="AP53" s="130"/>
      <c r="AQ53" s="131"/>
      <c r="AR53" s="129">
        <f t="shared" si="48"/>
        <v>7939276</v>
      </c>
      <c r="AS53" s="132"/>
      <c r="AT53" s="133"/>
      <c r="AU53" s="114">
        <f t="shared" si="43"/>
        <v>0.2</v>
      </c>
      <c r="AV53" s="132"/>
      <c r="AW53" s="128"/>
      <c r="AX53" s="129">
        <v>14045</v>
      </c>
      <c r="AY53" s="130"/>
      <c r="AZ53" s="131"/>
      <c r="BA53" s="129">
        <f t="shared" si="49"/>
        <v>7953321</v>
      </c>
      <c r="BB53" s="132"/>
      <c r="BC53" s="133"/>
      <c r="BD53" s="114">
        <f t="shared" si="45"/>
        <v>0.2</v>
      </c>
      <c r="BE53" s="179"/>
      <c r="BF53" s="226">
        <f t="shared" si="46"/>
        <v>0.24099999999999999</v>
      </c>
    </row>
    <row r="54" spans="2:58" ht="15.75" customHeight="1">
      <c r="B54" s="178"/>
      <c r="C54" s="328" t="s">
        <v>77</v>
      </c>
      <c r="D54" s="328"/>
      <c r="E54" s="328"/>
      <c r="F54" s="94"/>
      <c r="G54" s="118"/>
      <c r="H54" s="119">
        <v>272063118</v>
      </c>
      <c r="I54" s="120"/>
      <c r="J54" s="121"/>
      <c r="K54" s="122">
        <f>ROUND(H54/H$75*100,1)</f>
        <v>8.3000000000000007</v>
      </c>
      <c r="L54" s="120"/>
      <c r="M54" s="123"/>
      <c r="N54" s="119">
        <v>269114788</v>
      </c>
      <c r="O54" s="120"/>
      <c r="P54" s="121"/>
      <c r="Q54" s="122">
        <f t="shared" si="37"/>
        <v>8.4</v>
      </c>
      <c r="R54" s="234"/>
      <c r="S54" s="123"/>
      <c r="T54" s="119">
        <v>270258022</v>
      </c>
      <c r="U54" s="120"/>
      <c r="V54" s="121"/>
      <c r="W54" s="122">
        <f t="shared" si="47"/>
        <v>8.1999999999999993</v>
      </c>
      <c r="X54" s="120"/>
      <c r="Y54" s="121"/>
      <c r="Z54" s="122">
        <f t="shared" si="38"/>
        <v>99.3365157272071</v>
      </c>
      <c r="AA54" s="120"/>
      <c r="AB54" s="121"/>
      <c r="AC54" s="122">
        <f t="shared" si="39"/>
        <v>100.42481277543172</v>
      </c>
      <c r="AD54" s="127"/>
      <c r="AE54" s="128"/>
      <c r="AF54" s="129"/>
      <c r="AG54" s="130"/>
      <c r="AH54" s="131"/>
      <c r="AI54" s="129">
        <f t="shared" si="40"/>
        <v>270258022</v>
      </c>
      <c r="AJ54" s="132"/>
      <c r="AK54" s="133"/>
      <c r="AL54" s="114">
        <f t="shared" si="41"/>
        <v>8.1999999999999993</v>
      </c>
      <c r="AM54" s="132"/>
      <c r="AN54" s="128"/>
      <c r="AO54" s="129"/>
      <c r="AP54" s="130"/>
      <c r="AQ54" s="131"/>
      <c r="AR54" s="129">
        <f t="shared" si="48"/>
        <v>270258022</v>
      </c>
      <c r="AS54" s="132"/>
      <c r="AT54" s="133"/>
      <c r="AU54" s="114">
        <f t="shared" si="43"/>
        <v>8.1999999999999993</v>
      </c>
      <c r="AV54" s="132"/>
      <c r="AW54" s="128"/>
      <c r="AX54" s="129"/>
      <c r="AY54" s="130"/>
      <c r="AZ54" s="131"/>
      <c r="BA54" s="129">
        <f t="shared" si="49"/>
        <v>270258022</v>
      </c>
      <c r="BB54" s="132"/>
      <c r="BC54" s="133"/>
      <c r="BD54" s="114">
        <f t="shared" si="45"/>
        <v>8.1999999999999993</v>
      </c>
      <c r="BE54" s="179"/>
      <c r="BF54" s="226">
        <f t="shared" si="46"/>
        <v>8.1839999999999993</v>
      </c>
    </row>
    <row r="55" spans="2:58" ht="15.75" customHeight="1">
      <c r="B55" s="178"/>
      <c r="C55" s="328" t="s">
        <v>78</v>
      </c>
      <c r="D55" s="328"/>
      <c r="E55" s="328"/>
      <c r="F55" s="94"/>
      <c r="G55" s="118"/>
      <c r="H55" s="119">
        <v>696066519</v>
      </c>
      <c r="I55" s="120"/>
      <c r="J55" s="121"/>
      <c r="K55" s="122">
        <f>ROUND(H55/H$75*100,1)</f>
        <v>21.2</v>
      </c>
      <c r="L55" s="120"/>
      <c r="M55" s="123"/>
      <c r="N55" s="119">
        <v>687086866</v>
      </c>
      <c r="O55" s="120"/>
      <c r="P55" s="121"/>
      <c r="Q55" s="122">
        <f t="shared" si="37"/>
        <v>21.4</v>
      </c>
      <c r="R55" s="234"/>
      <c r="S55" s="123"/>
      <c r="T55" s="119">
        <v>697528103</v>
      </c>
      <c r="U55" s="120"/>
      <c r="V55" s="121"/>
      <c r="W55" s="122">
        <f t="shared" si="47"/>
        <v>21.3</v>
      </c>
      <c r="X55" s="120"/>
      <c r="Y55" s="121"/>
      <c r="Z55" s="122">
        <f t="shared" si="38"/>
        <v>100.20997763289918</v>
      </c>
      <c r="AA55" s="120"/>
      <c r="AB55" s="121"/>
      <c r="AC55" s="122">
        <f t="shared" si="39"/>
        <v>101.51963856634106</v>
      </c>
      <c r="AD55" s="127"/>
      <c r="AE55" s="128"/>
      <c r="AF55" s="129"/>
      <c r="AG55" s="130"/>
      <c r="AH55" s="131"/>
      <c r="AI55" s="129">
        <f t="shared" si="40"/>
        <v>697528103</v>
      </c>
      <c r="AJ55" s="132"/>
      <c r="AK55" s="133"/>
      <c r="AL55" s="114">
        <f t="shared" si="41"/>
        <v>21.3</v>
      </c>
      <c r="AM55" s="132"/>
      <c r="AN55" s="128"/>
      <c r="AO55" s="129">
        <v>9000</v>
      </c>
      <c r="AP55" s="130"/>
      <c r="AQ55" s="131"/>
      <c r="AR55" s="129">
        <f t="shared" si="48"/>
        <v>697537103</v>
      </c>
      <c r="AS55" s="132"/>
      <c r="AT55" s="133"/>
      <c r="AU55" s="114">
        <f t="shared" si="43"/>
        <v>21.3</v>
      </c>
      <c r="AV55" s="132"/>
      <c r="AW55" s="128"/>
      <c r="AX55" s="129"/>
      <c r="AY55" s="130"/>
      <c r="AZ55" s="131"/>
      <c r="BA55" s="129">
        <f t="shared" si="49"/>
        <v>697537103</v>
      </c>
      <c r="BB55" s="132"/>
      <c r="BC55" s="133"/>
      <c r="BD55" s="114">
        <f t="shared" si="45"/>
        <v>21.1</v>
      </c>
      <c r="BE55" s="179"/>
      <c r="BF55" s="226">
        <f t="shared" si="46"/>
        <v>21.122</v>
      </c>
    </row>
    <row r="56" spans="2:58" ht="15.75" customHeight="1" thickBot="1">
      <c r="B56" s="178"/>
      <c r="C56" s="328" t="s">
        <v>6</v>
      </c>
      <c r="D56" s="328"/>
      <c r="E56" s="328"/>
      <c r="F56" s="94"/>
      <c r="G56" s="118"/>
      <c r="H56" s="119">
        <v>990228298</v>
      </c>
      <c r="I56" s="120"/>
      <c r="J56" s="121"/>
      <c r="K56" s="122">
        <f>ROUND(H56/H$75*100,1)</f>
        <v>30.1</v>
      </c>
      <c r="L56" s="120"/>
      <c r="M56" s="123"/>
      <c r="N56" s="119">
        <f>399654+1026335590+1000000</f>
        <v>1027735244</v>
      </c>
      <c r="O56" s="120"/>
      <c r="P56" s="121"/>
      <c r="Q56" s="122">
        <f>ROUND(N56/N$75*100,1)-0.1</f>
        <v>31.9</v>
      </c>
      <c r="R56" s="234"/>
      <c r="S56" s="123"/>
      <c r="T56" s="119">
        <v>995479231</v>
      </c>
      <c r="U56" s="120"/>
      <c r="V56" s="121"/>
      <c r="W56" s="122">
        <f t="shared" si="47"/>
        <v>30.4</v>
      </c>
      <c r="X56" s="120"/>
      <c r="Y56" s="121"/>
      <c r="Z56" s="122">
        <f t="shared" si="38"/>
        <v>100.53027498917224</v>
      </c>
      <c r="AA56" s="120"/>
      <c r="AB56" s="121"/>
      <c r="AC56" s="122">
        <f t="shared" si="39"/>
        <v>96.861447226966945</v>
      </c>
      <c r="AD56" s="127"/>
      <c r="AE56" s="128"/>
      <c r="AF56" s="129"/>
      <c r="AG56" s="130"/>
      <c r="AH56" s="131"/>
      <c r="AI56" s="129">
        <f t="shared" si="40"/>
        <v>995479231</v>
      </c>
      <c r="AJ56" s="132"/>
      <c r="AK56" s="133"/>
      <c r="AL56" s="114">
        <f t="shared" si="41"/>
        <v>30.4</v>
      </c>
      <c r="AM56" s="132"/>
      <c r="AN56" s="128"/>
      <c r="AO56" s="129"/>
      <c r="AP56" s="130"/>
      <c r="AQ56" s="131"/>
      <c r="AR56" s="129">
        <f t="shared" si="48"/>
        <v>995479231</v>
      </c>
      <c r="AS56" s="132"/>
      <c r="AT56" s="133"/>
      <c r="AU56" s="114">
        <f t="shared" si="43"/>
        <v>30.4</v>
      </c>
      <c r="AV56" s="132"/>
      <c r="AW56" s="128"/>
      <c r="AX56" s="129"/>
      <c r="AY56" s="130"/>
      <c r="AZ56" s="131"/>
      <c r="BA56" s="129">
        <f t="shared" si="49"/>
        <v>995479231</v>
      </c>
      <c r="BB56" s="132"/>
      <c r="BC56" s="133"/>
      <c r="BD56" s="114">
        <f>ROUND(BA56/BA$75*100,1)+0.1</f>
        <v>30.200000000000003</v>
      </c>
      <c r="BE56" s="179"/>
      <c r="BF56" s="226">
        <f t="shared" si="46"/>
        <v>30.143999999999998</v>
      </c>
    </row>
    <row r="57" spans="2:58" ht="15.75" customHeight="1" thickBot="1">
      <c r="B57" s="155"/>
      <c r="C57" s="329" t="s">
        <v>7</v>
      </c>
      <c r="D57" s="329"/>
      <c r="E57" s="329"/>
      <c r="F57" s="156"/>
      <c r="G57" s="222"/>
      <c r="H57" s="158">
        <f>SUM(H46:H56)</f>
        <v>3288570407</v>
      </c>
      <c r="I57" s="159"/>
      <c r="J57" s="160"/>
      <c r="K57" s="161">
        <f>SUM(K46:K56)</f>
        <v>100</v>
      </c>
      <c r="L57" s="159"/>
      <c r="M57" s="162"/>
      <c r="N57" s="158">
        <f>SUM(N46:N56)</f>
        <v>3215747201</v>
      </c>
      <c r="O57" s="159"/>
      <c r="P57" s="160"/>
      <c r="Q57" s="161">
        <f>SUM(Q46:Q56)</f>
        <v>100</v>
      </c>
      <c r="R57" s="159"/>
      <c r="S57" s="162"/>
      <c r="T57" s="158">
        <f>SUM(T46:T56)</f>
        <v>3277227988</v>
      </c>
      <c r="U57" s="159"/>
      <c r="V57" s="160"/>
      <c r="W57" s="161">
        <f>SUM(W46:W56)</f>
        <v>100</v>
      </c>
      <c r="X57" s="159"/>
      <c r="Y57" s="160"/>
      <c r="Z57" s="161">
        <f t="shared" si="38"/>
        <v>99.655095752979577</v>
      </c>
      <c r="AA57" s="159"/>
      <c r="AB57" s="160"/>
      <c r="AC57" s="161">
        <f t="shared" si="39"/>
        <v>101.9118662990947</v>
      </c>
      <c r="AD57" s="166"/>
      <c r="AE57" s="167"/>
      <c r="AF57" s="170">
        <f>SUM(AF46:AF56)</f>
        <v>258997</v>
      </c>
      <c r="AG57" s="168"/>
      <c r="AH57" s="169"/>
      <c r="AI57" s="170">
        <f>SUM(AI46:AI56)</f>
        <v>3277486985</v>
      </c>
      <c r="AJ57" s="171"/>
      <c r="AK57" s="172"/>
      <c r="AL57" s="173">
        <f>SUM(AL46:AL56)</f>
        <v>100</v>
      </c>
      <c r="AM57" s="171"/>
      <c r="AN57" s="167"/>
      <c r="AO57" s="170">
        <f>SUM(AO46:AO56)</f>
        <v>243826</v>
      </c>
      <c r="AP57" s="168"/>
      <c r="AQ57" s="169"/>
      <c r="AR57" s="170">
        <f>SUM(AR46:AR56)</f>
        <v>3277730811</v>
      </c>
      <c r="AS57" s="171"/>
      <c r="AT57" s="172"/>
      <c r="AU57" s="173">
        <f>SUM(AU46:AU56)</f>
        <v>100</v>
      </c>
      <c r="AV57" s="171"/>
      <c r="AW57" s="167"/>
      <c r="AX57" s="170">
        <f>SUM(AX46:AX56)</f>
        <v>24673773</v>
      </c>
      <c r="AY57" s="168"/>
      <c r="AZ57" s="169"/>
      <c r="BA57" s="170">
        <f>SUM(BA46:BA56)</f>
        <v>3302404584</v>
      </c>
      <c r="BB57" s="171"/>
      <c r="BC57" s="172"/>
      <c r="BD57" s="173">
        <f>SUM(BD46:BD56)</f>
        <v>100.00000000000001</v>
      </c>
      <c r="BE57" s="223"/>
    </row>
    <row r="58" spans="2:58" ht="15.75" customHeight="1">
      <c r="B58" s="224" t="s">
        <v>79</v>
      </c>
    </row>
    <row r="59" spans="2:58" s="46" customFormat="1" ht="15.75" customHeight="1" thickBot="1">
      <c r="B59" s="46" t="s">
        <v>50</v>
      </c>
      <c r="H59" s="216"/>
      <c r="N59" s="216"/>
      <c r="T59" s="216"/>
      <c r="AE59" s="47"/>
      <c r="AF59" s="47"/>
      <c r="AG59" s="47"/>
      <c r="AH59" s="47"/>
      <c r="AI59" s="217"/>
      <c r="AJ59" s="47"/>
      <c r="AK59" s="47"/>
      <c r="AL59" s="47"/>
      <c r="AM59" s="47"/>
      <c r="AN59" s="47"/>
      <c r="AO59" s="47"/>
      <c r="AP59" s="47"/>
      <c r="AQ59" s="47"/>
      <c r="AR59" s="217"/>
      <c r="AS59" s="47"/>
      <c r="AT59" s="47"/>
      <c r="AU59" s="47"/>
      <c r="AV59" s="47"/>
      <c r="AW59" s="47"/>
      <c r="AX59" s="47"/>
      <c r="AY59" s="47"/>
      <c r="AZ59" s="47"/>
      <c r="BA59" s="217"/>
      <c r="BB59" s="47"/>
      <c r="BC59" s="47"/>
      <c r="BD59" s="47"/>
      <c r="BE59" s="47"/>
    </row>
    <row r="60" spans="2:58" ht="15.75" customHeight="1">
      <c r="B60" s="50"/>
      <c r="C60" s="331" t="s">
        <v>0</v>
      </c>
      <c r="D60" s="331"/>
      <c r="E60" s="331"/>
      <c r="F60" s="51"/>
      <c r="G60" s="52"/>
      <c r="H60" s="334" t="s">
        <v>18</v>
      </c>
      <c r="I60" s="334"/>
      <c r="J60" s="334"/>
      <c r="K60" s="334"/>
      <c r="L60" s="53"/>
      <c r="M60" s="54"/>
      <c r="N60" s="334" t="s">
        <v>19</v>
      </c>
      <c r="O60" s="334"/>
      <c r="P60" s="334"/>
      <c r="Q60" s="334"/>
      <c r="R60" s="53"/>
      <c r="S60" s="54"/>
      <c r="T60" s="334" t="s">
        <v>20</v>
      </c>
      <c r="U60" s="334"/>
      <c r="V60" s="334"/>
      <c r="W60" s="334"/>
      <c r="X60" s="53"/>
      <c r="Y60" s="55"/>
      <c r="Z60" s="324" t="s">
        <v>36</v>
      </c>
      <c r="AA60" s="56"/>
      <c r="AB60" s="57"/>
      <c r="AC60" s="324" t="s">
        <v>37</v>
      </c>
      <c r="AD60" s="51"/>
      <c r="AE60" s="58"/>
      <c r="AF60" s="326" t="s">
        <v>62</v>
      </c>
      <c r="AG60" s="326"/>
      <c r="AH60" s="326"/>
      <c r="AI60" s="326"/>
      <c r="AJ60" s="326"/>
      <c r="AK60" s="326"/>
      <c r="AL60" s="326"/>
      <c r="AM60" s="59"/>
      <c r="AN60" s="58"/>
      <c r="AO60" s="326" t="s">
        <v>9</v>
      </c>
      <c r="AP60" s="326"/>
      <c r="AQ60" s="326"/>
      <c r="AR60" s="326"/>
      <c r="AS60" s="326"/>
      <c r="AT60" s="326"/>
      <c r="AU60" s="326"/>
      <c r="AV60" s="59"/>
      <c r="AW60" s="58"/>
      <c r="AX60" s="326" t="s">
        <v>63</v>
      </c>
      <c r="AY60" s="326"/>
      <c r="AZ60" s="326"/>
      <c r="BA60" s="326"/>
      <c r="BB60" s="326"/>
      <c r="BC60" s="326"/>
      <c r="BD60" s="326"/>
      <c r="BE60" s="60"/>
    </row>
    <row r="61" spans="2:58" ht="15.75" customHeight="1">
      <c r="B61" s="61"/>
      <c r="C61" s="332"/>
      <c r="D61" s="332"/>
      <c r="E61" s="332"/>
      <c r="F61" s="62"/>
      <c r="G61" s="63"/>
      <c r="H61" s="64" t="s">
        <v>17</v>
      </c>
      <c r="I61" s="65"/>
      <c r="J61" s="66"/>
      <c r="K61" s="64" t="s">
        <v>10</v>
      </c>
      <c r="L61" s="65"/>
      <c r="M61" s="67"/>
      <c r="N61" s="64" t="s">
        <v>17</v>
      </c>
      <c r="O61" s="65"/>
      <c r="P61" s="66"/>
      <c r="Q61" s="64" t="s">
        <v>10</v>
      </c>
      <c r="R61" s="65"/>
      <c r="S61" s="67"/>
      <c r="T61" s="64" t="s">
        <v>17</v>
      </c>
      <c r="U61" s="65"/>
      <c r="V61" s="66"/>
      <c r="W61" s="64" t="s">
        <v>10</v>
      </c>
      <c r="X61" s="65"/>
      <c r="Y61" s="66"/>
      <c r="Z61" s="325"/>
      <c r="AA61" s="68"/>
      <c r="AB61" s="69"/>
      <c r="AC61" s="325"/>
      <c r="AD61" s="62"/>
      <c r="AE61" s="70"/>
      <c r="AF61" s="71" t="s">
        <v>1</v>
      </c>
      <c r="AG61" s="72"/>
      <c r="AH61" s="70"/>
      <c r="AI61" s="71" t="s">
        <v>2</v>
      </c>
      <c r="AJ61" s="72"/>
      <c r="AK61" s="73"/>
      <c r="AL61" s="71" t="s">
        <v>10</v>
      </c>
      <c r="AM61" s="72"/>
      <c r="AN61" s="70"/>
      <c r="AO61" s="71" t="s">
        <v>1</v>
      </c>
      <c r="AP61" s="72"/>
      <c r="AQ61" s="70"/>
      <c r="AR61" s="71" t="s">
        <v>2</v>
      </c>
      <c r="AS61" s="72"/>
      <c r="AT61" s="73"/>
      <c r="AU61" s="71" t="s">
        <v>10</v>
      </c>
      <c r="AV61" s="72"/>
      <c r="AW61" s="70"/>
      <c r="AX61" s="71" t="s">
        <v>1</v>
      </c>
      <c r="AY61" s="72"/>
      <c r="AZ61" s="70"/>
      <c r="BA61" s="71" t="s">
        <v>2</v>
      </c>
      <c r="BB61" s="72"/>
      <c r="BC61" s="73"/>
      <c r="BD61" s="71" t="s">
        <v>10</v>
      </c>
      <c r="BE61" s="74"/>
    </row>
    <row r="62" spans="2:58" ht="15.75" customHeight="1" thickBot="1">
      <c r="B62" s="75"/>
      <c r="C62" s="333"/>
      <c r="D62" s="333"/>
      <c r="E62" s="333"/>
      <c r="F62" s="76"/>
      <c r="G62" s="77"/>
      <c r="H62" s="78" t="s">
        <v>23</v>
      </c>
      <c r="I62" s="79"/>
      <c r="J62" s="80"/>
      <c r="K62" s="81"/>
      <c r="L62" s="79"/>
      <c r="M62" s="82"/>
      <c r="N62" s="78" t="s">
        <v>24</v>
      </c>
      <c r="O62" s="79"/>
      <c r="P62" s="80"/>
      <c r="Q62" s="81"/>
      <c r="R62" s="79"/>
      <c r="S62" s="82"/>
      <c r="T62" s="83" t="s">
        <v>25</v>
      </c>
      <c r="U62" s="79"/>
      <c r="V62" s="80"/>
      <c r="W62" s="81"/>
      <c r="X62" s="79"/>
      <c r="Y62" s="335" t="s">
        <v>21</v>
      </c>
      <c r="Z62" s="336"/>
      <c r="AA62" s="336"/>
      <c r="AB62" s="335" t="s">
        <v>22</v>
      </c>
      <c r="AC62" s="336"/>
      <c r="AD62" s="337"/>
      <c r="AE62" s="87"/>
      <c r="AF62" s="88"/>
      <c r="AG62" s="89"/>
      <c r="AH62" s="87"/>
      <c r="AI62" s="88"/>
      <c r="AJ62" s="89"/>
      <c r="AK62" s="90"/>
      <c r="AL62" s="91"/>
      <c r="AM62" s="89"/>
      <c r="AN62" s="87"/>
      <c r="AO62" s="88"/>
      <c r="AP62" s="89"/>
      <c r="AQ62" s="87"/>
      <c r="AR62" s="88"/>
      <c r="AS62" s="89"/>
      <c r="AT62" s="90"/>
      <c r="AU62" s="91"/>
      <c r="AV62" s="89"/>
      <c r="AW62" s="87"/>
      <c r="AX62" s="88"/>
      <c r="AY62" s="89"/>
      <c r="AZ62" s="87"/>
      <c r="BA62" s="88"/>
      <c r="BB62" s="89"/>
      <c r="BC62" s="90"/>
      <c r="BD62" s="91"/>
      <c r="BE62" s="92"/>
    </row>
    <row r="63" spans="2:58" ht="15.75" customHeight="1">
      <c r="B63" s="178"/>
      <c r="C63" s="328" t="s">
        <v>51</v>
      </c>
      <c r="D63" s="328"/>
      <c r="E63" s="328"/>
      <c r="F63" s="117"/>
      <c r="G63" s="118"/>
      <c r="H63" s="119">
        <v>8801632</v>
      </c>
      <c r="I63" s="120"/>
      <c r="J63" s="121"/>
      <c r="K63" s="122">
        <f>ROUND(H63/H$75*100,1)-0.1</f>
        <v>0.19999999999999998</v>
      </c>
      <c r="L63" s="120"/>
      <c r="M63" s="123"/>
      <c r="N63" s="119">
        <v>8288172</v>
      </c>
      <c r="O63" s="120"/>
      <c r="P63" s="121"/>
      <c r="Q63" s="99">
        <f t="shared" ref="Q63:Q74" si="50">ROUND(N63/N$75*100,1)</f>
        <v>0.3</v>
      </c>
      <c r="R63" s="120"/>
      <c r="S63" s="123"/>
      <c r="T63" s="119">
        <v>10019390</v>
      </c>
      <c r="U63" s="120"/>
      <c r="V63" s="121"/>
      <c r="W63" s="122">
        <f t="shared" ref="W63:W72" si="51">ROUND(T63/T$75*100,1)</f>
        <v>0.3</v>
      </c>
      <c r="X63" s="120"/>
      <c r="Y63" s="121"/>
      <c r="Z63" s="122">
        <f t="shared" ref="Z63:Z75" si="52">T63/H63*100</f>
        <v>113.83559321725789</v>
      </c>
      <c r="AA63" s="120"/>
      <c r="AB63" s="121"/>
      <c r="AC63" s="122">
        <f t="shared" ref="AC63:AC75" si="53">T63/N63*100</f>
        <v>120.88781458685945</v>
      </c>
      <c r="AD63" s="127"/>
      <c r="AE63" s="128"/>
      <c r="AF63" s="129">
        <v>144029</v>
      </c>
      <c r="AG63" s="130"/>
      <c r="AH63" s="131"/>
      <c r="AI63" s="129">
        <f t="shared" ref="AI63:AI74" si="54">T63+AF63</f>
        <v>10163419</v>
      </c>
      <c r="AJ63" s="132"/>
      <c r="AK63" s="133"/>
      <c r="AL63" s="110">
        <f t="shared" ref="AL63:AL72" si="55">ROUND(AI63/AI$75*100,1)</f>
        <v>0.3</v>
      </c>
      <c r="AM63" s="132"/>
      <c r="AN63" s="128"/>
      <c r="AO63" s="129"/>
      <c r="AP63" s="130"/>
      <c r="AQ63" s="131"/>
      <c r="AR63" s="129">
        <f t="shared" ref="AR63:AR74" si="56">AI63+AO63</f>
        <v>10163419</v>
      </c>
      <c r="AS63" s="132"/>
      <c r="AT63" s="133"/>
      <c r="AU63" s="110">
        <f t="shared" ref="AU63:AU72" si="57">ROUND(AR63/AR$75*100,1)</f>
        <v>0.3</v>
      </c>
      <c r="AV63" s="132"/>
      <c r="AW63" s="128"/>
      <c r="AX63" s="129"/>
      <c r="AY63" s="130"/>
      <c r="AZ63" s="131"/>
      <c r="BA63" s="129">
        <f t="shared" ref="BA63:BA65" si="58">AR63+AX63</f>
        <v>10163419</v>
      </c>
      <c r="BB63" s="132"/>
      <c r="BC63" s="133"/>
      <c r="BD63" s="110">
        <f t="shared" ref="BD63:BD74" si="59">ROUND(BA63/BA$75*100,1)</f>
        <v>0.3</v>
      </c>
      <c r="BE63" s="179"/>
    </row>
    <row r="64" spans="2:58" ht="15.75" customHeight="1">
      <c r="B64" s="61"/>
      <c r="C64" s="332" t="s">
        <v>52</v>
      </c>
      <c r="D64" s="332"/>
      <c r="E64" s="332"/>
      <c r="F64" s="218"/>
      <c r="G64" s="118"/>
      <c r="H64" s="119">
        <v>36346445</v>
      </c>
      <c r="I64" s="120"/>
      <c r="J64" s="121"/>
      <c r="K64" s="122">
        <f t="shared" ref="K64:K69" si="60">ROUND(H64/H$75*100,1)</f>
        <v>1.1000000000000001</v>
      </c>
      <c r="L64" s="120"/>
      <c r="M64" s="123"/>
      <c r="N64" s="119">
        <v>35990681</v>
      </c>
      <c r="O64" s="120"/>
      <c r="P64" s="121"/>
      <c r="Q64" s="122">
        <f t="shared" si="50"/>
        <v>1.1000000000000001</v>
      </c>
      <c r="R64" s="120"/>
      <c r="S64" s="123"/>
      <c r="T64" s="119">
        <v>29496041</v>
      </c>
      <c r="U64" s="120"/>
      <c r="V64" s="121"/>
      <c r="W64" s="122">
        <f t="shared" si="51"/>
        <v>0.9</v>
      </c>
      <c r="X64" s="120"/>
      <c r="Y64" s="121"/>
      <c r="Z64" s="122">
        <f t="shared" si="52"/>
        <v>81.152478598663507</v>
      </c>
      <c r="AA64" s="120"/>
      <c r="AB64" s="121"/>
      <c r="AC64" s="122">
        <f t="shared" si="53"/>
        <v>81.954662097113413</v>
      </c>
      <c r="AD64" s="127"/>
      <c r="AE64" s="128"/>
      <c r="AF64" s="129"/>
      <c r="AG64" s="130"/>
      <c r="AH64" s="131"/>
      <c r="AI64" s="129">
        <f t="shared" si="54"/>
        <v>29496041</v>
      </c>
      <c r="AJ64" s="132"/>
      <c r="AK64" s="133"/>
      <c r="AL64" s="114">
        <f t="shared" si="55"/>
        <v>0.9</v>
      </c>
      <c r="AM64" s="132"/>
      <c r="AN64" s="128"/>
      <c r="AO64" s="129"/>
      <c r="AP64" s="130"/>
      <c r="AQ64" s="131"/>
      <c r="AR64" s="129">
        <f t="shared" si="56"/>
        <v>29496041</v>
      </c>
      <c r="AS64" s="132"/>
      <c r="AT64" s="133"/>
      <c r="AU64" s="114">
        <f t="shared" si="57"/>
        <v>0.9</v>
      </c>
      <c r="AV64" s="132"/>
      <c r="AW64" s="128"/>
      <c r="AX64" s="129"/>
      <c r="AY64" s="130"/>
      <c r="AZ64" s="131"/>
      <c r="BA64" s="129">
        <f t="shared" si="58"/>
        <v>29496041</v>
      </c>
      <c r="BB64" s="132"/>
      <c r="BC64" s="133"/>
      <c r="BD64" s="114">
        <f t="shared" si="59"/>
        <v>0.9</v>
      </c>
      <c r="BE64" s="179"/>
    </row>
    <row r="65" spans="2:57" ht="15.75" customHeight="1">
      <c r="B65" s="178"/>
      <c r="C65" s="328" t="s">
        <v>53</v>
      </c>
      <c r="D65" s="328"/>
      <c r="E65" s="328"/>
      <c r="F65" s="94"/>
      <c r="G65" s="118"/>
      <c r="H65" s="119">
        <v>1061753565</v>
      </c>
      <c r="I65" s="120"/>
      <c r="J65" s="121"/>
      <c r="K65" s="122">
        <f t="shared" si="60"/>
        <v>32.299999999999997</v>
      </c>
      <c r="L65" s="120"/>
      <c r="M65" s="123"/>
      <c r="N65" s="119">
        <v>1097010414</v>
      </c>
      <c r="O65" s="120"/>
      <c r="P65" s="121"/>
      <c r="Q65" s="122">
        <f t="shared" si="50"/>
        <v>34.1</v>
      </c>
      <c r="R65" s="120"/>
      <c r="S65" s="123"/>
      <c r="T65" s="119">
        <v>1067445503</v>
      </c>
      <c r="U65" s="120"/>
      <c r="V65" s="121"/>
      <c r="W65" s="122">
        <f t="shared" si="51"/>
        <v>32.6</v>
      </c>
      <c r="X65" s="120"/>
      <c r="Y65" s="121"/>
      <c r="Z65" s="122">
        <f t="shared" si="52"/>
        <v>100.53608842839157</v>
      </c>
      <c r="AA65" s="120"/>
      <c r="AB65" s="121"/>
      <c r="AC65" s="122">
        <f t="shared" si="53"/>
        <v>97.304956213478562</v>
      </c>
      <c r="AD65" s="127"/>
      <c r="AE65" s="128"/>
      <c r="AF65" s="129"/>
      <c r="AG65" s="130"/>
      <c r="AH65" s="131"/>
      <c r="AI65" s="129">
        <f t="shared" si="54"/>
        <v>1067445503</v>
      </c>
      <c r="AJ65" s="132"/>
      <c r="AK65" s="133"/>
      <c r="AL65" s="114">
        <f t="shared" si="55"/>
        <v>32.6</v>
      </c>
      <c r="AM65" s="132"/>
      <c r="AN65" s="128"/>
      <c r="AO65" s="129"/>
      <c r="AP65" s="130"/>
      <c r="AQ65" s="131"/>
      <c r="AR65" s="129">
        <f t="shared" si="56"/>
        <v>1067445503</v>
      </c>
      <c r="AS65" s="132"/>
      <c r="AT65" s="133"/>
      <c r="AU65" s="114">
        <f t="shared" si="57"/>
        <v>32.6</v>
      </c>
      <c r="AV65" s="132"/>
      <c r="AW65" s="128"/>
      <c r="AX65" s="129"/>
      <c r="AY65" s="130"/>
      <c r="AZ65" s="131"/>
      <c r="BA65" s="129">
        <f t="shared" si="58"/>
        <v>1067445503</v>
      </c>
      <c r="BB65" s="132"/>
      <c r="BC65" s="133"/>
      <c r="BD65" s="114">
        <f t="shared" si="59"/>
        <v>32.299999999999997</v>
      </c>
      <c r="BE65" s="179"/>
    </row>
    <row r="66" spans="2:57" ht="15.75" customHeight="1">
      <c r="B66" s="178"/>
      <c r="C66" s="328" t="s">
        <v>15</v>
      </c>
      <c r="D66" s="328"/>
      <c r="E66" s="328"/>
      <c r="F66" s="94"/>
      <c r="G66" s="118"/>
      <c r="H66" s="119">
        <v>121651627</v>
      </c>
      <c r="I66" s="120"/>
      <c r="J66" s="121"/>
      <c r="K66" s="122">
        <f t="shared" si="60"/>
        <v>3.7</v>
      </c>
      <c r="L66" s="120"/>
      <c r="M66" s="123"/>
      <c r="N66" s="119">
        <v>117459992</v>
      </c>
      <c r="O66" s="120"/>
      <c r="P66" s="121"/>
      <c r="Q66" s="122">
        <f t="shared" si="50"/>
        <v>3.7</v>
      </c>
      <c r="R66" s="120"/>
      <c r="S66" s="123"/>
      <c r="T66" s="119">
        <v>121568554</v>
      </c>
      <c r="U66" s="120"/>
      <c r="V66" s="121"/>
      <c r="W66" s="122">
        <f t="shared" si="51"/>
        <v>3.7</v>
      </c>
      <c r="X66" s="120"/>
      <c r="Y66" s="121"/>
      <c r="Z66" s="122">
        <f t="shared" si="52"/>
        <v>99.931712380632604</v>
      </c>
      <c r="AA66" s="120"/>
      <c r="AB66" s="121"/>
      <c r="AC66" s="122">
        <f t="shared" si="53"/>
        <v>103.49783950266232</v>
      </c>
      <c r="AD66" s="127"/>
      <c r="AE66" s="128"/>
      <c r="AF66" s="129"/>
      <c r="AG66" s="130"/>
      <c r="AH66" s="131"/>
      <c r="AI66" s="129">
        <f t="shared" si="54"/>
        <v>121568554</v>
      </c>
      <c r="AJ66" s="132"/>
      <c r="AK66" s="133"/>
      <c r="AL66" s="114">
        <f t="shared" si="55"/>
        <v>3.7</v>
      </c>
      <c r="AM66" s="132"/>
      <c r="AN66" s="128"/>
      <c r="AO66" s="129">
        <v>48933</v>
      </c>
      <c r="AP66" s="130"/>
      <c r="AQ66" s="131"/>
      <c r="AR66" s="129">
        <f>AI66+AO66</f>
        <v>121617487</v>
      </c>
      <c r="AS66" s="132"/>
      <c r="AT66" s="133"/>
      <c r="AU66" s="114">
        <f t="shared" si="57"/>
        <v>3.7</v>
      </c>
      <c r="AV66" s="132"/>
      <c r="AW66" s="128"/>
      <c r="AX66" s="129"/>
      <c r="AY66" s="130"/>
      <c r="AZ66" s="131"/>
      <c r="BA66" s="129">
        <f>AR66+AX66</f>
        <v>121617487</v>
      </c>
      <c r="BB66" s="132"/>
      <c r="BC66" s="133"/>
      <c r="BD66" s="114">
        <f t="shared" si="59"/>
        <v>3.7</v>
      </c>
      <c r="BE66" s="179"/>
    </row>
    <row r="67" spans="2:57" ht="15.75" customHeight="1">
      <c r="B67" s="178"/>
      <c r="C67" s="328" t="s">
        <v>54</v>
      </c>
      <c r="D67" s="328"/>
      <c r="E67" s="328"/>
      <c r="F67" s="94"/>
      <c r="G67" s="118"/>
      <c r="H67" s="119">
        <v>472388297</v>
      </c>
      <c r="I67" s="120"/>
      <c r="J67" s="121"/>
      <c r="K67" s="122">
        <f t="shared" si="60"/>
        <v>14.4</v>
      </c>
      <c r="L67" s="120"/>
      <c r="M67" s="123"/>
      <c r="N67" s="119">
        <v>495677808</v>
      </c>
      <c r="O67" s="120"/>
      <c r="P67" s="121"/>
      <c r="Q67" s="122">
        <f t="shared" si="50"/>
        <v>15.4</v>
      </c>
      <c r="R67" s="120"/>
      <c r="S67" s="123"/>
      <c r="T67" s="119">
        <v>488329684</v>
      </c>
      <c r="U67" s="120"/>
      <c r="V67" s="121"/>
      <c r="W67" s="122">
        <f t="shared" si="51"/>
        <v>14.9</v>
      </c>
      <c r="X67" s="120"/>
      <c r="Y67" s="121"/>
      <c r="Z67" s="122">
        <f t="shared" si="52"/>
        <v>103.37463631111081</v>
      </c>
      <c r="AA67" s="120"/>
      <c r="AB67" s="121"/>
      <c r="AC67" s="122">
        <f t="shared" si="53"/>
        <v>98.517560423039967</v>
      </c>
      <c r="AD67" s="127"/>
      <c r="AE67" s="128"/>
      <c r="AF67" s="129"/>
      <c r="AG67" s="130"/>
      <c r="AH67" s="131"/>
      <c r="AI67" s="129">
        <f t="shared" si="54"/>
        <v>488329684</v>
      </c>
      <c r="AJ67" s="132"/>
      <c r="AK67" s="133"/>
      <c r="AL67" s="114">
        <f t="shared" si="55"/>
        <v>14.9</v>
      </c>
      <c r="AM67" s="132"/>
      <c r="AN67" s="128"/>
      <c r="AO67" s="129"/>
      <c r="AP67" s="130"/>
      <c r="AQ67" s="131"/>
      <c r="AR67" s="129">
        <f t="shared" si="56"/>
        <v>488329684</v>
      </c>
      <c r="AS67" s="132"/>
      <c r="AT67" s="133"/>
      <c r="AU67" s="114">
        <f t="shared" si="57"/>
        <v>14.9</v>
      </c>
      <c r="AV67" s="132"/>
      <c r="AW67" s="128"/>
      <c r="AX67" s="129">
        <v>1056516</v>
      </c>
      <c r="AY67" s="130"/>
      <c r="AZ67" s="131"/>
      <c r="BA67" s="129">
        <f t="shared" ref="BA67:BA74" si="61">AR67+AX67</f>
        <v>489386200</v>
      </c>
      <c r="BB67" s="132"/>
      <c r="BC67" s="133"/>
      <c r="BD67" s="114">
        <f t="shared" si="59"/>
        <v>14.8</v>
      </c>
      <c r="BE67" s="179"/>
    </row>
    <row r="68" spans="2:57" ht="15.75" customHeight="1">
      <c r="B68" s="178"/>
      <c r="C68" s="328" t="s">
        <v>16</v>
      </c>
      <c r="D68" s="328"/>
      <c r="E68" s="328"/>
      <c r="F68" s="94"/>
      <c r="G68" s="118"/>
      <c r="H68" s="119">
        <v>94429228</v>
      </c>
      <c r="I68" s="120"/>
      <c r="J68" s="121"/>
      <c r="K68" s="122">
        <f t="shared" si="60"/>
        <v>2.9</v>
      </c>
      <c r="L68" s="120"/>
      <c r="M68" s="123"/>
      <c r="N68" s="119">
        <v>86310195</v>
      </c>
      <c r="O68" s="120"/>
      <c r="P68" s="121"/>
      <c r="Q68" s="122">
        <f t="shared" si="50"/>
        <v>2.7</v>
      </c>
      <c r="R68" s="120"/>
      <c r="S68" s="123"/>
      <c r="T68" s="119">
        <v>118705147</v>
      </c>
      <c r="U68" s="120"/>
      <c r="V68" s="121"/>
      <c r="W68" s="122">
        <f t="shared" si="51"/>
        <v>3.6</v>
      </c>
      <c r="X68" s="120"/>
      <c r="Y68" s="121"/>
      <c r="Z68" s="122">
        <f t="shared" si="52"/>
        <v>125.70805619632938</v>
      </c>
      <c r="AA68" s="120"/>
      <c r="AB68" s="121"/>
      <c r="AC68" s="122">
        <f t="shared" si="53"/>
        <v>137.53316974895029</v>
      </c>
      <c r="AD68" s="127"/>
      <c r="AE68" s="128"/>
      <c r="AF68" s="129"/>
      <c r="AG68" s="130"/>
      <c r="AH68" s="131"/>
      <c r="AI68" s="129">
        <f t="shared" si="54"/>
        <v>118705147</v>
      </c>
      <c r="AJ68" s="132"/>
      <c r="AK68" s="133"/>
      <c r="AL68" s="114">
        <f t="shared" si="55"/>
        <v>3.6</v>
      </c>
      <c r="AM68" s="132"/>
      <c r="AN68" s="128"/>
      <c r="AO68" s="129">
        <v>185893</v>
      </c>
      <c r="AP68" s="130"/>
      <c r="AQ68" s="131"/>
      <c r="AR68" s="129">
        <f t="shared" si="56"/>
        <v>118891040</v>
      </c>
      <c r="AS68" s="132"/>
      <c r="AT68" s="133"/>
      <c r="AU68" s="114">
        <f t="shared" si="57"/>
        <v>3.6</v>
      </c>
      <c r="AV68" s="132"/>
      <c r="AW68" s="128"/>
      <c r="AX68" s="129">
        <v>8000</v>
      </c>
      <c r="AY68" s="130"/>
      <c r="AZ68" s="131"/>
      <c r="BA68" s="129">
        <f t="shared" si="61"/>
        <v>118899040</v>
      </c>
      <c r="BB68" s="132"/>
      <c r="BC68" s="133"/>
      <c r="BD68" s="114">
        <f t="shared" si="59"/>
        <v>3.6</v>
      </c>
      <c r="BE68" s="179"/>
    </row>
    <row r="69" spans="2:57" ht="15.75" customHeight="1">
      <c r="B69" s="178"/>
      <c r="C69" s="328" t="s">
        <v>55</v>
      </c>
      <c r="D69" s="328"/>
      <c r="E69" s="328"/>
      <c r="F69" s="94"/>
      <c r="G69" s="118"/>
      <c r="H69" s="119">
        <v>440426619</v>
      </c>
      <c r="I69" s="120"/>
      <c r="J69" s="121"/>
      <c r="K69" s="122">
        <f t="shared" si="60"/>
        <v>13.4</v>
      </c>
      <c r="L69" s="120"/>
      <c r="M69" s="123"/>
      <c r="N69" s="119">
        <v>354003710</v>
      </c>
      <c r="O69" s="120"/>
      <c r="P69" s="121"/>
      <c r="Q69" s="122">
        <f t="shared" si="50"/>
        <v>11</v>
      </c>
      <c r="R69" s="120"/>
      <c r="S69" s="123"/>
      <c r="T69" s="119">
        <v>386593810</v>
      </c>
      <c r="U69" s="120"/>
      <c r="V69" s="121"/>
      <c r="W69" s="122">
        <f t="shared" si="51"/>
        <v>11.8</v>
      </c>
      <c r="X69" s="120"/>
      <c r="Y69" s="121"/>
      <c r="Z69" s="122">
        <f t="shared" si="52"/>
        <v>87.777121845580368</v>
      </c>
      <c r="AA69" s="120"/>
      <c r="AB69" s="121"/>
      <c r="AC69" s="122">
        <f t="shared" si="53"/>
        <v>109.20614645535778</v>
      </c>
      <c r="AD69" s="127"/>
      <c r="AE69" s="128"/>
      <c r="AF69" s="129"/>
      <c r="AG69" s="130"/>
      <c r="AH69" s="131"/>
      <c r="AI69" s="129">
        <f t="shared" si="54"/>
        <v>386593810</v>
      </c>
      <c r="AJ69" s="132"/>
      <c r="AK69" s="133"/>
      <c r="AL69" s="114">
        <f t="shared" si="55"/>
        <v>11.8</v>
      </c>
      <c r="AM69" s="132"/>
      <c r="AN69" s="128"/>
      <c r="AO69" s="129"/>
      <c r="AP69" s="130"/>
      <c r="AQ69" s="131"/>
      <c r="AR69" s="129">
        <f t="shared" si="56"/>
        <v>386593810</v>
      </c>
      <c r="AS69" s="132"/>
      <c r="AT69" s="133"/>
      <c r="AU69" s="114">
        <f t="shared" si="57"/>
        <v>11.8</v>
      </c>
      <c r="AV69" s="132"/>
      <c r="AW69" s="128"/>
      <c r="AX69" s="129">
        <v>10104</v>
      </c>
      <c r="AY69" s="130"/>
      <c r="AZ69" s="131"/>
      <c r="BA69" s="129">
        <f t="shared" si="61"/>
        <v>386603914</v>
      </c>
      <c r="BB69" s="132"/>
      <c r="BC69" s="133"/>
      <c r="BD69" s="114">
        <f t="shared" si="59"/>
        <v>11.7</v>
      </c>
      <c r="BE69" s="179"/>
    </row>
    <row r="70" spans="2:57" ht="15.75" customHeight="1">
      <c r="B70" s="178"/>
      <c r="C70" s="328" t="s">
        <v>56</v>
      </c>
      <c r="D70" s="328"/>
      <c r="E70" s="328"/>
      <c r="F70" s="94"/>
      <c r="G70" s="118"/>
      <c r="H70" s="119">
        <v>18533287</v>
      </c>
      <c r="I70" s="120"/>
      <c r="J70" s="121"/>
      <c r="K70" s="122">
        <f>ROUND(H70/H$75*100,1)-0.1</f>
        <v>0.5</v>
      </c>
      <c r="L70" s="120"/>
      <c r="M70" s="123"/>
      <c r="N70" s="119">
        <v>17325423</v>
      </c>
      <c r="O70" s="120"/>
      <c r="P70" s="121"/>
      <c r="Q70" s="122">
        <f t="shared" si="50"/>
        <v>0.5</v>
      </c>
      <c r="R70" s="120"/>
      <c r="S70" s="123"/>
      <c r="T70" s="119">
        <v>21995054</v>
      </c>
      <c r="U70" s="120"/>
      <c r="V70" s="121"/>
      <c r="W70" s="122">
        <f t="shared" si="51"/>
        <v>0.7</v>
      </c>
      <c r="X70" s="120"/>
      <c r="Y70" s="121"/>
      <c r="Z70" s="122">
        <f t="shared" si="52"/>
        <v>118.67864561747736</v>
      </c>
      <c r="AA70" s="120"/>
      <c r="AB70" s="121"/>
      <c r="AC70" s="122">
        <f t="shared" si="53"/>
        <v>126.95247902461024</v>
      </c>
      <c r="AD70" s="127"/>
      <c r="AE70" s="128"/>
      <c r="AF70" s="129"/>
      <c r="AG70" s="130"/>
      <c r="AH70" s="131"/>
      <c r="AI70" s="129">
        <f t="shared" si="54"/>
        <v>21995054</v>
      </c>
      <c r="AJ70" s="132"/>
      <c r="AK70" s="133"/>
      <c r="AL70" s="114">
        <f t="shared" si="55"/>
        <v>0.7</v>
      </c>
      <c r="AM70" s="132"/>
      <c r="AN70" s="128"/>
      <c r="AO70" s="129"/>
      <c r="AP70" s="130"/>
      <c r="AQ70" s="131"/>
      <c r="AR70" s="129">
        <f t="shared" si="56"/>
        <v>21995054</v>
      </c>
      <c r="AS70" s="132"/>
      <c r="AT70" s="133"/>
      <c r="AU70" s="114">
        <f t="shared" si="57"/>
        <v>0.7</v>
      </c>
      <c r="AV70" s="132"/>
      <c r="AW70" s="128"/>
      <c r="AX70" s="129">
        <v>1110808</v>
      </c>
      <c r="AY70" s="130"/>
      <c r="AZ70" s="131"/>
      <c r="BA70" s="129">
        <f t="shared" si="61"/>
        <v>23105862</v>
      </c>
      <c r="BB70" s="132"/>
      <c r="BC70" s="133"/>
      <c r="BD70" s="114">
        <f t="shared" si="59"/>
        <v>0.7</v>
      </c>
      <c r="BE70" s="179"/>
    </row>
    <row r="71" spans="2:57" ht="15.75" customHeight="1">
      <c r="B71" s="178"/>
      <c r="C71" s="328" t="s">
        <v>57</v>
      </c>
      <c r="D71" s="328"/>
      <c r="E71" s="328"/>
      <c r="F71" s="94"/>
      <c r="G71" s="118"/>
      <c r="H71" s="119">
        <v>172244929</v>
      </c>
      <c r="I71" s="120"/>
      <c r="J71" s="121"/>
      <c r="K71" s="122">
        <f>ROUND(H71/H$75*100,1)</f>
        <v>5.2</v>
      </c>
      <c r="L71" s="120"/>
      <c r="M71" s="123"/>
      <c r="N71" s="119">
        <v>150825380</v>
      </c>
      <c r="O71" s="120"/>
      <c r="P71" s="121"/>
      <c r="Q71" s="122">
        <f t="shared" si="50"/>
        <v>4.7</v>
      </c>
      <c r="R71" s="120"/>
      <c r="S71" s="123"/>
      <c r="T71" s="119">
        <v>170964609</v>
      </c>
      <c r="U71" s="120"/>
      <c r="V71" s="121"/>
      <c r="W71" s="122">
        <f t="shared" si="51"/>
        <v>5.2</v>
      </c>
      <c r="X71" s="120"/>
      <c r="Y71" s="121"/>
      <c r="Z71" s="122">
        <f t="shared" si="52"/>
        <v>99.25668638987915</v>
      </c>
      <c r="AA71" s="120"/>
      <c r="AB71" s="121"/>
      <c r="AC71" s="122">
        <f t="shared" si="53"/>
        <v>113.35267910480317</v>
      </c>
      <c r="AD71" s="127"/>
      <c r="AE71" s="128"/>
      <c r="AF71" s="129"/>
      <c r="AG71" s="130"/>
      <c r="AH71" s="131"/>
      <c r="AI71" s="129">
        <f t="shared" si="54"/>
        <v>170964609</v>
      </c>
      <c r="AJ71" s="132"/>
      <c r="AK71" s="133"/>
      <c r="AL71" s="114">
        <f t="shared" si="55"/>
        <v>5.2</v>
      </c>
      <c r="AM71" s="132"/>
      <c r="AN71" s="128"/>
      <c r="AO71" s="129"/>
      <c r="AP71" s="130"/>
      <c r="AQ71" s="131"/>
      <c r="AR71" s="129">
        <f t="shared" si="56"/>
        <v>170964609</v>
      </c>
      <c r="AS71" s="132"/>
      <c r="AT71" s="133"/>
      <c r="AU71" s="114">
        <f t="shared" si="57"/>
        <v>5.2</v>
      </c>
      <c r="AV71" s="132"/>
      <c r="AW71" s="128"/>
      <c r="AX71" s="129">
        <v>22474300</v>
      </c>
      <c r="AY71" s="130"/>
      <c r="AZ71" s="131"/>
      <c r="BA71" s="129">
        <f t="shared" si="61"/>
        <v>193438909</v>
      </c>
      <c r="BB71" s="132"/>
      <c r="BC71" s="133"/>
      <c r="BD71" s="114">
        <f t="shared" si="59"/>
        <v>5.9</v>
      </c>
      <c r="BE71" s="179"/>
    </row>
    <row r="72" spans="2:57" ht="15.75" customHeight="1">
      <c r="B72" s="178"/>
      <c r="C72" s="328" t="s">
        <v>58</v>
      </c>
      <c r="D72" s="328"/>
      <c r="E72" s="328"/>
      <c r="F72" s="94"/>
      <c r="G72" s="118"/>
      <c r="H72" s="119">
        <v>8707533</v>
      </c>
      <c r="I72" s="120"/>
      <c r="J72" s="121"/>
      <c r="K72" s="122">
        <f>ROUND(H72/H$75*100,1)</f>
        <v>0.3</v>
      </c>
      <c r="L72" s="120"/>
      <c r="M72" s="123"/>
      <c r="N72" s="119">
        <v>7465836</v>
      </c>
      <c r="O72" s="120"/>
      <c r="P72" s="121"/>
      <c r="Q72" s="122">
        <f t="shared" si="50"/>
        <v>0.2</v>
      </c>
      <c r="R72" s="120"/>
      <c r="S72" s="123"/>
      <c r="T72" s="119">
        <v>7939929</v>
      </c>
      <c r="U72" s="120"/>
      <c r="V72" s="121"/>
      <c r="W72" s="122">
        <f t="shared" si="51"/>
        <v>0.2</v>
      </c>
      <c r="X72" s="120"/>
      <c r="Y72" s="121"/>
      <c r="Z72" s="122">
        <f t="shared" si="52"/>
        <v>91.184598439075685</v>
      </c>
      <c r="AA72" s="120"/>
      <c r="AB72" s="121"/>
      <c r="AC72" s="122">
        <f t="shared" si="53"/>
        <v>106.35016627742692</v>
      </c>
      <c r="AD72" s="127"/>
      <c r="AE72" s="128"/>
      <c r="AF72" s="129">
        <v>114968</v>
      </c>
      <c r="AG72" s="130"/>
      <c r="AH72" s="131"/>
      <c r="AI72" s="129">
        <f t="shared" si="54"/>
        <v>8054897</v>
      </c>
      <c r="AJ72" s="132"/>
      <c r="AK72" s="133"/>
      <c r="AL72" s="114">
        <f t="shared" si="55"/>
        <v>0.2</v>
      </c>
      <c r="AM72" s="132"/>
      <c r="AN72" s="128"/>
      <c r="AO72" s="129"/>
      <c r="AP72" s="130"/>
      <c r="AQ72" s="131"/>
      <c r="AR72" s="129">
        <f t="shared" si="56"/>
        <v>8054897</v>
      </c>
      <c r="AS72" s="132"/>
      <c r="AT72" s="133"/>
      <c r="AU72" s="114">
        <f t="shared" si="57"/>
        <v>0.2</v>
      </c>
      <c r="AV72" s="132"/>
      <c r="AW72" s="128"/>
      <c r="AX72" s="129">
        <v>14045</v>
      </c>
      <c r="AY72" s="130"/>
      <c r="AZ72" s="131"/>
      <c r="BA72" s="129">
        <f t="shared" si="61"/>
        <v>8068942</v>
      </c>
      <c r="BB72" s="132"/>
      <c r="BC72" s="133"/>
      <c r="BD72" s="114">
        <f t="shared" si="59"/>
        <v>0.2</v>
      </c>
      <c r="BE72" s="179"/>
    </row>
    <row r="73" spans="2:57" ht="15.75" customHeight="1">
      <c r="B73" s="178"/>
      <c r="C73" s="328" t="s">
        <v>59</v>
      </c>
      <c r="D73" s="328"/>
      <c r="E73" s="328"/>
      <c r="F73" s="94"/>
      <c r="G73" s="118"/>
      <c r="H73" s="119">
        <v>272063118</v>
      </c>
      <c r="I73" s="120"/>
      <c r="J73" s="121"/>
      <c r="K73" s="122">
        <f>ROUND(H73/H$75*100,1)</f>
        <v>8.3000000000000007</v>
      </c>
      <c r="L73" s="120"/>
      <c r="M73" s="123"/>
      <c r="N73" s="119">
        <v>269114788</v>
      </c>
      <c r="O73" s="120"/>
      <c r="P73" s="121"/>
      <c r="Q73" s="122">
        <f t="shared" si="50"/>
        <v>8.4</v>
      </c>
      <c r="R73" s="120"/>
      <c r="S73" s="123"/>
      <c r="T73" s="119">
        <v>270258022</v>
      </c>
      <c r="U73" s="120"/>
      <c r="V73" s="121"/>
      <c r="W73" s="122">
        <f>ROUND(T73/T$75*100,1)+0.1</f>
        <v>8.2999999999999989</v>
      </c>
      <c r="X73" s="120"/>
      <c r="Y73" s="121"/>
      <c r="Z73" s="122">
        <f t="shared" si="52"/>
        <v>99.3365157272071</v>
      </c>
      <c r="AA73" s="120"/>
      <c r="AB73" s="121"/>
      <c r="AC73" s="122">
        <f t="shared" si="53"/>
        <v>100.42481277543172</v>
      </c>
      <c r="AD73" s="127"/>
      <c r="AE73" s="128"/>
      <c r="AF73" s="129"/>
      <c r="AG73" s="130"/>
      <c r="AH73" s="131"/>
      <c r="AI73" s="129">
        <f t="shared" si="54"/>
        <v>270258022</v>
      </c>
      <c r="AJ73" s="132"/>
      <c r="AK73" s="133"/>
      <c r="AL73" s="114">
        <f>ROUND(AI73/AI$75*100,1)+0.1</f>
        <v>8.2999999999999989</v>
      </c>
      <c r="AM73" s="132"/>
      <c r="AN73" s="128"/>
      <c r="AO73" s="129"/>
      <c r="AP73" s="130"/>
      <c r="AQ73" s="131"/>
      <c r="AR73" s="129">
        <f t="shared" si="56"/>
        <v>270258022</v>
      </c>
      <c r="AS73" s="132"/>
      <c r="AT73" s="133"/>
      <c r="AU73" s="114">
        <f>ROUND(AR73/AR$75*100,1)+0.1</f>
        <v>8.2999999999999989</v>
      </c>
      <c r="AV73" s="132"/>
      <c r="AW73" s="128"/>
      <c r="AX73" s="129"/>
      <c r="AY73" s="130"/>
      <c r="AZ73" s="131"/>
      <c r="BA73" s="129">
        <f t="shared" si="61"/>
        <v>270258022</v>
      </c>
      <c r="BB73" s="132"/>
      <c r="BC73" s="133"/>
      <c r="BD73" s="114">
        <f t="shared" si="59"/>
        <v>8.1999999999999993</v>
      </c>
      <c r="BE73" s="179"/>
    </row>
    <row r="74" spans="2:57" ht="15.75" customHeight="1" thickBot="1">
      <c r="B74" s="178"/>
      <c r="C74" s="328" t="s">
        <v>60</v>
      </c>
      <c r="D74" s="328"/>
      <c r="E74" s="328"/>
      <c r="F74" s="94"/>
      <c r="G74" s="219"/>
      <c r="H74" s="220">
        <v>581224127</v>
      </c>
      <c r="I74" s="221"/>
      <c r="J74" s="121"/>
      <c r="K74" s="122">
        <f>ROUND(H74/H$75*100,1)</f>
        <v>17.7</v>
      </c>
      <c r="L74" s="120"/>
      <c r="M74" s="123"/>
      <c r="N74" s="119">
        <v>576274802</v>
      </c>
      <c r="O74" s="120"/>
      <c r="P74" s="121"/>
      <c r="Q74" s="122">
        <f t="shared" si="50"/>
        <v>17.899999999999999</v>
      </c>
      <c r="R74" s="120"/>
      <c r="S74" s="123"/>
      <c r="T74" s="119">
        <v>583912245</v>
      </c>
      <c r="U74" s="120"/>
      <c r="V74" s="121"/>
      <c r="W74" s="122">
        <f>ROUND(T74/T$75*100,1)</f>
        <v>17.8</v>
      </c>
      <c r="X74" s="120"/>
      <c r="Y74" s="121"/>
      <c r="Z74" s="122">
        <f t="shared" si="52"/>
        <v>100.46249250076296</v>
      </c>
      <c r="AA74" s="120"/>
      <c r="AB74" s="121"/>
      <c r="AC74" s="122">
        <f t="shared" si="53"/>
        <v>101.32531267608678</v>
      </c>
      <c r="AD74" s="127"/>
      <c r="AE74" s="128"/>
      <c r="AF74" s="129"/>
      <c r="AG74" s="130"/>
      <c r="AH74" s="131"/>
      <c r="AI74" s="129">
        <f t="shared" si="54"/>
        <v>583912245</v>
      </c>
      <c r="AJ74" s="132"/>
      <c r="AK74" s="133"/>
      <c r="AL74" s="114">
        <f>ROUND(AI74/AI$75*100,1)</f>
        <v>17.8</v>
      </c>
      <c r="AM74" s="132"/>
      <c r="AN74" s="128"/>
      <c r="AO74" s="129">
        <v>9000</v>
      </c>
      <c r="AP74" s="130"/>
      <c r="AQ74" s="131"/>
      <c r="AR74" s="129">
        <f t="shared" si="56"/>
        <v>583921245</v>
      </c>
      <c r="AS74" s="132"/>
      <c r="AT74" s="133"/>
      <c r="AU74" s="114">
        <f>ROUND(AR74/AR$75*100,1)</f>
        <v>17.8</v>
      </c>
      <c r="AV74" s="132"/>
      <c r="AW74" s="128"/>
      <c r="AX74" s="129"/>
      <c r="AY74" s="130"/>
      <c r="AZ74" s="131"/>
      <c r="BA74" s="129">
        <f t="shared" si="61"/>
        <v>583921245</v>
      </c>
      <c r="BB74" s="132"/>
      <c r="BC74" s="133"/>
      <c r="BD74" s="114">
        <f t="shared" si="59"/>
        <v>17.7</v>
      </c>
      <c r="BE74" s="179"/>
    </row>
    <row r="75" spans="2:57" ht="15.75" customHeight="1" thickBot="1">
      <c r="B75" s="155"/>
      <c r="C75" s="329" t="s">
        <v>7</v>
      </c>
      <c r="D75" s="329"/>
      <c r="E75" s="329"/>
      <c r="F75" s="156"/>
      <c r="G75" s="222"/>
      <c r="H75" s="158">
        <f>SUM(H63:H74)</f>
        <v>3288570407</v>
      </c>
      <c r="I75" s="159"/>
      <c r="J75" s="160"/>
      <c r="K75" s="161">
        <f>SUM(K63:K74)</f>
        <v>100</v>
      </c>
      <c r="L75" s="159"/>
      <c r="M75" s="162"/>
      <c r="N75" s="158">
        <f>SUM(N63:N74)</f>
        <v>3215747201</v>
      </c>
      <c r="O75" s="159"/>
      <c r="P75" s="160"/>
      <c r="Q75" s="161">
        <f>SUM(Q63:Q74)</f>
        <v>100.00000000000003</v>
      </c>
      <c r="R75" s="159"/>
      <c r="S75" s="162"/>
      <c r="T75" s="158">
        <f>SUM(T63:T74)</f>
        <v>3277227988</v>
      </c>
      <c r="U75" s="159"/>
      <c r="V75" s="160"/>
      <c r="W75" s="161">
        <f>SUM(W63:W74)</f>
        <v>100.00000000000001</v>
      </c>
      <c r="X75" s="159"/>
      <c r="Y75" s="160"/>
      <c r="Z75" s="161">
        <f t="shared" si="52"/>
        <v>99.655095752979577</v>
      </c>
      <c r="AA75" s="159"/>
      <c r="AB75" s="160"/>
      <c r="AC75" s="161">
        <f t="shared" si="53"/>
        <v>101.9118662990947</v>
      </c>
      <c r="AD75" s="166"/>
      <c r="AE75" s="167"/>
      <c r="AF75" s="170">
        <f t="shared" ref="AF75" si="62">SUM(AF63:AF74)</f>
        <v>258997</v>
      </c>
      <c r="AG75" s="168"/>
      <c r="AH75" s="169"/>
      <c r="AI75" s="170">
        <f>SUM(AI63:AI74)</f>
        <v>3277486985</v>
      </c>
      <c r="AJ75" s="171"/>
      <c r="AK75" s="172"/>
      <c r="AL75" s="173">
        <f>SUM(AL63:AL74)</f>
        <v>100.00000000000001</v>
      </c>
      <c r="AM75" s="171"/>
      <c r="AN75" s="167"/>
      <c r="AO75" s="170">
        <f t="shared" ref="AO75" si="63">SUM(AO63:AO74)</f>
        <v>243826</v>
      </c>
      <c r="AP75" s="168"/>
      <c r="AQ75" s="169"/>
      <c r="AR75" s="170">
        <f t="shared" ref="AR75" si="64">SUM(AR63:AR74)</f>
        <v>3277730811</v>
      </c>
      <c r="AS75" s="171"/>
      <c r="AT75" s="172"/>
      <c r="AU75" s="173">
        <f>SUM(AU63:AU74)</f>
        <v>100.00000000000001</v>
      </c>
      <c r="AV75" s="171"/>
      <c r="AW75" s="167"/>
      <c r="AX75" s="170">
        <f t="shared" ref="AX75" si="65">SUM(AX63:AX74)</f>
        <v>24673773</v>
      </c>
      <c r="AY75" s="168"/>
      <c r="AZ75" s="169"/>
      <c r="BA75" s="170">
        <f t="shared" ref="BA75" si="66">SUM(BA63:BA74)</f>
        <v>3302404584</v>
      </c>
      <c r="BB75" s="171"/>
      <c r="BC75" s="172"/>
      <c r="BD75" s="173">
        <f>SUM(BD63:BD74)</f>
        <v>100.00000000000001</v>
      </c>
      <c r="BE75" s="223"/>
    </row>
    <row r="76" spans="2:57" ht="15.75" customHeight="1">
      <c r="B76" s="224" t="s">
        <v>61</v>
      </c>
      <c r="T76" s="238"/>
    </row>
    <row r="78" spans="2:57">
      <c r="E78" s="48" t="s">
        <v>81</v>
      </c>
      <c r="H78" s="237">
        <v>1512291520</v>
      </c>
      <c r="T78" s="237">
        <v>1482987539</v>
      </c>
    </row>
    <row r="79" spans="2:57">
      <c r="T79" s="238">
        <f>T78-H78</f>
        <v>-29303981</v>
      </c>
    </row>
    <row r="80" spans="2:57">
      <c r="H80" s="238">
        <f>H75+H78</f>
        <v>4800861927</v>
      </c>
      <c r="T80" s="238">
        <f>T75+T78</f>
        <v>4760215527</v>
      </c>
    </row>
    <row r="81" spans="20:20">
      <c r="T81" s="238">
        <f>T80-H80</f>
        <v>-40646400</v>
      </c>
    </row>
  </sheetData>
  <mergeCells count="83">
    <mergeCell ref="C57:E57"/>
    <mergeCell ref="C53:E53"/>
    <mergeCell ref="C54:E54"/>
    <mergeCell ref="C55:E55"/>
    <mergeCell ref="C56:E56"/>
    <mergeCell ref="C48:E48"/>
    <mergeCell ref="C49:E49"/>
    <mergeCell ref="C50:E50"/>
    <mergeCell ref="C51:E51"/>
    <mergeCell ref="C52:E52"/>
    <mergeCell ref="AX43:BD43"/>
    <mergeCell ref="Y45:AA45"/>
    <mergeCell ref="AB45:AD45"/>
    <mergeCell ref="C46:E46"/>
    <mergeCell ref="C47:E47"/>
    <mergeCell ref="T43:W43"/>
    <mergeCell ref="Z43:Z44"/>
    <mergeCell ref="AC43:AC44"/>
    <mergeCell ref="AF43:AL43"/>
    <mergeCell ref="AO43:AU43"/>
    <mergeCell ref="C39:E39"/>
    <mergeCell ref="C2:E4"/>
    <mergeCell ref="C43:E45"/>
    <mergeCell ref="H43:K43"/>
    <mergeCell ref="N43:Q43"/>
    <mergeCell ref="C26:E26"/>
    <mergeCell ref="C30:E30"/>
    <mergeCell ref="C14:E14"/>
    <mergeCell ref="C16:E16"/>
    <mergeCell ref="C15:E15"/>
    <mergeCell ref="H2:K2"/>
    <mergeCell ref="N2:Q2"/>
    <mergeCell ref="AF2:AL2"/>
    <mergeCell ref="AF23:AL23"/>
    <mergeCell ref="AF60:AL60"/>
    <mergeCell ref="AO2:AU2"/>
    <mergeCell ref="AO23:AU23"/>
    <mergeCell ref="AO60:AU60"/>
    <mergeCell ref="AX2:BD2"/>
    <mergeCell ref="C72:E72"/>
    <mergeCell ref="C73:E73"/>
    <mergeCell ref="C70:E70"/>
    <mergeCell ref="C71:E71"/>
    <mergeCell ref="C68:E68"/>
    <mergeCell ref="C69:E69"/>
    <mergeCell ref="C65:E65"/>
    <mergeCell ref="C66:E66"/>
    <mergeCell ref="AB62:AD62"/>
    <mergeCell ref="AX60:BD60"/>
    <mergeCell ref="AC60:AC61"/>
    <mergeCell ref="C31:E31"/>
    <mergeCell ref="C34:E34"/>
    <mergeCell ref="Y25:AA25"/>
    <mergeCell ref="AB25:AD25"/>
    <mergeCell ref="C74:E74"/>
    <mergeCell ref="C75:E75"/>
    <mergeCell ref="C63:E63"/>
    <mergeCell ref="C64:E64"/>
    <mergeCell ref="Y62:AA62"/>
    <mergeCell ref="C60:E62"/>
    <mergeCell ref="H60:K60"/>
    <mergeCell ref="N60:Q60"/>
    <mergeCell ref="T60:W60"/>
    <mergeCell ref="Z60:Z61"/>
    <mergeCell ref="C67:E67"/>
    <mergeCell ref="T2:W2"/>
    <mergeCell ref="Z2:Z3"/>
    <mergeCell ref="AC2:AC3"/>
    <mergeCell ref="AB4:AD4"/>
    <mergeCell ref="Y4:AA4"/>
    <mergeCell ref="AC23:AC24"/>
    <mergeCell ref="AX23:BD23"/>
    <mergeCell ref="C5:E5"/>
    <mergeCell ref="C20:E20"/>
    <mergeCell ref="C10:E10"/>
    <mergeCell ref="C11:E11"/>
    <mergeCell ref="C23:E25"/>
    <mergeCell ref="H23:K23"/>
    <mergeCell ref="N23:Q23"/>
    <mergeCell ref="T23:W23"/>
    <mergeCell ref="Z23:Z24"/>
    <mergeCell ref="C12:E12"/>
    <mergeCell ref="C13:E13"/>
  </mergeCells>
  <phoneticPr fontId="2"/>
  <printOptions horizontalCentered="1"/>
  <pageMargins left="0.19685039370078741" right="0.19685039370078741" top="0.59055118110236227" bottom="0.59055118110236227" header="0.19685039370078741" footer="0.19685039370078741"/>
  <pageSetup paperSize="9" scale="57" orientation="landscape" r:id="rId1"/>
  <ignoredErrors>
    <ignoredError sqref="K6 W8 W11 K28 K34:K35 K36 W38 K39 Q39 Q32 AL8 AL11 AU11 AU8" formula="1"/>
    <ignoredError sqref="H5 N5 T5 H26 H34 N26 T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3号補正</vt:lpstr>
      <vt:lpstr>補正項目表</vt:lpstr>
      <vt:lpstr>3号表</vt:lpstr>
      <vt:lpstr>×計数整理表（千単）</vt:lpstr>
      <vt:lpstr>'×計数整理表（千単）'!Print_Area</vt:lpstr>
      <vt:lpstr>'3号補正'!Print_Area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 </cp:lastModifiedBy>
  <cp:lastPrinted>2018-09-12T01:16:52Z</cp:lastPrinted>
  <dcterms:created xsi:type="dcterms:W3CDTF">2016-09-04T05:00:12Z</dcterms:created>
  <dcterms:modified xsi:type="dcterms:W3CDTF">2018-09-14T04:28:07Z</dcterms:modified>
</cp:coreProperties>
</file>