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45" windowWidth="14955" windowHeight="843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1">'様式１'!$A$1:$K$256</definedName>
    <definedName name="_xlnm.Print_Area" localSheetId="2">'様式２'!$B$1:$M$786</definedName>
    <definedName name="_xlnm.Print_Titles" localSheetId="1">'様式１'!$4:$6</definedName>
    <definedName name="_xlnm.Print_Titles" localSheetId="2">'様式２'!$4:$6</definedName>
  </definedNames>
  <calcPr fullCalcOnLoad="1"/>
</workbook>
</file>

<file path=xl/sharedStrings.xml><?xml version="1.0" encoding="utf-8"?>
<sst xmlns="http://schemas.openxmlformats.org/spreadsheetml/2006/main" count="1462" uniqueCount="1006">
  <si>
    <t>　建設CALSｼｽﾃﾑ運用保守業務委託　</t>
  </si>
  <si>
    <t>庁舎営繕費</t>
  </si>
  <si>
    <t>交通安全施設等整備費</t>
  </si>
  <si>
    <t>（南大阪湾岸流域下水道等）</t>
  </si>
  <si>
    <t>流域下水汚泥処理維持管理事業</t>
  </si>
  <si>
    <t>―</t>
  </si>
  <si>
    <t>交通安全施設等整備事業</t>
  </si>
  <si>
    <t>連続立体交差事業</t>
  </si>
  <si>
    <t>大阪市営地下鉄延伸促進事業</t>
  </si>
  <si>
    <t>公園費</t>
  </si>
  <si>
    <t>公園管理費</t>
  </si>
  <si>
    <t>18公園</t>
  </si>
  <si>
    <t>公園緑地整備費</t>
  </si>
  <si>
    <t>府道緑化事業費</t>
  </si>
  <si>
    <t>府道緑化事業</t>
  </si>
  <si>
    <t>国直轄事業負担金</t>
  </si>
  <si>
    <t>1公園</t>
  </si>
  <si>
    <t>公園・都市緑化振興費</t>
  </si>
  <si>
    <t>港湾維持管理費</t>
  </si>
  <si>
    <t>環境整備費</t>
  </si>
  <si>
    <t>港湾建設費</t>
  </si>
  <si>
    <t>港湾調査費</t>
  </si>
  <si>
    <t>港湾施設改修費</t>
  </si>
  <si>
    <t>港湾整備事業費職員費</t>
  </si>
  <si>
    <t>港湾経営費</t>
  </si>
  <si>
    <t>　府有資産等所在市町村交付金</t>
  </si>
  <si>
    <t>港湾振興費</t>
  </si>
  <si>
    <t>府営港湾の利用促進や航路誘致及び港湾関連</t>
  </si>
  <si>
    <t>用地への企業誘致活動業務</t>
  </si>
  <si>
    <t>港湾整備費</t>
  </si>
  <si>
    <t>港湾施設費</t>
  </si>
  <si>
    <t>（繰入金）</t>
  </si>
  <si>
    <t>都市整備</t>
  </si>
  <si>
    <t>市街地</t>
  </si>
  <si>
    <t>4地区</t>
  </si>
  <si>
    <t>建設事業事務費</t>
  </si>
  <si>
    <t>非常勤特別嘱託員雇用費</t>
  </si>
  <si>
    <t>一般管理費</t>
  </si>
  <si>
    <t>箕面北部丘陵</t>
  </si>
  <si>
    <t>【箕面北部丘陵整備事業特別会計】</t>
  </si>
  <si>
    <t>関連事業費</t>
  </si>
  <si>
    <t>　神崎川外　大阪市内河川浚渫土砂処分</t>
  </si>
  <si>
    <t>　平野川排水機場点検整備及び操作支援業務</t>
  </si>
  <si>
    <t>　安威川ダム大阪府土地開発公社買戻し</t>
  </si>
  <si>
    <t>　一級河川恩智川三箇大橋架替事業に伴う</t>
  </si>
  <si>
    <t>高潮対策費</t>
  </si>
  <si>
    <t>成　　　　　　　　　果</t>
  </si>
  <si>
    <t>予算事業</t>
  </si>
  <si>
    <t>予算現額</t>
  </si>
  <si>
    <t>決算額</t>
  </si>
  <si>
    <t>成果指標</t>
  </si>
  <si>
    <t>円</t>
  </si>
  <si>
    <t>（国庫支出金）</t>
  </si>
  <si>
    <t>（附帯歳入）</t>
  </si>
  <si>
    <t>（一般歳入）</t>
  </si>
  <si>
    <t>（起　　債）</t>
  </si>
  <si>
    <t>目</t>
  </si>
  <si>
    <t>計画</t>
  </si>
  <si>
    <t>実績</t>
  </si>
  <si>
    <t>（繰越金）</t>
  </si>
  <si>
    <t>計</t>
  </si>
  <si>
    <t>予算現額
（財源内訳）</t>
  </si>
  <si>
    <t>決 算 額
（財源内訳）</t>
  </si>
  <si>
    <t>都市整備部</t>
  </si>
  <si>
    <t>都市整備</t>
  </si>
  <si>
    <t>総務事業</t>
  </si>
  <si>
    <t>市街地</t>
  </si>
  <si>
    <t>整備事業</t>
  </si>
  <si>
    <t>道路事業</t>
  </si>
  <si>
    <t>交通対策事業</t>
  </si>
  <si>
    <t>（国庫支出金）</t>
  </si>
  <si>
    <t>（起　　債）</t>
  </si>
  <si>
    <t>（附帯歳入）</t>
  </si>
  <si>
    <t>（一般歳入）</t>
  </si>
  <si>
    <t>河川砂防事業</t>
  </si>
  <si>
    <t>公園事業</t>
  </si>
  <si>
    <t>用地事業</t>
  </si>
  <si>
    <t>港湾事業</t>
  </si>
  <si>
    <t>建設災害</t>
  </si>
  <si>
    <t>復旧事業</t>
  </si>
  <si>
    <t>復旧費</t>
  </si>
  <si>
    <t>現年災害復旧費</t>
  </si>
  <si>
    <t>各種協会負担金</t>
  </si>
  <si>
    <t>道路橋りょう等調査費</t>
  </si>
  <si>
    <t>道路維持修繕費</t>
  </si>
  <si>
    <t>舗装道補修費</t>
  </si>
  <si>
    <t>道路防災費</t>
  </si>
  <si>
    <t>道路監理費</t>
  </si>
  <si>
    <t>道路改良費</t>
  </si>
  <si>
    <t>国直轄事業負担金</t>
  </si>
  <si>
    <t>有料道路整備事業</t>
  </si>
  <si>
    <t>1路線</t>
  </si>
  <si>
    <t>本州四国連絡高速道路出資金</t>
  </si>
  <si>
    <t>橋りょう補修費</t>
  </si>
  <si>
    <t>橋りょう整備費</t>
  </si>
  <si>
    <t>街路費</t>
  </si>
  <si>
    <t>道路新設</t>
  </si>
  <si>
    <t>改良費</t>
  </si>
  <si>
    <t>橋りょう</t>
  </si>
  <si>
    <t>維持費</t>
  </si>
  <si>
    <t>新設改良費</t>
  </si>
  <si>
    <t>2事業</t>
  </si>
  <si>
    <t>駐車場管理費</t>
  </si>
  <si>
    <t>交通安全普及費</t>
  </si>
  <si>
    <t>大阪市地下鉄整備促進費</t>
  </si>
  <si>
    <t>大阪国際空港直轄事業負担金</t>
  </si>
  <si>
    <t>連続立体交差費</t>
  </si>
  <si>
    <t>モノレール道整備費</t>
  </si>
  <si>
    <t>総務費</t>
  </si>
  <si>
    <t>河川管理費</t>
  </si>
  <si>
    <t>河川砂防調査費</t>
  </si>
  <si>
    <t>河川環境整備費</t>
  </si>
  <si>
    <t>河川維持費</t>
  </si>
  <si>
    <t>河川改良費</t>
  </si>
  <si>
    <t>ダム建設費</t>
  </si>
  <si>
    <t>寝屋川水系改良費</t>
  </si>
  <si>
    <t>都市小河川改良費</t>
  </si>
  <si>
    <t>通常砂防費</t>
  </si>
  <si>
    <t>急傾斜地崩壊対策事業費</t>
  </si>
  <si>
    <t>急傾斜地崩壊対策事業</t>
  </si>
  <si>
    <t>砂防修繕費</t>
  </si>
  <si>
    <t>砂防施設修繕事業</t>
  </si>
  <si>
    <t>地すべり対策費</t>
  </si>
  <si>
    <t>港湾防災費</t>
  </si>
  <si>
    <t>海岸維持管理費</t>
  </si>
  <si>
    <t>海岸施設改修費</t>
  </si>
  <si>
    <t>河川保全費</t>
  </si>
  <si>
    <t>都市河川</t>
  </si>
  <si>
    <t>砂防費</t>
  </si>
  <si>
    <t>海岸保全費</t>
  </si>
  <si>
    <t>予備費</t>
  </si>
  <si>
    <t>職員費</t>
  </si>
  <si>
    <t>流域下水道費職員費</t>
  </si>
  <si>
    <t>各種協会負担金</t>
  </si>
  <si>
    <t>総務費</t>
  </si>
  <si>
    <t>市町村指導監督費</t>
  </si>
  <si>
    <t>建設費</t>
  </si>
  <si>
    <t>　猪名川流域下水道維持操作事務補助金</t>
  </si>
  <si>
    <t>　南大阪湾岸流域下水道北部水みらいセンター</t>
  </si>
  <si>
    <t>高潮対策費</t>
  </si>
  <si>
    <t>都市整備部</t>
  </si>
  <si>
    <t>6港</t>
  </si>
  <si>
    <t>45人</t>
  </si>
  <si>
    <t>2港</t>
  </si>
  <si>
    <t>【港湾整備事業特別会計】</t>
  </si>
  <si>
    <t>下水道費</t>
  </si>
  <si>
    <t>海岸事業</t>
  </si>
  <si>
    <t>下水道事業</t>
  </si>
  <si>
    <t>大阪外環状線鉄道整備促進事業</t>
  </si>
  <si>
    <t>2市</t>
  </si>
  <si>
    <t>国直轄事業（国営淀川河川公園）　　</t>
  </si>
  <si>
    <t>　大阪府連続立体交差事業協議会負担金　</t>
  </si>
  <si>
    <t>　阪南港港湾振興連絡協議会負担金</t>
  </si>
  <si>
    <t>海岸保全施設等整備事業</t>
  </si>
  <si>
    <t>整備費</t>
  </si>
  <si>
    <t>12処理区</t>
  </si>
  <si>
    <t>4処理区</t>
  </si>
  <si>
    <t>4処理区</t>
  </si>
  <si>
    <t>流域下水道事業（猪名川流域下水道等）</t>
  </si>
  <si>
    <t>流域下水汚泥処理事業（南大阪湾岸流域下水</t>
  </si>
  <si>
    <t>道等）</t>
  </si>
  <si>
    <t>流域下水道維持管理事業</t>
  </si>
  <si>
    <t>城北川等の治水対策補助</t>
  </si>
  <si>
    <t>堺泉北港ほか5港の施設機能改善・更新事業等</t>
  </si>
  <si>
    <t>予算現額</t>
  </si>
  <si>
    <t>決算額</t>
  </si>
  <si>
    <t>施　　策　　成　　果</t>
  </si>
  <si>
    <t>頁</t>
  </si>
  <si>
    <t>（財源内訳）</t>
  </si>
  <si>
    <t>円</t>
  </si>
  <si>
    <t>※職員費、総務事業などの内部管理的な施策事業は、記入を省略</t>
  </si>
  <si>
    <t>【流域下水道事業特別会計】</t>
  </si>
  <si>
    <t>事務事業の節減額</t>
  </si>
  <si>
    <t>港湾整備事業</t>
  </si>
  <si>
    <t>都市整備総務職員費</t>
  </si>
  <si>
    <t>審議会費</t>
  </si>
  <si>
    <t>都市整備行政情報システム管理費</t>
  </si>
  <si>
    <t>国土利用計画策定費</t>
  </si>
  <si>
    <t>職員研修費</t>
  </si>
  <si>
    <t>箕面北部丘陵整備事業特別会計繰出金</t>
  </si>
  <si>
    <t>市街地整備総合補助</t>
  </si>
  <si>
    <t>石畳と淡い街灯まちづくり支援事業</t>
  </si>
  <si>
    <t>地域協働推進事業</t>
  </si>
  <si>
    <t>過年災害復旧費</t>
  </si>
  <si>
    <t>未利用地処理促進事業</t>
  </si>
  <si>
    <t>土地収用制度実施事業費</t>
  </si>
  <si>
    <t>大阪府土地開発公社補助金</t>
  </si>
  <si>
    <t>土地対策推進費</t>
  </si>
  <si>
    <t>遊休土地利用促進費</t>
  </si>
  <si>
    <t>地価調査費</t>
  </si>
  <si>
    <t>公有地拡大推進費</t>
  </si>
  <si>
    <t>連続立体交差調査費</t>
  </si>
  <si>
    <t>交通対策費</t>
  </si>
  <si>
    <t>都市整備部</t>
  </si>
  <si>
    <t>交通対策</t>
  </si>
  <si>
    <t>事業</t>
  </si>
  <si>
    <t>河川砂防</t>
  </si>
  <si>
    <t>港湾整備</t>
  </si>
  <si>
    <t>事業</t>
  </si>
  <si>
    <t>箕面北部</t>
  </si>
  <si>
    <t>丘陵整備</t>
  </si>
  <si>
    <t>事業</t>
  </si>
  <si>
    <t>　箕面森町建設推進協議会分担金</t>
  </si>
  <si>
    <t>　水と緑の健康都市第１期整備等事業</t>
  </si>
  <si>
    <t>―</t>
  </si>
  <si>
    <t>堺泉北港及び阪南港等における港湾施設</t>
  </si>
  <si>
    <t>維持管理業務</t>
  </si>
  <si>
    <t>1回</t>
  </si>
  <si>
    <t>堺泉北港ほか１港の港湾関連整備工事等</t>
  </si>
  <si>
    <t>■健全な特会運営の堅持</t>
  </si>
  <si>
    <t>「一般会計繰入金を発生させない」よう特会運営を行う。</t>
  </si>
  <si>
    <t>（１）黒字決算の継続</t>
  </si>
  <si>
    <t>（猪名川流域下水道等）</t>
  </si>
  <si>
    <t>　安威川流域下水道中央水みらいセンター</t>
  </si>
  <si>
    <t>■「水都大阪」再生に向けた取り組みの推進</t>
  </si>
  <si>
    <t>　監視艇はごろも中間検査整備委託</t>
  </si>
  <si>
    <t>　堺泉北港海域塵芥処理業務委託</t>
  </si>
  <si>
    <t>　堺泉北港オイルフェンス巻取機補修工事</t>
  </si>
  <si>
    <t>港湾整備事業（堺泉北港汐見沖地区ほか3地区）</t>
  </si>
  <si>
    <t>　泉州海岸岸和田水門機械設備及び貯木場</t>
  </si>
  <si>
    <t>　未利用代替地処分差損に対する補助金</t>
  </si>
  <si>
    <t>　土地開発公社代替地取得等資金借入に対す</t>
  </si>
  <si>
    <t xml:space="preserve">　服部緑地管理業務及び使用料徴収事務委託 </t>
  </si>
  <si>
    <t>　一級河川恩智川治水緑地池島・福万寺遺跡</t>
  </si>
  <si>
    <t>　一級河川恩智川法善寺多目的遊水地事業</t>
  </si>
  <si>
    <t>地すべり対策事業</t>
  </si>
  <si>
    <t>　道路交通センサス等調査分析業務委託</t>
  </si>
  <si>
    <t>　香里園駅東地区市街地再開発事業における</t>
  </si>
  <si>
    <t>（独）日本高速道路保有・債務返済機構への</t>
  </si>
  <si>
    <t>2橋</t>
  </si>
  <si>
    <t>1事業</t>
  </si>
  <si>
    <t>大阪ﾓﾉﾚｰﾙほか1路線</t>
  </si>
  <si>
    <t>2路線</t>
  </si>
  <si>
    <t>　駅舎桁落橋防止装置設置工事委託</t>
  </si>
  <si>
    <t>　地下鉄建設費補助金元利償還金補助</t>
  </si>
  <si>
    <t>　大阪外環状線鉄道建設費貸付金</t>
  </si>
  <si>
    <t>　大阪外環状線鉄道整備事業出資金</t>
  </si>
  <si>
    <t>鉄道駅耐震補強事業</t>
  </si>
  <si>
    <t>8地区</t>
  </si>
  <si>
    <t>6地区</t>
  </si>
  <si>
    <t>歴史・文化的まち並み再生補助</t>
  </si>
  <si>
    <t>1橋</t>
  </si>
  <si>
    <t>6路線</t>
  </si>
  <si>
    <t>（南海本線（泉大津市）ほか5路線）</t>
  </si>
  <si>
    <t xml:space="preserve">  鉄道工事負担金（南海本線（泉大津市））</t>
  </si>
  <si>
    <t>　　　　　　　　　　　　　　　　　　　</t>
  </si>
  <si>
    <t>【一般会計】</t>
  </si>
  <si>
    <t>　二級河川新家川改修事業に伴う阪和線</t>
  </si>
  <si>
    <t>　新家・和泉砂川間第一新家川橋梁改築工事</t>
  </si>
  <si>
    <t>　一級河川神崎川外大阪市内河川浚渫土砂</t>
  </si>
  <si>
    <t>　大阪府水防災情報システム補修工事</t>
  </si>
  <si>
    <t>　大阪府北部流域下水道事務所</t>
  </si>
  <si>
    <t>　大阪南下水汚泥広域処理場</t>
  </si>
  <si>
    <t>　大阪湾広域廃棄物埋立処分場</t>
  </si>
  <si>
    <t>　オーパス・スポーツ施設情報システム負担金</t>
  </si>
  <si>
    <t xml:space="preserve">　未利用地処分に係る委託料        </t>
  </si>
  <si>
    <t xml:space="preserve">　未利用地処分に係る工事請負費　  </t>
  </si>
  <si>
    <t>　大阪府用地対策連絡協議会負担金　</t>
  </si>
  <si>
    <t xml:space="preserve">　境界確定図の電子化等委託料    </t>
  </si>
  <si>
    <t>　公共施設管理者負担金（八尾枚方線）</t>
  </si>
  <si>
    <t>阪神高速道路建設協力費</t>
  </si>
  <si>
    <t>（２）府営港湾の機能向上に資する港湾施設の整備を推進</t>
  </si>
  <si>
    <t>（３）分譲・賃貸に関する公募及び企業への誘致活動を推進</t>
  </si>
  <si>
    <t>■浸水対策の推進</t>
  </si>
  <si>
    <t>都市整備事業精算返納金</t>
  </si>
  <si>
    <t>流域下水道事業特別会計繰出金</t>
  </si>
  <si>
    <t>公共物管理費</t>
  </si>
  <si>
    <t>財産管理事業費</t>
  </si>
  <si>
    <t>歳入歳出差引残額</t>
  </si>
  <si>
    <t>翌  年  度 へ 繰 越</t>
  </si>
  <si>
    <t>駐車場管理事業</t>
  </si>
  <si>
    <t>交通安全普及事業</t>
  </si>
  <si>
    <t>4事業</t>
  </si>
  <si>
    <t>　フェスティバル実施運営業務委託</t>
  </si>
  <si>
    <t xml:space="preserve">  京阪神都市圏交通計画調査業務委託</t>
  </si>
  <si>
    <t xml:space="preserve">  大阪外環状線鉄道建設費補助金</t>
  </si>
  <si>
    <t>公園管理事業（服部緑地ほか17公園）</t>
  </si>
  <si>
    <t>144路線</t>
  </si>
  <si>
    <t>　大阪港運航サポート協議会会費 　</t>
  </si>
  <si>
    <t>■大阪府土地開発公社の長期保有資産解消計画</t>
  </si>
  <si>
    <t xml:space="preserve"> 　　　上記の内　長期保有資産残資産額（計画）：</t>
  </si>
  <si>
    <t>（１）「公社資金の重点化」　</t>
  </si>
  <si>
    <t>　　原則４年以内再取得可能な資産に投資</t>
  </si>
  <si>
    <t>（２）「長期保有資産の解消」</t>
  </si>
  <si>
    <t>　　　毎年度の新規取得額及び買戻し額を検討し着実な再取得を推進</t>
  </si>
  <si>
    <t>（３）「未利用代替地の処分」</t>
  </si>
  <si>
    <t>■大阪府行財政計画（案）による自主財源の確保</t>
  </si>
  <si>
    <t>　　利用計画のない府有財産の売払いを促進</t>
  </si>
  <si>
    <t>■大阪府土地開発公社の長期保有資産の縮減を推進</t>
  </si>
  <si>
    <t>　上記の内　長期保有資産残資産額：</t>
  </si>
  <si>
    <t>（Ｈ１７年３月策定のためＨ１７年度より適用）　</t>
  </si>
  <si>
    <t>（１）「公社資金の重点化」</t>
  </si>
  <si>
    <t>　　４年以内の再取得（Ｈ１７及びＨ１８のみ経過措置で５年）</t>
  </si>
  <si>
    <t>　　　基本方針（案）どおりに進捗</t>
  </si>
  <si>
    <t>　　着実な再取得を推進し、長期保有資産解消計画を上回る</t>
  </si>
  <si>
    <t>　　資産の縮減に努めた</t>
  </si>
  <si>
    <t>　　引き続き早期処分を目指す</t>
  </si>
  <si>
    <t>■未利用地処理促進事業</t>
  </si>
  <si>
    <t>歳入歳出</t>
  </si>
  <si>
    <t>差引残額</t>
  </si>
  <si>
    <t>翌年度へ繰越</t>
  </si>
  <si>
    <t>　　　・ちきりアイランド（阪南２区）第1期製造業用地</t>
  </si>
  <si>
    <t xml:space="preserve">
■産業再生と効率的な物流を支える港湾空間の整備
 　ふ頭整備（全体計画）　堺泉北港　８３バース　　
（１）中古車や合板等の主要貨物の拠点港として、物流機能の拡充に向けた
     港湾施設の整備
        ・堺泉北港汐見沖地区　水深11m外貿ふ頭整備　１バース
（２）広範囲に被害が及ぶような大規模地震が発生した場合に、海上からの
     緊急物資の輸送に対応するため、基幹的広域防災拠点の整備
　　 　・堺泉北港堺2区  水深7.5m内貿ふ頭整備（耐震強化岸壁整備）　１バース
　　　</t>
  </si>
  <si>
    <t xml:space="preserve">
■産業再生と効率的な物流を支える各港湾施設の整備を推進
　 ふ頭整備（供用済）　堺泉北港７３バース
（１）堺泉北港汐見沖地区外貿ふ頭　水深１１ｍ岸壁　１バース整備
（２）堺泉北港堺2区内貿ふ頭[直轄事業]　水深7.5m耐震強化岸壁　
      １バース整備
          　　</t>
  </si>
  <si>
    <t>　（１）新名神アクセス道路
　　　</t>
  </si>
  <si>
    <t>　（２）大和川線</t>
  </si>
  <si>
    <t>　（３）府県間道路</t>
  </si>
  <si>
    <t xml:space="preserve">
■箕面北部丘陵整備（箕面森町）事業の推進
（１）H20年6月の財政再建プログラム（案）に基づき、第１区域は、引き続き事業
　　の完成をめざす。但し、財政状況に鑑み、住民生活に最大限配慮しつつ、
　　工事の実施時期を精査。</t>
  </si>
  <si>
    <t xml:space="preserve">■都市拠点となるまちづくりの形成、安全・安心のまちづくりの推進
　(1)土地区画整理事業　（吹田操車場跡地地区他３地区）
　(2)市街地再開発事業　（寝屋川市駅東地区他２地区）
　(3)防災街区整備事業　（東岸和田駅東地区)
■歴史的・文化的資源を生かした街の個性や魅力を引き出すまちづくりの支援
　(1)石畳と淡い街灯まちづくり支援事業（岸和田市他５市）
</t>
  </si>
  <si>
    <t xml:space="preserve">■都市拠点となるまちづくりの形成、安全・安心のまちづくりの推進
</t>
  </si>
  <si>
    <t xml:space="preserve">　(1)土地区画整理事業
</t>
  </si>
  <si>
    <t xml:space="preserve">   (1)土地区画整理事業
</t>
  </si>
  <si>
    <t>　(2)市街地再開発事業</t>
  </si>
  <si>
    <t xml:space="preserve">   (2)市街地再開発事業
</t>
  </si>
  <si>
    <t xml:space="preserve">
■歴史的・文化的資源を生かした街の個性や魅力を引き出すまちづくりの支援
　(1)石畳と淡い街灯まちづくり支援事業（岸和田市他５市）
</t>
  </si>
  <si>
    <t xml:space="preserve">■歴史的・文化的資源を生かした街の個性や魅力を引き出すまちづくりの支援
　(1)石畳と淡い街灯まちづくり支援事業（岸和田市他５市）
</t>
  </si>
  <si>
    <t xml:space="preserve">■歴史的・文化的資源を生かした街の個性や魅力を引き出すまちづくりの支援
</t>
  </si>
  <si>
    <t>　(1)石畳と淡い街灯まちづくり支援事業</t>
  </si>
  <si>
    <t>(1)石畳と淡い街灯まちづくり支援事業</t>
  </si>
  <si>
    <t xml:space="preserve">・ 歴史的・文化的な資源を活かしたまちづくりに取り組むことで、大阪に対する誇りや愛着を高めるとともに、地域の景観づくりや賑わいづくり等の地域活動を、継続的なまちづくりへと発展させる。
　【事業中地区:6地区】
</t>
  </si>
  <si>
    <t>参　考（部局長マニフェスト等で掲載した目標等）</t>
  </si>
  <si>
    <t>　大阪版地方分権推進制度移譲事務交付金</t>
  </si>
  <si>
    <t>（H23年度決算）</t>
  </si>
  <si>
    <t>（地方債）</t>
  </si>
  <si>
    <t>都市計画指導調査費</t>
  </si>
  <si>
    <t>1,758人</t>
  </si>
  <si>
    <t>　給料　　　　6,391,655,266円</t>
  </si>
  <si>
    <t>　職員手当　5,158,385,959円</t>
  </si>
  <si>
    <t>流域下水道</t>
  </si>
  <si>
    <t>流域下水道</t>
  </si>
  <si>
    <t>事業</t>
  </si>
  <si>
    <t>日本下水道事業団補助金</t>
  </si>
  <si>
    <t>　日本下水道事業団補助金　   3,848,000円</t>
  </si>
  <si>
    <t>収用委員会</t>
  </si>
  <si>
    <t>運営事業</t>
  </si>
  <si>
    <t>収用委員会費</t>
  </si>
  <si>
    <t>大阪府土地開発公社貸付金</t>
  </si>
  <si>
    <t>総合都市交通体系調査費</t>
  </si>
  <si>
    <t>大阪圏鉄道網整備費</t>
  </si>
  <si>
    <t>可動式ホーム柵等整備費補助</t>
  </si>
  <si>
    <t>公共交通シームレス計画策定費</t>
  </si>
  <si>
    <t>鉄道駅耐震補強事業費</t>
  </si>
  <si>
    <t>港湾費</t>
  </si>
  <si>
    <t>阪神港機能強化費</t>
  </si>
  <si>
    <t>不動産調達特別会計繰出金</t>
  </si>
  <si>
    <t>石畳と淡い街灯まちづくり支援事業</t>
  </si>
  <si>
    <t>グリーンニューディール基金事業</t>
  </si>
  <si>
    <t>泉佐野丘陵地整備事業</t>
  </si>
  <si>
    <t>道路橋</t>
  </si>
  <si>
    <t>りょう費</t>
  </si>
  <si>
    <t>道路維持費</t>
  </si>
  <si>
    <t>Ｈ22年度は</t>
  </si>
  <si>
    <t>Ｈ22年度は</t>
  </si>
  <si>
    <t>道路維持費</t>
  </si>
  <si>
    <t>社会実験負担金</t>
  </si>
  <si>
    <t>河川砂防費</t>
  </si>
  <si>
    <t>水都大阪（ライトアップと水辺のにぎわい創出）</t>
  </si>
  <si>
    <t>事業</t>
  </si>
  <si>
    <t>槇尾川治水対策（河川改修）事業費</t>
  </si>
  <si>
    <t>新たな治水対策の推進事業</t>
  </si>
  <si>
    <t>狭山池博物館運営事業費</t>
  </si>
  <si>
    <t>水防対策費</t>
  </si>
  <si>
    <t>総務費</t>
  </si>
  <si>
    <t>建設費</t>
  </si>
  <si>
    <t>Ｈ２２年度は</t>
  </si>
  <si>
    <t>公債管理特別会計繰出金</t>
  </si>
  <si>
    <t>43人</t>
  </si>
  <si>
    <t>事業費</t>
  </si>
  <si>
    <t>Ｈ22年度は</t>
  </si>
  <si>
    <t>流域</t>
  </si>
  <si>
    <t>下水道費</t>
  </si>
  <si>
    <t>給料        78,443,908円</t>
  </si>
  <si>
    <t>職員手当　121,117,308円</t>
  </si>
  <si>
    <t>給料      　157,530,016円</t>
  </si>
  <si>
    <t>流域下水汚泥処理維持管理費</t>
  </si>
  <si>
    <t>流域下水道建設費</t>
  </si>
  <si>
    <t>流域下水道維持管理費</t>
  </si>
  <si>
    <t>流域下水汚泥処理建設費</t>
  </si>
  <si>
    <t>給料　     1,308,790,518円</t>
  </si>
  <si>
    <t>H22年度は</t>
  </si>
  <si>
    <t>港湾建設費</t>
  </si>
  <si>
    <t>翌年度繰越額　39,135,000円</t>
  </si>
  <si>
    <t>翌年度繰越額　 240,414,000円</t>
  </si>
  <si>
    <t>翌年度繰越額　88,990,000円</t>
  </si>
  <si>
    <t>翌年度繰越額　92,231,000円　</t>
  </si>
  <si>
    <t>翌年度繰越額　152,628,000円</t>
  </si>
  <si>
    <t>翌年度繰越額　911,680,000円</t>
  </si>
  <si>
    <t>翌年度繰越額　2,000,000円</t>
  </si>
  <si>
    <t>翌年度繰越額　173,100,000円</t>
  </si>
  <si>
    <t>翌年度繰越額　97,300,000円</t>
  </si>
  <si>
    <t>翌年度繰越額　38,941,000円</t>
  </si>
  <si>
    <t>翌年度繰越額　63,750,000円</t>
  </si>
  <si>
    <t>翌年度繰越額　364,736,000円</t>
  </si>
  <si>
    <t>翌年度繰越額　169,789,000円</t>
  </si>
  <si>
    <t>翌年度繰越額　77,345,000円</t>
  </si>
  <si>
    <t>翌年度繰越額　1,242,000円</t>
  </si>
  <si>
    <t>翌年度繰越額　22,829,000円</t>
  </si>
  <si>
    <t>翌年度繰越額 　61,116,000円</t>
  </si>
  <si>
    <t>翌年度繰越額　116,354,000円</t>
  </si>
  <si>
    <t>翌年度繰越額　26,100,000円</t>
  </si>
  <si>
    <t>翌年度繰越額　23,717,000円</t>
  </si>
  <si>
    <t>翌年度繰越額　57,282,000円</t>
  </si>
  <si>
    <t>翌年度繰越額　1,828,342,000円</t>
  </si>
  <si>
    <t>翌年度繰越額　51,098,000円</t>
  </si>
  <si>
    <t>翌年度繰越額　24,975,000円</t>
  </si>
  <si>
    <t>管理事業名</t>
  </si>
  <si>
    <t>管理事業名</t>
  </si>
  <si>
    <t xml:space="preserve">
</t>
  </si>
  <si>
    <t>22人</t>
  </si>
  <si>
    <t>347人</t>
  </si>
  <si>
    <t>丘陵整備</t>
  </si>
  <si>
    <t>関連事業</t>
  </si>
  <si>
    <t>　（社）地盤工学会等負担金  300,000円 ほか</t>
  </si>
  <si>
    <t>　IDC共益費負担金          3,819,360円</t>
  </si>
  <si>
    <t>　公用車リース契約解約金　  36,004円</t>
  </si>
  <si>
    <t>職員手当 1,498,066,286円</t>
  </si>
  <si>
    <t>職員手当　63,544,470円</t>
  </si>
  <si>
    <t>　　　　　　　　　　　　　     　75,600,000円 ほか</t>
  </si>
  <si>
    <t>　中河内府民センタービル耐震改修工事実施</t>
  </si>
  <si>
    <t>　設計委託  　　　　　　　　  8,032,500円　ほか</t>
  </si>
  <si>
    <t>　府民センタービルフェンス撤去修繕工事</t>
  </si>
  <si>
    <t>　　　　　　　　　　　　　　　　　  819,000円　ほか</t>
  </si>
  <si>
    <t>　都市計画縦覧図等修正業務委託　</t>
  </si>
  <si>
    <t>　　　　　　　　　　　　　　　　　　2,143,000円</t>
  </si>
  <si>
    <t>　　　　　　　　　　　　　　　　　　7,762,650円 ほか</t>
  </si>
  <si>
    <t>　                               271,652,000円  ほか</t>
  </si>
  <si>
    <t xml:space="preserve">                                   13,162,310円　ほか</t>
  </si>
  <si>
    <t>　長野公園　長野地区みどりの広場</t>
  </si>
  <si>
    <t>　遊具改修工事               42,037,800円  ほか</t>
  </si>
  <si>
    <t>公園緑地整備事業（寝屋川公園ほか8公園）</t>
  </si>
  <si>
    <t>9公園</t>
  </si>
  <si>
    <t>　錦織公園　南地区下水道実施設計委託</t>
  </si>
  <si>
    <t>　　　　　　　　　　　　　　　    　 6,243,300円  ほか</t>
  </si>
  <si>
    <t>　寝屋川公園　南地区整備工事（その２）　</t>
  </si>
  <si>
    <t>　                                 77,702,500円  ほか</t>
  </si>
  <si>
    <t>　久宝寺緑地補償費         74,127,084円  ほか</t>
  </si>
  <si>
    <t>石畳と淡い街灯まちづくり支援事業</t>
  </si>
  <si>
    <t>　一級河川　石川　環境整備工事</t>
  </si>
  <si>
    <t>2公園</t>
  </si>
  <si>
    <t>　大泉緑地照明灯LED化工事　</t>
  </si>
  <si>
    <t>　　　　　　　　　　　　　　　　　　 9,849,000円　ほか</t>
  </si>
  <si>
    <t>　【一】308号街路樹管理施設等整備工事</t>
  </si>
  <si>
    <t>　                                  25,050,000円  ほか</t>
  </si>
  <si>
    <t>　【主】大阪中央環状線街路樹補植工事</t>
  </si>
  <si>
    <t xml:space="preserve">                                  　20,940,000円  ほか</t>
  </si>
  <si>
    <t>　国直轄事業負担金     　　 91,745,992円</t>
  </si>
  <si>
    <t>―</t>
  </si>
  <si>
    <t>　泉佐野丘陵地　コラボレーション区域</t>
  </si>
  <si>
    <t>　久宝寺緑地用地買収費 436,179,573円  ほか</t>
  </si>
  <si>
    <t xml:space="preserve">  風致地区内行為許可交付金</t>
  </si>
  <si>
    <t>　寄附樹木植栽工事　　　　　   150,000円　ほか</t>
  </si>
  <si>
    <t>　実施設計委託　　　　　　 　13,692,000円　ほか</t>
  </si>
  <si>
    <t>　　　　　　　　　　　　　　　　　 24,000,000円　ほか</t>
  </si>
  <si>
    <t xml:space="preserve">　全国都市公園整備促進協議会負担金 </t>
  </si>
  <si>
    <t xml:space="preserve">                                         42,000円</t>
  </si>
  <si>
    <t>　全国土地収用研究会参加負担金 20,000円</t>
  </si>
  <si>
    <t>　（池田市ほか5市）　           1,180,000円　</t>
  </si>
  <si>
    <t>　公園緑地使用料還付金　　　  36,720円　</t>
  </si>
  <si>
    <t>　泉佐野丘陵地　駐車場周辺施設</t>
  </si>
  <si>
    <t>　整備工事（その１）　　　　  84,038,700円　ほか</t>
  </si>
  <si>
    <t xml:space="preserve">  整備機器に係る技能講習負担金　25,200円</t>
  </si>
  <si>
    <t>　　　　　　　　　　　　　　　　365,681,400円 ほか</t>
  </si>
  <si>
    <t>　一般会計繰出金　　　 240,704,000円</t>
  </si>
  <si>
    <t xml:space="preserve">  庁舎清掃等業務委託　　 1,676,808円  ほか</t>
  </si>
  <si>
    <t>　研修参加負担金   　    　   48,000円  ほか</t>
  </si>
  <si>
    <t>　流域下水道事業精算返納金　880,470,818円</t>
  </si>
  <si>
    <t xml:space="preserve">                                 41,864,000円　ほか</t>
  </si>
  <si>
    <t>　 運転管理業務委託  536,481,000円  ほか</t>
  </si>
  <si>
    <t>　(水処理)外運転管理業務委託 　　　</t>
  </si>
  <si>
    <t>　設備更新工事委託   645,965,250円  ほか</t>
  </si>
  <si>
    <t>　猪名川流域下水道原田処理場３系汚泥焼却</t>
  </si>
  <si>
    <t>　南大阪湾岸流域下水道北部水みらいセンター</t>
  </si>
  <si>
    <t>　水処理施設築造工事　437,309,900円  ほか</t>
  </si>
  <si>
    <t>　整備事業負担金     　  17,120,000円  ほか</t>
  </si>
  <si>
    <t>　南大阪湾岸流域下水道泉北送泥管</t>
  </si>
  <si>
    <t>　実施設計委託（H23-1） 12,656,700円　ほか</t>
  </si>
  <si>
    <t>　脱水機設備工事　　　　233,940,000円 ほか</t>
  </si>
  <si>
    <t>　南大阪湾岸流域下水道泉北送泥管</t>
  </si>
  <si>
    <t>　軌道横断部影響検討業務負担金（南海電鉄）</t>
  </si>
  <si>
    <t>　　　　　　　　　　　　　　　　　7,024,500円</t>
  </si>
  <si>
    <t>■"減災"のまちづくりをめざした取組の推進</t>
  </si>
  <si>
    <t>（１）6月　寝屋川南部地下河川と下水道増補幹線の暫定供用</t>
  </si>
  <si>
    <t>■地域とともにつくる"大阪の魅力づくり"</t>
  </si>
  <si>
    <t>（１）水質浄化施設の供用開始</t>
  </si>
  <si>
    <t>　①4月　今池水みらいセンターで新たに34,000㎥/日の高度処理系列</t>
  </si>
  <si>
    <t xml:space="preserve">  　 3月　小阪合ポンプ場から竜華水みらいセンターへの汚水送水施設</t>
  </si>
  <si>
    <t>　　　　　を供用開始（下水道高度処理対象区域を拡大）</t>
  </si>
  <si>
    <t>　②3月　小阪ポンプ場合流式下水道改善対策施設　供用開始</t>
  </si>
  <si>
    <t>■流域下水道インフラマネジメントの推進</t>
  </si>
  <si>
    <t>■インフラマネジメントの推進</t>
  </si>
  <si>
    <t>（１）地下河川と下水道増補幹線との暫定供用による広域的な浸水軽減</t>
  </si>
  <si>
    <t>　（寝屋川流域5市約3,800ha）</t>
  </si>
  <si>
    <t>（１）水質浄化に向けた取組の推進</t>
  </si>
  <si>
    <t>　　①下水道高度処理</t>
  </si>
  <si>
    <t>　　　　　を供用開始</t>
  </si>
  <si>
    <t>　　②合流式下水道の改善</t>
  </si>
  <si>
    <t>　　③下水道への接続促進</t>
  </si>
  <si>
    <t>（１）持続可能な下水道経営に向けた「流域下水道経営ビジョン（案）」の策定</t>
  </si>
  <si>
    <t>　　　　　・浸水軽減エリアの拡大　５市、約3,800ha</t>
  </si>
  <si>
    <t>　　　　　・貯留量の増加　96万㎥（地下河川63万㎥、増補幹線33万㎥）</t>
  </si>
  <si>
    <t>　　　　　・整備延長の延伸　26km（地下河川2km、増補幹線24㎞）</t>
  </si>
  <si>
    <t>内容・数値目標を取りまとめ、「流域下水道経営ビジョン（案）」の策定</t>
  </si>
  <si>
    <t>（１）3月　「維持管理のコスト縮減」、「改築更新事業の抑制・新規建設</t>
  </si>
  <si>
    <t>事業の重点化」、「会計の明確化・経営の安定化」について、具体的な</t>
  </si>
  <si>
    <t>　③ 先進都市の取り組み事例や効果を市町村に情報提供</t>
  </si>
  <si>
    <t xml:space="preserve">                                          6,759,331円</t>
  </si>
  <si>
    <t xml:space="preserve">                                          2,086,860円</t>
  </si>
  <si>
    <t xml:space="preserve">                                             68,000円</t>
  </si>
  <si>
    <t xml:space="preserve"> 　                                       2,239,600円</t>
  </si>
  <si>
    <t xml:space="preserve">                                      582,009,428円</t>
  </si>
  <si>
    <t>　る利子補給金                    40,902,932円</t>
  </si>
  <si>
    <t xml:space="preserve"> 　　　　　　　　　　　　　　　　　　  　　909,000円　</t>
  </si>
  <si>
    <t xml:space="preserve">  　　　　　　　　　　　　　　　   　8,400,800円 ほか</t>
  </si>
  <si>
    <t>　地積調査等委託料              52,496,902円</t>
  </si>
  <si>
    <t>　土地開発公社保有代替地資金に対する</t>
  </si>
  <si>
    <t>　貸付金　　 　　　　　　　　　　2,854,868,291円</t>
  </si>
  <si>
    <t>■活力ある大阪を実現するための交通ネットワーク</t>
  </si>
  <si>
    <t>　○機能的な交通ネットワークの形成（道路網）</t>
  </si>
  <si>
    <t>　○慢性的な交通渋滞の解消</t>
  </si>
  <si>
    <t>　（１）道路整備事業・立体交差化事業</t>
  </si>
  <si>
    <t>　（２）するっと交差点対策</t>
  </si>
  <si>
    <t>■安全・安心・快適な暮らしを実現するための交通</t>
  </si>
  <si>
    <t>　○交通安全性の向上</t>
  </si>
  <si>
    <t>　（１）歩行空間の整備</t>
  </si>
  <si>
    <t>　（２）歩道・踏切のバリアフリー化</t>
  </si>
  <si>
    <t>　（３）無電柱化</t>
  </si>
  <si>
    <t>■良好な施設の保全と機能向上</t>
  </si>
  <si>
    <t>　（１）防災・耐震対策</t>
  </si>
  <si>
    <t>　（１)防災・耐震対策</t>
  </si>
  <si>
    <t>　（２）予防保全型の維持管理</t>
  </si>
  <si>
    <t>　(２）予防保全型の維持管理</t>
  </si>
  <si>
    <t>　（１）機能的な交通ネットワークの形成（鉄道網）</t>
  </si>
  <si>
    <t>　（１）可動式ホーム柵の整備促進</t>
  </si>
  <si>
    <t>　（２）公共交通活性化によるクルマに依存しないまちづくり</t>
  </si>
  <si>
    <t>　　Ｈ２３年度処分実績　　１．４億円</t>
  </si>
  <si>
    <t xml:space="preserve">  長期（５年以上）保有資産について、平成３４年度迄に全て解消する。</t>
  </si>
  <si>
    <t>　　Ｈ２３年度末残資産額（計画）　５３５億円</t>
  </si>
  <si>
    <t>　　　　　　　　　　　　　　　　　Ｈ２３年度末　　５年以上　３９２億円　</t>
  </si>
  <si>
    <t>　　　　　　　　　 　　 　  Ｈ２３年度末   １０年以上　２４１億円</t>
  </si>
  <si>
    <t>　　　　　　　　　　　　　　　　　Ｈ２３年度末　１０年以上　３９２億円　</t>
  </si>
  <si>
    <t>■大阪府土地開発公社の健全化の推進</t>
  </si>
  <si>
    <t>■大阪府土地開発公社の健全化に関する基本方針（案）</t>
  </si>
  <si>
    <t>　　次により公社の健全化を推進する。</t>
  </si>
  <si>
    <t>　　 Ｈ２３年度に４1億円処分⇒Ｈ２３年度末残資産額　１億円</t>
  </si>
  <si>
    <t>　　未利用代替地を発生させず、早期処分を推進</t>
  </si>
  <si>
    <t>　Ｈ２３年度末資産残高　３３６億円</t>
  </si>
  <si>
    <t>　　　　　　　　　　　　　　Ｈ２３年度末　 　５年以上　２４２億円</t>
  </si>
  <si>
    <t>　○自然災害リスクの府民への開示</t>
  </si>
  <si>
    <t>　　①市町村との協議・調整を進め、府内河川の約３割強にあたる</t>
  </si>
  <si>
    <t>　①洪水リスクの開示（30河川）／②土砂災害危険個所にかかる警戒区域等の</t>
  </si>
  <si>
    <t>　○人命を守るための警戒避難体制の強化</t>
  </si>
  <si>
    <t>　洪水・土砂災害リスク周知のためのワークショップなどの実施（15個所）</t>
  </si>
  <si>
    <t>■魅力と賑わいに満ちた、都市ブランドとしての「水都大阪」の確立</t>
  </si>
  <si>
    <t>　　大阪ふれあいの水辺づくり整備完了（砂浜・修景）</t>
  </si>
  <si>
    <t>　・中之島にぎわいの森づくり事業の推進</t>
  </si>
  <si>
    <t>■水質浄化に向けた取組みの推進</t>
  </si>
  <si>
    <t>　・寝屋川水系での水質改善指標の設定</t>
  </si>
  <si>
    <t xml:space="preserve">■“減災”のまちづくりをめざした取組みの推進 </t>
  </si>
  <si>
    <t>１）防災意識の醸成、減災に向けた取組みの推進　</t>
  </si>
  <si>
    <t>　○自然災害リスクの府民への開示</t>
  </si>
  <si>
    <t>　　　54河川で洪水リスクを開示するとともに、身近な河川砂防施設の</t>
  </si>
  <si>
    <t xml:space="preserve">    指定・周知（800個所）</t>
  </si>
  <si>
    <t>　　　状況を知って頂くため、河川砂防施設の点検結果を公表</t>
  </si>
  <si>
    <t>　　②府内832箇所の警戒区域等を指定</t>
  </si>
  <si>
    <t>　○人命を守るための警戒避難体制の強化</t>
  </si>
  <si>
    <t>　　　ワークショップなどを府内22箇所で実施</t>
  </si>
  <si>
    <t>２）“減災”のまちづくりに向けた計画段階からの取組み推進</t>
  </si>
  <si>
    <t>　　寝屋川南部地下河川の延伸区間（2km）、寝屋川南部流域下水</t>
  </si>
  <si>
    <t>　地下河川と下水道増補幹線との暫定供用による広域的な浸水軽減</t>
  </si>
  <si>
    <t>　　道増補幹線（6幹線24km）の完成区間を一体的な貯留施設</t>
  </si>
  <si>
    <t>　　（96万㎥）として供用開始</t>
  </si>
  <si>
    <t>■魅力と賑わいに満ちた、都市ブランドとしての「水都大阪」の確立</t>
  </si>
  <si>
    <t>（１）「水都大阪」確立の方向性を示す「水と光のまちづくり構想」の策定</t>
  </si>
  <si>
    <t>（１）「水と光のまちづくり構想」の策定</t>
  </si>
  <si>
    <t xml:space="preserve">                            　　　    100,000円  ほか</t>
  </si>
  <si>
    <t>　                                　4,887,750円  ほか</t>
  </si>
  <si>
    <t>78路線</t>
  </si>
  <si>
    <t>道路維持修繕事業（国道423号ほか77路線）</t>
  </si>
  <si>
    <t>　北大阪急行電鉄㈱軌道敷隣接擁壁</t>
  </si>
  <si>
    <t xml:space="preserve">　維持修繕工事委託(国道423号) </t>
  </si>
  <si>
    <t>　りんくうタウン共同溝防災安全設備補修工事</t>
  </si>
  <si>
    <t xml:space="preserve">  水越トンネルに係る維持管理負担金</t>
  </si>
  <si>
    <t>　電気設備移転補償</t>
  </si>
  <si>
    <t>翌年度繰越額　70,921,000円</t>
  </si>
  <si>
    <t>舗装道補修事業（大阪中央環状線ほか67路線）</t>
  </si>
  <si>
    <t>68路線</t>
  </si>
  <si>
    <t xml:space="preserve">　路面性状調査委託（枚方亀岡線） </t>
  </si>
  <si>
    <t>　舗装補修工事（大阪臨海線）</t>
  </si>
  <si>
    <t>翌年度繰越額　33,706,000円</t>
  </si>
  <si>
    <t>道路防災事業（国道310号ほか30路線）</t>
  </si>
  <si>
    <t>31路線</t>
  </si>
  <si>
    <t xml:space="preserve">　道路防災設計委託（国道423号） </t>
  </si>
  <si>
    <t xml:space="preserve">　道路防災工事（国道371号 ） </t>
  </si>
  <si>
    <t>　道路防災工事に伴う立木取得補償</t>
  </si>
  <si>
    <t>翌年度繰越額  201,928,000円</t>
  </si>
  <si>
    <t>道路維持管理事業（国道307号ほか24路線）</t>
  </si>
  <si>
    <t>25路線</t>
  </si>
  <si>
    <t>　道路台帳修正及び現況調査委託</t>
  </si>
  <si>
    <t>　監視カメラ設置工事（国道170号）</t>
  </si>
  <si>
    <t>道路改良事業（大阪中央環状線ほか49路線）</t>
  </si>
  <si>
    <t>50路線</t>
  </si>
  <si>
    <t>　用地測量委託（国道170号）</t>
  </si>
  <si>
    <t>　道路改良工事（国道480号）</t>
  </si>
  <si>
    <t>　伏見柳谷高槻線道路改良工事に伴う用地取得費</t>
  </si>
  <si>
    <t>　JR東岸和田駅付近高架化に関する負担金</t>
  </si>
  <si>
    <t>　伏見柳谷高槻線補償物件移設に伴う補償費</t>
  </si>
  <si>
    <t>翌年度繰越額　661,774,000円</t>
  </si>
  <si>
    <t>70路線</t>
  </si>
  <si>
    <t>（国道170号ほか69路線）</t>
  </si>
  <si>
    <t>　歩行者通路工事委託（河内長野美原線）</t>
  </si>
  <si>
    <t>　歩道整備工事（園部能勢線）　</t>
  </si>
  <si>
    <t>　国道(旧)170号大阪府土地開発公社</t>
  </si>
  <si>
    <t>　国道(旧)170号大阪府土地開発公社</t>
  </si>
  <si>
    <t>翌年度繰越額　83,686,000円</t>
  </si>
  <si>
    <t>―</t>
  </si>
  <si>
    <t>平成23事業年度出資金（神戸・鳴門ﾙｰﾄ）</t>
  </si>
  <si>
    <t>橋りょう補修事業（国道170号ほか38路線）</t>
  </si>
  <si>
    <t>39路線</t>
  </si>
  <si>
    <t>　跨線橋耐震補強工事委託（国道170号）</t>
  </si>
  <si>
    <t>　高架橋耐震補強工事（国道170号）</t>
  </si>
  <si>
    <t>　高欄補修工事に関する負担金（大阪池田線）</t>
  </si>
  <si>
    <t>翌年度繰越額 　281,507,000円</t>
  </si>
  <si>
    <t>橋りょう整備事業（大阪中央環状線）</t>
  </si>
  <si>
    <t>　橋りょう移設工事にかかる協議資料作成委託</t>
  </si>
  <si>
    <t>　新明治橋第４橋上部工事</t>
  </si>
  <si>
    <t>翌年度繰越額  71,100,000円</t>
  </si>
  <si>
    <t>都市高速道路の建設等に伴う出資金</t>
  </si>
  <si>
    <t>街路事業（大和川線ほか28路線）</t>
  </si>
  <si>
    <t>29路線</t>
  </si>
  <si>
    <t>　近鉄南大阪線立体交差部工事委託</t>
  </si>
  <si>
    <t>　天美開削トンネル工事その１（躯体工）</t>
  </si>
  <si>
    <t xml:space="preserve">　三国塚口線に係る用地買収費 </t>
  </si>
  <si>
    <t>　関西電力鉄塔移設に伴う負担金（大和川線）</t>
  </si>
  <si>
    <t>　三国塚口線に係る補償費</t>
  </si>
  <si>
    <t>翌年度繰越額  4,631,837,000円</t>
  </si>
  <si>
    <r>
      <t>　電波障害対策業務委託(南海本線・高師浜線</t>
    </r>
    <r>
      <rPr>
        <sz val="11"/>
        <rFont val="ＭＳ Ｐゴシック"/>
        <family val="3"/>
      </rPr>
      <t>)</t>
    </r>
  </si>
  <si>
    <t xml:space="preserve">　東花園駅南側橋梁上部工事（近鉄奈良線） </t>
  </si>
  <si>
    <t>翌年度繰越額 　94,322,000円</t>
  </si>
  <si>
    <t>　落橋防止装置設置工事</t>
  </si>
  <si>
    <t>翌年度繰越額 　24,000,000円</t>
  </si>
  <si>
    <t xml:space="preserve">  阪急京都線（摂津市）費用便益分析委託</t>
  </si>
  <si>
    <t>―</t>
  </si>
  <si>
    <t>　不法投棄防止柵設置工事 16,343,726円 ほか</t>
  </si>
  <si>
    <t>　一級河川神崎川浄化浚渫工事</t>
  </si>
  <si>
    <t>　一級河川堂島川（旧淀川）環境整備設計委託</t>
  </si>
  <si>
    <t>　（大江橋～天神橋右岸）　10,158,000円　ほか</t>
  </si>
  <si>
    <t>　水の回廊ライトアップに関わるOSAKA光の</t>
  </si>
  <si>
    <t>　二級河川芦田川二層河川分流工等詳細設計委託</t>
  </si>
  <si>
    <t>　一級河川西除川改修事業に伴う用地費</t>
  </si>
  <si>
    <t>　二級河川松尾川改修事業に伴う補償費</t>
  </si>
  <si>
    <t>安威川ダムの建設工事等</t>
  </si>
  <si>
    <t>　安威川ダム左岸道路設計検討委託</t>
  </si>
  <si>
    <t>　安威川ダム付替道路工事（H23-1）</t>
  </si>
  <si>
    <t>　まちづくり検討業務委託</t>
  </si>
  <si>
    <t>　付替道路交通安全施設整備工事</t>
  </si>
  <si>
    <t>　一般府道槇尾山仏並線に伴う用地費</t>
  </si>
  <si>
    <t>　一般府道槇尾山仏並線に伴う補償費</t>
  </si>
  <si>
    <t>　二級河川槇尾川法面復旧工事に伴う</t>
  </si>
  <si>
    <t>　寝屋川北部地下河川讃良立坑築造工事</t>
  </si>
  <si>
    <t>（大阪市ほか1市）</t>
  </si>
  <si>
    <t>　一級河川正蓮寺川環境監視等業務委託</t>
  </si>
  <si>
    <t>　一級河川安治川防潮堤補強工事（島屋南入</t>
  </si>
  <si>
    <t>　堀上流右岸その1）　    269,368,000円　ほか</t>
  </si>
  <si>
    <t>　処分（揚土）負担金（H23） 106,938,000円 ほか</t>
  </si>
  <si>
    <t>通常砂防事業（淀川水系山辺川ほか34渓流）</t>
  </si>
  <si>
    <t>　淀川水系鍋田川右第2支川用地測量委託</t>
  </si>
  <si>
    <t>　淀川水系鳥坂山谷砂防えん堤工事(H23)</t>
  </si>
  <si>
    <t>　大津川水系父鬼川右第16支川物件補償</t>
  </si>
  <si>
    <t>（原(1)地区急傾斜地ほか20地区）</t>
  </si>
  <si>
    <t>　南野六丁目地区急傾斜地土質調査委託</t>
  </si>
  <si>
    <t>　原(1)地区急傾斜地外崩壊防止工事(H23)</t>
  </si>
  <si>
    <t>(鉢ケ嶺地区急傾斜地ほか18箇所）</t>
  </si>
  <si>
    <t>　大和川水系西旭ヶ丘外地すべり対策施設</t>
  </si>
  <si>
    <t>　鉢ケ嶺地区急傾斜地法枠補修工事</t>
  </si>
  <si>
    <t>　土砂災害雨量情報システム改良工事</t>
  </si>
  <si>
    <t>狭山池博物館の運営</t>
  </si>
  <si>
    <t>　電波障害対策施設撤去工事　7,676,550円</t>
  </si>
  <si>
    <t>　大阪府水防災情報システム</t>
  </si>
  <si>
    <t>　「真に水害に強いまち」を目指した整備等</t>
  </si>
  <si>
    <t>　・　JR高槻駅北東地区　公共施設整備の完了</t>
  </si>
  <si>
    <t>　・　寝屋川市駅東地区他１地区を実施</t>
  </si>
  <si>
    <t xml:space="preserve">・　駅前地区などで、土地の高度利用と都市機能の更新を図り、防災性能を備えた建築物及び公共施設の整備を行う。
【事業中地区：3地区約31ha（公共団体施行）、2地区約4ha（組合等施行）】
</t>
  </si>
  <si>
    <t xml:space="preserve">
■安全で安心できるまちづくり
（１）海岸保全施設の整備状況
　海岸施設整備延長　60.0ｋｍ（整備率92.0%）
  ①海岸保全施設機能強化事業の推進
　　　・忠岡岸和田地区　護岸及び水門改良工事
　　　・小島東地区　      護岸改良工事
　②親水性護岸整備事業の推進
　　　・堺地区　　 護岸改良工事
</t>
  </si>
  <si>
    <t xml:space="preserve">
■安全で安心できるまちづくり
（１）地震・津波及び高潮に対する安全で安心できるまちづくりに向けた
     海岸施設の整備
 　海岸施設整備計画延長　65.5ｋｍ
　　　①海岸保全施設の機能強化
         ・忠岡岸和田地区
　　　　 ・小島東地区
　　　②親水性護岸の整備
　  　　 ・堺地区</t>
  </si>
  <si>
    <t xml:space="preserve">
■産業再生と効率的な物流を支える各港湾施設の整備を推進
　 ふ頭整備（供用済）　堺泉北港７４バース
（１）堺泉北港汐見沖地区外貿ふ頭　水深１１ｍ岸壁　１バース整備
（２）堺泉北港堺2区内貿ふ頭[直轄事業]　水深7.5m耐震強化岸壁　
      １バース整備
■阪神港の国際競争力強化
（１）関西一体で「関西イノベーション国際戦略総合特区」を申請（H23.9）、指定を獲得（H23.12）
（２）大阪湾を取り巻く社会経済情勢と大阪湾諸港に求められる方向性を抽出した上で、将来の湾内港湾のあるべき姿を検討し、府営港湾が取るべき戦略の方向性を示した港湾戦略を策定</t>
  </si>
  <si>
    <t>　都市再開発促進協議会負担金90,000円 ほか</t>
  </si>
  <si>
    <t>組合等区画整理事業及び市街地再開発事業費</t>
  </si>
  <si>
    <t>補助（吹田操車場跡地地区土地区画整理事業</t>
  </si>
  <si>
    <t>ほか5地区等）</t>
  </si>
  <si>
    <t xml:space="preserve">　補助金（吹田操車場跡地地区等) </t>
  </si>
  <si>
    <t>　　　　　　　　　　　　　　　 　211,655,000円　ほか</t>
  </si>
  <si>
    <t>　（大阪市ほか35市町村）</t>
  </si>
  <si>
    <t>　交付金（大阪市）　             613,000円 ほか</t>
  </si>
  <si>
    <t>都市･地域再生緊急促進事業費補助</t>
  </si>
  <si>
    <t>(牧野駅東地区都市・地域再生緊急促進事業</t>
  </si>
  <si>
    <t>ほか１地区等）</t>
  </si>
  <si>
    <t>　補助金（牧野駅東地区）　74,313,000円　ほか</t>
  </si>
  <si>
    <t>（岸和田市 ほか5市）</t>
  </si>
  <si>
    <t>　補助金（岸和田市）　    158,232,000円  ほか</t>
  </si>
  <si>
    <t>　庁舎清掃業務委託　           570,389円 ほか</t>
  </si>
  <si>
    <t xml:space="preserve">                                       500,000円 ほか</t>
  </si>
  <si>
    <t>　府債償還金　             3,200,000,000円</t>
  </si>
  <si>
    <t>　府債利子　                　130,973,200円</t>
  </si>
  <si>
    <t>　(PFI委託)                 1,195,356,881円 ほか</t>
  </si>
  <si>
    <t>　箕面北部丘陵地区高区排水池築造工事</t>
  </si>
  <si>
    <t>　                         　　    61,283,250円 ほか</t>
  </si>
  <si>
    <t>　平成23年度難視聴対策負担金</t>
  </si>
  <si>
    <t xml:space="preserve">                                    3,885,000円 ほか</t>
  </si>
  <si>
    <t>　バス輸送事業者運行支援事業に係る負担金</t>
  </si>
  <si>
    <t xml:space="preserve">                      　　       83,660,000円  ほか</t>
  </si>
  <si>
    <t>　減債基金積立金　       206,400,000円</t>
  </si>
  <si>
    <t>　府債利子                  119,332,000円</t>
  </si>
  <si>
    <t>　借入利息　                   2,421,923円</t>
  </si>
  <si>
    <t xml:space="preserve">                 　　　　　　　    83,944,350円 ほか</t>
  </si>
  <si>
    <t xml:space="preserve">  （国道309号）                18,246,724円 ほか</t>
  </si>
  <si>
    <t>　(泉佐野岩出線)             33,374,000円 ほか</t>
  </si>
  <si>
    <t>　(柏原停車場大県線)        1,258,198円 ほか</t>
  </si>
  <si>
    <t>　                                 7,732,000円 ほか</t>
  </si>
  <si>
    <t>　                               57,239,700円  ほか</t>
  </si>
  <si>
    <t>　　　　　　　　　　　    　　　14,544,000円 ほか</t>
  </si>
  <si>
    <t>　　　　　　　　　　          　47,600,000円 ほか</t>
  </si>
  <si>
    <t xml:space="preserve">   (国道480号)                 143,300円 ほか</t>
  </si>
  <si>
    <t>　(国道168号ほか)          5,391,750円 ほか</t>
  </si>
  <si>
    <t>　                                 779,100 円 ほか</t>
  </si>
  <si>
    <t>　                   　           8,737,890円 ほか</t>
  </si>
  <si>
    <t xml:space="preserve"> 　                          1,107,912,900円 ほか</t>
  </si>
  <si>
    <t>　                                4,731,723円 ほか</t>
  </si>
  <si>
    <t>　(岸和田港塔原線)      878,500,000円 ほか</t>
  </si>
  <si>
    <t>　                             198,660,000円 ほか</t>
  </si>
  <si>
    <t>　八尾停車場線電線共同溝建設負担金に</t>
  </si>
  <si>
    <t>　かかる償還金　　　　　　　　　48,300円</t>
  </si>
  <si>
    <t>　              　　　　　   142,516,500 円 ほか</t>
  </si>
  <si>
    <t xml:space="preserve"> 　　　　　　　　　　　　　　　46,491,900 円 ほか</t>
  </si>
  <si>
    <t xml:space="preserve">  買戻し（用地）　　　　　 134,602,840円 ほか</t>
  </si>
  <si>
    <t xml:space="preserve">  　　　　　　　　　　　　　　208,950,090円 ほか</t>
  </si>
  <si>
    <t xml:space="preserve">  買戻し（補償）　　　　　 130,794,593円 ほか</t>
  </si>
  <si>
    <t>　国直轄事業負担金  6,465,502,854円</t>
  </si>
  <si>
    <t>　出資金　　　　　　　　　 838,880,000円</t>
  </si>
  <si>
    <t>　               　　　　 　  139,533,000円  ほか</t>
  </si>
  <si>
    <t>　              　 　　　　   114,726,150円  ほか</t>
  </si>
  <si>
    <t>　                　　　　　    24,607,341円</t>
  </si>
  <si>
    <t>　　　　　　　 　             　　　955,500円</t>
  </si>
  <si>
    <t>　                              70,000,000円 ほか</t>
  </si>
  <si>
    <t xml:space="preserve">                             3,069,000,000円</t>
  </si>
  <si>
    <t xml:space="preserve">  （堺松原線）               123,357,000円  ほか</t>
  </si>
  <si>
    <t xml:space="preserve">  （大和川線）            2,100,000,000 円  ほか</t>
  </si>
  <si>
    <r>
      <t xml:space="preserve">　                </t>
    </r>
    <r>
      <rPr>
        <sz val="11"/>
        <rFont val="ＭＳ Ｐゴシック"/>
        <family val="3"/>
      </rPr>
      <t xml:space="preserve">            </t>
    </r>
    <r>
      <rPr>
        <sz val="11"/>
        <rFont val="ＭＳ Ｐゴシック"/>
        <family val="3"/>
      </rPr>
      <t xml:space="preserve">  317,905,142円  ほか</t>
    </r>
  </si>
  <si>
    <r>
      <t xml:space="preserve"> 　            </t>
    </r>
    <r>
      <rPr>
        <sz val="11"/>
        <rFont val="ＭＳ Ｐゴシック"/>
        <family val="3"/>
      </rPr>
      <t xml:space="preserve">            </t>
    </r>
    <r>
      <rPr>
        <sz val="11"/>
        <rFont val="ＭＳ Ｐゴシック"/>
        <family val="3"/>
      </rPr>
      <t xml:space="preserve">     326,141,343円  ほか</t>
    </r>
  </si>
  <si>
    <r>
      <t xml:space="preserve">　                 </t>
    </r>
    <r>
      <rPr>
        <sz val="11"/>
        <rFont val="ＭＳ Ｐゴシック"/>
        <family val="3"/>
      </rPr>
      <t xml:space="preserve">           </t>
    </r>
    <r>
      <rPr>
        <sz val="11"/>
        <rFont val="ＭＳ Ｐゴシック"/>
        <family val="3"/>
      </rPr>
      <t xml:space="preserve">  240,922,700円  ほか</t>
    </r>
  </si>
  <si>
    <r>
      <t xml:space="preserve">　　　　　        </t>
    </r>
    <r>
      <rPr>
        <sz val="11"/>
        <rFont val="ＭＳ Ｐゴシック"/>
        <family val="3"/>
      </rPr>
      <t xml:space="preserve">            </t>
    </r>
    <r>
      <rPr>
        <sz val="11"/>
        <rFont val="ＭＳ Ｐゴシック"/>
        <family val="3"/>
      </rPr>
      <t xml:space="preserve">   63,613,000円  ほか</t>
    </r>
  </si>
  <si>
    <r>
      <t xml:space="preserve">　　　　　    </t>
    </r>
    <r>
      <rPr>
        <sz val="11"/>
        <rFont val="ＭＳ Ｐゴシック"/>
        <family val="3"/>
      </rPr>
      <t xml:space="preserve">            </t>
    </r>
    <r>
      <rPr>
        <sz val="11"/>
        <rFont val="ＭＳ Ｐゴシック"/>
        <family val="3"/>
      </rPr>
      <t xml:space="preserve">   1,767,127,000円  ほか</t>
    </r>
  </si>
  <si>
    <r>
      <t xml:space="preserve">　　　　　       </t>
    </r>
    <r>
      <rPr>
        <sz val="11"/>
        <rFont val="ＭＳ Ｐゴシック"/>
        <family val="3"/>
      </rPr>
      <t xml:space="preserve">            </t>
    </r>
    <r>
      <rPr>
        <sz val="11"/>
        <rFont val="ＭＳ Ｐゴシック"/>
        <family val="3"/>
      </rPr>
      <t xml:space="preserve">    52,554,600円  ほか</t>
    </r>
  </si>
  <si>
    <r>
      <t xml:space="preserve">　（大阪ﾓﾉﾚｰﾙ） </t>
    </r>
    <r>
      <rPr>
        <sz val="11"/>
        <rFont val="ＭＳ Ｐゴシック"/>
        <family val="3"/>
      </rPr>
      <t xml:space="preserve">         </t>
    </r>
    <r>
      <rPr>
        <sz val="11"/>
        <rFont val="ＭＳ Ｐゴシック"/>
        <family val="3"/>
      </rPr>
      <t xml:space="preserve"> 141,914,850円 ほか</t>
    </r>
  </si>
  <si>
    <t>　（大阪ﾓﾉﾚｰﾙ）             75,766,450円 ほか</t>
  </si>
  <si>
    <t xml:space="preserve">                                  3,269,050円 </t>
  </si>
  <si>
    <t>　　　　             　　　　　　16,269,750円</t>
  </si>
  <si>
    <t>　大阪版地方分権推進制度交付金</t>
  </si>
  <si>
    <t>　　　　　　　　　　　　　　　　　　 728,000円</t>
  </si>
  <si>
    <t>　2011おおさか交通安全ファミリー</t>
  </si>
  <si>
    <t>　　　　　　　　　   　　　　　　　1,531,950円　ほか</t>
  </si>
  <si>
    <t>19市町村</t>
  </si>
  <si>
    <t>可動式ホーム柵整備事業</t>
  </si>
  <si>
    <t>　可動式ホーム柵整備事業費補助金</t>
  </si>
  <si>
    <t>　国直轄事業負担金　　　　　40,951,960円</t>
  </si>
  <si>
    <t>―</t>
  </si>
  <si>
    <t>公共交通シームレス計画策定事業</t>
  </si>
  <si>
    <t>　公共交通シームレス計画策定業務委託</t>
  </si>
  <si>
    <t>　　　　　　　　　　　　　　　　　　21,980,700円</t>
  </si>
  <si>
    <t>2駅</t>
  </si>
  <si>
    <t>　鉄道駅耐震補強事業補助金(南海なんば駅）</t>
  </si>
  <si>
    <t>　　                               27,770,265円  ほか</t>
  </si>
  <si>
    <t>　寝屋川流域協議会負担金　　360,000円 ほか</t>
  </si>
  <si>
    <t xml:space="preserve">　不法投棄物撤去委託 　　 35,219,091 円 ほか </t>
  </si>
  <si>
    <t>　（三国橋上流その3）　       1,500,000円　ほか</t>
  </si>
  <si>
    <t>　（三国橋上流その3)　　    28,900,000円　ほか</t>
  </si>
  <si>
    <t>　（揚土）負担金（Ｈ23）　    19,171,000円　ほか</t>
  </si>
  <si>
    <t>　一級河川堂島川（旧淀川）堂島大橋ライト</t>
  </si>
  <si>
    <t>　アップ施設設置工事　　  71,400,000円　ほか</t>
  </si>
  <si>
    <t>　　　　　　　　　　　　　　　　　　　 598,440円 ほか</t>
  </si>
  <si>
    <t>　一級河川尻無川尻無川水門電気設備改築</t>
  </si>
  <si>
    <t>　工事　　　　　　　　　　　　　208,000,000円　ほか</t>
  </si>
  <si>
    <t>　（揚土）負担金　　　　　　115,791,000　円　ほか</t>
  </si>
  <si>
    <t>　一級河川西除川工事に伴う工事損失補償</t>
  </si>
  <si>
    <t>河川改良工事（芦田川ほか52河川）</t>
  </si>
  <si>
    <t xml:space="preserve">                      　　　　　　  7,610,400円　ほか</t>
  </si>
  <si>
    <t>　                  　　　　　　  42,056,919円　ほか</t>
  </si>
  <si>
    <t>　負担金　　                  169,350,000円　ほか</t>
  </si>
  <si>
    <t>　                 　　　　　　  　62,068,117円　ほか</t>
  </si>
  <si>
    <t>53河川</t>
  </si>
  <si>
    <t>　                         　　　   3,979,850円　ほか</t>
  </si>
  <si>
    <t xml:space="preserve">                            　　  61,000,000円　ほか　</t>
  </si>
  <si>
    <t xml:space="preserve">  （土地） 　　　　　　　　　　560,543,498円 ほか</t>
  </si>
  <si>
    <t>　安威川ダム水特法第12条負担金</t>
  </si>
  <si>
    <t xml:space="preserve">                           　　 150,916,470円　ほか</t>
  </si>
  <si>
    <t>2箇所</t>
  </si>
  <si>
    <t xml:space="preserve">  （補償）　　　　　　　　　   　 4,037,300円　ほか</t>
  </si>
  <si>
    <t xml:space="preserve">                                   1,526,700円　ほか　</t>
  </si>
  <si>
    <t xml:space="preserve">                                   7,075,950円　ほか　</t>
  </si>
  <si>
    <t>　                   　　     　　　 940,905円</t>
  </si>
  <si>
    <t>　                   　　　　    　   44,300円</t>
  </si>
  <si>
    <t>　架空配電線移設負担金 　1,898,876円　ほか</t>
  </si>
  <si>
    <t>　国直轄事業負担金　  4,358,500,643円</t>
  </si>
  <si>
    <t>　Ⅱ発掘調査(その12) 　   76,446,300円　ほか</t>
  </si>
  <si>
    <t xml:space="preserve">                            　1,546,263,000円　ほか</t>
  </si>
  <si>
    <t>　に伴う用地費　           303,434,181円　ほか</t>
  </si>
  <si>
    <t>　支障物件移設工事等負担金</t>
  </si>
  <si>
    <t>　　　　　　　　　　　　　　　　　24,086,050円 ほか</t>
  </si>
  <si>
    <t>　に伴う補償費　             　5,007,436円 ほか</t>
  </si>
  <si>
    <t>　城北川河川改良事業負担金 　</t>
  </si>
  <si>
    <t>　　　　　　　　　　　　　　　　　76,689,000円　ほか</t>
  </si>
  <si>
    <t>　（Ｈ２３）　　　　　　　　　　　　9,099,300円　ほか</t>
  </si>
  <si>
    <r>
      <t>　ﾙﾈｯｻﾝｽ実行委員会負担金3,000,000円</t>
    </r>
    <r>
      <rPr>
        <sz val="11"/>
        <rFont val="ＭＳ Ｐゴシック"/>
        <family val="3"/>
      </rPr>
      <t xml:space="preserve"> </t>
    </r>
    <r>
      <rPr>
        <sz val="11"/>
        <rFont val="ＭＳ Ｐゴシック"/>
        <family val="3"/>
      </rPr>
      <t>ほか</t>
    </r>
  </si>
  <si>
    <t xml:space="preserve">        　　　　　　　　　　　　　　 1,080,200円　ほか</t>
  </si>
  <si>
    <t>　一級河川東檜尾川改修工事</t>
  </si>
  <si>
    <r>
      <t xml:space="preserve">  （1</t>
    </r>
    <r>
      <rPr>
        <sz val="11"/>
        <rFont val="ＭＳ Ｐゴシック"/>
        <family val="3"/>
      </rPr>
      <t>号橋梁上下流）　</t>
    </r>
    <r>
      <rPr>
        <sz val="11"/>
        <rFont val="ＭＳ Ｐゴシック"/>
        <family val="3"/>
      </rPr>
      <t xml:space="preserve">   </t>
    </r>
    <r>
      <rPr>
        <sz val="11"/>
        <rFont val="ＭＳ Ｐゴシック"/>
        <family val="3"/>
      </rPr>
      <t>　  109,848,875円　ほか</t>
    </r>
  </si>
  <si>
    <t>二級河川春木川外測量委託13,518,750円 ほか</t>
  </si>
  <si>
    <t>　                 　　　            2,619,750円 ほか</t>
  </si>
  <si>
    <t xml:space="preserve">                                   17,600,000円 ほか</t>
  </si>
  <si>
    <t>　大津川水系父鬼川右第16支川</t>
  </si>
  <si>
    <t xml:space="preserve">  公有財産購入費              1,450,718円 ほか</t>
  </si>
  <si>
    <t>　淀川水系小和田川渓流保全工事に伴う送水</t>
  </si>
  <si>
    <t>　管移設に係る負担金　　　 　　808,500円</t>
  </si>
  <si>
    <t>　　　　　　　　　                       85,202円 ほか</t>
  </si>
  <si>
    <t>35渓流</t>
  </si>
  <si>
    <t>　　　　　　　　　　　　　       　2,087,700 円　ほか</t>
  </si>
  <si>
    <t xml:space="preserve">                      　      　    8,520,000円　ほか</t>
  </si>
  <si>
    <t>21地区</t>
  </si>
  <si>
    <t>　アンカー点検業務委託　 12,680,850 円 ほか</t>
  </si>
  <si>
    <t>　　　　　　　　　　　　　　      　1,953,000円 ほか</t>
  </si>
  <si>
    <t>19箇所</t>
  </si>
  <si>
    <t>4市町村</t>
  </si>
  <si>
    <t>4市町村</t>
  </si>
  <si>
    <t xml:space="preserve">   (吹田市)           　　　    10,804,500円 ほか</t>
  </si>
  <si>
    <t xml:space="preserve">  　　　　　　　　　　             10,000,000円 ほか</t>
  </si>
  <si>
    <t>　設備保守点検業務委託　  6,583,776円 ほか</t>
  </si>
  <si>
    <t xml:space="preserve">   保守点検委託              47,040,000円  ほか</t>
  </si>
  <si>
    <t>　                                 17,205,300円　ほか</t>
  </si>
  <si>
    <t>　淀川左岸水防事務組合補助金</t>
  </si>
  <si>
    <t xml:space="preserve">                                     1,700,000円 ほか</t>
  </si>
  <si>
    <t>　阪南港海岸忠岡岸和田地区 防潮堤改良等</t>
  </si>
  <si>
    <t>　堺泉北港堺旧港地区 護岸改良工事</t>
  </si>
  <si>
    <t>　詳細設計委託　　　　　　 　  2,599,950円 ほか</t>
  </si>
  <si>
    <t>2地区</t>
  </si>
  <si>
    <t>2地区</t>
  </si>
  <si>
    <t>　点検整備業務委託　　　　　11,489,625円 ほか</t>
  </si>
  <si>
    <t xml:space="preserve">　泉州海岸岸和田水門外 塗装工事  </t>
  </si>
  <si>
    <t xml:space="preserve"> 　　　　　　　　　　　　　　 　　　15,466,500円 ほか</t>
  </si>
  <si>
    <t>　庁舎電気負担金　　　　　　　1,714,000円</t>
  </si>
  <si>
    <t>　泉州海岸出島石津地区外 防潮堤</t>
  </si>
  <si>
    <t>　嵩上実施設計委託　　　　　 8,450,400円 ほか</t>
  </si>
  <si>
    <t>　泉州海岸小島東地区防潮堤改良工事</t>
  </si>
  <si>
    <t xml:space="preserve">                                    80,000,000円 ほか</t>
  </si>
  <si>
    <t xml:space="preserve">                                   17,496,150円 ほか</t>
  </si>
  <si>
    <t xml:space="preserve">　阪南港忠岡地区維持浚渫工事　 </t>
  </si>
  <si>
    <t>　　　　　　　　　　　　　　　　　 28,432,950円 ほか</t>
  </si>
  <si>
    <t xml:space="preserve">                                    1,250,000円 ほか  </t>
  </si>
  <si>
    <t xml:space="preserve">                                  47,780,250円 ほか</t>
  </si>
  <si>
    <t xml:space="preserve">                                   6,000,000円 ほか</t>
  </si>
  <si>
    <t>　船舶「しらさぎ」電波利用負担金　400円</t>
  </si>
  <si>
    <t>　堺泉北港外 府営港湾の港湾戦略調査委託</t>
  </si>
  <si>
    <t>　　　　　　　　　　　　　　　　　　4,741,800円　ほか</t>
  </si>
  <si>
    <t>　港湾調査事務委託　  　　　1,079,000円 ほか</t>
  </si>
  <si>
    <t xml:space="preserve">                                　    475,000円　ほか</t>
  </si>
  <si>
    <t>　阪南港外 港湾施設維持管理計画策定委託</t>
  </si>
  <si>
    <t>　                                 13,881,000円 ほか　</t>
  </si>
  <si>
    <t>　堺泉北港汐見沖地区臨港道路整備工事</t>
  </si>
  <si>
    <t>　                           　    41,204,100円 ほか</t>
  </si>
  <si>
    <t>　国直轄事業負担金　     636,797,079円</t>
  </si>
  <si>
    <t>　堺泉北港泉大津大橋橋梁補修設計委託　　</t>
  </si>
  <si>
    <t xml:space="preserve">                            　　    3,639,300円 ほか</t>
  </si>
  <si>
    <t>　一般府道　本堂高井田線　災害復旧</t>
  </si>
  <si>
    <t>一般府道　本堂高井田線　災害復旧工事等</t>
  </si>
  <si>
    <t>二級河川津田川　災害復旧工事（H22)等</t>
  </si>
  <si>
    <t>　二級河川津田川　災害復旧工事（H22）</t>
  </si>
  <si>
    <t>　                                 4,824,500円　ほか</t>
  </si>
  <si>
    <t>1河川・3路線</t>
  </si>
  <si>
    <t>4河川</t>
  </si>
  <si>
    <t>　公債管理特別会計繰出金　9,316,914,475円</t>
  </si>
  <si>
    <t>　堺泉北港大浜地区外国際埠頭施設保安</t>
  </si>
  <si>
    <t>　対策警備業務　        　　 55,064,299円 ほか</t>
  </si>
  <si>
    <t>　堺泉北港上屋消防設備塗装工事</t>
  </si>
  <si>
    <t>　                     　          13,192,000円 ほか</t>
  </si>
  <si>
    <t>　                               640,187,700円 ほか</t>
  </si>
  <si>
    <t>　ポートセミナー事業に係る委託契約</t>
  </si>
  <si>
    <t>　                                    255,000円</t>
  </si>
  <si>
    <t>　堺泉北港泉北7区外保安対策設備実施設計</t>
  </si>
  <si>
    <t>　委託　  　　　　　   　         1,087,000円 ほか</t>
  </si>
  <si>
    <t>　堺泉北港堺２区荷捌地舗装工事</t>
  </si>
  <si>
    <t xml:space="preserve">                                 109,200,000円 ほか</t>
  </si>
  <si>
    <t>　堺泉北港堺１号上屋外上屋屋根補修設計</t>
  </si>
  <si>
    <t>　委託　　　　　　　　　　　　　　6,000,000円 ほか</t>
  </si>
  <si>
    <t>　堺泉北港泉北７区泉北２０号</t>
  </si>
  <si>
    <t xml:space="preserve">  上屋屋根補修工事　 　　104,643,000円 ほか</t>
  </si>
  <si>
    <t>■H22に引き続き、黒字決算継続。</t>
  </si>
  <si>
    <t>（１）H23決算見込値：実質収支275,509円（5年連続黒字維持）</t>
  </si>
  <si>
    <t>　　　・堺泉北港汐見沖地区荷捌き地整備事業　進捗率：H23 3.1%</t>
  </si>
  <si>
    <t>　　　・ちきりアイランド（阪南２区）第１期製造業用地 誘致予定面積　約12.2ha</t>
  </si>
  <si>
    <t>（３）港湾物流の効率化に資するための流通施設用地や保管施設用地等への</t>
  </si>
  <si>
    <t>　　　企業誘致促進</t>
  </si>
  <si>
    <t xml:space="preserve">      企業立地面積　約11.５ha</t>
  </si>
  <si>
    <t xml:space="preserve">
■指定管理者制度
（１）府営公園の管理業務をより効果的に行い、住民サービスの向上等を目的として指定管理者制度を導入
（２）浜寺公園他8公園について、次期指定管理者の公募・選定を実施（指定管理期間：平成24年4月1日～平成29年3月31日）
■防災公園整備事業
（１）防災関連施設整備及び避難広場等の整備（防災公園：寝屋川公園ほか9公園）
■バリアフリー事業
（１）「高齢者、障害者等の移動等の円滑化の促進に関する法律」及び「大阪府福祉のまちづくり条例」に基づく施設の整備（府営18公園）
■「みどりの風を感じる大都市・大阪」の実現に向けた取組みの推進
（１）みどりの風促進区域における緑化促進
　　・地域が主体となった公共空間と民有地の一体的緑化
（２）オール大阪での「みどりの行動」の推進
　　・「（仮称）みどりと風の月間」を設定
</t>
  </si>
  <si>
    <t xml:space="preserve">　・　吹田操車場跡地地区他2地区を実施
</t>
  </si>
  <si>
    <t xml:space="preserve">・　都市基盤が未整備な市街地等を健全な市街地にするため、道路・公園・河川等の公共施設を整備・改善し、宅地利用の増進を図る。
【事業中地区：7地区約76ha （組合施行）、2地区764ha（都市再生機構施行）、1地区21ha（個人施行）】
</t>
  </si>
  <si>
    <t>　（１）新名神アクセス道路</t>
  </si>
  <si>
    <t>　　国道423号(箕面IC)、高槻東道路（高槻IC）で大規模工事に着手</t>
  </si>
  <si>
    <t>　　国道423号、（都）大岩線、高槻東道路</t>
  </si>
  <si>
    <t>　　三宅高架橋上部工事及びシールド・開削トンネル工事等を推進</t>
  </si>
  <si>
    <t>　　H26年度末　全線供用予定</t>
  </si>
  <si>
    <t>　　国道480号　第二トンネル貫通</t>
  </si>
  <si>
    <t>　　泉佐野岩出線、国道371号BP、国道480号BP</t>
  </si>
  <si>
    <t>　　（都）茨木箕面丘陵線　清水高架橋完成</t>
  </si>
  <si>
    <t>　　清水高架橋、</t>
  </si>
  <si>
    <t>　　連立事業の推進（近鉄奈良線、JRおおさか東線、南海本線、</t>
  </si>
  <si>
    <t>　　近鉄奈良線、JRおおさか東線、南海本線、南海本線・高師浜線など</t>
  </si>
  <si>
    <t>　　南海本線・高師浜線など）</t>
  </si>
  <si>
    <t>　　府道(旧)大阪中央環状線、府道柏原駒ヶ谷千早赤阪線など完了</t>
  </si>
  <si>
    <t>　　府道(旧)大阪中央環状線、府道柏原駒ヶ谷千早赤阪線など</t>
  </si>
  <si>
    <t>　　府道河内長野美原線(大阪狭山市東池尻)歩道BOX本体工事着手</t>
  </si>
  <si>
    <t>　　府道深野南寺方大阪線、府道河内長野美原線、府道枚方茨木線など</t>
  </si>
  <si>
    <t>　  府道園部能勢線（能勢町宿野）など完了</t>
  </si>
  <si>
    <t>　　府道茨木摂津線、府道泉佐野熊取線など完了</t>
  </si>
  <si>
    <t>　　府道豊中摂津線、国道（旧）170号など</t>
  </si>
  <si>
    <t>　　府道美原太子線　（L=870m）など工事完了</t>
  </si>
  <si>
    <t>　　府道美原太子線、府道大阪港八尾線など</t>
  </si>
  <si>
    <t>　　広域緊急交通路の耐震補強16橋完成</t>
  </si>
  <si>
    <t>　　広域緊急交通路の耐震性強化　（主）大阪臨海線　新津田川橋等</t>
  </si>
  <si>
    <t>　　道路法面の要対策箇所の対策推進（17箇所完了）</t>
  </si>
  <si>
    <t>　　道路法面の防災対策</t>
  </si>
  <si>
    <t>　　橋梁の長寿命化の推進（40橋実施）</t>
  </si>
  <si>
    <t>　　橋梁長寿命化の推進</t>
  </si>
  <si>
    <t>　　ＪＲおおさか東線（新大阪～放出）の工事推進</t>
  </si>
  <si>
    <t>　　ＪＲおおさか東線（新大阪～放出）　Ｈ30年度開業予定</t>
  </si>
  <si>
    <t>　　大阪市営地下鉄長堀鶴見緑地線　門真南駅の整備完了</t>
  </si>
  <si>
    <t>　　大阪市営地下鉄長堀鶴見緑地線　門真南駅</t>
  </si>
  <si>
    <t>　　　公共交通の乗り継ぎ利便性改善の基本方針策定</t>
  </si>
  <si>
    <t>　　木津川ウォールペインティング・天満橋・堂島大橋・ほたるまち対岸</t>
  </si>
  <si>
    <t xml:space="preserve">
</t>
  </si>
  <si>
    <t>　　・船着場（5か所）・大江橋下流左岸のライトアップ点灯</t>
  </si>
  <si>
    <t>（２）ライトアップ、水辺の賑わい創出</t>
  </si>
  <si>
    <t>　　中之島にぎわいの森づくり（天満天神の森）基盤整備概成</t>
  </si>
  <si>
    <t>　・大阪ふれあいの水辺づくり事業の推進</t>
  </si>
  <si>
    <t>―</t>
  </si>
  <si>
    <t>土地区画</t>
  </si>
  <si>
    <t>整理事業費</t>
  </si>
  <si>
    <t>（１）寝屋川流域協議会において、府民も実感しやすい指標を盛り込ん</t>
  </si>
  <si>
    <t>だ寝屋川水環境改善計画案のとりまとめ</t>
  </si>
  <si>
    <t>　・光景観の東西拠点の概成（ﾗｲﾄｱｯﾌﾟ；天満橋、堂島大橋、玉江橋、船着場）</t>
  </si>
  <si>
    <t xml:space="preserve">
■産業再生と効率的な物流を支える港湾空間の整備
 　ふ頭整備（全体計画）　堺泉北港　８３バース　　
（１）中古車や合板等の主要貨物の拠点港として、物流機能の拡充に向けた
     港湾施設の整備
        ・堺泉北港汐見沖地区　水深11m外貿ふ頭整備　１バース
（２）広範囲に被害が及ぶような大規模地震が発生した場合に、海上からの
     緊急物資の輸送に対応するため、基幹的広域防災拠点の整備
　　 　・堺泉北港堺2区  水深7.5m内貿ふ頭整備（耐震強化岸壁整備）１バース
■阪神港の国際競争力強化
（１）関係府県市が一体となり、「国際戦略総合特区」を申請
（２）府営港湾の経営民営化、将来の湾内港湾の一元化にかかる課題の整理、中長期的な港湾戦略の策定
</t>
  </si>
  <si>
    <t>　　　　・　鉄道駅周辺の商業、業務用ビルの活性化、再生に向けた
　　　　　制度改正を国に要望するとともに、再開発ビルのリニュー
　　　　　アル方針をとりまとめ</t>
  </si>
  <si>
    <t>　　　・　老朽化・空洞化の進む既存再開発ビルのリニューアルに向けた方策
　　　　検討・とりまとめ</t>
  </si>
  <si>
    <t>（２）港湾の機能を効率的に発揮させるために必要なふ頭用地、上屋、荷役</t>
  </si>
  <si>
    <t>　　機械などの港湾施設の整備を推進</t>
  </si>
  <si>
    <t>　　　・堺泉北港堺２区荷捌き地整備事業　</t>
  </si>
  <si>
    <t>　  　 進捗率:H22 78.5%⇒H23 100％</t>
  </si>
  <si>
    <t xml:space="preserve">
■箕面北部丘陵整備（箕面森町）事業の推進
（１）第１区域については、住民生活に必要となるインフラ整備を進め、
     民間活力により整備が進められる第２区域の開発に合わせ、所要
     の工事を実施。
　　　・土砂受入工事
　　　・高区配水池築造工事
　　　・土地区画整理ＰＦＩ事業　等</t>
  </si>
  <si>
    <t>14回</t>
  </si>
  <si>
    <t>4回</t>
  </si>
  <si>
    <t>　（市交門真南駅）    　       9,258,000円</t>
  </si>
  <si>
    <t xml:space="preserve"> 　                                65,600,000円</t>
  </si>
  <si>
    <t>　                               504,200,000円</t>
  </si>
  <si>
    <t>　                               164,876,000円</t>
  </si>
  <si>
    <t>　                               181,291,925円</t>
  </si>
  <si>
    <r>
      <t xml:space="preserve">
■指定管理者制度による効率的な管理運営
（１）府営公園の安全性・利便性を確保するため、公園施設の補修・清掃等維持管理を実施
（２）浜寺公園他8公園の指定管理者について、次期指定管理者の公募・選定を実施（指定管理期間：平成24年4月1日～平成29年3月31日）
■災害時の避難地・支援拠点となる公園や防災施設の整備推進
（１）災害時における防災機能を確保するための施設整備や避難広場等となる公園整備を実施（寝屋川公園ほか2公園）
■バリアフリー事業の推進
（１）公園施設のバリアフリー化を進め、各施設の適正な維持管理を実施（錦織公園ほか3公園）
■みどりの風を感じる大都市・大阪の実現に向けた取組み
（１）みどりの風促進区域における緑化促進
　・41箇所の地域で、緑化プラン作成による民有地緑化を実施
（２）オール大阪での「みどりの行動」の推進
　・「みどりと風の月間」において、服部緑地都市緑化植物園「夕涼みイベント」ほか12公園でイベントを実施
</t>
    </r>
  </si>
  <si>
    <t>　　学識者、関係機関からなる「公共交通の乗り継ぎ改善に関する検討
　会」を立ち上げ、検討実施</t>
  </si>
  <si>
    <t>1駅</t>
  </si>
  <si>
    <t>　・　岸和田市他５市で実施</t>
  </si>
  <si>
    <t>　地価調査鑑定評価委託料　   56,429,100円</t>
  </si>
  <si>
    <r>
      <t>　委託　　　　　　　　　</t>
    </r>
    <r>
      <rPr>
        <sz val="11"/>
        <rFont val="ＭＳ Ｐゴシック"/>
        <family val="3"/>
      </rPr>
      <t xml:space="preserve">   </t>
    </r>
    <r>
      <rPr>
        <sz val="11"/>
        <rFont val="ＭＳ Ｐゴシック"/>
        <family val="3"/>
      </rPr>
      <t>　　　2</t>
    </r>
    <r>
      <rPr>
        <sz val="11"/>
        <rFont val="ＭＳ Ｐゴシック"/>
        <family val="3"/>
      </rPr>
      <t>9,</t>
    </r>
    <r>
      <rPr>
        <sz val="11"/>
        <rFont val="ＭＳ Ｐゴシック"/>
        <family val="3"/>
      </rPr>
      <t>780,100円　ほか</t>
    </r>
  </si>
  <si>
    <t>　工事（H23)　　　　　　　  　　6,184,500円　ほか</t>
  </si>
  <si>
    <t>　土砂災害情報相互通報ｼｽﾃﾑ整備事業委託</t>
  </si>
  <si>
    <t>　一級河川神崎川環境監視業務委託</t>
  </si>
  <si>
    <t xml:space="preserve">  　　　　　　　　　　　　　　　 　 40,351,500円 ほか</t>
  </si>
  <si>
    <t>　阪南港阪南4区臨港道路舗装補修工事</t>
  </si>
  <si>
    <t xml:space="preserve">                                   21,897,750円 ほか</t>
  </si>
  <si>
    <t>8</t>
  </si>
  <si>
    <t>9</t>
  </si>
  <si>
    <t>12</t>
  </si>
  <si>
    <t>16</t>
  </si>
  <si>
    <t>17</t>
  </si>
  <si>
    <t>18</t>
  </si>
  <si>
    <t>19</t>
  </si>
  <si>
    <t>20</t>
  </si>
  <si>
    <t>21</t>
  </si>
  <si>
    <t>23</t>
  </si>
  <si>
    <t>24</t>
  </si>
  <si>
    <t>　主要地方道　泉佐野打田線設計業務委託</t>
  </si>
  <si>
    <t>　                                     3,000,000円  ほか</t>
  </si>
  <si>
    <t>都市開発事業</t>
  </si>
  <si>
    <t>公共用地</t>
  </si>
  <si>
    <t>先行取得事業</t>
  </si>
  <si>
    <t>（繰越金）</t>
  </si>
  <si>
    <t>（附帯歳入）</t>
  </si>
  <si>
    <t>（繰入金）</t>
  </si>
  <si>
    <t>【不動産調達特別会計】</t>
  </si>
  <si>
    <t>都市開発費</t>
  </si>
  <si>
    <t>公債管理特別会計繰出金（公園用地）</t>
  </si>
  <si>
    <t>先行取得</t>
  </si>
  <si>
    <t>　                     　                    2,543,000円　</t>
  </si>
  <si>
    <t>大阪府都市計画審議会ほか</t>
  </si>
  <si>
    <t>　大阪府道路公社箕面有料道路整備資金</t>
  </si>
  <si>
    <t>　借入金に対する利子補給金　123,750,241円</t>
  </si>
  <si>
    <t>1箇所</t>
  </si>
  <si>
    <t>非常勤職員費ほか</t>
  </si>
  <si>
    <t>1,679人</t>
  </si>
  <si>
    <t>337人</t>
  </si>
  <si>
    <t>21人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</si>
</sst>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Red]&quot;▲&quot;#,##0"/>
    <numFmt numFmtId="179" formatCode="#,##0_);[Red]\(#,##0\)"/>
    <numFmt numFmtId="180" formatCode="#,##0;&quot;▲ &quot;#,##0"/>
    <numFmt numFmtId="181" formatCode="#,##0;[Red]#,##0"/>
  </numFmts>
  <fonts count="89">
    <font>
      <sz val="11"/>
      <name val="ＭＳ Ｐゴシック"/>
      <family val="3"/>
    </font>
    <font>
      <sz val="11"/>
      <color indexed="8"/>
      <name val="ＭＳ Ｐゴシック"/>
      <family val="3"/>
    </font>
    <font>
      <sz val="16"/>
      <name val="ＭＳ 明朝"/>
      <family val="1"/>
    </font>
    <font>
      <sz val="6"/>
      <name val="ＭＳ 明朝"/>
      <family val="1"/>
    </font>
    <font>
      <sz val="10"/>
      <name val="ＭＳ 明朝"/>
      <family val="1"/>
    </font>
    <font>
      <sz val="9"/>
      <name val="ＭＳ 明朝"/>
      <family val="1"/>
    </font>
    <font>
      <sz val="11"/>
      <name val="ＭＳ 明朝"/>
      <family val="1"/>
    </font>
    <font>
      <sz val="10"/>
      <name val="ＭＳ Ｐゴシック"/>
      <family val="3"/>
    </font>
    <font>
      <sz val="6"/>
      <name val="ＭＳ Ｐゴシック"/>
      <family val="3"/>
    </font>
    <font>
      <sz val="28"/>
      <name val="ＭＳ Ｐゴシック"/>
      <family val="3"/>
    </font>
    <font>
      <b/>
      <sz val="28"/>
      <name val="ＭＳ Ｐゴシック"/>
      <family val="3"/>
    </font>
    <font>
      <b/>
      <sz val="11"/>
      <color indexed="8"/>
      <name val="ＭＳ Ｐゴシック"/>
      <family val="3"/>
    </font>
    <font>
      <sz val="10"/>
      <color indexed="8"/>
      <name val="ＭＳ Ｐゴシック"/>
      <family val="3"/>
    </font>
    <font>
      <sz val="11"/>
      <color indexed="10"/>
      <name val="ＭＳ Ｐゴシック"/>
      <family val="3"/>
    </font>
    <font>
      <b/>
      <sz val="11"/>
      <name val="ＭＳ Ｐゴシック"/>
      <family val="3"/>
    </font>
    <font>
      <b/>
      <sz val="18"/>
      <name val="ＭＳ Ｐゴシック"/>
      <family val="3"/>
    </font>
    <font>
      <sz val="8"/>
      <name val="ＭＳ Ｐゴシック"/>
      <family val="3"/>
    </font>
    <font>
      <sz val="12"/>
      <name val="ＭＳ Ｐゴシック"/>
      <family val="3"/>
    </font>
    <font>
      <b/>
      <sz val="20"/>
      <color indexed="8"/>
      <name val="ＭＳ ゴシック"/>
      <family val="3"/>
    </font>
    <font>
      <sz val="14"/>
      <color indexed="8"/>
      <name val="ＭＳ 明朝"/>
      <family val="1"/>
    </font>
    <font>
      <sz val="11"/>
      <color indexed="8"/>
      <name val="ＭＳ 明朝"/>
      <family val="1"/>
    </font>
    <font>
      <b/>
      <i/>
      <sz val="16"/>
      <color indexed="8"/>
      <name val="ＭＳ 明朝"/>
      <family val="1"/>
    </font>
    <font>
      <b/>
      <i/>
      <sz val="11"/>
      <color indexed="8"/>
      <name val="ＭＳ 明朝"/>
      <family val="1"/>
    </font>
    <font>
      <sz val="16"/>
      <color indexed="8"/>
      <name val="ＭＳ 明朝"/>
      <family val="1"/>
    </font>
    <font>
      <b/>
      <i/>
      <sz val="12"/>
      <color indexed="8"/>
      <name val="ＭＳ 明朝"/>
      <family val="1"/>
    </font>
    <font>
      <sz val="12"/>
      <color indexed="8"/>
      <name val="ＭＳ Ｐゴシック"/>
      <family val="3"/>
    </font>
    <font>
      <sz val="9"/>
      <color indexed="8"/>
      <name val="ＭＳ 明朝"/>
      <family val="1"/>
    </font>
    <font>
      <sz val="13"/>
      <name val="ＭＳ Ｐゴシック"/>
      <family val="3"/>
    </font>
    <font>
      <sz val="13"/>
      <color indexed="8"/>
      <name val="ＭＳ Ｐゴシック"/>
      <family val="3"/>
    </font>
    <font>
      <sz val="10"/>
      <color indexed="8"/>
      <name val="ＭＳ 明朝"/>
      <family val="1"/>
    </font>
    <font>
      <sz val="12"/>
      <color indexed="10"/>
      <name val="ＭＳ 明朝"/>
      <family val="1"/>
    </font>
    <font>
      <sz val="14"/>
      <color indexed="10"/>
      <name val="ＭＳ Ｐゴシック"/>
      <family val="3"/>
    </font>
    <font>
      <sz val="13"/>
      <color indexed="10"/>
      <name val="ＭＳ Ｐゴシック"/>
      <family val="3"/>
    </font>
    <font>
      <b/>
      <sz val="13"/>
      <name val="ＭＳ Ｐゴシック"/>
      <family val="3"/>
    </font>
    <font>
      <b/>
      <sz val="13"/>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theme="1"/>
      <name val="ＭＳ Ｐゴシック"/>
      <family val="3"/>
    </font>
    <font>
      <b/>
      <sz val="18"/>
      <name val="Calibri"/>
      <family val="3"/>
    </font>
    <font>
      <sz val="12"/>
      <name val="Calibri"/>
      <family val="3"/>
    </font>
    <font>
      <sz val="14"/>
      <color theme="1"/>
      <name val="ＭＳ 明朝"/>
      <family val="1"/>
    </font>
    <font>
      <sz val="11"/>
      <color theme="1"/>
      <name val="ＭＳ 明朝"/>
      <family val="1"/>
    </font>
    <font>
      <sz val="16"/>
      <color theme="1"/>
      <name val="ＭＳ 明朝"/>
      <family val="1"/>
    </font>
    <font>
      <sz val="12"/>
      <color theme="1"/>
      <name val="ＭＳ Ｐゴシック"/>
      <family val="3"/>
    </font>
    <font>
      <sz val="11"/>
      <color theme="1"/>
      <name val="ＭＳ Ｐゴシック"/>
      <family val="3"/>
    </font>
    <font>
      <sz val="9"/>
      <color theme="1"/>
      <name val="ＭＳ 明朝"/>
      <family val="1"/>
    </font>
    <font>
      <b/>
      <sz val="11"/>
      <name val="Calibri"/>
      <family val="3"/>
    </font>
    <font>
      <sz val="8"/>
      <name val="Calibri"/>
      <family val="3"/>
    </font>
    <font>
      <sz val="13"/>
      <color theme="1"/>
      <name val="ＭＳ Ｐゴシック"/>
      <family val="3"/>
    </font>
    <font>
      <b/>
      <i/>
      <sz val="12"/>
      <color theme="1"/>
      <name val="ＭＳ 明朝"/>
      <family val="1"/>
    </font>
    <font>
      <sz val="10"/>
      <color theme="1"/>
      <name val="ＭＳ 明朝"/>
      <family val="1"/>
    </font>
    <font>
      <sz val="12"/>
      <color rgb="FFFF0000"/>
      <name val="ＭＳ 明朝"/>
      <family val="1"/>
    </font>
    <font>
      <b/>
      <sz val="20"/>
      <color theme="1"/>
      <name val="ＭＳ ゴシック"/>
      <family val="3"/>
    </font>
    <font>
      <sz val="14"/>
      <color rgb="FFFF0000"/>
      <name val="ＭＳ Ｐゴシック"/>
      <family val="3"/>
    </font>
    <font>
      <b/>
      <i/>
      <sz val="16"/>
      <color theme="1"/>
      <name val="ＭＳ 明朝"/>
      <family val="1"/>
    </font>
    <font>
      <b/>
      <i/>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thin"/>
      <right style="thin"/>
      <top/>
      <bottom/>
    </border>
    <border>
      <left style="medium"/>
      <right style="thin"/>
      <top style="medium"/>
      <bottom/>
    </border>
    <border>
      <left style="thin"/>
      <right/>
      <top/>
      <bottom style="medium"/>
    </border>
    <border>
      <left style="thin"/>
      <right style="thin"/>
      <top style="thin"/>
      <bottom style="medium"/>
    </border>
    <border>
      <left style="thin"/>
      <right/>
      <top/>
      <bottom/>
    </border>
    <border>
      <left/>
      <right style="thin"/>
      <top/>
      <bottom/>
    </border>
    <border>
      <left/>
      <right/>
      <top/>
      <bottom style="medium"/>
    </border>
    <border>
      <left style="thin"/>
      <right style="thin"/>
      <top/>
      <bottom style="medium"/>
    </border>
    <border>
      <left/>
      <right style="thin"/>
      <top/>
      <bottom style="medium"/>
    </border>
    <border>
      <left style="thin"/>
      <right style="thin"/>
      <top style="medium"/>
      <bottom/>
    </border>
    <border>
      <left style="thin"/>
      <right/>
      <top style="medium"/>
      <bottom/>
    </border>
    <border>
      <left/>
      <right/>
      <top style="medium"/>
      <bottom/>
    </border>
    <border>
      <left/>
      <right style="thin"/>
      <top style="medium"/>
      <bottom/>
    </border>
    <border>
      <left style="medium"/>
      <right style="thin"/>
      <top/>
      <bottom/>
    </border>
    <border>
      <left style="medium"/>
      <right style="thin"/>
      <top/>
      <bottom style="medium"/>
    </border>
    <border>
      <left style="medium"/>
      <right style="medium"/>
      <top/>
      <bottom/>
    </border>
    <border>
      <left style="medium"/>
      <right style="medium"/>
      <top/>
      <bottom style="medium"/>
    </border>
    <border>
      <left style="thin"/>
      <right/>
      <top style="thin"/>
      <bottom style="medium"/>
    </border>
    <border>
      <left style="thin"/>
      <right style="medium"/>
      <top style="thin"/>
      <bottom style="medium"/>
    </border>
    <border>
      <left style="thin"/>
      <right style="medium"/>
      <top/>
      <bottom/>
    </border>
    <border>
      <left style="thin"/>
      <right style="medium"/>
      <top/>
      <bottom style="medium"/>
    </border>
    <border>
      <left style="thin"/>
      <right style="medium"/>
      <top style="medium"/>
      <bottom/>
    </border>
    <border>
      <left style="medium"/>
      <right/>
      <top/>
      <bottom/>
    </border>
    <border>
      <left/>
      <right style="medium"/>
      <top/>
      <bottom style="medium"/>
    </border>
    <border>
      <left/>
      <right style="medium"/>
      <top style="medium"/>
      <bottom/>
    </border>
    <border>
      <left style="medium"/>
      <right/>
      <top style="medium"/>
      <bottom/>
    </border>
    <border>
      <left style="medium"/>
      <right/>
      <top/>
      <bottom style="medium"/>
    </border>
    <border>
      <left style="medium"/>
      <right style="medium"/>
      <top style="medium"/>
      <bottom/>
    </border>
    <border>
      <left style="thin"/>
      <right style="thin"/>
      <top style="medium"/>
      <bottom style="thin"/>
    </border>
    <border>
      <left style="thin"/>
      <right style="medium"/>
      <top style="medium"/>
      <bottom style="thin"/>
    </border>
    <border diagonalDown="1">
      <left style="thin"/>
      <right style="thin"/>
      <top style="medium"/>
      <bottom/>
      <diagonal style="thin"/>
    </border>
    <border diagonalDown="1">
      <left style="thin"/>
      <right style="thin"/>
      <top/>
      <bottom/>
      <diagonal style="thin"/>
    </border>
    <border diagonalDown="1">
      <left style="thin"/>
      <right style="thin"/>
      <top/>
      <bottom style="medium"/>
      <diagonal style="thin"/>
    </border>
    <border diagonalDown="1">
      <left style="thin"/>
      <right style="medium"/>
      <top style="medium"/>
      <bottom/>
      <diagonal style="thin"/>
    </border>
    <border diagonalDown="1">
      <left style="thin"/>
      <right style="medium"/>
      <top/>
      <bottom/>
      <diagonal style="thin"/>
    </border>
    <border diagonalDown="1">
      <left style="thin"/>
      <right style="medium"/>
      <top/>
      <bottom style="medium"/>
      <diagonal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 diagonalDown="1">
      <left style="thin"/>
      <right/>
      <top style="medium"/>
      <bottom/>
      <diagonal style="thin"/>
    </border>
    <border diagonalDown="1">
      <left/>
      <right/>
      <top style="medium"/>
      <bottom/>
      <diagonal style="thin"/>
    </border>
    <border diagonalDown="1">
      <left/>
      <right style="thin"/>
      <top style="medium"/>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medium"/>
      <diagonal style="thin"/>
    </border>
    <border diagonalDown="1">
      <left/>
      <right/>
      <top/>
      <bottom style="medium"/>
      <diagonal style="thin"/>
    </border>
    <border diagonalDown="1">
      <left/>
      <right style="thin"/>
      <top/>
      <bottom style="medium"/>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 fillId="0" borderId="0">
      <alignment/>
      <protection/>
    </xf>
    <xf numFmtId="0" fontId="68" fillId="32" borderId="0" applyNumberFormat="0" applyBorder="0" applyAlignment="0" applyProtection="0"/>
  </cellStyleXfs>
  <cellXfs count="537">
    <xf numFmtId="0" fontId="0" fillId="0" borderId="0" xfId="0" applyAlignment="1">
      <alignment vertical="center"/>
    </xf>
    <xf numFmtId="0" fontId="5" fillId="0" borderId="0" xfId="60" applyFont="1" applyFill="1" applyBorder="1" applyAlignment="1">
      <alignment horizontal="right"/>
      <protection/>
    </xf>
    <xf numFmtId="176" fontId="5" fillId="0" borderId="0" xfId="60" applyNumberFormat="1" applyFont="1" applyFill="1" applyBorder="1" applyAlignment="1">
      <alignment horizontal="center"/>
      <protection/>
    </xf>
    <xf numFmtId="0" fontId="6" fillId="0" borderId="0" xfId="60" applyFont="1" applyFill="1">
      <alignment/>
      <protection/>
    </xf>
    <xf numFmtId="0" fontId="2" fillId="0" borderId="0" xfId="60" applyFont="1" applyFill="1" applyAlignment="1">
      <alignment horizontal="right" vertical="center"/>
      <protection/>
    </xf>
    <xf numFmtId="0" fontId="2" fillId="0" borderId="0" xfId="60" applyFont="1" applyFill="1" applyBorder="1" applyAlignment="1">
      <alignment horizontal="right" vertical="center"/>
      <protection/>
    </xf>
    <xf numFmtId="0" fontId="6" fillId="0" borderId="0" xfId="60" applyFont="1" applyFill="1" applyBorder="1">
      <alignment/>
      <protection/>
    </xf>
    <xf numFmtId="0" fontId="6" fillId="0" borderId="0" xfId="0" applyFont="1" applyFill="1" applyBorder="1" applyAlignment="1">
      <alignment horizontal="center" vertical="center"/>
    </xf>
    <xf numFmtId="0" fontId="4" fillId="0" borderId="0" xfId="60" applyFont="1" applyFill="1" applyBorder="1" applyAlignment="1">
      <alignment horizontal="center" vertical="center"/>
      <protection/>
    </xf>
    <xf numFmtId="0" fontId="0" fillId="0" borderId="0" xfId="60" applyFont="1" applyFill="1" applyBorder="1" applyAlignment="1">
      <alignment/>
      <protection/>
    </xf>
    <xf numFmtId="0" fontId="5" fillId="0" borderId="0" xfId="60" applyFont="1" applyFill="1" applyBorder="1" applyAlignment="1">
      <alignment horizontal="center"/>
      <protection/>
    </xf>
    <xf numFmtId="0" fontId="0" fillId="0" borderId="0" xfId="60" applyFont="1" applyFill="1" applyBorder="1" applyAlignment="1">
      <alignment horizontal="left"/>
      <protection/>
    </xf>
    <xf numFmtId="0" fontId="0" fillId="0" borderId="0" xfId="60" applyFont="1" applyFill="1" applyBorder="1" applyAlignment="1">
      <alignment horizontal="center"/>
      <protection/>
    </xf>
    <xf numFmtId="176" fontId="6" fillId="0" borderId="0" xfId="60" applyNumberFormat="1" applyFont="1" applyFill="1">
      <alignment/>
      <protection/>
    </xf>
    <xf numFmtId="0" fontId="6" fillId="0" borderId="10" xfId="60" applyFont="1" applyFill="1" applyBorder="1">
      <alignment/>
      <protection/>
    </xf>
    <xf numFmtId="38" fontId="6" fillId="0" borderId="0" xfId="48" applyFont="1" applyFill="1" applyAlignment="1">
      <alignment/>
    </xf>
    <xf numFmtId="38" fontId="0" fillId="0" borderId="0" xfId="48" applyFont="1" applyFill="1" applyAlignment="1">
      <alignment/>
    </xf>
    <xf numFmtId="38" fontId="6" fillId="0" borderId="0" xfId="48" applyFont="1" applyFill="1" applyBorder="1" applyAlignment="1">
      <alignment/>
    </xf>
    <xf numFmtId="38" fontId="6" fillId="0" borderId="0" xfId="48" applyFont="1" applyFill="1" applyAlignment="1">
      <alignment horizontal="left"/>
    </xf>
    <xf numFmtId="0" fontId="0" fillId="0" borderId="0" xfId="0" applyAlignment="1">
      <alignment horizontal="center" vertical="center"/>
    </xf>
    <xf numFmtId="38" fontId="7" fillId="0" borderId="0" xfId="48" applyFont="1" applyFill="1" applyBorder="1" applyAlignment="1">
      <alignment/>
    </xf>
    <xf numFmtId="0" fontId="69" fillId="0" borderId="0" xfId="0" applyFont="1" applyAlignment="1">
      <alignment horizontal="right" vertical="center"/>
    </xf>
    <xf numFmtId="0" fontId="69" fillId="0" borderId="0" xfId="0" applyFont="1" applyAlignment="1">
      <alignment vertical="center"/>
    </xf>
    <xf numFmtId="178" fontId="70" fillId="33" borderId="11" xfId="60" applyNumberFormat="1" applyFont="1" applyFill="1" applyBorder="1" applyAlignment="1">
      <alignment/>
      <protection/>
    </xf>
    <xf numFmtId="0" fontId="0" fillId="0" borderId="0" xfId="0" applyAlignment="1">
      <alignment horizontal="center" vertical="center"/>
    </xf>
    <xf numFmtId="176" fontId="70" fillId="33" borderId="11" xfId="60" applyNumberFormat="1" applyFont="1" applyFill="1" applyBorder="1">
      <alignment/>
      <protection/>
    </xf>
    <xf numFmtId="0" fontId="0" fillId="33" borderId="0" xfId="0" applyFont="1" applyFill="1" applyAlignment="1">
      <alignment vertical="center"/>
    </xf>
    <xf numFmtId="0" fontId="71" fillId="0" borderId="0" xfId="0" applyFont="1" applyAlignment="1">
      <alignment/>
    </xf>
    <xf numFmtId="0" fontId="0" fillId="0" borderId="0" xfId="0" applyFont="1" applyAlignment="1">
      <alignment vertical="center"/>
    </xf>
    <xf numFmtId="0" fontId="0" fillId="0" borderId="12" xfId="0" applyFont="1" applyBorder="1" applyAlignment="1">
      <alignment horizontal="center" vertical="center"/>
    </xf>
    <xf numFmtId="0" fontId="72" fillId="0" borderId="0" xfId="0" applyFont="1" applyAlignment="1">
      <alignment vertical="center"/>
    </xf>
    <xf numFmtId="0" fontId="73" fillId="33" borderId="0" xfId="0" applyFont="1" applyFill="1" applyAlignment="1">
      <alignment horizontal="right" vertical="center"/>
    </xf>
    <xf numFmtId="0" fontId="74" fillId="33" borderId="0" xfId="60" applyFont="1" applyFill="1">
      <alignment/>
      <protection/>
    </xf>
    <xf numFmtId="0" fontId="75" fillId="33" borderId="0" xfId="60" applyFont="1" applyFill="1" applyBorder="1" applyAlignment="1">
      <alignment horizontal="left" vertical="center" indent="3"/>
      <protection/>
    </xf>
    <xf numFmtId="0" fontId="74" fillId="33" borderId="0" xfId="60" applyFont="1" applyFill="1" applyBorder="1">
      <alignment/>
      <protection/>
    </xf>
    <xf numFmtId="0" fontId="76" fillId="33" borderId="13" xfId="60" applyFont="1" applyFill="1" applyBorder="1" applyAlignment="1">
      <alignment horizontal="center"/>
      <protection/>
    </xf>
    <xf numFmtId="0" fontId="76" fillId="33" borderId="14" xfId="60" applyFont="1" applyFill="1" applyBorder="1" applyAlignment="1">
      <alignment horizontal="center" vertical="center"/>
      <protection/>
    </xf>
    <xf numFmtId="176" fontId="70" fillId="33" borderId="11" xfId="60" applyNumberFormat="1" applyFont="1" applyFill="1" applyBorder="1" applyAlignment="1">
      <alignment horizontal="right"/>
      <protection/>
    </xf>
    <xf numFmtId="176" fontId="70" fillId="33" borderId="15" xfId="60" applyNumberFormat="1" applyFont="1" applyFill="1" applyBorder="1" applyAlignment="1">
      <alignment horizontal="distributed"/>
      <protection/>
    </xf>
    <xf numFmtId="0" fontId="77" fillId="33" borderId="15" xfId="60" applyFont="1" applyFill="1" applyBorder="1">
      <alignment/>
      <protection/>
    </xf>
    <xf numFmtId="0" fontId="77" fillId="33" borderId="0" xfId="60" applyFont="1" applyFill="1" applyBorder="1">
      <alignment/>
      <protection/>
    </xf>
    <xf numFmtId="0" fontId="77" fillId="33" borderId="16" xfId="60" applyFont="1" applyFill="1" applyBorder="1">
      <alignment/>
      <protection/>
    </xf>
    <xf numFmtId="178" fontId="70" fillId="33" borderId="11" xfId="60" applyNumberFormat="1" applyFont="1" applyFill="1" applyBorder="1" applyAlignment="1">
      <alignment horizontal="right"/>
      <protection/>
    </xf>
    <xf numFmtId="0" fontId="77" fillId="33" borderId="15" xfId="60" applyFont="1" applyFill="1" applyBorder="1" applyAlignment="1">
      <alignment horizontal="right"/>
      <protection/>
    </xf>
    <xf numFmtId="176" fontId="70" fillId="33" borderId="15" xfId="60" applyNumberFormat="1" applyFont="1" applyFill="1" applyBorder="1">
      <alignment/>
      <protection/>
    </xf>
    <xf numFmtId="0" fontId="77" fillId="33" borderId="15" xfId="60" applyFont="1" applyFill="1" applyBorder="1" applyAlignment="1">
      <alignment/>
      <protection/>
    </xf>
    <xf numFmtId="0" fontId="77" fillId="33" borderId="0" xfId="60" applyFont="1" applyFill="1" applyBorder="1" applyAlignment="1">
      <alignment/>
      <protection/>
    </xf>
    <xf numFmtId="0" fontId="77" fillId="33" borderId="16" xfId="60" applyFont="1" applyFill="1" applyBorder="1" applyAlignment="1">
      <alignment/>
      <protection/>
    </xf>
    <xf numFmtId="0" fontId="74" fillId="33" borderId="11" xfId="60" applyFont="1" applyFill="1" applyBorder="1">
      <alignment/>
      <protection/>
    </xf>
    <xf numFmtId="0" fontId="70" fillId="33" borderId="0" xfId="60" applyFont="1" applyFill="1" applyBorder="1">
      <alignment/>
      <protection/>
    </xf>
    <xf numFmtId="0" fontId="70" fillId="33" borderId="17" xfId="60" applyFont="1" applyFill="1" applyBorder="1">
      <alignment/>
      <protection/>
    </xf>
    <xf numFmtId="176" fontId="70" fillId="33" borderId="18" xfId="60" applyNumberFormat="1" applyFont="1" applyFill="1" applyBorder="1">
      <alignment/>
      <protection/>
    </xf>
    <xf numFmtId="176" fontId="70" fillId="33" borderId="13" xfId="60" applyNumberFormat="1" applyFont="1" applyFill="1" applyBorder="1" applyAlignment="1">
      <alignment horizontal="distributed"/>
      <protection/>
    </xf>
    <xf numFmtId="0" fontId="77" fillId="33" borderId="13" xfId="60" applyFont="1" applyFill="1" applyBorder="1" applyAlignment="1">
      <alignment/>
      <protection/>
    </xf>
    <xf numFmtId="0" fontId="77" fillId="33" borderId="17" xfId="60" applyFont="1" applyFill="1" applyBorder="1" applyAlignment="1">
      <alignment/>
      <protection/>
    </xf>
    <xf numFmtId="0" fontId="77" fillId="33" borderId="19" xfId="60" applyFont="1" applyFill="1" applyBorder="1" applyAlignment="1">
      <alignment/>
      <protection/>
    </xf>
    <xf numFmtId="178" fontId="70" fillId="33" borderId="18" xfId="60" applyNumberFormat="1" applyFont="1" applyFill="1" applyBorder="1" applyAlignment="1">
      <alignment/>
      <protection/>
    </xf>
    <xf numFmtId="176" fontId="70" fillId="33" borderId="20" xfId="60" applyNumberFormat="1" applyFont="1" applyFill="1" applyBorder="1" applyAlignment="1">
      <alignment horizontal="right"/>
      <protection/>
    </xf>
    <xf numFmtId="176" fontId="70" fillId="33" borderId="21" xfId="60" applyNumberFormat="1" applyFont="1" applyFill="1" applyBorder="1" applyAlignment="1">
      <alignment horizontal="right"/>
      <protection/>
    </xf>
    <xf numFmtId="0" fontId="77" fillId="33" borderId="21" xfId="60" applyFont="1" applyFill="1" applyBorder="1" applyAlignment="1">
      <alignment horizontal="right"/>
      <protection/>
    </xf>
    <xf numFmtId="0" fontId="77" fillId="33" borderId="22" xfId="60" applyFont="1" applyFill="1" applyBorder="1" applyAlignment="1">
      <alignment horizontal="right"/>
      <protection/>
    </xf>
    <xf numFmtId="0" fontId="77" fillId="33" borderId="23" xfId="60" applyFont="1" applyFill="1" applyBorder="1" applyAlignment="1">
      <alignment horizontal="right"/>
      <protection/>
    </xf>
    <xf numFmtId="178" fontId="70" fillId="33" borderId="20" xfId="60" applyNumberFormat="1" applyFont="1" applyFill="1" applyBorder="1" applyAlignment="1">
      <alignment horizontal="right"/>
      <protection/>
    </xf>
    <xf numFmtId="177" fontId="70" fillId="33" borderId="0" xfId="60" applyNumberFormat="1" applyFont="1" applyFill="1" applyBorder="1">
      <alignment/>
      <protection/>
    </xf>
    <xf numFmtId="176" fontId="70" fillId="33" borderId="0" xfId="60" applyNumberFormat="1" applyFont="1" applyFill="1" applyBorder="1">
      <alignment/>
      <protection/>
    </xf>
    <xf numFmtId="176" fontId="70" fillId="33" borderId="11" xfId="60" applyNumberFormat="1" applyFont="1" applyFill="1" applyBorder="1" applyAlignment="1">
      <alignment horizontal="distributed"/>
      <protection/>
    </xf>
    <xf numFmtId="0" fontId="70" fillId="33" borderId="15" xfId="60" applyFont="1" applyFill="1" applyBorder="1">
      <alignment/>
      <protection/>
    </xf>
    <xf numFmtId="176" fontId="70" fillId="33" borderId="16" xfId="60" applyNumberFormat="1" applyFont="1" applyFill="1" applyBorder="1">
      <alignment/>
      <protection/>
    </xf>
    <xf numFmtId="0" fontId="74" fillId="33" borderId="17" xfId="60" applyFont="1" applyFill="1" applyBorder="1">
      <alignment/>
      <protection/>
    </xf>
    <xf numFmtId="0" fontId="74" fillId="33" borderId="18" xfId="60" applyFont="1" applyFill="1" applyBorder="1">
      <alignment/>
      <protection/>
    </xf>
    <xf numFmtId="0" fontId="74" fillId="33" borderId="15" xfId="60" applyFont="1" applyFill="1" applyBorder="1">
      <alignment/>
      <protection/>
    </xf>
    <xf numFmtId="176" fontId="70" fillId="33" borderId="11" xfId="60" applyNumberFormat="1" applyFont="1" applyFill="1" applyBorder="1" applyAlignment="1">
      <alignment horizontal="center"/>
      <protection/>
    </xf>
    <xf numFmtId="178" fontId="70" fillId="33" borderId="11" xfId="48" applyNumberFormat="1" applyFont="1" applyFill="1" applyBorder="1" applyAlignment="1">
      <alignment/>
    </xf>
    <xf numFmtId="0" fontId="70" fillId="33" borderId="11" xfId="60" applyFont="1" applyFill="1" applyBorder="1">
      <alignment/>
      <protection/>
    </xf>
    <xf numFmtId="176" fontId="70" fillId="33" borderId="15" xfId="60" applyNumberFormat="1" applyFont="1" applyFill="1" applyBorder="1" applyAlignment="1">
      <alignment horizontal="right"/>
      <protection/>
    </xf>
    <xf numFmtId="0" fontId="77" fillId="33" borderId="0" xfId="60" applyFont="1" applyFill="1" applyBorder="1" applyAlignment="1">
      <alignment horizontal="right"/>
      <protection/>
    </xf>
    <xf numFmtId="0" fontId="77" fillId="33" borderId="16" xfId="60" applyFont="1" applyFill="1" applyBorder="1" applyAlignment="1">
      <alignment horizontal="right"/>
      <protection/>
    </xf>
    <xf numFmtId="38" fontId="70" fillId="33" borderId="11" xfId="48" applyFont="1" applyFill="1" applyBorder="1" applyAlignment="1">
      <alignment horizontal="right" vertical="top"/>
    </xf>
    <xf numFmtId="0" fontId="78" fillId="33" borderId="0" xfId="60" applyFont="1" applyFill="1" applyBorder="1" applyAlignment="1">
      <alignment/>
      <protection/>
    </xf>
    <xf numFmtId="178" fontId="70" fillId="33" borderId="11" xfId="48" applyNumberFormat="1" applyFont="1" applyFill="1" applyBorder="1" applyAlignment="1">
      <alignment horizontal="right"/>
    </xf>
    <xf numFmtId="0" fontId="74" fillId="33" borderId="16" xfId="60" applyFont="1" applyFill="1" applyBorder="1">
      <alignment/>
      <protection/>
    </xf>
    <xf numFmtId="176" fontId="70" fillId="33" borderId="15" xfId="57" applyNumberFormat="1" applyFont="1" applyFill="1" applyBorder="1" applyAlignment="1">
      <alignment/>
    </xf>
    <xf numFmtId="176" fontId="70" fillId="33" borderId="11" xfId="57" applyNumberFormat="1" applyFont="1" applyFill="1" applyBorder="1" applyAlignment="1">
      <alignment/>
    </xf>
    <xf numFmtId="176" fontId="70" fillId="33" borderId="16" xfId="57" applyNumberFormat="1" applyFont="1" applyFill="1" applyBorder="1" applyAlignment="1">
      <alignment/>
    </xf>
    <xf numFmtId="177" fontId="70" fillId="33" borderId="11" xfId="60" applyNumberFormat="1" applyFont="1" applyFill="1" applyBorder="1" applyAlignment="1">
      <alignment/>
      <protection/>
    </xf>
    <xf numFmtId="177" fontId="70" fillId="33" borderId="11" xfId="60" applyNumberFormat="1" applyFont="1" applyFill="1" applyBorder="1">
      <alignment/>
      <protection/>
    </xf>
    <xf numFmtId="177" fontId="70" fillId="33" borderId="15" xfId="60" applyNumberFormat="1" applyFont="1" applyFill="1" applyBorder="1">
      <alignment/>
      <protection/>
    </xf>
    <xf numFmtId="179" fontId="70" fillId="33" borderId="0" xfId="60" applyNumberFormat="1" applyFont="1" applyFill="1" applyBorder="1">
      <alignment/>
      <protection/>
    </xf>
    <xf numFmtId="178" fontId="70" fillId="33" borderId="16" xfId="60" applyNumberFormat="1" applyFont="1" applyFill="1" applyBorder="1" applyAlignment="1">
      <alignment/>
      <protection/>
    </xf>
    <xf numFmtId="178" fontId="70" fillId="33" borderId="0" xfId="60" applyNumberFormat="1" applyFont="1" applyFill="1" applyBorder="1" applyAlignment="1">
      <alignment/>
      <protection/>
    </xf>
    <xf numFmtId="177" fontId="74" fillId="33" borderId="0" xfId="60" applyNumberFormat="1" applyFont="1" applyFill="1">
      <alignment/>
      <protection/>
    </xf>
    <xf numFmtId="0" fontId="77" fillId="33" borderId="0" xfId="60" applyFont="1" applyFill="1">
      <alignment/>
      <protection/>
    </xf>
    <xf numFmtId="176" fontId="74" fillId="33" borderId="0" xfId="60" applyNumberFormat="1" applyFont="1" applyFill="1">
      <alignment/>
      <protection/>
    </xf>
    <xf numFmtId="38" fontId="74" fillId="33" borderId="0" xfId="60" applyNumberFormat="1" applyFont="1" applyFill="1">
      <alignment/>
      <protection/>
    </xf>
    <xf numFmtId="176" fontId="74" fillId="33" borderId="0" xfId="60" applyNumberFormat="1" applyFont="1" applyFill="1" applyAlignment="1">
      <alignment horizontal="center"/>
      <protection/>
    </xf>
    <xf numFmtId="176" fontId="77" fillId="33" borderId="0" xfId="60" applyNumberFormat="1" applyFont="1" applyFill="1">
      <alignment/>
      <protection/>
    </xf>
    <xf numFmtId="176" fontId="74" fillId="33" borderId="0" xfId="60" applyNumberFormat="1" applyFont="1" applyFill="1" applyAlignment="1">
      <alignment shrinkToFit="1"/>
      <protection/>
    </xf>
    <xf numFmtId="176" fontId="74" fillId="33" borderId="0" xfId="60" applyNumberFormat="1" applyFont="1" applyFill="1" applyAlignment="1">
      <alignment/>
      <protection/>
    </xf>
    <xf numFmtId="0" fontId="74" fillId="33" borderId="0" xfId="60" applyFont="1" applyFill="1" applyAlignment="1">
      <alignment horizontal="center"/>
      <protection/>
    </xf>
    <xf numFmtId="38" fontId="74" fillId="33" borderId="0" xfId="48" applyFont="1" applyFill="1" applyAlignment="1">
      <alignment/>
    </xf>
    <xf numFmtId="38" fontId="74" fillId="33" borderId="0" xfId="48" applyFont="1" applyFill="1" applyAlignment="1">
      <alignment horizontal="center"/>
    </xf>
    <xf numFmtId="0" fontId="74" fillId="33" borderId="0" xfId="60" applyFont="1" applyFill="1" applyAlignment="1">
      <alignment horizontal="right"/>
      <protection/>
    </xf>
    <xf numFmtId="0" fontId="79" fillId="33" borderId="20" xfId="0" applyFont="1" applyFill="1" applyBorder="1" applyAlignment="1">
      <alignment horizontal="center" vertical="center"/>
    </xf>
    <xf numFmtId="0" fontId="79" fillId="33" borderId="18" xfId="0" applyFont="1" applyFill="1" applyBorder="1" applyAlignment="1">
      <alignment horizontal="center" vertical="center"/>
    </xf>
    <xf numFmtId="0" fontId="80" fillId="33" borderId="20" xfId="0" applyFont="1" applyFill="1" applyBorder="1" applyAlignment="1">
      <alignment horizontal="right" vertical="center"/>
    </xf>
    <xf numFmtId="0" fontId="27" fillId="0" borderId="24" xfId="60" applyFont="1" applyFill="1" applyBorder="1" applyAlignment="1">
      <alignment horizontal="distributed"/>
      <protection/>
    </xf>
    <xf numFmtId="177" fontId="27" fillId="33" borderId="0" xfId="60" applyNumberFormat="1" applyFont="1" applyFill="1" applyBorder="1">
      <alignment/>
      <protection/>
    </xf>
    <xf numFmtId="176" fontId="27" fillId="33" borderId="11" xfId="60" applyNumberFormat="1" applyFont="1" applyFill="1" applyBorder="1">
      <alignment/>
      <protection/>
    </xf>
    <xf numFmtId="0" fontId="27" fillId="0" borderId="24" xfId="0" applyFont="1" applyBorder="1" applyAlignment="1">
      <alignment horizontal="center" vertical="center"/>
    </xf>
    <xf numFmtId="176" fontId="27" fillId="33" borderId="15" xfId="60" applyNumberFormat="1" applyFont="1" applyFill="1" applyBorder="1">
      <alignment/>
      <protection/>
    </xf>
    <xf numFmtId="38" fontId="27" fillId="33" borderId="15" xfId="48" applyFont="1" applyFill="1" applyBorder="1" applyAlignment="1">
      <alignment horizontal="left" vertical="center"/>
    </xf>
    <xf numFmtId="38" fontId="27" fillId="33" borderId="11" xfId="48" applyFont="1" applyFill="1" applyBorder="1" applyAlignment="1">
      <alignment horizontal="left" vertical="center"/>
    </xf>
    <xf numFmtId="38" fontId="27" fillId="33" borderId="15" xfId="48" applyFont="1" applyFill="1" applyBorder="1" applyAlignment="1">
      <alignment horizontal="right" vertical="center"/>
    </xf>
    <xf numFmtId="38" fontId="27" fillId="33" borderId="11" xfId="48" applyFont="1" applyFill="1" applyBorder="1" applyAlignment="1">
      <alignment horizontal="right" vertical="center"/>
    </xf>
    <xf numFmtId="0" fontId="27" fillId="0" borderId="12" xfId="0" applyFont="1" applyBorder="1" applyAlignment="1">
      <alignment horizontal="center" vertical="center"/>
    </xf>
    <xf numFmtId="38" fontId="27" fillId="33" borderId="21" xfId="48" applyFont="1" applyFill="1" applyBorder="1" applyAlignment="1">
      <alignment horizontal="right" vertical="center"/>
    </xf>
    <xf numFmtId="38" fontId="27" fillId="33" borderId="20" xfId="48" applyFont="1" applyFill="1" applyBorder="1" applyAlignment="1">
      <alignment horizontal="right" vertical="center"/>
    </xf>
    <xf numFmtId="0" fontId="27" fillId="33" borderId="15" xfId="60" applyFont="1" applyFill="1" applyBorder="1">
      <alignment/>
      <protection/>
    </xf>
    <xf numFmtId="0" fontId="27" fillId="33" borderId="0" xfId="0" applyFont="1" applyFill="1" applyAlignment="1">
      <alignment vertical="center"/>
    </xf>
    <xf numFmtId="0" fontId="27" fillId="33" borderId="11" xfId="0" applyFont="1" applyFill="1" applyBorder="1" applyAlignment="1">
      <alignment vertical="center"/>
    </xf>
    <xf numFmtId="176" fontId="81" fillId="33" borderId="11" xfId="60" applyNumberFormat="1" applyFont="1" applyFill="1" applyBorder="1">
      <alignment/>
      <protection/>
    </xf>
    <xf numFmtId="0" fontId="27" fillId="0" borderId="25" xfId="0" applyFont="1" applyBorder="1" applyAlignment="1">
      <alignment horizontal="center" vertical="center"/>
    </xf>
    <xf numFmtId="38" fontId="27" fillId="33" borderId="18" xfId="48" applyFont="1" applyFill="1" applyBorder="1" applyAlignment="1">
      <alignment horizontal="right" vertical="center"/>
    </xf>
    <xf numFmtId="38" fontId="27" fillId="33" borderId="15" xfId="48" applyFont="1" applyFill="1" applyBorder="1" applyAlignment="1">
      <alignment horizontal="center" vertical="center"/>
    </xf>
    <xf numFmtId="38" fontId="27" fillId="33" borderId="11" xfId="48" applyFont="1" applyFill="1" applyBorder="1" applyAlignment="1">
      <alignment horizontal="center" vertical="center"/>
    </xf>
    <xf numFmtId="38" fontId="27" fillId="33" borderId="15" xfId="48" applyFont="1" applyFill="1" applyBorder="1" applyAlignment="1">
      <alignment vertical="center"/>
    </xf>
    <xf numFmtId="38" fontId="27" fillId="33" borderId="11" xfId="48" applyFont="1" applyFill="1" applyBorder="1" applyAlignment="1">
      <alignment vertical="center"/>
    </xf>
    <xf numFmtId="0" fontId="27" fillId="33" borderId="18" xfId="0" applyFont="1" applyFill="1" applyBorder="1" applyAlignment="1">
      <alignment vertical="center"/>
    </xf>
    <xf numFmtId="0" fontId="27" fillId="33" borderId="0" xfId="60" applyFont="1" applyFill="1" applyBorder="1">
      <alignment/>
      <protection/>
    </xf>
    <xf numFmtId="38" fontId="27" fillId="33" borderId="15" xfId="48" applyFont="1" applyFill="1" applyBorder="1" applyAlignment="1">
      <alignment/>
    </xf>
    <xf numFmtId="38" fontId="27" fillId="33" borderId="0" xfId="48" applyFont="1" applyFill="1" applyAlignment="1">
      <alignment vertical="center"/>
    </xf>
    <xf numFmtId="38" fontId="27" fillId="33" borderId="11" xfId="48" applyFont="1" applyFill="1" applyBorder="1" applyAlignment="1">
      <alignment vertical="center"/>
    </xf>
    <xf numFmtId="38" fontId="27" fillId="33" borderId="0" xfId="48" applyFont="1" applyFill="1" applyBorder="1" applyAlignment="1">
      <alignment horizontal="right" vertical="center"/>
    </xf>
    <xf numFmtId="38" fontId="27" fillId="33" borderId="0" xfId="48" applyFont="1" applyFill="1" applyBorder="1" applyAlignment="1">
      <alignment vertical="center"/>
    </xf>
    <xf numFmtId="176" fontId="27" fillId="33" borderId="11" xfId="57" applyNumberFormat="1" applyFont="1" applyFill="1" applyBorder="1" applyAlignment="1">
      <alignment horizontal="left"/>
    </xf>
    <xf numFmtId="176" fontId="27" fillId="33" borderId="11" xfId="60" applyNumberFormat="1" applyFont="1" applyFill="1" applyBorder="1" applyAlignment="1">
      <alignment horizontal="distributed"/>
      <protection/>
    </xf>
    <xf numFmtId="180" fontId="27" fillId="33" borderId="11" xfId="48" applyNumberFormat="1" applyFont="1" applyFill="1" applyBorder="1" applyAlignment="1">
      <alignment vertical="center"/>
    </xf>
    <xf numFmtId="180" fontId="70" fillId="33" borderId="15" xfId="57" applyNumberFormat="1" applyFont="1" applyFill="1" applyBorder="1" applyAlignment="1">
      <alignment/>
    </xf>
    <xf numFmtId="180" fontId="70" fillId="33" borderId="11" xfId="57" applyNumberFormat="1" applyFont="1" applyFill="1" applyBorder="1" applyAlignment="1">
      <alignment/>
    </xf>
    <xf numFmtId="0" fontId="0" fillId="0" borderId="0" xfId="0" applyAlignment="1">
      <alignment horizontal="center" vertical="center"/>
    </xf>
    <xf numFmtId="176" fontId="70" fillId="33" borderId="17" xfId="60" applyNumberFormat="1" applyFont="1" applyFill="1" applyBorder="1">
      <alignment/>
      <protection/>
    </xf>
    <xf numFmtId="0" fontId="77" fillId="33" borderId="19" xfId="60" applyFont="1" applyFill="1" applyBorder="1">
      <alignment/>
      <protection/>
    </xf>
    <xf numFmtId="0" fontId="75" fillId="33" borderId="0" xfId="60" applyFont="1" applyFill="1" applyBorder="1" applyAlignment="1">
      <alignment horizontal="right" vertical="center"/>
      <protection/>
    </xf>
    <xf numFmtId="38" fontId="74" fillId="33" borderId="0" xfId="48" applyFont="1" applyFill="1" applyAlignment="1">
      <alignment horizontal="left"/>
    </xf>
    <xf numFmtId="177" fontId="74" fillId="33" borderId="0" xfId="60" applyNumberFormat="1" applyFont="1" applyFill="1" applyAlignment="1">
      <alignment horizontal="left"/>
      <protection/>
    </xf>
    <xf numFmtId="0" fontId="74" fillId="33" borderId="0" xfId="60" applyFont="1" applyFill="1" applyAlignment="1">
      <alignment horizontal="left"/>
      <protection/>
    </xf>
    <xf numFmtId="178" fontId="74" fillId="33" borderId="0" xfId="60" applyNumberFormat="1" applyFont="1" applyFill="1">
      <alignment/>
      <protection/>
    </xf>
    <xf numFmtId="0" fontId="70" fillId="33" borderId="22" xfId="60" applyFont="1" applyFill="1" applyBorder="1">
      <alignment/>
      <protection/>
    </xf>
    <xf numFmtId="176" fontId="70" fillId="33" borderId="20" xfId="60" applyNumberFormat="1" applyFont="1" applyFill="1" applyBorder="1">
      <alignment/>
      <protection/>
    </xf>
    <xf numFmtId="176" fontId="70" fillId="33" borderId="21" xfId="60" applyNumberFormat="1" applyFont="1" applyFill="1" applyBorder="1" applyAlignment="1">
      <alignment horizontal="distributed"/>
      <protection/>
    </xf>
    <xf numFmtId="0" fontId="77" fillId="33" borderId="21" xfId="60" applyFont="1" applyFill="1" applyBorder="1" applyAlignment="1">
      <alignment/>
      <protection/>
    </xf>
    <xf numFmtId="0" fontId="77" fillId="33" borderId="22" xfId="60" applyFont="1" applyFill="1" applyBorder="1" applyAlignment="1">
      <alignment/>
      <protection/>
    </xf>
    <xf numFmtId="0" fontId="77" fillId="33" borderId="23" xfId="60" applyFont="1" applyFill="1" applyBorder="1" applyAlignment="1">
      <alignment/>
      <protection/>
    </xf>
    <xf numFmtId="178" fontId="70" fillId="33" borderId="20" xfId="60" applyNumberFormat="1" applyFont="1" applyFill="1" applyBorder="1" applyAlignment="1">
      <alignment/>
      <protection/>
    </xf>
    <xf numFmtId="38" fontId="70" fillId="33" borderId="0" xfId="48" applyFont="1" applyFill="1" applyBorder="1" applyAlignment="1">
      <alignment/>
    </xf>
    <xf numFmtId="38" fontId="70" fillId="33" borderId="11" xfId="48" applyFont="1" applyFill="1" applyBorder="1" applyAlignment="1">
      <alignment/>
    </xf>
    <xf numFmtId="176" fontId="70" fillId="33" borderId="0" xfId="57" applyNumberFormat="1" applyFont="1" applyFill="1" applyBorder="1" applyAlignment="1">
      <alignment/>
    </xf>
    <xf numFmtId="176" fontId="74" fillId="33" borderId="11" xfId="60" applyNumberFormat="1" applyFont="1" applyFill="1" applyBorder="1">
      <alignment/>
      <protection/>
    </xf>
    <xf numFmtId="0" fontId="76" fillId="0" borderId="24" xfId="60" applyFont="1" applyFill="1" applyBorder="1" applyAlignment="1">
      <alignment horizontal="distributed"/>
      <protection/>
    </xf>
    <xf numFmtId="0" fontId="76" fillId="0" borderId="24" xfId="60" applyFont="1" applyFill="1" applyBorder="1" applyAlignment="1">
      <alignment horizontal="center"/>
      <protection/>
    </xf>
    <xf numFmtId="0" fontId="76" fillId="0" borderId="12" xfId="60" applyFont="1" applyFill="1" applyBorder="1" applyAlignment="1">
      <alignment horizontal="center"/>
      <protection/>
    </xf>
    <xf numFmtId="0" fontId="76" fillId="0" borderId="25" xfId="60" applyFont="1" applyFill="1" applyBorder="1" applyAlignment="1">
      <alignment horizontal="distributed"/>
      <protection/>
    </xf>
    <xf numFmtId="0" fontId="82" fillId="0" borderId="0" xfId="60" applyFont="1" applyFill="1" applyBorder="1" applyAlignment="1">
      <alignment horizontal="left" vertical="center" indent="3"/>
      <protection/>
    </xf>
    <xf numFmtId="0" fontId="76" fillId="0" borderId="25" xfId="60" applyFont="1" applyFill="1" applyBorder="1" applyAlignment="1">
      <alignment horizontal="center"/>
      <protection/>
    </xf>
    <xf numFmtId="0" fontId="76" fillId="0" borderId="12" xfId="60" applyFont="1" applyFill="1" applyBorder="1" applyAlignment="1">
      <alignment horizontal="distributed"/>
      <protection/>
    </xf>
    <xf numFmtId="0" fontId="70" fillId="0" borderId="24" xfId="60" applyFont="1" applyFill="1" applyBorder="1" applyAlignment="1">
      <alignment horizontal="center"/>
      <protection/>
    </xf>
    <xf numFmtId="0" fontId="70" fillId="0" borderId="25" xfId="60" applyFont="1" applyFill="1" applyBorder="1">
      <alignment/>
      <protection/>
    </xf>
    <xf numFmtId="0" fontId="74" fillId="0" borderId="0" xfId="60" applyFont="1" applyFill="1">
      <alignment/>
      <protection/>
    </xf>
    <xf numFmtId="177" fontId="83" fillId="33" borderId="0" xfId="60" applyNumberFormat="1" applyFont="1" applyFill="1">
      <alignment/>
      <protection/>
    </xf>
    <xf numFmtId="177" fontId="78" fillId="33" borderId="0" xfId="60" applyNumberFormat="1" applyFont="1" applyFill="1">
      <alignment/>
      <protection/>
    </xf>
    <xf numFmtId="178" fontId="70" fillId="33" borderId="18" xfId="60" applyNumberFormat="1" applyFont="1" applyFill="1" applyBorder="1" applyAlignment="1">
      <alignment horizontal="right"/>
      <protection/>
    </xf>
    <xf numFmtId="0" fontId="0" fillId="0" borderId="0" xfId="0" applyAlignment="1">
      <alignment horizontal="center" vertical="center"/>
    </xf>
    <xf numFmtId="0" fontId="0" fillId="0" borderId="0" xfId="0" applyAlignment="1">
      <alignment horizontal="center" vertical="center"/>
    </xf>
    <xf numFmtId="0" fontId="0" fillId="0" borderId="24" xfId="0" applyFont="1" applyBorder="1" applyAlignment="1">
      <alignment horizontal="center" vertical="center"/>
    </xf>
    <xf numFmtId="0" fontId="80" fillId="33" borderId="0" xfId="0" applyFont="1" applyFill="1" applyBorder="1" applyAlignment="1">
      <alignment horizontal="right" vertical="center"/>
    </xf>
    <xf numFmtId="0" fontId="80" fillId="33" borderId="11" xfId="0" applyFont="1" applyFill="1" applyBorder="1" applyAlignment="1">
      <alignment horizontal="right" vertical="center"/>
    </xf>
    <xf numFmtId="0" fontId="0" fillId="0" borderId="25" xfId="0" applyFont="1" applyBorder="1" applyAlignment="1">
      <alignment horizontal="center" vertical="center"/>
    </xf>
    <xf numFmtId="0" fontId="80" fillId="33" borderId="17" xfId="0" applyFont="1" applyFill="1" applyBorder="1" applyAlignment="1">
      <alignment horizontal="right" vertical="center"/>
    </xf>
    <xf numFmtId="0" fontId="80" fillId="33" borderId="18" xfId="0" applyFont="1" applyFill="1" applyBorder="1" applyAlignment="1">
      <alignment horizontal="right" vertical="center"/>
    </xf>
    <xf numFmtId="49" fontId="27" fillId="0" borderId="26" xfId="0" applyNumberFormat="1" applyFont="1" applyBorder="1" applyAlignment="1">
      <alignment vertical="center"/>
    </xf>
    <xf numFmtId="49" fontId="27" fillId="0" borderId="27" xfId="0" applyNumberFormat="1" applyFont="1" applyBorder="1" applyAlignment="1">
      <alignment vertical="center"/>
    </xf>
    <xf numFmtId="38" fontId="27" fillId="33" borderId="17" xfId="48" applyFont="1" applyFill="1" applyBorder="1" applyAlignment="1">
      <alignment horizontal="right" vertical="center"/>
    </xf>
    <xf numFmtId="0" fontId="27" fillId="33" borderId="0" xfId="0" applyFont="1" applyFill="1" applyBorder="1" applyAlignment="1">
      <alignment vertical="center"/>
    </xf>
    <xf numFmtId="0" fontId="27" fillId="33" borderId="17" xfId="0" applyFont="1" applyFill="1" applyBorder="1" applyAlignment="1">
      <alignment vertical="center"/>
    </xf>
    <xf numFmtId="176" fontId="27" fillId="33" borderId="18" xfId="60" applyNumberFormat="1" applyFont="1" applyFill="1" applyBorder="1" applyAlignment="1">
      <alignment horizontal="distributed"/>
      <protection/>
    </xf>
    <xf numFmtId="176" fontId="70" fillId="33" borderId="0" xfId="60" applyNumberFormat="1" applyFont="1" applyFill="1" applyBorder="1" applyAlignment="1">
      <alignment horizontal="right"/>
      <protection/>
    </xf>
    <xf numFmtId="176" fontId="70" fillId="33" borderId="22" xfId="60" applyNumberFormat="1" applyFont="1" applyFill="1" applyBorder="1" applyAlignment="1">
      <alignment horizontal="right"/>
      <protection/>
    </xf>
    <xf numFmtId="0" fontId="27" fillId="0" borderId="24" xfId="0" applyFont="1" applyBorder="1" applyAlignment="1">
      <alignment horizontal="distributed" vertical="center"/>
    </xf>
    <xf numFmtId="0" fontId="76" fillId="0" borderId="14" xfId="60" applyFont="1" applyFill="1" applyBorder="1" applyAlignment="1">
      <alignment horizontal="center" vertical="center"/>
      <protection/>
    </xf>
    <xf numFmtId="0" fontId="76" fillId="0" borderId="28" xfId="60" applyFont="1" applyFill="1" applyBorder="1" applyAlignment="1">
      <alignment horizontal="center" vertical="center"/>
      <protection/>
    </xf>
    <xf numFmtId="0" fontId="77" fillId="0" borderId="29" xfId="60" applyFont="1" applyFill="1" applyBorder="1" applyAlignment="1">
      <alignment horizontal="center" vertical="center"/>
      <protection/>
    </xf>
    <xf numFmtId="0" fontId="77" fillId="0" borderId="11" xfId="60" applyFont="1" applyFill="1" applyBorder="1" applyAlignment="1">
      <alignment horizontal="left"/>
      <protection/>
    </xf>
    <xf numFmtId="0" fontId="77" fillId="0" borderId="15" xfId="60" applyFont="1" applyFill="1" applyBorder="1" applyAlignment="1">
      <alignment horizontal="right"/>
      <protection/>
    </xf>
    <xf numFmtId="0" fontId="77" fillId="0" borderId="30" xfId="60" applyFont="1" applyFill="1" applyBorder="1" applyAlignment="1">
      <alignment horizontal="right"/>
      <protection/>
    </xf>
    <xf numFmtId="0" fontId="77" fillId="0" borderId="11" xfId="60" applyFont="1" applyFill="1" applyBorder="1" applyAlignment="1">
      <alignment horizontal="right"/>
      <protection/>
    </xf>
    <xf numFmtId="0" fontId="77" fillId="0" borderId="11" xfId="60" applyFont="1" applyFill="1" applyBorder="1" applyAlignment="1">
      <alignment horizontal="center"/>
      <protection/>
    </xf>
    <xf numFmtId="0" fontId="77" fillId="0" borderId="11" xfId="60" applyFont="1" applyFill="1" applyBorder="1" applyAlignment="1">
      <alignment/>
      <protection/>
    </xf>
    <xf numFmtId="0" fontId="77" fillId="0" borderId="18" xfId="60" applyFont="1" applyFill="1" applyBorder="1" applyAlignment="1">
      <alignment horizontal="right"/>
      <protection/>
    </xf>
    <xf numFmtId="0" fontId="77" fillId="0" borderId="31" xfId="60" applyFont="1" applyFill="1" applyBorder="1" applyAlignment="1">
      <alignment horizontal="right"/>
      <protection/>
    </xf>
    <xf numFmtId="0" fontId="77" fillId="0" borderId="18" xfId="60" applyFont="1" applyFill="1" applyBorder="1" applyAlignment="1">
      <alignment horizontal="center"/>
      <protection/>
    </xf>
    <xf numFmtId="0" fontId="77" fillId="0" borderId="18" xfId="60" applyFont="1" applyFill="1" applyBorder="1" applyAlignment="1">
      <alignment horizontal="left"/>
      <protection/>
    </xf>
    <xf numFmtId="0" fontId="0" fillId="0" borderId="0" xfId="0" applyAlignment="1">
      <alignment horizontal="center" vertical="center"/>
    </xf>
    <xf numFmtId="0" fontId="0" fillId="0" borderId="0" xfId="0" applyAlignment="1">
      <alignment horizontal="center" vertical="center"/>
    </xf>
    <xf numFmtId="0" fontId="77" fillId="33" borderId="20" xfId="60" applyFont="1" applyFill="1" applyBorder="1" applyAlignment="1">
      <alignment horizontal="right"/>
      <protection/>
    </xf>
    <xf numFmtId="0" fontId="77" fillId="33" borderId="32" xfId="60" applyFont="1" applyFill="1" applyBorder="1" applyAlignment="1">
      <alignment horizontal="right"/>
      <protection/>
    </xf>
    <xf numFmtId="0" fontId="77" fillId="33" borderId="11" xfId="60" applyFont="1" applyFill="1" applyBorder="1" applyAlignment="1">
      <alignment horizontal="left"/>
      <protection/>
    </xf>
    <xf numFmtId="0" fontId="77" fillId="33" borderId="11" xfId="60" applyFont="1" applyFill="1" applyBorder="1" applyAlignment="1">
      <alignment horizontal="right"/>
      <protection/>
    </xf>
    <xf numFmtId="0" fontId="77" fillId="33" borderId="30" xfId="60" applyFont="1" applyFill="1" applyBorder="1" applyAlignment="1">
      <alignment horizontal="right"/>
      <protection/>
    </xf>
    <xf numFmtId="0" fontId="77" fillId="33" borderId="11" xfId="60" applyFont="1" applyFill="1" applyBorder="1" applyAlignment="1">
      <alignment horizontal="center"/>
      <protection/>
    </xf>
    <xf numFmtId="0" fontId="77" fillId="33" borderId="30" xfId="60" applyFont="1" applyFill="1" applyBorder="1" applyAlignment="1">
      <alignment horizontal="center"/>
      <protection/>
    </xf>
    <xf numFmtId="0" fontId="77" fillId="33" borderId="18" xfId="60" applyFont="1" applyFill="1" applyBorder="1" applyAlignment="1">
      <alignment horizontal="center"/>
      <protection/>
    </xf>
    <xf numFmtId="0" fontId="77" fillId="33" borderId="18" xfId="60" applyFont="1" applyFill="1" applyBorder="1" applyAlignment="1">
      <alignment horizontal="right"/>
      <protection/>
    </xf>
    <xf numFmtId="0" fontId="77" fillId="33" borderId="31" xfId="60" applyFont="1" applyFill="1" applyBorder="1" applyAlignment="1">
      <alignment horizontal="right"/>
      <protection/>
    </xf>
    <xf numFmtId="0" fontId="77" fillId="33" borderId="18" xfId="60" applyFont="1" applyFill="1" applyBorder="1" applyAlignment="1">
      <alignment horizontal="left"/>
      <protection/>
    </xf>
    <xf numFmtId="0" fontId="27" fillId="33" borderId="15" xfId="0" applyFont="1" applyFill="1" applyBorder="1" applyAlignment="1">
      <alignment vertical="center"/>
    </xf>
    <xf numFmtId="0" fontId="27" fillId="33" borderId="0" xfId="0" applyFont="1" applyFill="1" applyBorder="1" applyAlignment="1">
      <alignment vertical="center"/>
    </xf>
    <xf numFmtId="0" fontId="27" fillId="33" borderId="10" xfId="0" applyFont="1" applyFill="1" applyBorder="1" applyAlignment="1">
      <alignment vertical="center"/>
    </xf>
    <xf numFmtId="0" fontId="0" fillId="33" borderId="0" xfId="0" applyFont="1" applyFill="1" applyBorder="1" applyAlignment="1">
      <alignment vertical="top" wrapText="1"/>
    </xf>
    <xf numFmtId="0" fontId="0" fillId="33" borderId="33" xfId="0" applyFont="1" applyFill="1" applyBorder="1" applyAlignment="1">
      <alignment vertical="top" wrapText="1"/>
    </xf>
    <xf numFmtId="0" fontId="27" fillId="33" borderId="33" xfId="0" applyFont="1" applyFill="1" applyBorder="1" applyAlignment="1">
      <alignment vertical="top"/>
    </xf>
    <xf numFmtId="0" fontId="27" fillId="33" borderId="0" xfId="0" applyFont="1" applyFill="1" applyBorder="1" applyAlignment="1">
      <alignment vertical="top"/>
    </xf>
    <xf numFmtId="0" fontId="27" fillId="33" borderId="13" xfId="0" applyFont="1" applyFill="1" applyBorder="1" applyAlignment="1">
      <alignment vertical="top" wrapText="1"/>
    </xf>
    <xf numFmtId="0" fontId="27" fillId="33" borderId="17" xfId="0" applyFont="1" applyFill="1" applyBorder="1" applyAlignment="1">
      <alignment vertical="top" wrapText="1"/>
    </xf>
    <xf numFmtId="0" fontId="27" fillId="33" borderId="34" xfId="0" applyFont="1" applyFill="1" applyBorder="1" applyAlignment="1">
      <alignment vertical="top" wrapText="1"/>
    </xf>
    <xf numFmtId="0" fontId="77" fillId="0" borderId="0" xfId="60" applyFont="1" applyFill="1" applyBorder="1" applyAlignment="1">
      <alignment horizontal="left"/>
      <protection/>
    </xf>
    <xf numFmtId="0" fontId="77" fillId="0" borderId="30" xfId="60" applyFont="1" applyFill="1" applyBorder="1" applyAlignment="1">
      <alignment horizontal="center"/>
      <protection/>
    </xf>
    <xf numFmtId="0" fontId="77" fillId="0" borderId="11" xfId="60" applyFont="1" applyFill="1" applyBorder="1" applyAlignment="1">
      <alignment horizontal="left" wrapText="1"/>
      <protection/>
    </xf>
    <xf numFmtId="0" fontId="74" fillId="0" borderId="11" xfId="60" applyFont="1" applyFill="1" applyBorder="1">
      <alignment/>
      <protection/>
    </xf>
    <xf numFmtId="0" fontId="27" fillId="0" borderId="33" xfId="0" applyFont="1" applyFill="1" applyBorder="1" applyAlignment="1">
      <alignment vertical="center"/>
    </xf>
    <xf numFmtId="0" fontId="27" fillId="0" borderId="0" xfId="0" applyFont="1" applyFill="1" applyBorder="1" applyAlignment="1">
      <alignment vertical="center"/>
    </xf>
    <xf numFmtId="0" fontId="27" fillId="0" borderId="0" xfId="0" applyFont="1" applyFill="1" applyBorder="1" applyAlignment="1">
      <alignment vertical="center"/>
    </xf>
    <xf numFmtId="0" fontId="27" fillId="0" borderId="10" xfId="0" applyFont="1" applyFill="1" applyBorder="1" applyAlignment="1">
      <alignment vertical="center"/>
    </xf>
    <xf numFmtId="0" fontId="27" fillId="0" borderId="0" xfId="0" applyFont="1" applyFill="1" applyAlignment="1">
      <alignment vertical="center"/>
    </xf>
    <xf numFmtId="0" fontId="0" fillId="0" borderId="0" xfId="0" applyFont="1" applyFill="1" applyAlignment="1">
      <alignment vertical="center"/>
    </xf>
    <xf numFmtId="0" fontId="0" fillId="0" borderId="33"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27" fillId="0" borderId="15" xfId="0" applyFont="1" applyFill="1" applyBorder="1" applyAlignment="1">
      <alignment vertical="center"/>
    </xf>
    <xf numFmtId="0" fontId="27" fillId="0" borderId="33" xfId="0" applyFont="1" applyFill="1" applyBorder="1" applyAlignment="1">
      <alignment vertical="center"/>
    </xf>
    <xf numFmtId="0" fontId="0" fillId="0" borderId="0" xfId="0" applyAlignment="1">
      <alignment horizontal="center" vertical="center"/>
    </xf>
    <xf numFmtId="0" fontId="27" fillId="0" borderId="17" xfId="0" applyFont="1" applyFill="1" applyBorder="1" applyAlignment="1">
      <alignment vertical="center"/>
    </xf>
    <xf numFmtId="0" fontId="77" fillId="0" borderId="30" xfId="60" applyFont="1" applyFill="1" applyBorder="1" applyAlignment="1">
      <alignment/>
      <protection/>
    </xf>
    <xf numFmtId="0" fontId="77" fillId="0" borderId="20" xfId="60" applyFont="1" applyFill="1" applyBorder="1" applyAlignment="1">
      <alignment horizontal="right"/>
      <protection/>
    </xf>
    <xf numFmtId="0" fontId="77" fillId="0" borderId="32" xfId="60" applyFont="1" applyFill="1" applyBorder="1" applyAlignment="1">
      <alignment horizontal="right"/>
      <protection/>
    </xf>
    <xf numFmtId="0" fontId="77" fillId="0" borderId="15" xfId="60" applyFont="1" applyFill="1" applyBorder="1" applyAlignment="1">
      <alignment horizontal="center"/>
      <protection/>
    </xf>
    <xf numFmtId="0" fontId="77" fillId="0" borderId="15" xfId="60" applyFont="1" applyFill="1" applyBorder="1" applyAlignment="1">
      <alignment horizontal="left" wrapText="1"/>
      <protection/>
    </xf>
    <xf numFmtId="0" fontId="77" fillId="0" borderId="15" xfId="60" applyFont="1" applyFill="1" applyBorder="1" applyAlignment="1">
      <alignment horizontal="left"/>
      <protection/>
    </xf>
    <xf numFmtId="0" fontId="77" fillId="0" borderId="0" xfId="60" applyFont="1" applyFill="1" applyBorder="1" applyAlignment="1">
      <alignment horizontal="left" wrapText="1"/>
      <protection/>
    </xf>
    <xf numFmtId="0" fontId="77" fillId="0" borderId="0" xfId="60" applyFont="1" applyFill="1" applyBorder="1" applyAlignment="1">
      <alignment horizontal="center"/>
      <protection/>
    </xf>
    <xf numFmtId="0" fontId="74" fillId="0" borderId="17" xfId="60" applyFont="1" applyFill="1" applyBorder="1">
      <alignment/>
      <protection/>
    </xf>
    <xf numFmtId="0" fontId="74" fillId="0" borderId="18" xfId="60" applyFont="1" applyFill="1" applyBorder="1">
      <alignment/>
      <protection/>
    </xf>
    <xf numFmtId="0" fontId="77" fillId="0" borderId="31" xfId="60" applyFont="1" applyFill="1" applyBorder="1">
      <alignment/>
      <protection/>
    </xf>
    <xf numFmtId="0" fontId="77" fillId="0" borderId="20" xfId="60" applyFont="1" applyFill="1" applyBorder="1" applyAlignment="1">
      <alignment horizontal="center"/>
      <protection/>
    </xf>
    <xf numFmtId="0" fontId="77" fillId="0" borderId="15" xfId="60" applyFont="1" applyFill="1" applyBorder="1" applyAlignment="1">
      <alignment horizontal="center" vertical="top" wrapText="1"/>
      <protection/>
    </xf>
    <xf numFmtId="0" fontId="77" fillId="0" borderId="30" xfId="60" applyFont="1" applyFill="1" applyBorder="1" applyAlignment="1">
      <alignment horizontal="right" vertical="top" wrapText="1"/>
      <protection/>
    </xf>
    <xf numFmtId="0" fontId="77" fillId="0" borderId="11" xfId="60" applyFont="1" applyFill="1" applyBorder="1" applyAlignment="1">
      <alignment horizontal="left" vertical="top"/>
      <protection/>
    </xf>
    <xf numFmtId="0" fontId="69" fillId="0" borderId="11" xfId="60" applyFont="1" applyFill="1" applyBorder="1" applyAlignment="1">
      <alignment horizontal="center"/>
      <protection/>
    </xf>
    <xf numFmtId="0" fontId="77" fillId="0" borderId="11" xfId="60" applyFont="1" applyFill="1" applyBorder="1" applyAlignment="1">
      <alignment horizontal="left" shrinkToFit="1"/>
      <protection/>
    </xf>
    <xf numFmtId="0" fontId="0" fillId="0" borderId="11" xfId="60" applyFont="1" applyFill="1" applyBorder="1" applyAlignment="1">
      <alignment horizontal="left"/>
      <protection/>
    </xf>
    <xf numFmtId="0" fontId="0" fillId="0" borderId="11" xfId="60" applyFont="1" applyFill="1" applyBorder="1" applyAlignment="1">
      <alignment horizontal="center"/>
      <protection/>
    </xf>
    <xf numFmtId="0" fontId="0" fillId="0" borderId="30" xfId="60" applyFont="1" applyFill="1" applyBorder="1" applyAlignment="1">
      <alignment horizontal="right"/>
      <protection/>
    </xf>
    <xf numFmtId="0" fontId="0" fillId="0" borderId="11" xfId="60" applyFont="1" applyFill="1" applyBorder="1" applyAlignment="1">
      <alignment horizontal="left"/>
      <protection/>
    </xf>
    <xf numFmtId="0" fontId="0" fillId="0" borderId="11" xfId="60" applyFont="1" applyFill="1" applyBorder="1" applyAlignment="1">
      <alignment horizontal="right"/>
      <protection/>
    </xf>
    <xf numFmtId="0" fontId="0" fillId="0" borderId="11" xfId="60" applyFont="1" applyFill="1" applyBorder="1" applyAlignment="1">
      <alignment horizontal="left" shrinkToFit="1"/>
      <protection/>
    </xf>
    <xf numFmtId="0" fontId="77" fillId="0" borderId="15" xfId="60" applyFont="1" applyFill="1" applyBorder="1" applyAlignment="1">
      <alignment horizontal="right" vertical="top" wrapText="1"/>
      <protection/>
    </xf>
    <xf numFmtId="0" fontId="0" fillId="0" borderId="11" xfId="60" applyFont="1" applyFill="1" applyBorder="1" applyAlignment="1">
      <alignment horizontal="left" wrapText="1"/>
      <protection/>
    </xf>
    <xf numFmtId="176" fontId="77" fillId="0" borderId="15" xfId="60" applyNumberFormat="1" applyFont="1" applyFill="1" applyBorder="1" applyAlignment="1">
      <alignment horizontal="right"/>
      <protection/>
    </xf>
    <xf numFmtId="176" fontId="77" fillId="0" borderId="30" xfId="60" applyNumberFormat="1" applyFont="1" applyFill="1" applyBorder="1" applyAlignment="1">
      <alignment horizontal="right"/>
      <protection/>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35" xfId="0" applyFont="1" applyFill="1" applyBorder="1" applyAlignment="1">
      <alignment vertical="top" wrapText="1"/>
    </xf>
    <xf numFmtId="0" fontId="0" fillId="0" borderId="36" xfId="0" applyFont="1" applyFill="1" applyBorder="1" applyAlignment="1">
      <alignment vertical="top"/>
    </xf>
    <xf numFmtId="0" fontId="0" fillId="0" borderId="22" xfId="0" applyFont="1" applyFill="1" applyBorder="1" applyAlignment="1">
      <alignment vertical="top"/>
    </xf>
    <xf numFmtId="0" fontId="0" fillId="0" borderId="35" xfId="0" applyFont="1" applyFill="1" applyBorder="1" applyAlignment="1">
      <alignment vertical="top"/>
    </xf>
    <xf numFmtId="0" fontId="27" fillId="0" borderId="15" xfId="0" applyFont="1" applyFill="1" applyBorder="1" applyAlignment="1">
      <alignment vertical="top"/>
    </xf>
    <xf numFmtId="0" fontId="27" fillId="0" borderId="0" xfId="0" applyFont="1" applyFill="1" applyBorder="1" applyAlignment="1">
      <alignment vertical="top"/>
    </xf>
    <xf numFmtId="0" fontId="27" fillId="0" borderId="10" xfId="0" applyFont="1" applyFill="1" applyBorder="1" applyAlignment="1">
      <alignment vertical="top"/>
    </xf>
    <xf numFmtId="0" fontId="27" fillId="0" borderId="33" xfId="0" applyFont="1" applyFill="1" applyBorder="1" applyAlignment="1">
      <alignment vertical="top"/>
    </xf>
    <xf numFmtId="0" fontId="27" fillId="0" borderId="33" xfId="0" applyFont="1" applyFill="1" applyBorder="1" applyAlignment="1">
      <alignment vertical="top" wrapText="1"/>
    </xf>
    <xf numFmtId="0" fontId="27" fillId="0" borderId="0" xfId="0" applyFont="1" applyFill="1" applyBorder="1" applyAlignment="1">
      <alignment vertical="top" wrapText="1"/>
    </xf>
    <xf numFmtId="0" fontId="27" fillId="0" borderId="10" xfId="0" applyFont="1" applyFill="1" applyBorder="1" applyAlignment="1">
      <alignment vertical="top" wrapText="1"/>
    </xf>
    <xf numFmtId="0" fontId="27" fillId="0" borderId="22" xfId="0" applyFont="1" applyFill="1" applyBorder="1" applyAlignment="1">
      <alignment vertical="center"/>
    </xf>
    <xf numFmtId="0" fontId="27" fillId="0" borderId="22" xfId="0" applyFont="1" applyFill="1" applyBorder="1" applyAlignment="1">
      <alignment vertical="center"/>
    </xf>
    <xf numFmtId="0" fontId="27" fillId="0" borderId="36" xfId="0" applyFont="1" applyFill="1" applyBorder="1" applyAlignment="1">
      <alignment vertical="center"/>
    </xf>
    <xf numFmtId="0" fontId="27" fillId="0" borderId="35" xfId="0" applyFont="1" applyFill="1" applyBorder="1" applyAlignment="1">
      <alignment vertical="center"/>
    </xf>
    <xf numFmtId="0" fontId="27" fillId="0" borderId="34" xfId="0" applyFont="1" applyFill="1" applyBorder="1" applyAlignment="1">
      <alignment vertical="center"/>
    </xf>
    <xf numFmtId="0" fontId="33" fillId="0" borderId="10" xfId="0" applyFont="1" applyFill="1" applyBorder="1" applyAlignment="1">
      <alignment vertical="center"/>
    </xf>
    <xf numFmtId="0" fontId="0" fillId="0" borderId="17" xfId="0" applyFont="1" applyFill="1" applyBorder="1" applyAlignment="1">
      <alignment vertical="center"/>
    </xf>
    <xf numFmtId="0" fontId="0" fillId="0" borderId="34" xfId="0" applyFont="1" applyFill="1" applyBorder="1" applyAlignment="1">
      <alignment vertical="center"/>
    </xf>
    <xf numFmtId="0" fontId="0" fillId="0" borderId="15" xfId="0" applyFont="1" applyFill="1" applyBorder="1" applyAlignment="1">
      <alignment vertical="top" wrapText="1"/>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3" xfId="0" applyFont="1" applyFill="1" applyBorder="1" applyAlignment="1">
      <alignment vertical="top"/>
    </xf>
    <xf numFmtId="0" fontId="0" fillId="0" borderId="0" xfId="0" applyFont="1" applyFill="1" applyBorder="1" applyAlignment="1">
      <alignment vertical="top"/>
    </xf>
    <xf numFmtId="0" fontId="0" fillId="0" borderId="10" xfId="0" applyFont="1" applyFill="1" applyBorder="1" applyAlignment="1">
      <alignment vertical="top"/>
    </xf>
    <xf numFmtId="0" fontId="0" fillId="0" borderId="13" xfId="0" applyFont="1" applyFill="1" applyBorder="1" applyAlignment="1">
      <alignment vertical="top" wrapText="1"/>
    </xf>
    <xf numFmtId="0" fontId="0" fillId="0" borderId="17" xfId="0" applyFont="1" applyFill="1" applyBorder="1" applyAlignment="1">
      <alignment vertical="top" wrapText="1"/>
    </xf>
    <xf numFmtId="0" fontId="0" fillId="0" borderId="34" xfId="0" applyFont="1" applyFill="1" applyBorder="1" applyAlignment="1">
      <alignment vertical="top" wrapText="1"/>
    </xf>
    <xf numFmtId="0" fontId="0" fillId="0" borderId="37" xfId="0" applyFont="1" applyFill="1" applyBorder="1" applyAlignment="1">
      <alignment vertical="top"/>
    </xf>
    <xf numFmtId="0" fontId="0" fillId="0" borderId="17" xfId="0" applyFont="1" applyFill="1" applyBorder="1" applyAlignment="1">
      <alignment vertical="top"/>
    </xf>
    <xf numFmtId="0" fontId="0" fillId="0" borderId="34" xfId="0" applyFont="1" applyFill="1" applyBorder="1" applyAlignment="1">
      <alignment vertical="top"/>
    </xf>
    <xf numFmtId="0" fontId="27" fillId="0" borderId="13" xfId="0" applyFont="1" applyFill="1" applyBorder="1" applyAlignment="1">
      <alignment vertical="top"/>
    </xf>
    <xf numFmtId="0" fontId="27" fillId="0" borderId="17" xfId="0" applyFont="1" applyFill="1" applyBorder="1" applyAlignment="1">
      <alignment vertical="top"/>
    </xf>
    <xf numFmtId="0" fontId="27" fillId="0" borderId="34" xfId="0" applyFont="1" applyFill="1" applyBorder="1" applyAlignment="1">
      <alignment vertical="top"/>
    </xf>
    <xf numFmtId="0" fontId="27" fillId="0" borderId="37" xfId="0" applyFont="1" applyFill="1" applyBorder="1" applyAlignment="1">
      <alignment vertical="top" wrapText="1"/>
    </xf>
    <xf numFmtId="0" fontId="27" fillId="0" borderId="17" xfId="0" applyFont="1" applyFill="1" applyBorder="1" applyAlignment="1">
      <alignment vertical="top" wrapText="1"/>
    </xf>
    <xf numFmtId="0" fontId="27" fillId="0" borderId="34" xfId="0" applyFont="1" applyFill="1" applyBorder="1" applyAlignment="1">
      <alignment vertical="top" wrapText="1"/>
    </xf>
    <xf numFmtId="0" fontId="27" fillId="0" borderId="21" xfId="0" applyFont="1" applyFill="1" applyBorder="1" applyAlignment="1">
      <alignment vertical="top" wrapText="1"/>
    </xf>
    <xf numFmtId="0" fontId="27" fillId="0" borderId="22" xfId="0" applyFont="1" applyFill="1" applyBorder="1" applyAlignment="1">
      <alignment vertical="top" wrapText="1"/>
    </xf>
    <xf numFmtId="0" fontId="27" fillId="0" borderId="35" xfId="0" applyFont="1" applyFill="1" applyBorder="1" applyAlignment="1">
      <alignment vertical="top" wrapText="1"/>
    </xf>
    <xf numFmtId="0" fontId="27" fillId="0" borderId="36" xfId="0" applyFont="1" applyFill="1" applyBorder="1" applyAlignment="1">
      <alignment vertical="top" wrapText="1"/>
    </xf>
    <xf numFmtId="0" fontId="27" fillId="0" borderId="13" xfId="0" applyFont="1" applyFill="1" applyBorder="1" applyAlignment="1">
      <alignment vertical="top" wrapText="1"/>
    </xf>
    <xf numFmtId="0" fontId="27" fillId="0" borderId="33"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37" xfId="0" applyFont="1" applyFill="1" applyBorder="1" applyAlignment="1">
      <alignment horizontal="left" vertical="top" wrapText="1"/>
    </xf>
    <xf numFmtId="0" fontId="27" fillId="0" borderId="17" xfId="0" applyFont="1" applyFill="1" applyBorder="1" applyAlignment="1">
      <alignment horizontal="left" vertical="top" wrapText="1"/>
    </xf>
    <xf numFmtId="0" fontId="27" fillId="0" borderId="34" xfId="0" applyFont="1" applyFill="1" applyBorder="1" applyAlignment="1">
      <alignment horizontal="left" vertical="top" wrapText="1"/>
    </xf>
    <xf numFmtId="0" fontId="27" fillId="0" borderId="15" xfId="0" applyFont="1" applyFill="1" applyBorder="1" applyAlignment="1">
      <alignment vertical="top" wrapText="1"/>
    </xf>
    <xf numFmtId="0" fontId="27" fillId="0" borderId="33" xfId="0" applyFont="1" applyFill="1" applyBorder="1" applyAlignment="1">
      <alignment horizontal="left" vertical="top" wrapText="1" indent="2"/>
    </xf>
    <xf numFmtId="0" fontId="27" fillId="0" borderId="0" xfId="0" applyFont="1" applyFill="1" applyBorder="1" applyAlignment="1">
      <alignment horizontal="left" vertical="top" wrapText="1" indent="2"/>
    </xf>
    <xf numFmtId="0" fontId="27" fillId="0" borderId="10" xfId="0" applyFont="1" applyFill="1" applyBorder="1" applyAlignment="1">
      <alignment horizontal="left" vertical="top" wrapText="1" indent="2"/>
    </xf>
    <xf numFmtId="0" fontId="27" fillId="0" borderId="15" xfId="0" applyFont="1" applyFill="1" applyBorder="1" applyAlignment="1">
      <alignment horizontal="left" vertical="top" wrapText="1" indent="2"/>
    </xf>
    <xf numFmtId="0" fontId="27" fillId="0" borderId="13" xfId="0" applyFont="1" applyFill="1" applyBorder="1" applyAlignment="1">
      <alignment vertical="center"/>
    </xf>
    <xf numFmtId="0" fontId="27" fillId="33" borderId="33" xfId="0" applyFont="1" applyFill="1" applyBorder="1" applyAlignment="1">
      <alignment vertical="top" wrapText="1"/>
    </xf>
    <xf numFmtId="0" fontId="27" fillId="33" borderId="10" xfId="0" applyFont="1" applyFill="1" applyBorder="1" applyAlignment="1">
      <alignment vertical="top"/>
    </xf>
    <xf numFmtId="0" fontId="0" fillId="33" borderId="10" xfId="0" applyFont="1" applyFill="1" applyBorder="1" applyAlignment="1">
      <alignment vertical="top" wrapText="1"/>
    </xf>
    <xf numFmtId="0" fontId="27" fillId="33" borderId="17" xfId="0" applyFont="1" applyFill="1" applyBorder="1" applyAlignment="1">
      <alignment vertical="center"/>
    </xf>
    <xf numFmtId="0" fontId="27" fillId="0" borderId="10" xfId="0" applyFont="1" applyFill="1" applyBorder="1" applyAlignment="1">
      <alignment vertical="center"/>
    </xf>
    <xf numFmtId="0" fontId="27" fillId="0" borderId="16" xfId="0" applyFont="1" applyFill="1" applyBorder="1" applyAlignment="1">
      <alignment vertical="center"/>
    </xf>
    <xf numFmtId="0" fontId="0" fillId="0" borderId="18" xfId="60" applyFont="1" applyFill="1" applyBorder="1" applyAlignment="1">
      <alignment horizontal="left"/>
      <protection/>
    </xf>
    <xf numFmtId="0" fontId="0" fillId="0" borderId="31" xfId="60" applyFont="1" applyFill="1" applyBorder="1" applyAlignment="1">
      <alignment horizontal="right"/>
      <protection/>
    </xf>
    <xf numFmtId="0" fontId="0" fillId="0" borderId="18" xfId="60" applyFont="1" applyFill="1" applyBorder="1" applyAlignment="1">
      <alignment horizontal="right"/>
      <protection/>
    </xf>
    <xf numFmtId="0" fontId="27" fillId="0" borderId="10" xfId="0" applyFont="1" applyFill="1" applyBorder="1" applyAlignment="1">
      <alignment vertical="top" wrapText="1"/>
    </xf>
    <xf numFmtId="0" fontId="34" fillId="0" borderId="33" xfId="0" applyFont="1" applyFill="1" applyBorder="1" applyAlignment="1">
      <alignment vertical="center"/>
    </xf>
    <xf numFmtId="0" fontId="28" fillId="0" borderId="0" xfId="0" applyFont="1" applyFill="1" applyBorder="1" applyAlignment="1">
      <alignment vertical="center"/>
    </xf>
    <xf numFmtId="0" fontId="28" fillId="0" borderId="10" xfId="0" applyFont="1" applyFill="1" applyBorder="1" applyAlignment="1">
      <alignment vertical="center"/>
    </xf>
    <xf numFmtId="0" fontId="28" fillId="0" borderId="33" xfId="0" applyFont="1" applyFill="1" applyBorder="1" applyAlignment="1">
      <alignment vertical="center"/>
    </xf>
    <xf numFmtId="0" fontId="28" fillId="0" borderId="33" xfId="0" applyFont="1" applyFill="1" applyBorder="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1" fillId="0" borderId="0" xfId="0" applyFont="1" applyFill="1" applyBorder="1" applyAlignment="1">
      <alignment vertical="center"/>
    </xf>
    <xf numFmtId="0" fontId="11" fillId="0" borderId="10" xfId="0" applyFont="1" applyFill="1" applyBorder="1" applyAlignment="1">
      <alignment vertical="center"/>
    </xf>
    <xf numFmtId="0" fontId="34" fillId="0" borderId="0" xfId="0" applyFont="1" applyFill="1" applyBorder="1" applyAlignment="1">
      <alignment vertical="center"/>
    </xf>
    <xf numFmtId="0" fontId="34" fillId="0" borderId="33" xfId="0" applyFont="1" applyFill="1" applyBorder="1" applyAlignment="1">
      <alignment vertical="center"/>
    </xf>
    <xf numFmtId="0" fontId="34" fillId="0" borderId="10" xfId="0" applyFont="1" applyFill="1" applyBorder="1" applyAlignment="1">
      <alignment vertical="center"/>
    </xf>
    <xf numFmtId="0" fontId="35" fillId="0" borderId="33" xfId="0" applyFont="1" applyFill="1" applyBorder="1" applyAlignment="1">
      <alignment vertical="center"/>
    </xf>
    <xf numFmtId="0" fontId="27" fillId="33" borderId="15" xfId="0" applyFont="1" applyFill="1" applyBorder="1" applyAlignment="1">
      <alignment vertical="center"/>
    </xf>
    <xf numFmtId="176" fontId="27" fillId="33" borderId="15" xfId="60" applyNumberFormat="1" applyFont="1" applyFill="1" applyBorder="1" applyAlignment="1">
      <alignment horizontal="distributed"/>
      <protection/>
    </xf>
    <xf numFmtId="176" fontId="27" fillId="33" borderId="13" xfId="60" applyNumberFormat="1" applyFont="1" applyFill="1" applyBorder="1" applyAlignment="1">
      <alignment horizontal="distributed"/>
      <protection/>
    </xf>
    <xf numFmtId="0" fontId="27" fillId="0" borderId="21" xfId="0" applyFont="1" applyFill="1" applyBorder="1" applyAlignment="1">
      <alignment vertical="center"/>
    </xf>
    <xf numFmtId="0" fontId="34" fillId="0" borderId="15" xfId="0" applyFont="1" applyFill="1" applyBorder="1" applyAlignment="1">
      <alignment vertical="center"/>
    </xf>
    <xf numFmtId="0" fontId="28" fillId="0" borderId="15" xfId="0" applyFont="1" applyFill="1" applyBorder="1" applyAlignment="1">
      <alignment vertical="center"/>
    </xf>
    <xf numFmtId="0" fontId="28" fillId="0" borderId="15" xfId="0" applyFont="1" applyFill="1" applyBorder="1" applyAlignment="1">
      <alignment vertical="center"/>
    </xf>
    <xf numFmtId="0" fontId="34" fillId="0" borderId="15" xfId="0" applyFont="1" applyFill="1" applyBorder="1" applyAlignment="1">
      <alignment vertical="center"/>
    </xf>
    <xf numFmtId="0" fontId="28" fillId="0" borderId="17" xfId="0" applyFont="1" applyFill="1" applyBorder="1" applyAlignment="1">
      <alignment vertical="center"/>
    </xf>
    <xf numFmtId="0" fontId="28" fillId="0" borderId="34" xfId="0" applyFont="1" applyFill="1" applyBorder="1" applyAlignment="1">
      <alignment vertical="center"/>
    </xf>
    <xf numFmtId="0" fontId="28" fillId="0" borderId="37" xfId="0" applyFont="1" applyFill="1" applyBorder="1" applyAlignment="1">
      <alignment vertical="center"/>
    </xf>
    <xf numFmtId="0" fontId="34" fillId="0" borderId="0" xfId="0" applyFont="1" applyFill="1" applyBorder="1" applyAlignment="1">
      <alignment vertical="center"/>
    </xf>
    <xf numFmtId="0" fontId="28" fillId="0" borderId="0" xfId="0" applyFont="1" applyFill="1" applyAlignment="1">
      <alignment vertical="center"/>
    </xf>
    <xf numFmtId="0" fontId="28" fillId="0" borderId="0" xfId="0" applyFont="1" applyFill="1" applyBorder="1" applyAlignment="1">
      <alignment vertical="center"/>
    </xf>
    <xf numFmtId="0" fontId="81" fillId="0" borderId="0" xfId="0" applyFont="1" applyFill="1" applyBorder="1" applyAlignment="1">
      <alignment horizontal="left" vertical="top" wrapText="1"/>
    </xf>
    <xf numFmtId="0" fontId="27" fillId="0" borderId="15" xfId="0" applyFont="1" applyFill="1" applyBorder="1" applyAlignment="1">
      <alignment vertical="center"/>
    </xf>
    <xf numFmtId="0" fontId="27" fillId="33" borderId="33" xfId="0" applyFont="1" applyFill="1" applyBorder="1" applyAlignment="1">
      <alignment vertical="center" wrapText="1"/>
    </xf>
    <xf numFmtId="0" fontId="27" fillId="33" borderId="33" xfId="0" applyFont="1" applyFill="1" applyBorder="1" applyAlignment="1">
      <alignment vertical="center"/>
    </xf>
    <xf numFmtId="0" fontId="27" fillId="33" borderId="15" xfId="0" applyFont="1" applyFill="1" applyBorder="1" applyAlignment="1">
      <alignment vertical="top" wrapText="1"/>
    </xf>
    <xf numFmtId="178" fontId="70" fillId="33" borderId="18" xfId="48" applyNumberFormat="1" applyFont="1" applyFill="1" applyBorder="1" applyAlignment="1">
      <alignment/>
    </xf>
    <xf numFmtId="0" fontId="77" fillId="0" borderId="13" xfId="60" applyFont="1" applyFill="1" applyBorder="1" applyAlignment="1">
      <alignment horizontal="right"/>
      <protection/>
    </xf>
    <xf numFmtId="177" fontId="81" fillId="33" borderId="0" xfId="60" applyNumberFormat="1" applyFont="1" applyFill="1" applyBorder="1">
      <alignment/>
      <protection/>
    </xf>
    <xf numFmtId="0" fontId="81" fillId="33" borderId="0" xfId="60" applyFont="1" applyFill="1" applyBorder="1">
      <alignment/>
      <protection/>
    </xf>
    <xf numFmtId="176" fontId="81" fillId="33" borderId="15" xfId="60" applyNumberFormat="1" applyFont="1" applyFill="1" applyBorder="1">
      <alignment/>
      <protection/>
    </xf>
    <xf numFmtId="176" fontId="27" fillId="33" borderId="11" xfId="60" applyNumberFormat="1" applyFont="1" applyFill="1" applyBorder="1" applyAlignment="1">
      <alignment horizontal="right"/>
      <protection/>
    </xf>
    <xf numFmtId="181" fontId="74" fillId="33" borderId="0" xfId="60" applyNumberFormat="1" applyFont="1" applyFill="1" applyAlignment="1">
      <alignment shrinkToFit="1"/>
      <protection/>
    </xf>
    <xf numFmtId="0" fontId="74" fillId="0" borderId="0" xfId="60" applyFont="1" applyFill="1" applyBorder="1">
      <alignment/>
      <protection/>
    </xf>
    <xf numFmtId="0" fontId="77" fillId="0" borderId="30" xfId="60" applyFont="1" applyFill="1" applyBorder="1">
      <alignment/>
      <protection/>
    </xf>
    <xf numFmtId="0" fontId="76" fillId="0" borderId="24" xfId="60" applyFont="1" applyFill="1" applyBorder="1" applyAlignment="1">
      <alignment horizontal="distributed" vertical="center"/>
      <protection/>
    </xf>
    <xf numFmtId="0" fontId="70" fillId="0" borderId="12" xfId="60" applyFont="1" applyFill="1" applyBorder="1" applyAlignment="1">
      <alignment horizontal="center"/>
      <protection/>
    </xf>
    <xf numFmtId="0" fontId="77" fillId="33" borderId="11" xfId="60" applyFont="1" applyFill="1" applyBorder="1">
      <alignment/>
      <protection/>
    </xf>
    <xf numFmtId="38" fontId="77" fillId="33" borderId="11" xfId="48" applyFont="1" applyFill="1" applyBorder="1" applyAlignment="1">
      <alignment/>
    </xf>
    <xf numFmtId="0" fontId="77" fillId="0" borderId="0" xfId="60" applyFont="1" applyFill="1" applyBorder="1">
      <alignment/>
      <protection/>
    </xf>
    <xf numFmtId="0" fontId="77" fillId="33" borderId="11" xfId="60" applyFont="1" applyFill="1" applyBorder="1" applyAlignment="1">
      <alignment horizontal="distributed"/>
      <protection/>
    </xf>
    <xf numFmtId="0" fontId="77" fillId="33" borderId="20" xfId="60" applyFont="1" applyFill="1" applyBorder="1">
      <alignment/>
      <protection/>
    </xf>
    <xf numFmtId="0" fontId="77" fillId="33" borderId="22" xfId="60" applyFont="1" applyFill="1" applyBorder="1">
      <alignment/>
      <protection/>
    </xf>
    <xf numFmtId="38" fontId="77" fillId="33" borderId="20" xfId="48" applyFont="1" applyFill="1" applyBorder="1" applyAlignment="1">
      <alignment/>
    </xf>
    <xf numFmtId="0" fontId="77" fillId="0" borderId="22" xfId="60" applyFont="1" applyFill="1" applyBorder="1">
      <alignment/>
      <protection/>
    </xf>
    <xf numFmtId="0" fontId="74" fillId="0" borderId="20" xfId="60" applyFont="1" applyFill="1" applyBorder="1">
      <alignment/>
      <protection/>
    </xf>
    <xf numFmtId="0" fontId="77" fillId="0" borderId="32" xfId="60" applyFont="1" applyFill="1" applyBorder="1">
      <alignment/>
      <protection/>
    </xf>
    <xf numFmtId="38" fontId="70" fillId="33" borderId="11" xfId="48" applyFont="1" applyFill="1" applyBorder="1" applyAlignment="1">
      <alignment horizontal="right"/>
    </xf>
    <xf numFmtId="38" fontId="77" fillId="33" borderId="0" xfId="48" applyFont="1" applyFill="1" applyBorder="1" applyAlignment="1">
      <alignment/>
    </xf>
    <xf numFmtId="38" fontId="77" fillId="0" borderId="0" xfId="48" applyFont="1" applyFill="1" applyBorder="1" applyAlignment="1">
      <alignment/>
    </xf>
    <xf numFmtId="178" fontId="83" fillId="33" borderId="0" xfId="60" applyNumberFormat="1" applyFont="1" applyFill="1">
      <alignment/>
      <protection/>
    </xf>
    <xf numFmtId="178" fontId="83" fillId="33" borderId="0" xfId="60" applyNumberFormat="1" applyFont="1" applyFill="1" applyAlignment="1">
      <alignment shrinkToFit="1"/>
      <protection/>
    </xf>
    <xf numFmtId="0" fontId="70" fillId="0" borderId="0" xfId="60" applyFont="1" applyFill="1" applyBorder="1">
      <alignment/>
      <protection/>
    </xf>
    <xf numFmtId="176" fontId="70" fillId="0" borderId="11" xfId="60" applyNumberFormat="1" applyFont="1" applyFill="1" applyBorder="1">
      <alignment/>
      <protection/>
    </xf>
    <xf numFmtId="177" fontId="70" fillId="0" borderId="0" xfId="60" applyNumberFormat="1" applyFont="1" applyFill="1" applyBorder="1">
      <alignment/>
      <protection/>
    </xf>
    <xf numFmtId="0" fontId="27" fillId="0" borderId="24" xfId="0" applyFont="1" applyFill="1" applyBorder="1" applyAlignment="1">
      <alignment horizontal="center" vertical="center"/>
    </xf>
    <xf numFmtId="0" fontId="17" fillId="0" borderId="24" xfId="0" applyFont="1" applyFill="1" applyBorder="1" applyAlignment="1">
      <alignment horizontal="distributed" vertical="center"/>
    </xf>
    <xf numFmtId="176" fontId="70" fillId="0" borderId="15" xfId="60" applyNumberFormat="1" applyFont="1" applyFill="1" applyBorder="1">
      <alignment/>
      <protection/>
    </xf>
    <xf numFmtId="176" fontId="70" fillId="0" borderId="11" xfId="60" applyNumberFormat="1" applyFont="1" applyFill="1" applyBorder="1" applyAlignment="1">
      <alignment horizontal="center"/>
      <protection/>
    </xf>
    <xf numFmtId="38" fontId="70" fillId="0" borderId="0" xfId="48" applyFont="1" applyFill="1" applyAlignment="1">
      <alignment/>
    </xf>
    <xf numFmtId="38" fontId="70" fillId="0" borderId="11" xfId="48" applyFont="1" applyFill="1" applyBorder="1" applyAlignment="1">
      <alignment/>
    </xf>
    <xf numFmtId="38" fontId="83" fillId="0" borderId="0" xfId="48" applyFont="1" applyFill="1" applyAlignment="1">
      <alignment/>
    </xf>
    <xf numFmtId="38" fontId="83" fillId="0" borderId="11" xfId="48" applyFont="1" applyFill="1" applyBorder="1" applyAlignment="1">
      <alignment/>
    </xf>
    <xf numFmtId="176" fontId="70" fillId="0" borderId="0" xfId="60" applyNumberFormat="1" applyFont="1" applyFill="1" applyBorder="1">
      <alignment/>
      <protection/>
    </xf>
    <xf numFmtId="38" fontId="70" fillId="0" borderId="0" xfId="48" applyFont="1" applyFill="1" applyBorder="1" applyAlignment="1">
      <alignment/>
    </xf>
    <xf numFmtId="0" fontId="70" fillId="0" borderId="17" xfId="60" applyFont="1" applyFill="1" applyBorder="1">
      <alignment/>
      <protection/>
    </xf>
    <xf numFmtId="176" fontId="70" fillId="0" borderId="18" xfId="60" applyNumberFormat="1" applyFont="1" applyFill="1" applyBorder="1">
      <alignment/>
      <protection/>
    </xf>
    <xf numFmtId="176" fontId="70" fillId="0" borderId="15" xfId="60" applyNumberFormat="1" applyFont="1" applyFill="1" applyBorder="1" applyAlignment="1">
      <alignment horizontal="distributed"/>
      <protection/>
    </xf>
    <xf numFmtId="0" fontId="77" fillId="0" borderId="16" xfId="60" applyFont="1" applyFill="1" applyBorder="1" applyAlignment="1">
      <alignment/>
      <protection/>
    </xf>
    <xf numFmtId="0" fontId="77" fillId="0" borderId="15" xfId="60" applyFont="1" applyFill="1" applyBorder="1" applyAlignment="1">
      <alignment/>
      <protection/>
    </xf>
    <xf numFmtId="0" fontId="77" fillId="0" borderId="0" xfId="60" applyFont="1" applyFill="1" applyBorder="1" applyAlignment="1">
      <alignment/>
      <protection/>
    </xf>
    <xf numFmtId="178" fontId="70" fillId="0" borderId="11" xfId="60" applyNumberFormat="1" applyFont="1" applyFill="1" applyBorder="1" applyAlignment="1">
      <alignment/>
      <protection/>
    </xf>
    <xf numFmtId="178" fontId="70" fillId="0" borderId="11" xfId="60" applyNumberFormat="1" applyFont="1" applyFill="1" applyBorder="1" applyAlignment="1">
      <alignment horizontal="right"/>
      <protection/>
    </xf>
    <xf numFmtId="180" fontId="70" fillId="33" borderId="11" xfId="60" applyNumberFormat="1" applyFont="1" applyFill="1" applyBorder="1">
      <alignment/>
      <protection/>
    </xf>
    <xf numFmtId="0" fontId="10" fillId="0" borderId="0" xfId="0" applyFont="1" applyAlignment="1">
      <alignment horizontal="center" vertical="center"/>
    </xf>
    <xf numFmtId="0" fontId="9" fillId="0" borderId="0" xfId="0" applyFont="1" applyAlignment="1">
      <alignment horizontal="center" vertical="center" wrapText="1"/>
    </xf>
    <xf numFmtId="0" fontId="0" fillId="0" borderId="33" xfId="0" applyBorder="1" applyAlignment="1">
      <alignment horizontal="center" vertical="center"/>
    </xf>
    <xf numFmtId="0" fontId="0" fillId="0" borderId="0" xfId="0" applyAlignment="1">
      <alignment horizontal="center" vertical="center"/>
    </xf>
    <xf numFmtId="0" fontId="27" fillId="0" borderId="33"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10" xfId="0" applyFont="1" applyFill="1" applyBorder="1" applyAlignment="1">
      <alignment horizontal="left" vertical="top" wrapText="1"/>
    </xf>
    <xf numFmtId="0" fontId="27" fillId="0" borderId="33" xfId="0" applyFont="1" applyFill="1" applyBorder="1" applyAlignment="1">
      <alignment horizontal="left" vertical="top" wrapText="1" indent="2"/>
    </xf>
    <xf numFmtId="0" fontId="27" fillId="0" borderId="0" xfId="0" applyFont="1" applyFill="1" applyBorder="1" applyAlignment="1">
      <alignment horizontal="left" vertical="top" wrapText="1" indent="2"/>
    </xf>
    <xf numFmtId="0" fontId="27" fillId="0" borderId="10" xfId="0" applyFont="1" applyFill="1" applyBorder="1" applyAlignment="1">
      <alignment horizontal="left" vertical="top" wrapText="1" indent="2"/>
    </xf>
    <xf numFmtId="0" fontId="27" fillId="0" borderId="33" xfId="0" applyFont="1" applyFill="1" applyBorder="1" applyAlignment="1">
      <alignment horizontal="left" vertical="top" wrapText="1" indent="1"/>
    </xf>
    <xf numFmtId="0" fontId="27" fillId="0" borderId="0" xfId="0" applyFont="1" applyFill="1" applyBorder="1" applyAlignment="1">
      <alignment horizontal="left" vertical="top" wrapText="1" indent="1"/>
    </xf>
    <xf numFmtId="49" fontId="27" fillId="0" borderId="26" xfId="0" applyNumberFormat="1" applyFont="1" applyBorder="1" applyAlignment="1">
      <alignment horizontal="center" vertical="center"/>
    </xf>
    <xf numFmtId="49" fontId="27" fillId="0" borderId="27" xfId="0" applyNumberFormat="1" applyFont="1" applyBorder="1" applyAlignment="1">
      <alignment horizontal="center" vertical="center"/>
    </xf>
    <xf numFmtId="49" fontId="27" fillId="0" borderId="38" xfId="0" applyNumberFormat="1" applyFont="1" applyBorder="1" applyAlignment="1">
      <alignment horizontal="center" vertical="center"/>
    </xf>
    <xf numFmtId="0" fontId="79" fillId="0" borderId="36" xfId="0" applyFont="1" applyBorder="1" applyAlignment="1">
      <alignment horizontal="center" vertical="center"/>
    </xf>
    <xf numFmtId="0" fontId="79" fillId="0" borderId="37" xfId="0" applyFont="1" applyBorder="1" applyAlignment="1">
      <alignment horizontal="center" vertical="center"/>
    </xf>
    <xf numFmtId="0" fontId="79" fillId="0" borderId="39" xfId="0" applyFont="1" applyFill="1" applyBorder="1" applyAlignment="1">
      <alignment horizontal="center" vertical="center"/>
    </xf>
    <xf numFmtId="0" fontId="79" fillId="0" borderId="40" xfId="0" applyFont="1" applyFill="1" applyBorder="1" applyAlignment="1">
      <alignment horizontal="center" vertical="center"/>
    </xf>
    <xf numFmtId="0" fontId="79" fillId="0" borderId="14" xfId="0" applyFont="1" applyFill="1" applyBorder="1" applyAlignment="1">
      <alignment horizontal="center" vertical="center"/>
    </xf>
    <xf numFmtId="0" fontId="79" fillId="0" borderId="29" xfId="0" applyFont="1" applyFill="1" applyBorder="1" applyAlignment="1">
      <alignment horizontal="center" vertical="center"/>
    </xf>
    <xf numFmtId="0" fontId="79" fillId="0" borderId="36" xfId="0" applyFont="1" applyFill="1" applyBorder="1" applyAlignment="1">
      <alignment horizontal="center" vertical="center"/>
    </xf>
    <xf numFmtId="0" fontId="79" fillId="0" borderId="22" xfId="0" applyFont="1" applyFill="1" applyBorder="1" applyAlignment="1">
      <alignment horizontal="center" vertical="center"/>
    </xf>
    <xf numFmtId="0" fontId="79" fillId="0" borderId="35" xfId="0" applyFont="1" applyFill="1" applyBorder="1" applyAlignment="1">
      <alignment horizontal="center" vertical="center"/>
    </xf>
    <xf numFmtId="0" fontId="79" fillId="0" borderId="37" xfId="0" applyFont="1" applyFill="1" applyBorder="1" applyAlignment="1">
      <alignment horizontal="center" vertical="center"/>
    </xf>
    <xf numFmtId="0" fontId="79" fillId="0" borderId="17" xfId="0" applyFont="1" applyFill="1" applyBorder="1" applyAlignment="1">
      <alignment horizontal="center" vertical="center"/>
    </xf>
    <xf numFmtId="0" fontId="79" fillId="0" borderId="34" xfId="0" applyFont="1" applyFill="1" applyBorder="1" applyAlignment="1">
      <alignment horizontal="center" vertical="center"/>
    </xf>
    <xf numFmtId="0" fontId="64" fillId="0" borderId="38" xfId="0" applyFont="1" applyBorder="1" applyAlignment="1">
      <alignment horizontal="center" vertical="center"/>
    </xf>
    <xf numFmtId="0" fontId="64" fillId="0" borderId="27" xfId="0" applyFont="1" applyBorder="1" applyAlignment="1">
      <alignment horizontal="center" vertical="center"/>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0" xfId="0" applyFont="1" applyFill="1" applyBorder="1" applyAlignment="1">
      <alignment vertical="center" wrapText="1"/>
    </xf>
    <xf numFmtId="0" fontId="27" fillId="0" borderId="33" xfId="0" applyFont="1" applyFill="1" applyBorder="1" applyAlignment="1">
      <alignment vertical="top" wrapText="1"/>
    </xf>
    <xf numFmtId="0" fontId="27" fillId="0" borderId="0" xfId="0" applyFont="1" applyFill="1" applyBorder="1" applyAlignment="1">
      <alignment vertical="top" wrapText="1"/>
    </xf>
    <xf numFmtId="0" fontId="27" fillId="0" borderId="10" xfId="0" applyFont="1" applyFill="1" applyBorder="1" applyAlignment="1">
      <alignment vertical="top" wrapText="1"/>
    </xf>
    <xf numFmtId="0" fontId="27" fillId="0" borderId="15" xfId="0" applyFont="1" applyFill="1" applyBorder="1" applyAlignment="1">
      <alignment vertical="top" wrapText="1"/>
    </xf>
    <xf numFmtId="0" fontId="27" fillId="0" borderId="15" xfId="0" applyFont="1" applyFill="1" applyBorder="1" applyAlignment="1">
      <alignment horizontal="left" vertical="top" wrapText="1" indent="2"/>
    </xf>
    <xf numFmtId="0" fontId="27" fillId="0" borderId="3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33" borderId="15"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33" xfId="0" applyFont="1" applyFill="1" applyBorder="1" applyAlignment="1">
      <alignment horizontal="left" vertical="center" wrapText="1"/>
    </xf>
    <xf numFmtId="0" fontId="0" fillId="33" borderId="17" xfId="0" applyFont="1" applyFill="1" applyBorder="1" applyAlignment="1">
      <alignment horizontal="right" vertical="center"/>
    </xf>
    <xf numFmtId="0" fontId="84" fillId="0" borderId="17" xfId="60" applyFont="1" applyBorder="1" applyAlignment="1">
      <alignment horizontal="right" vertical="center"/>
      <protection/>
    </xf>
    <xf numFmtId="0" fontId="28" fillId="0" borderId="33"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7" fillId="0" borderId="1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0" xfId="0" applyFont="1" applyFill="1" applyBorder="1" applyAlignment="1">
      <alignment vertical="top"/>
    </xf>
    <xf numFmtId="0" fontId="27" fillId="0" borderId="10" xfId="0" applyFont="1" applyFill="1" applyBorder="1" applyAlignment="1">
      <alignment vertical="top"/>
    </xf>
    <xf numFmtId="0" fontId="27" fillId="0" borderId="15" xfId="0" applyFont="1" applyFill="1" applyBorder="1" applyAlignment="1">
      <alignment vertical="top"/>
    </xf>
    <xf numFmtId="0" fontId="28" fillId="0" borderId="15"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10" xfId="0" applyFont="1" applyFill="1" applyBorder="1" applyAlignment="1">
      <alignment horizontal="left" vertical="top" wrapText="1"/>
    </xf>
    <xf numFmtId="0" fontId="27" fillId="0" borderId="15" xfId="0" applyFont="1" applyFill="1" applyBorder="1" applyAlignment="1">
      <alignment horizontal="left" vertical="top" wrapText="1"/>
    </xf>
    <xf numFmtId="0" fontId="27" fillId="0" borderId="13" xfId="0" applyFont="1" applyFill="1" applyBorder="1" applyAlignment="1">
      <alignment horizontal="left" vertical="top" wrapText="1"/>
    </xf>
    <xf numFmtId="0" fontId="27" fillId="0" borderId="17" xfId="0" applyFont="1" applyFill="1" applyBorder="1" applyAlignment="1">
      <alignment horizontal="left" vertical="top" wrapText="1"/>
    </xf>
    <xf numFmtId="0" fontId="27" fillId="0" borderId="34" xfId="0" applyFont="1" applyFill="1" applyBorder="1" applyAlignment="1">
      <alignment horizontal="left" vertical="top" wrapText="1"/>
    </xf>
    <xf numFmtId="0" fontId="27" fillId="0" borderId="0" xfId="0" applyFont="1" applyFill="1" applyBorder="1" applyAlignment="1">
      <alignment horizontal="left" vertical="top"/>
    </xf>
    <xf numFmtId="0" fontId="27" fillId="0" borderId="10" xfId="0" applyFont="1" applyFill="1" applyBorder="1" applyAlignment="1">
      <alignment horizontal="left" vertical="top"/>
    </xf>
    <xf numFmtId="0" fontId="27" fillId="0" borderId="15" xfId="0" applyFont="1" applyFill="1" applyBorder="1" applyAlignment="1">
      <alignment horizontal="left" vertical="top"/>
    </xf>
    <xf numFmtId="0" fontId="27" fillId="0" borderId="13" xfId="0" applyFont="1" applyFill="1" applyBorder="1" applyAlignment="1">
      <alignment horizontal="left" vertical="top"/>
    </xf>
    <xf numFmtId="0" fontId="27" fillId="0" borderId="17" xfId="0" applyFont="1" applyFill="1" applyBorder="1" applyAlignment="1">
      <alignment horizontal="left" vertical="top"/>
    </xf>
    <xf numFmtId="0" fontId="27" fillId="0" borderId="34" xfId="0" applyFont="1" applyFill="1" applyBorder="1" applyAlignment="1">
      <alignment horizontal="left" vertical="top"/>
    </xf>
    <xf numFmtId="0" fontId="27" fillId="0" borderId="33" xfId="0" applyFont="1" applyFill="1" applyBorder="1" applyAlignment="1">
      <alignment horizontal="left" vertical="top"/>
    </xf>
    <xf numFmtId="0" fontId="27" fillId="0" borderId="37" xfId="0" applyFont="1" applyFill="1" applyBorder="1" applyAlignment="1">
      <alignment horizontal="left" vertical="top"/>
    </xf>
    <xf numFmtId="0" fontId="27" fillId="33" borderId="15" xfId="0" applyFont="1" applyFill="1" applyBorder="1" applyAlignment="1">
      <alignment horizontal="left" vertical="top" wrapText="1"/>
    </xf>
    <xf numFmtId="0" fontId="27" fillId="33" borderId="0" xfId="0" applyFont="1" applyFill="1" applyBorder="1" applyAlignment="1">
      <alignment horizontal="left" vertical="top" wrapText="1"/>
    </xf>
    <xf numFmtId="0" fontId="27" fillId="33" borderId="10" xfId="0" applyFont="1" applyFill="1" applyBorder="1" applyAlignment="1">
      <alignment horizontal="left" vertical="top" wrapText="1"/>
    </xf>
    <xf numFmtId="0" fontId="27" fillId="33" borderId="15" xfId="0" applyFont="1" applyFill="1" applyBorder="1" applyAlignment="1">
      <alignment horizontal="center" vertical="top" wrapText="1"/>
    </xf>
    <xf numFmtId="0" fontId="27" fillId="33" borderId="0" xfId="0" applyFont="1" applyFill="1" applyBorder="1" applyAlignment="1">
      <alignment horizontal="center" vertical="top" wrapText="1"/>
    </xf>
    <xf numFmtId="0" fontId="27" fillId="33" borderId="10" xfId="0" applyFont="1" applyFill="1" applyBorder="1" applyAlignment="1">
      <alignment horizontal="center" vertical="top" wrapText="1"/>
    </xf>
    <xf numFmtId="0" fontId="6" fillId="0" borderId="0" xfId="60" applyFont="1" applyFill="1" applyAlignment="1">
      <alignment horizontal="left"/>
      <protection/>
    </xf>
    <xf numFmtId="177" fontId="74" fillId="33" borderId="0" xfId="60" applyNumberFormat="1" applyFont="1" applyFill="1" applyAlignment="1">
      <alignment horizontal="left"/>
      <protection/>
    </xf>
    <xf numFmtId="0" fontId="6" fillId="0" borderId="0" xfId="60" applyFont="1" applyFill="1" applyAlignment="1">
      <alignment horizontal="center"/>
      <protection/>
    </xf>
    <xf numFmtId="176" fontId="6" fillId="0" borderId="0" xfId="60" applyNumberFormat="1" applyFont="1" applyFill="1" applyAlignment="1">
      <alignment horizontal="center"/>
      <protection/>
    </xf>
    <xf numFmtId="177" fontId="74" fillId="33" borderId="0" xfId="60" applyNumberFormat="1" applyFont="1" applyFill="1" applyAlignment="1">
      <alignment horizontal="center"/>
      <protection/>
    </xf>
    <xf numFmtId="0" fontId="74" fillId="33" borderId="0" xfId="60" applyFont="1" applyFill="1" applyAlignment="1">
      <alignment horizontal="left"/>
      <protection/>
    </xf>
    <xf numFmtId="176" fontId="74" fillId="33" borderId="0" xfId="60" applyNumberFormat="1" applyFont="1" applyFill="1" applyAlignment="1">
      <alignment horizontal="left"/>
      <protection/>
    </xf>
    <xf numFmtId="179" fontId="74" fillId="33" borderId="0" xfId="60" applyNumberFormat="1" applyFont="1" applyFill="1" applyAlignment="1">
      <alignment horizontal="left"/>
      <protection/>
    </xf>
    <xf numFmtId="38" fontId="74" fillId="33" borderId="0" xfId="48" applyFont="1" applyFill="1" applyAlignment="1">
      <alignment horizontal="left"/>
    </xf>
    <xf numFmtId="0" fontId="76" fillId="0" borderId="12" xfId="60" applyFont="1" applyFill="1" applyBorder="1" applyAlignment="1">
      <alignment horizontal="center" vertical="center"/>
      <protection/>
    </xf>
    <xf numFmtId="0" fontId="76" fillId="0" borderId="25" xfId="0" applyFont="1" applyFill="1" applyBorder="1" applyAlignment="1">
      <alignment horizontal="center" vertical="center"/>
    </xf>
    <xf numFmtId="0" fontId="76" fillId="33" borderId="20" xfId="60" applyFont="1" applyFill="1" applyBorder="1" applyAlignment="1">
      <alignment horizontal="center" vertical="center" wrapText="1"/>
      <protection/>
    </xf>
    <xf numFmtId="0" fontId="76" fillId="33" borderId="18" xfId="0" applyFont="1" applyFill="1" applyBorder="1" applyAlignment="1">
      <alignment horizontal="center" vertical="center"/>
    </xf>
    <xf numFmtId="0" fontId="85" fillId="33" borderId="0" xfId="60" applyFont="1" applyFill="1" applyAlignment="1">
      <alignment vertical="center"/>
      <protection/>
    </xf>
    <xf numFmtId="0" fontId="86" fillId="33" borderId="0" xfId="60" applyFont="1" applyFill="1" applyBorder="1" applyAlignment="1">
      <alignment horizontal="right" vertical="center"/>
      <protection/>
    </xf>
    <xf numFmtId="0" fontId="77" fillId="33" borderId="41" xfId="60" applyFont="1" applyFill="1" applyBorder="1" applyAlignment="1">
      <alignment horizontal="center"/>
      <protection/>
    </xf>
    <xf numFmtId="0" fontId="77" fillId="33" borderId="42" xfId="60" applyFont="1" applyFill="1" applyBorder="1" applyAlignment="1">
      <alignment horizontal="center"/>
      <protection/>
    </xf>
    <xf numFmtId="0" fontId="77" fillId="33" borderId="43" xfId="60" applyFont="1" applyFill="1" applyBorder="1" applyAlignment="1">
      <alignment horizontal="center"/>
      <protection/>
    </xf>
    <xf numFmtId="0" fontId="77" fillId="33" borderId="44" xfId="60" applyFont="1" applyFill="1" applyBorder="1" applyAlignment="1">
      <alignment horizontal="center"/>
      <protection/>
    </xf>
    <xf numFmtId="0" fontId="77" fillId="33" borderId="45" xfId="60" applyFont="1" applyFill="1" applyBorder="1" applyAlignment="1">
      <alignment horizontal="center"/>
      <protection/>
    </xf>
    <xf numFmtId="0" fontId="77" fillId="33" borderId="46" xfId="60" applyFont="1" applyFill="1" applyBorder="1" applyAlignment="1">
      <alignment horizontal="center"/>
      <protection/>
    </xf>
    <xf numFmtId="0" fontId="75" fillId="33" borderId="0" xfId="60" applyFont="1" applyFill="1" applyAlignment="1">
      <alignment horizontal="right" vertical="center" wrapText="1"/>
      <protection/>
    </xf>
    <xf numFmtId="0" fontId="75" fillId="33" borderId="0" xfId="60" applyFont="1" applyFill="1" applyAlignment="1">
      <alignment horizontal="right" vertical="center"/>
      <protection/>
    </xf>
    <xf numFmtId="0" fontId="75" fillId="33" borderId="0" xfId="60" applyFont="1" applyFill="1" applyBorder="1" applyAlignment="1">
      <alignment horizontal="right" vertical="center"/>
      <protection/>
    </xf>
    <xf numFmtId="0" fontId="76" fillId="33" borderId="47" xfId="60" applyFont="1" applyFill="1" applyBorder="1" applyAlignment="1">
      <alignment horizontal="center" vertical="center"/>
      <protection/>
    </xf>
    <xf numFmtId="0" fontId="76" fillId="33" borderId="48" xfId="0" applyFont="1" applyFill="1" applyBorder="1" applyAlignment="1">
      <alignment vertical="center"/>
    </xf>
    <xf numFmtId="0" fontId="76" fillId="33" borderId="49" xfId="0" applyFont="1" applyFill="1" applyBorder="1" applyAlignment="1">
      <alignment vertical="center"/>
    </xf>
    <xf numFmtId="0" fontId="76" fillId="33" borderId="28" xfId="60" applyFont="1" applyFill="1" applyBorder="1" applyAlignment="1">
      <alignment horizontal="center" vertical="center"/>
      <protection/>
    </xf>
    <xf numFmtId="0" fontId="76" fillId="33" borderId="50" xfId="60" applyFont="1" applyFill="1" applyBorder="1" applyAlignment="1">
      <alignment horizontal="center" vertical="center"/>
      <protection/>
    </xf>
    <xf numFmtId="0" fontId="76" fillId="33" borderId="51" xfId="60" applyFont="1" applyFill="1" applyBorder="1" applyAlignment="1">
      <alignment horizontal="center" vertical="center"/>
      <protection/>
    </xf>
    <xf numFmtId="0" fontId="87" fillId="33" borderId="0" xfId="60" applyFont="1" applyFill="1" applyBorder="1" applyAlignment="1">
      <alignment horizontal="center" vertical="center"/>
      <protection/>
    </xf>
    <xf numFmtId="0" fontId="88" fillId="33" borderId="0" xfId="0" applyFont="1" applyFill="1" applyBorder="1" applyAlignment="1">
      <alignment horizontal="center" vertical="center"/>
    </xf>
    <xf numFmtId="176" fontId="70" fillId="33" borderId="41" xfId="60" applyNumberFormat="1" applyFont="1" applyFill="1" applyBorder="1" applyAlignment="1">
      <alignment horizontal="center"/>
      <protection/>
    </xf>
    <xf numFmtId="176" fontId="70" fillId="33" borderId="42" xfId="60" applyNumberFormat="1" applyFont="1" applyFill="1" applyBorder="1" applyAlignment="1">
      <alignment horizontal="center"/>
      <protection/>
    </xf>
    <xf numFmtId="176" fontId="70" fillId="33" borderId="43" xfId="60" applyNumberFormat="1" applyFont="1" applyFill="1" applyBorder="1" applyAlignment="1">
      <alignment horizontal="center"/>
      <protection/>
    </xf>
    <xf numFmtId="0" fontId="77" fillId="33" borderId="52" xfId="60" applyFont="1" applyFill="1" applyBorder="1" applyAlignment="1">
      <alignment horizontal="center"/>
      <protection/>
    </xf>
    <xf numFmtId="0" fontId="77" fillId="33" borderId="53" xfId="60" applyFont="1" applyFill="1" applyBorder="1" applyAlignment="1">
      <alignment horizontal="center"/>
      <protection/>
    </xf>
    <xf numFmtId="0" fontId="77" fillId="33" borderId="54" xfId="60" applyFont="1" applyFill="1" applyBorder="1" applyAlignment="1">
      <alignment horizontal="center"/>
      <protection/>
    </xf>
    <xf numFmtId="0" fontId="77" fillId="33" borderId="55" xfId="60" applyFont="1" applyFill="1" applyBorder="1" applyAlignment="1">
      <alignment horizontal="center"/>
      <protection/>
    </xf>
    <xf numFmtId="0" fontId="77" fillId="33" borderId="56" xfId="60" applyFont="1" applyFill="1" applyBorder="1" applyAlignment="1">
      <alignment horizontal="center"/>
      <protection/>
    </xf>
    <xf numFmtId="0" fontId="77" fillId="33" borderId="57" xfId="60" applyFont="1" applyFill="1" applyBorder="1" applyAlignment="1">
      <alignment horizontal="center"/>
      <protection/>
    </xf>
    <xf numFmtId="0" fontId="77" fillId="33" borderId="58" xfId="60" applyFont="1" applyFill="1" applyBorder="1" applyAlignment="1">
      <alignment horizontal="center"/>
      <protection/>
    </xf>
    <xf numFmtId="0" fontId="77" fillId="33" borderId="59" xfId="60" applyFont="1" applyFill="1" applyBorder="1" applyAlignment="1">
      <alignment horizontal="center"/>
      <protection/>
    </xf>
    <xf numFmtId="0" fontId="77" fillId="33" borderId="60" xfId="60" applyFont="1" applyFill="1" applyBorder="1" applyAlignment="1">
      <alignment horizontal="center"/>
      <protection/>
    </xf>
    <xf numFmtId="178" fontId="70" fillId="33" borderId="41" xfId="48" applyNumberFormat="1" applyFont="1" applyFill="1" applyBorder="1" applyAlignment="1">
      <alignment horizontal="center"/>
    </xf>
    <xf numFmtId="178" fontId="70" fillId="33" borderId="42" xfId="48" applyNumberFormat="1" applyFont="1" applyFill="1" applyBorder="1" applyAlignment="1">
      <alignment horizontal="center"/>
    </xf>
    <xf numFmtId="178" fontId="70" fillId="33" borderId="43" xfId="48" applyNumberFormat="1"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平成２３年度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2124075</xdr:colOff>
      <xdr:row>0</xdr:row>
      <xdr:rowOff>66675</xdr:rowOff>
    </xdr:from>
    <xdr:to>
      <xdr:col>7</xdr:col>
      <xdr:colOff>1419225</xdr:colOff>
      <xdr:row>2</xdr:row>
      <xdr:rowOff>47625</xdr:rowOff>
    </xdr:to>
    <xdr:sp>
      <xdr:nvSpPr>
        <xdr:cNvPr id="1" name="正方形/長方形 1"/>
        <xdr:cNvSpPr>
          <a:spLocks/>
        </xdr:cNvSpPr>
      </xdr:nvSpPr>
      <xdr:spPr>
        <a:xfrm>
          <a:off x="5829300" y="66675"/>
          <a:ext cx="549592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a:t>
          </a:r>
          <a:r>
            <a:rPr lang="en-US" cap="none" sz="2300" b="0" i="0" u="none" baseline="0">
              <a:solidFill>
                <a:srgbClr val="000000"/>
              </a:solidFill>
            </a:rPr>
            <a:t>主　な　施　策　成　果</a:t>
          </a:r>
          <a:r>
            <a:rPr lang="en-US" cap="none" sz="2300" b="0" i="0" u="none" baseline="0">
              <a:solidFill>
                <a:srgbClr val="000000"/>
              </a:solidFill>
            </a:rPr>
            <a:t> </a:t>
          </a:r>
          <a:r>
            <a:rPr lang="en-US" cap="none" sz="2300" b="0" i="0" u="none" baseline="0">
              <a:solidFill>
                <a:srgbClr val="000000"/>
              </a:solidFill>
            </a:rPr>
            <a:t>）</a:t>
          </a:r>
        </a:p>
      </xdr:txBody>
    </xdr:sp>
    <xdr:clientData/>
  </xdr:twoCellAnchor>
  <xdr:twoCellAnchor>
    <xdr:from>
      <xdr:col>2</xdr:col>
      <xdr:colOff>9525</xdr:colOff>
      <xdr:row>231</xdr:row>
      <xdr:rowOff>28575</xdr:rowOff>
    </xdr:from>
    <xdr:to>
      <xdr:col>2</xdr:col>
      <xdr:colOff>1238250</xdr:colOff>
      <xdr:row>235</xdr:row>
      <xdr:rowOff>47625</xdr:rowOff>
    </xdr:to>
    <xdr:sp>
      <xdr:nvSpPr>
        <xdr:cNvPr id="2" name="大かっこ 5"/>
        <xdr:cNvSpPr>
          <a:spLocks/>
        </xdr:cNvSpPr>
      </xdr:nvSpPr>
      <xdr:spPr>
        <a:xfrm>
          <a:off x="2457450" y="42090975"/>
          <a:ext cx="1228725"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209</xdr:row>
      <xdr:rowOff>161925</xdr:rowOff>
    </xdr:from>
    <xdr:to>
      <xdr:col>3</xdr:col>
      <xdr:colOff>0</xdr:colOff>
      <xdr:row>214</xdr:row>
      <xdr:rowOff>95250</xdr:rowOff>
    </xdr:to>
    <xdr:sp>
      <xdr:nvSpPr>
        <xdr:cNvPr id="3" name="大かっこ 8"/>
        <xdr:cNvSpPr>
          <a:spLocks/>
        </xdr:cNvSpPr>
      </xdr:nvSpPr>
      <xdr:spPr>
        <a:xfrm>
          <a:off x="2476500" y="38033325"/>
          <a:ext cx="1228725" cy="885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247</xdr:row>
      <xdr:rowOff>28575</xdr:rowOff>
    </xdr:from>
    <xdr:to>
      <xdr:col>2</xdr:col>
      <xdr:colOff>1238250</xdr:colOff>
      <xdr:row>251</xdr:row>
      <xdr:rowOff>47625</xdr:rowOff>
    </xdr:to>
    <xdr:sp>
      <xdr:nvSpPr>
        <xdr:cNvPr id="4" name="大かっこ 6"/>
        <xdr:cNvSpPr>
          <a:spLocks/>
        </xdr:cNvSpPr>
      </xdr:nvSpPr>
      <xdr:spPr>
        <a:xfrm>
          <a:off x="2457450" y="45138975"/>
          <a:ext cx="1228725"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1</xdr:col>
      <xdr:colOff>962025</xdr:colOff>
      <xdr:row>0</xdr:row>
      <xdr:rowOff>0</xdr:rowOff>
    </xdr:to>
    <xdr:sp>
      <xdr:nvSpPr>
        <xdr:cNvPr id="1" name="AutoShape 1"/>
        <xdr:cNvSpPr>
          <a:spLocks/>
        </xdr:cNvSpPr>
      </xdr:nvSpPr>
      <xdr:spPr>
        <a:xfrm>
          <a:off x="409575" y="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4</xdr:row>
      <xdr:rowOff>0</xdr:rowOff>
    </xdr:from>
    <xdr:to>
      <xdr:col>1</xdr:col>
      <xdr:colOff>962025</xdr:colOff>
      <xdr:row>4</xdr:row>
      <xdr:rowOff>0</xdr:rowOff>
    </xdr:to>
    <xdr:sp>
      <xdr:nvSpPr>
        <xdr:cNvPr id="2" name="AutoShape 3"/>
        <xdr:cNvSpPr>
          <a:spLocks/>
        </xdr:cNvSpPr>
      </xdr:nvSpPr>
      <xdr:spPr>
        <a:xfrm>
          <a:off x="409575" y="7239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693</xdr:row>
      <xdr:rowOff>152400</xdr:rowOff>
    </xdr:from>
    <xdr:to>
      <xdr:col>3</xdr:col>
      <xdr:colOff>1143000</xdr:colOff>
      <xdr:row>697</xdr:row>
      <xdr:rowOff>47625</xdr:rowOff>
    </xdr:to>
    <xdr:sp>
      <xdr:nvSpPr>
        <xdr:cNvPr id="3" name="大かっこ 5"/>
        <xdr:cNvSpPr>
          <a:spLocks/>
        </xdr:cNvSpPr>
      </xdr:nvSpPr>
      <xdr:spPr>
        <a:xfrm>
          <a:off x="2638425" y="125558550"/>
          <a:ext cx="11049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644</xdr:row>
      <xdr:rowOff>0</xdr:rowOff>
    </xdr:from>
    <xdr:to>
      <xdr:col>3</xdr:col>
      <xdr:colOff>1143000</xdr:colOff>
      <xdr:row>647</xdr:row>
      <xdr:rowOff>0</xdr:rowOff>
    </xdr:to>
    <xdr:sp>
      <xdr:nvSpPr>
        <xdr:cNvPr id="4" name="大かっこ 9"/>
        <xdr:cNvSpPr>
          <a:spLocks/>
        </xdr:cNvSpPr>
      </xdr:nvSpPr>
      <xdr:spPr>
        <a:xfrm>
          <a:off x="2638425" y="116538375"/>
          <a:ext cx="110490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735</xdr:row>
      <xdr:rowOff>152400</xdr:rowOff>
    </xdr:from>
    <xdr:to>
      <xdr:col>3</xdr:col>
      <xdr:colOff>1143000</xdr:colOff>
      <xdr:row>739</xdr:row>
      <xdr:rowOff>47625</xdr:rowOff>
    </xdr:to>
    <xdr:sp>
      <xdr:nvSpPr>
        <xdr:cNvPr id="5" name="大かっこ 8"/>
        <xdr:cNvSpPr>
          <a:spLocks/>
        </xdr:cNvSpPr>
      </xdr:nvSpPr>
      <xdr:spPr>
        <a:xfrm>
          <a:off x="2638425" y="133159500"/>
          <a:ext cx="11049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769</xdr:row>
      <xdr:rowOff>38100</xdr:rowOff>
    </xdr:from>
    <xdr:to>
      <xdr:col>3</xdr:col>
      <xdr:colOff>1143000</xdr:colOff>
      <xdr:row>772</xdr:row>
      <xdr:rowOff>38100</xdr:rowOff>
    </xdr:to>
    <xdr:sp>
      <xdr:nvSpPr>
        <xdr:cNvPr id="6" name="大かっこ 7"/>
        <xdr:cNvSpPr>
          <a:spLocks/>
        </xdr:cNvSpPr>
      </xdr:nvSpPr>
      <xdr:spPr>
        <a:xfrm>
          <a:off x="2628900" y="139198350"/>
          <a:ext cx="11144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779</xdr:row>
      <xdr:rowOff>38100</xdr:rowOff>
    </xdr:from>
    <xdr:to>
      <xdr:col>3</xdr:col>
      <xdr:colOff>1143000</xdr:colOff>
      <xdr:row>782</xdr:row>
      <xdr:rowOff>28575</xdr:rowOff>
    </xdr:to>
    <xdr:sp>
      <xdr:nvSpPr>
        <xdr:cNvPr id="7" name="大かっこ 10"/>
        <xdr:cNvSpPr>
          <a:spLocks/>
        </xdr:cNvSpPr>
      </xdr:nvSpPr>
      <xdr:spPr>
        <a:xfrm>
          <a:off x="2628900" y="141008100"/>
          <a:ext cx="11144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70" zoomScaleSheetLayoutView="70" zoomScalePageLayoutView="0" workbookViewId="0" topLeftCell="A1">
      <selection activeCell="H644" sqref="H644"/>
    </sheetView>
  </sheetViews>
  <sheetFormatPr defaultColWidth="9.00390625" defaultRowHeight="13.5"/>
  <sheetData>
    <row r="1" ht="13.5">
      <c r="O1" s="414">
        <v>8</v>
      </c>
    </row>
    <row r="2" ht="13.5">
      <c r="O2" s="414"/>
    </row>
    <row r="27" spans="3:13" ht="13.5" customHeight="1">
      <c r="C27" s="415" t="s">
        <v>140</v>
      </c>
      <c r="D27" s="415"/>
      <c r="E27" s="415"/>
      <c r="F27" s="415"/>
      <c r="G27" s="415"/>
      <c r="H27" s="415"/>
      <c r="I27" s="415"/>
      <c r="J27" s="415"/>
      <c r="K27" s="415"/>
      <c r="L27" s="415"/>
      <c r="M27" s="415"/>
    </row>
    <row r="28" spans="3:13" ht="13.5" customHeight="1">
      <c r="C28" s="415"/>
      <c r="D28" s="415"/>
      <c r="E28" s="415"/>
      <c r="F28" s="415"/>
      <c r="G28" s="415"/>
      <c r="H28" s="415"/>
      <c r="I28" s="415"/>
      <c r="J28" s="415"/>
      <c r="K28" s="415"/>
      <c r="L28" s="415"/>
      <c r="M28" s="415"/>
    </row>
    <row r="29" spans="3:13" ht="13.5" customHeight="1">
      <c r="C29" s="415"/>
      <c r="D29" s="415"/>
      <c r="E29" s="415"/>
      <c r="F29" s="415"/>
      <c r="G29" s="415"/>
      <c r="H29" s="415"/>
      <c r="I29" s="415"/>
      <c r="J29" s="415"/>
      <c r="K29" s="415"/>
      <c r="L29" s="415"/>
      <c r="M29" s="415"/>
    </row>
    <row r="30" spans="3:13" ht="13.5" customHeight="1">
      <c r="C30" s="415"/>
      <c r="D30" s="415"/>
      <c r="E30" s="415"/>
      <c r="F30" s="415"/>
      <c r="G30" s="415"/>
      <c r="H30" s="415"/>
      <c r="I30" s="415"/>
      <c r="J30" s="415"/>
      <c r="K30" s="415"/>
      <c r="L30" s="415"/>
      <c r="M30" s="415"/>
    </row>
    <row r="31" spans="3:13" ht="13.5">
      <c r="C31" s="415"/>
      <c r="D31" s="415"/>
      <c r="E31" s="415"/>
      <c r="F31" s="415"/>
      <c r="G31" s="415"/>
      <c r="H31" s="415"/>
      <c r="I31" s="415"/>
      <c r="J31" s="415"/>
      <c r="K31" s="415"/>
      <c r="L31" s="415"/>
      <c r="M31" s="415"/>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N258"/>
  <sheetViews>
    <sheetView showGridLines="0" view="pageBreakPreview" zoomScale="70" zoomScaleNormal="85" zoomScaleSheetLayoutView="70" zoomScalePageLayoutView="0" workbookViewId="0" topLeftCell="A1">
      <selection activeCell="H644" sqref="H644"/>
    </sheetView>
  </sheetViews>
  <sheetFormatPr defaultColWidth="9.00390625" defaultRowHeight="13.5"/>
  <cols>
    <col min="1" max="1" width="15.625" style="28" customWidth="1"/>
    <col min="2" max="3" width="16.50390625" style="26" customWidth="1"/>
    <col min="4" max="4" width="44.125" style="26" customWidth="1"/>
    <col min="5" max="5" width="13.125" style="26" customWidth="1"/>
    <col min="6" max="6" width="12.375" style="26" customWidth="1"/>
    <col min="7" max="7" width="11.75390625" style="26" customWidth="1"/>
    <col min="8" max="8" width="36.00390625" style="26" customWidth="1"/>
    <col min="9" max="9" width="15.375" style="26" customWidth="1"/>
    <col min="10" max="10" width="14.375" style="26" customWidth="1"/>
    <col min="11" max="11" width="8.625" style="0" customWidth="1"/>
  </cols>
  <sheetData>
    <row r="2" ht="26.25" customHeight="1">
      <c r="A2" s="27" t="s">
        <v>193</v>
      </c>
    </row>
    <row r="3" spans="5:11" ht="15" thickBot="1">
      <c r="E3" s="458"/>
      <c r="F3" s="458"/>
      <c r="J3" s="459" t="s">
        <v>322</v>
      </c>
      <c r="K3" s="459"/>
    </row>
    <row r="4" spans="1:12" ht="16.5" customHeight="1">
      <c r="A4" s="429" t="s">
        <v>405</v>
      </c>
      <c r="B4" s="102" t="s">
        <v>164</v>
      </c>
      <c r="C4" s="102" t="s">
        <v>165</v>
      </c>
      <c r="D4" s="431" t="s">
        <v>166</v>
      </c>
      <c r="E4" s="431"/>
      <c r="F4" s="432"/>
      <c r="G4" s="435" t="s">
        <v>320</v>
      </c>
      <c r="H4" s="436"/>
      <c r="I4" s="436"/>
      <c r="J4" s="437"/>
      <c r="K4" s="441" t="s">
        <v>167</v>
      </c>
      <c r="L4" s="19"/>
    </row>
    <row r="5" spans="1:12" ht="16.5" customHeight="1" thickBot="1">
      <c r="A5" s="430"/>
      <c r="B5" s="103" t="s">
        <v>168</v>
      </c>
      <c r="C5" s="103" t="s">
        <v>168</v>
      </c>
      <c r="D5" s="433"/>
      <c r="E5" s="433"/>
      <c r="F5" s="434"/>
      <c r="G5" s="438"/>
      <c r="H5" s="439"/>
      <c r="I5" s="439"/>
      <c r="J5" s="440"/>
      <c r="K5" s="442"/>
      <c r="L5" s="19"/>
    </row>
    <row r="6" spans="1:12" ht="12" customHeight="1">
      <c r="A6" s="29"/>
      <c r="B6" s="104" t="s">
        <v>169</v>
      </c>
      <c r="C6" s="104" t="s">
        <v>169</v>
      </c>
      <c r="D6" s="268"/>
      <c r="E6" s="269"/>
      <c r="F6" s="270"/>
      <c r="G6" s="271"/>
      <c r="H6" s="272"/>
      <c r="I6" s="272"/>
      <c r="J6" s="273"/>
      <c r="K6" s="428" t="s">
        <v>974</v>
      </c>
      <c r="L6" s="19"/>
    </row>
    <row r="7" spans="1:12" ht="15" customHeight="1">
      <c r="A7" s="105" t="s">
        <v>76</v>
      </c>
      <c r="B7" s="106">
        <v>4352912000</v>
      </c>
      <c r="C7" s="107">
        <v>3619257295</v>
      </c>
      <c r="D7" s="274" t="s">
        <v>288</v>
      </c>
      <c r="E7" s="275"/>
      <c r="F7" s="276"/>
      <c r="G7" s="277" t="s">
        <v>279</v>
      </c>
      <c r="H7" s="275"/>
      <c r="I7" s="275"/>
      <c r="J7" s="276"/>
      <c r="K7" s="426"/>
      <c r="L7" s="171"/>
    </row>
    <row r="8" spans="1:12" ht="15" customHeight="1">
      <c r="A8" s="105"/>
      <c r="B8" s="124"/>
      <c r="C8" s="124"/>
      <c r="D8" s="230"/>
      <c r="E8" s="275"/>
      <c r="F8" s="276"/>
      <c r="G8" s="277" t="s">
        <v>535</v>
      </c>
      <c r="H8" s="275"/>
      <c r="I8" s="275"/>
      <c r="J8" s="276"/>
      <c r="K8" s="426"/>
      <c r="L8" s="171"/>
    </row>
    <row r="9" spans="1:12" ht="15" customHeight="1">
      <c r="A9" s="108"/>
      <c r="B9" s="111" t="s">
        <v>70</v>
      </c>
      <c r="C9" s="111" t="s">
        <v>70</v>
      </c>
      <c r="D9" s="274" t="s">
        <v>545</v>
      </c>
      <c r="E9" s="275"/>
      <c r="F9" s="276"/>
      <c r="G9" s="277" t="s">
        <v>536</v>
      </c>
      <c r="H9" s="275"/>
      <c r="I9" s="275"/>
      <c r="J9" s="276"/>
      <c r="K9" s="426"/>
      <c r="L9" s="171"/>
    </row>
    <row r="10" spans="1:12" ht="15" customHeight="1">
      <c r="A10" s="108"/>
      <c r="B10" s="126">
        <v>15000000</v>
      </c>
      <c r="C10" s="126">
        <v>15000000</v>
      </c>
      <c r="D10" s="274" t="s">
        <v>289</v>
      </c>
      <c r="E10" s="275"/>
      <c r="F10" s="276"/>
      <c r="G10" s="277" t="s">
        <v>280</v>
      </c>
      <c r="H10" s="275"/>
      <c r="I10" s="275"/>
      <c r="J10" s="276"/>
      <c r="K10" s="426"/>
      <c r="L10" s="171"/>
    </row>
    <row r="11" spans="1:12" ht="15" customHeight="1">
      <c r="A11" s="108"/>
      <c r="B11" s="110" t="s">
        <v>72</v>
      </c>
      <c r="C11" s="111" t="s">
        <v>72</v>
      </c>
      <c r="D11" s="274" t="s">
        <v>546</v>
      </c>
      <c r="E11" s="275"/>
      <c r="F11" s="276"/>
      <c r="G11" s="277" t="s">
        <v>537</v>
      </c>
      <c r="H11" s="275"/>
      <c r="I11" s="275"/>
      <c r="J11" s="276"/>
      <c r="K11" s="426"/>
      <c r="L11" s="171"/>
    </row>
    <row r="12" spans="1:12" ht="15" customHeight="1">
      <c r="A12" s="108"/>
      <c r="B12" s="125">
        <v>316000</v>
      </c>
      <c r="C12" s="126">
        <v>316000</v>
      </c>
      <c r="D12" s="274" t="s">
        <v>538</v>
      </c>
      <c r="E12" s="275"/>
      <c r="F12" s="276"/>
      <c r="G12" s="277" t="s">
        <v>539</v>
      </c>
      <c r="H12" s="275"/>
      <c r="I12" s="275"/>
      <c r="J12" s="276"/>
      <c r="K12" s="426"/>
      <c r="L12" s="171"/>
    </row>
    <row r="13" spans="1:12" ht="15" customHeight="1">
      <c r="A13" s="108"/>
      <c r="B13" s="110" t="s">
        <v>73</v>
      </c>
      <c r="C13" s="111" t="s">
        <v>73</v>
      </c>
      <c r="D13" s="230"/>
      <c r="E13" s="275"/>
      <c r="F13" s="276"/>
      <c r="G13" s="230"/>
      <c r="H13" s="275"/>
      <c r="I13" s="275"/>
      <c r="J13" s="276"/>
      <c r="K13" s="426"/>
      <c r="L13" s="171"/>
    </row>
    <row r="14" spans="1:12" ht="15" customHeight="1">
      <c r="A14" s="108"/>
      <c r="B14" s="125">
        <v>4337596000</v>
      </c>
      <c r="C14" s="126">
        <v>3603941295</v>
      </c>
      <c r="D14" s="274" t="s">
        <v>540</v>
      </c>
      <c r="E14" s="275"/>
      <c r="F14" s="276"/>
      <c r="G14" s="277" t="s">
        <v>541</v>
      </c>
      <c r="H14" s="275"/>
      <c r="I14" s="275"/>
      <c r="J14" s="276"/>
      <c r="K14" s="426"/>
      <c r="L14" s="171"/>
    </row>
    <row r="15" spans="1:12" ht="15" customHeight="1">
      <c r="A15" s="108"/>
      <c r="B15" s="133"/>
      <c r="C15" s="126"/>
      <c r="D15" s="274" t="s">
        <v>290</v>
      </c>
      <c r="E15" s="275"/>
      <c r="F15" s="276"/>
      <c r="G15" s="277" t="s">
        <v>542</v>
      </c>
      <c r="H15" s="275"/>
      <c r="I15" s="275"/>
      <c r="J15" s="276"/>
      <c r="K15" s="426"/>
      <c r="L15" s="171"/>
    </row>
    <row r="16" spans="1:12" ht="15" customHeight="1">
      <c r="A16" s="108"/>
      <c r="B16" s="133"/>
      <c r="C16" s="126"/>
      <c r="D16" s="274" t="s">
        <v>291</v>
      </c>
      <c r="E16" s="275"/>
      <c r="F16" s="276"/>
      <c r="G16" s="277" t="s">
        <v>281</v>
      </c>
      <c r="H16" s="275"/>
      <c r="I16" s="275"/>
      <c r="J16" s="276"/>
      <c r="K16" s="426"/>
      <c r="L16" s="171"/>
    </row>
    <row r="17" spans="1:12" ht="15" customHeight="1">
      <c r="A17" s="108"/>
      <c r="B17" s="133"/>
      <c r="C17" s="126"/>
      <c r="D17" s="274" t="s">
        <v>292</v>
      </c>
      <c r="E17" s="275"/>
      <c r="F17" s="276"/>
      <c r="G17" s="277" t="s">
        <v>282</v>
      </c>
      <c r="H17" s="275"/>
      <c r="I17" s="275"/>
      <c r="J17" s="276"/>
      <c r="K17" s="426"/>
      <c r="L17" s="171"/>
    </row>
    <row r="18" spans="1:12" ht="15" customHeight="1">
      <c r="A18" s="108"/>
      <c r="B18" s="133"/>
      <c r="C18" s="126"/>
      <c r="D18" s="274" t="s">
        <v>293</v>
      </c>
      <c r="E18" s="275"/>
      <c r="F18" s="276"/>
      <c r="G18" s="232"/>
      <c r="H18" s="275"/>
      <c r="I18" s="275"/>
      <c r="J18" s="276"/>
      <c r="K18" s="426"/>
      <c r="L18" s="171"/>
    </row>
    <row r="19" spans="1:12" ht="15" customHeight="1">
      <c r="A19" s="108"/>
      <c r="B19" s="133"/>
      <c r="C19" s="126"/>
      <c r="D19" s="274"/>
      <c r="E19" s="275"/>
      <c r="F19" s="276"/>
      <c r="G19" s="232"/>
      <c r="H19" s="275"/>
      <c r="I19" s="275"/>
      <c r="J19" s="276"/>
      <c r="K19" s="426"/>
      <c r="L19" s="202"/>
    </row>
    <row r="20" spans="1:12" ht="15" customHeight="1">
      <c r="A20" s="108"/>
      <c r="B20" s="118"/>
      <c r="C20" s="119"/>
      <c r="D20" s="274" t="s">
        <v>283</v>
      </c>
      <c r="E20" s="275"/>
      <c r="F20" s="276"/>
      <c r="G20" s="232" t="s">
        <v>283</v>
      </c>
      <c r="H20" s="275"/>
      <c r="I20" s="275"/>
      <c r="J20" s="276"/>
      <c r="K20" s="426"/>
      <c r="L20" s="171"/>
    </row>
    <row r="21" spans="1:12" ht="15" customHeight="1">
      <c r="A21" s="108"/>
      <c r="B21" s="112"/>
      <c r="C21" s="113"/>
      <c r="D21" s="274" t="s">
        <v>294</v>
      </c>
      <c r="E21" s="275"/>
      <c r="F21" s="276"/>
      <c r="G21" s="277" t="s">
        <v>284</v>
      </c>
      <c r="H21" s="275"/>
      <c r="I21" s="275"/>
      <c r="J21" s="276"/>
      <c r="K21" s="426"/>
      <c r="L21" s="171"/>
    </row>
    <row r="22" spans="1:12" ht="15" customHeight="1">
      <c r="A22" s="108"/>
      <c r="B22" s="112"/>
      <c r="C22" s="113"/>
      <c r="D22" s="274" t="s">
        <v>295</v>
      </c>
      <c r="E22" s="275"/>
      <c r="F22" s="276"/>
      <c r="G22" s="232"/>
      <c r="H22" s="275"/>
      <c r="I22" s="275"/>
      <c r="J22" s="276"/>
      <c r="K22" s="426"/>
      <c r="L22" s="171"/>
    </row>
    <row r="23" spans="1:12" ht="15" customHeight="1">
      <c r="A23" s="108"/>
      <c r="B23" s="112"/>
      <c r="C23" s="113"/>
      <c r="D23" s="274"/>
      <c r="E23" s="275"/>
      <c r="F23" s="276"/>
      <c r="G23" s="232"/>
      <c r="H23" s="275"/>
      <c r="I23" s="275"/>
      <c r="J23" s="276"/>
      <c r="K23" s="426"/>
      <c r="L23" s="202"/>
    </row>
    <row r="24" spans="1:12" ht="15" customHeight="1">
      <c r="A24" s="108"/>
      <c r="B24" s="112"/>
      <c r="C24" s="113"/>
      <c r="D24" s="274" t="s">
        <v>285</v>
      </c>
      <c r="E24" s="275"/>
      <c r="F24" s="276"/>
      <c r="G24" s="277" t="s">
        <v>285</v>
      </c>
      <c r="H24" s="275"/>
      <c r="I24" s="275"/>
      <c r="J24" s="276"/>
      <c r="K24" s="426"/>
      <c r="L24" s="171"/>
    </row>
    <row r="25" spans="1:12" ht="15" customHeight="1">
      <c r="A25" s="108"/>
      <c r="B25" s="112"/>
      <c r="C25" s="113"/>
      <c r="D25" s="274" t="s">
        <v>543</v>
      </c>
      <c r="E25" s="275"/>
      <c r="F25" s="276"/>
      <c r="G25" s="277" t="s">
        <v>544</v>
      </c>
      <c r="H25" s="275"/>
      <c r="I25" s="275"/>
      <c r="J25" s="276"/>
      <c r="K25" s="426"/>
      <c r="L25" s="171"/>
    </row>
    <row r="26" spans="1:12" ht="15" customHeight="1">
      <c r="A26" s="108"/>
      <c r="B26" s="112"/>
      <c r="C26" s="113"/>
      <c r="D26" s="230" t="s">
        <v>296</v>
      </c>
      <c r="E26" s="275"/>
      <c r="F26" s="276"/>
      <c r="G26" s="230"/>
      <c r="H26" s="275"/>
      <c r="I26" s="275"/>
      <c r="J26" s="276"/>
      <c r="K26" s="426"/>
      <c r="L26" s="171"/>
    </row>
    <row r="27" spans="1:12" ht="15" customHeight="1">
      <c r="A27" s="108"/>
      <c r="B27" s="112"/>
      <c r="C27" s="113"/>
      <c r="D27" s="230"/>
      <c r="E27" s="275"/>
      <c r="F27" s="276"/>
      <c r="G27" s="230"/>
      <c r="H27" s="275"/>
      <c r="I27" s="275"/>
      <c r="J27" s="276"/>
      <c r="K27" s="426"/>
      <c r="L27" s="171"/>
    </row>
    <row r="28" spans="1:12" ht="15" customHeight="1">
      <c r="A28" s="108"/>
      <c r="B28" s="112"/>
      <c r="C28" s="113"/>
      <c r="D28" s="274" t="s">
        <v>297</v>
      </c>
      <c r="E28" s="275"/>
      <c r="F28" s="276"/>
      <c r="G28" s="277" t="s">
        <v>286</v>
      </c>
      <c r="H28" s="275"/>
      <c r="I28" s="275"/>
      <c r="J28" s="276"/>
      <c r="K28" s="426"/>
      <c r="L28" s="171"/>
    </row>
    <row r="29" spans="1:12" ht="15" customHeight="1">
      <c r="A29" s="108"/>
      <c r="B29" s="112"/>
      <c r="C29" s="113"/>
      <c r="D29" s="274" t="s">
        <v>534</v>
      </c>
      <c r="E29" s="275"/>
      <c r="F29" s="276"/>
      <c r="G29" s="277" t="s">
        <v>287</v>
      </c>
      <c r="H29" s="275"/>
      <c r="I29" s="275"/>
      <c r="J29" s="276"/>
      <c r="K29" s="426"/>
      <c r="L29" s="171"/>
    </row>
    <row r="30" spans="1:12" ht="13.5" customHeight="1" thickBot="1">
      <c r="A30" s="108"/>
      <c r="B30" s="112"/>
      <c r="C30" s="113"/>
      <c r="D30" s="275"/>
      <c r="E30" s="275"/>
      <c r="F30" s="275"/>
      <c r="G30" s="278"/>
      <c r="H30" s="279"/>
      <c r="I30" s="279"/>
      <c r="J30" s="280"/>
      <c r="K30" s="427"/>
      <c r="L30" s="171"/>
    </row>
    <row r="31" spans="1:12" ht="13.5" customHeight="1">
      <c r="A31" s="114"/>
      <c r="B31" s="115"/>
      <c r="C31" s="115"/>
      <c r="D31" s="350"/>
      <c r="E31" s="282"/>
      <c r="F31" s="284"/>
      <c r="G31" s="283"/>
      <c r="H31" s="281"/>
      <c r="I31" s="282"/>
      <c r="J31" s="284"/>
      <c r="K31" s="428" t="s">
        <v>975</v>
      </c>
      <c r="L31" s="171"/>
    </row>
    <row r="32" spans="1:12" ht="13.5" customHeight="1">
      <c r="A32" s="105" t="s">
        <v>68</v>
      </c>
      <c r="B32" s="106">
        <v>74217277000</v>
      </c>
      <c r="C32" s="109">
        <v>67201616570</v>
      </c>
      <c r="D32" s="351" t="s">
        <v>516</v>
      </c>
      <c r="E32" s="335"/>
      <c r="F32" s="336"/>
      <c r="G32" s="334" t="s">
        <v>516</v>
      </c>
      <c r="H32" s="335"/>
      <c r="I32" s="335"/>
      <c r="J32" s="336"/>
      <c r="K32" s="426"/>
      <c r="L32" s="171"/>
    </row>
    <row r="33" spans="1:12" ht="13.5" customHeight="1">
      <c r="A33" s="105"/>
      <c r="B33" s="117"/>
      <c r="C33" s="109"/>
      <c r="D33" s="352"/>
      <c r="E33" s="335"/>
      <c r="F33" s="336"/>
      <c r="G33" s="337"/>
      <c r="H33" s="335"/>
      <c r="I33" s="335"/>
      <c r="J33" s="336"/>
      <c r="K33" s="426"/>
      <c r="L33" s="171"/>
    </row>
    <row r="34" spans="1:12" ht="13.5" customHeight="1">
      <c r="A34" s="108"/>
      <c r="B34" s="109" t="s">
        <v>52</v>
      </c>
      <c r="C34" s="109" t="s">
        <v>52</v>
      </c>
      <c r="D34" s="353" t="s">
        <v>517</v>
      </c>
      <c r="E34" s="335"/>
      <c r="F34" s="336"/>
      <c r="G34" s="338" t="s">
        <v>517</v>
      </c>
      <c r="H34" s="335"/>
      <c r="I34" s="335"/>
      <c r="J34" s="336"/>
      <c r="K34" s="426"/>
      <c r="L34" s="171"/>
    </row>
    <row r="35" spans="1:12" ht="13.5" customHeight="1">
      <c r="A35" s="108"/>
      <c r="B35" s="109">
        <v>22817927000</v>
      </c>
      <c r="C35" s="109">
        <v>20630913181</v>
      </c>
      <c r="D35" s="353"/>
      <c r="E35" s="335"/>
      <c r="F35" s="336"/>
      <c r="G35" s="338"/>
      <c r="H35" s="335"/>
      <c r="I35" s="335"/>
      <c r="J35" s="336"/>
      <c r="K35" s="426"/>
      <c r="L35" s="171"/>
    </row>
    <row r="36" spans="1:12" ht="13.5" customHeight="1">
      <c r="A36" s="108"/>
      <c r="B36" s="109" t="s">
        <v>55</v>
      </c>
      <c r="C36" s="109" t="s">
        <v>55</v>
      </c>
      <c r="D36" s="353" t="s">
        <v>304</v>
      </c>
      <c r="E36" s="335"/>
      <c r="F36" s="336"/>
      <c r="G36" s="460" t="s">
        <v>903</v>
      </c>
      <c r="H36" s="461"/>
      <c r="I36" s="461"/>
      <c r="J36" s="462"/>
      <c r="K36" s="426"/>
      <c r="L36" s="171"/>
    </row>
    <row r="37" spans="1:12" ht="13.5" customHeight="1">
      <c r="A37" s="108"/>
      <c r="B37" s="109">
        <v>34569000000</v>
      </c>
      <c r="C37" s="109">
        <v>34435000000</v>
      </c>
      <c r="D37" s="463" t="s">
        <v>904</v>
      </c>
      <c r="E37" s="464"/>
      <c r="F37" s="465"/>
      <c r="G37" s="335" t="s">
        <v>905</v>
      </c>
      <c r="H37" s="335"/>
      <c r="I37" s="335"/>
      <c r="J37" s="336"/>
      <c r="K37" s="426"/>
      <c r="L37" s="171"/>
    </row>
    <row r="38" spans="1:12" ht="13.5" customHeight="1">
      <c r="A38" s="108"/>
      <c r="B38" s="109" t="s">
        <v>53</v>
      </c>
      <c r="C38" s="109" t="s">
        <v>53</v>
      </c>
      <c r="D38" s="353" t="s">
        <v>305</v>
      </c>
      <c r="E38" s="335"/>
      <c r="F38" s="336"/>
      <c r="G38" s="338" t="s">
        <v>305</v>
      </c>
      <c r="H38" s="335"/>
      <c r="I38" s="335"/>
      <c r="J38" s="336"/>
      <c r="K38" s="426"/>
      <c r="L38" s="171"/>
    </row>
    <row r="39" spans="1:12" ht="13.5" customHeight="1">
      <c r="A39" s="108"/>
      <c r="B39" s="109">
        <v>14912573000</v>
      </c>
      <c r="C39" s="109">
        <v>11964140060</v>
      </c>
      <c r="D39" s="353" t="s">
        <v>906</v>
      </c>
      <c r="E39" s="335"/>
      <c r="F39" s="336"/>
      <c r="G39" s="335" t="s">
        <v>907</v>
      </c>
      <c r="H39" s="335"/>
      <c r="I39" s="335"/>
      <c r="J39" s="336"/>
      <c r="K39" s="426"/>
      <c r="L39" s="171"/>
    </row>
    <row r="40" spans="1:12" ht="13.5" customHeight="1">
      <c r="A40" s="108"/>
      <c r="B40" s="109" t="s">
        <v>54</v>
      </c>
      <c r="C40" s="109" t="s">
        <v>54</v>
      </c>
      <c r="D40" s="353" t="s">
        <v>306</v>
      </c>
      <c r="E40" s="335"/>
      <c r="F40" s="336"/>
      <c r="G40" s="338" t="s">
        <v>306</v>
      </c>
      <c r="H40" s="335"/>
      <c r="I40" s="335"/>
      <c r="J40" s="336"/>
      <c r="K40" s="426"/>
      <c r="L40" s="171"/>
    </row>
    <row r="41" spans="1:12" ht="13.5" customHeight="1">
      <c r="A41" s="108"/>
      <c r="B41" s="112">
        <f>+B32-B35-B37-B39</f>
        <v>1917777000</v>
      </c>
      <c r="C41" s="112">
        <v>171563329</v>
      </c>
      <c r="D41" s="237" t="s">
        <v>908</v>
      </c>
      <c r="E41" s="339"/>
      <c r="F41" s="340"/>
      <c r="G41" s="335" t="s">
        <v>909</v>
      </c>
      <c r="H41" s="335"/>
      <c r="I41" s="335"/>
      <c r="J41" s="336"/>
      <c r="K41" s="426"/>
      <c r="L41" s="171"/>
    </row>
    <row r="42" spans="1:12" ht="13.5" customHeight="1">
      <c r="A42" s="108"/>
      <c r="B42" s="109"/>
      <c r="C42" s="109"/>
      <c r="D42" s="237"/>
      <c r="E42" s="339"/>
      <c r="F42" s="340"/>
      <c r="G42" s="335"/>
      <c r="H42" s="339"/>
      <c r="I42" s="339"/>
      <c r="J42" s="340"/>
      <c r="K42" s="426"/>
      <c r="L42" s="171"/>
    </row>
    <row r="43" spans="1:12" ht="13.5" customHeight="1">
      <c r="A43" s="108"/>
      <c r="B43" s="112"/>
      <c r="C43" s="112"/>
      <c r="D43" s="353" t="s">
        <v>518</v>
      </c>
      <c r="E43" s="335"/>
      <c r="F43" s="340"/>
      <c r="G43" s="338" t="s">
        <v>518</v>
      </c>
      <c r="H43" s="335"/>
      <c r="I43" s="335"/>
      <c r="J43" s="336"/>
      <c r="K43" s="426"/>
      <c r="L43" s="171"/>
    </row>
    <row r="44" spans="1:12" ht="13.5" customHeight="1">
      <c r="A44" s="108"/>
      <c r="B44" s="118"/>
      <c r="C44" s="347"/>
      <c r="D44" s="353"/>
      <c r="E44" s="335"/>
      <c r="F44" s="340"/>
      <c r="G44" s="338"/>
      <c r="H44" s="335"/>
      <c r="I44" s="335"/>
      <c r="J44" s="336"/>
      <c r="K44" s="426"/>
      <c r="L44" s="171"/>
    </row>
    <row r="45" spans="1:12" ht="13.5" customHeight="1">
      <c r="A45" s="108"/>
      <c r="B45" s="118"/>
      <c r="C45" s="348"/>
      <c r="D45" s="353" t="s">
        <v>519</v>
      </c>
      <c r="E45" s="339"/>
      <c r="F45" s="336"/>
      <c r="G45" s="338" t="s">
        <v>519</v>
      </c>
      <c r="H45" s="335"/>
      <c r="I45" s="335"/>
      <c r="J45" s="336"/>
      <c r="K45" s="426"/>
      <c r="L45" s="171"/>
    </row>
    <row r="46" spans="1:12" ht="13.5" customHeight="1">
      <c r="A46" s="108"/>
      <c r="B46" s="182"/>
      <c r="C46" s="348"/>
      <c r="D46" s="353" t="s">
        <v>910</v>
      </c>
      <c r="E46" s="335"/>
      <c r="F46" s="336"/>
      <c r="G46" s="335" t="s">
        <v>911</v>
      </c>
      <c r="H46" s="335"/>
      <c r="I46" s="335"/>
      <c r="J46" s="336"/>
      <c r="K46" s="426"/>
      <c r="L46" s="171"/>
    </row>
    <row r="47" spans="1:12" ht="13.5" customHeight="1">
      <c r="A47" s="108"/>
      <c r="B47" s="182"/>
      <c r="C47" s="348"/>
      <c r="D47" s="353" t="s">
        <v>912</v>
      </c>
      <c r="E47" s="339"/>
      <c r="F47" s="340"/>
      <c r="G47" s="335" t="s">
        <v>913</v>
      </c>
      <c r="H47" s="335"/>
      <c r="I47" s="335"/>
      <c r="J47" s="336"/>
      <c r="K47" s="426"/>
      <c r="L47" s="202"/>
    </row>
    <row r="48" spans="1:12" ht="13.5" customHeight="1">
      <c r="A48" s="108"/>
      <c r="B48" s="182"/>
      <c r="C48" s="348"/>
      <c r="D48" s="353" t="s">
        <v>914</v>
      </c>
      <c r="E48" s="339"/>
      <c r="F48" s="340"/>
      <c r="G48" s="335"/>
      <c r="H48" s="335"/>
      <c r="I48" s="335"/>
      <c r="J48" s="336"/>
      <c r="K48" s="426"/>
      <c r="L48" s="202"/>
    </row>
    <row r="49" spans="1:12" ht="13.5" customHeight="1">
      <c r="A49" s="108"/>
      <c r="B49" s="182"/>
      <c r="C49" s="348"/>
      <c r="D49" s="352" t="s">
        <v>520</v>
      </c>
      <c r="E49" s="335"/>
      <c r="F49" s="336"/>
      <c r="G49" s="337" t="s">
        <v>520</v>
      </c>
      <c r="H49" s="335"/>
      <c r="I49" s="335"/>
      <c r="J49" s="336"/>
      <c r="K49" s="426"/>
      <c r="L49" s="202"/>
    </row>
    <row r="50" spans="1:12" ht="13.5" customHeight="1">
      <c r="A50" s="108"/>
      <c r="B50" s="182"/>
      <c r="C50" s="348"/>
      <c r="D50" s="237" t="s">
        <v>915</v>
      </c>
      <c r="E50" s="335"/>
      <c r="F50" s="336"/>
      <c r="G50" s="335" t="s">
        <v>916</v>
      </c>
      <c r="H50" s="335"/>
      <c r="I50" s="335"/>
      <c r="J50" s="336"/>
      <c r="K50" s="426"/>
      <c r="L50" s="202"/>
    </row>
    <row r="51" spans="1:12" ht="13.5" customHeight="1" thickBot="1">
      <c r="A51" s="121"/>
      <c r="B51" s="183"/>
      <c r="C51" s="349"/>
      <c r="D51" s="323"/>
      <c r="E51" s="355"/>
      <c r="F51" s="356"/>
      <c r="G51" s="357"/>
      <c r="H51" s="355"/>
      <c r="I51" s="355"/>
      <c r="J51" s="356"/>
      <c r="K51" s="427"/>
      <c r="L51" s="202"/>
    </row>
    <row r="52" spans="1:12" ht="13.5" customHeight="1">
      <c r="A52" s="108"/>
      <c r="B52" s="182"/>
      <c r="C52" s="348"/>
      <c r="D52" s="351" t="s">
        <v>521</v>
      </c>
      <c r="E52" s="341"/>
      <c r="F52" s="342"/>
      <c r="G52" s="334" t="s">
        <v>521</v>
      </c>
      <c r="H52" s="343"/>
      <c r="I52" s="335"/>
      <c r="J52" s="336"/>
      <c r="K52" s="179"/>
      <c r="L52" s="202"/>
    </row>
    <row r="53" spans="1:12" ht="13.5" customHeight="1">
      <c r="A53" s="108"/>
      <c r="B53" s="182"/>
      <c r="C53" s="348"/>
      <c r="D53" s="351"/>
      <c r="E53" s="341"/>
      <c r="F53" s="342"/>
      <c r="G53" s="334"/>
      <c r="H53" s="343"/>
      <c r="I53" s="335"/>
      <c r="J53" s="336"/>
      <c r="K53" s="179"/>
      <c r="L53" s="202"/>
    </row>
    <row r="54" spans="1:12" ht="13.5" customHeight="1">
      <c r="A54" s="108"/>
      <c r="B54" s="182"/>
      <c r="C54" s="348"/>
      <c r="D54" s="352" t="s">
        <v>522</v>
      </c>
      <c r="E54" s="339"/>
      <c r="F54" s="340"/>
      <c r="G54" s="337" t="s">
        <v>522</v>
      </c>
      <c r="H54" s="335"/>
      <c r="I54" s="335"/>
      <c r="J54" s="336"/>
      <c r="K54" s="179"/>
      <c r="L54" s="202"/>
    </row>
    <row r="55" spans="1:12" ht="13.5" customHeight="1">
      <c r="A55" s="108"/>
      <c r="B55" s="182"/>
      <c r="C55" s="348"/>
      <c r="D55" s="352"/>
      <c r="E55" s="339"/>
      <c r="F55" s="340"/>
      <c r="G55" s="337"/>
      <c r="H55" s="335"/>
      <c r="I55" s="335"/>
      <c r="J55" s="336"/>
      <c r="K55" s="179"/>
      <c r="L55" s="202"/>
    </row>
    <row r="56" spans="1:12" ht="13.5" customHeight="1">
      <c r="A56" s="108"/>
      <c r="B56" s="182"/>
      <c r="C56" s="348"/>
      <c r="D56" s="353" t="s">
        <v>523</v>
      </c>
      <c r="E56" s="339"/>
      <c r="F56" s="340"/>
      <c r="G56" s="338" t="s">
        <v>523</v>
      </c>
      <c r="H56" s="335"/>
      <c r="I56" s="335"/>
      <c r="J56" s="336"/>
      <c r="K56" s="179"/>
      <c r="L56" s="202"/>
    </row>
    <row r="57" spans="1:12" ht="13.5" customHeight="1">
      <c r="A57" s="108"/>
      <c r="B57" s="182"/>
      <c r="C57" s="348"/>
      <c r="D57" s="353" t="s">
        <v>917</v>
      </c>
      <c r="E57" s="339"/>
      <c r="F57" s="340"/>
      <c r="G57" s="335" t="s">
        <v>918</v>
      </c>
      <c r="H57" s="335"/>
      <c r="I57" s="335"/>
      <c r="J57" s="336"/>
      <c r="K57" s="179"/>
      <c r="L57" s="202"/>
    </row>
    <row r="58" spans="1:12" ht="13.5" customHeight="1">
      <c r="A58" s="108"/>
      <c r="B58" s="182"/>
      <c r="C58" s="348"/>
      <c r="D58" s="353" t="s">
        <v>919</v>
      </c>
      <c r="E58" s="339"/>
      <c r="F58" s="340"/>
      <c r="G58" s="335"/>
      <c r="H58" s="335"/>
      <c r="I58" s="335"/>
      <c r="J58" s="336"/>
      <c r="K58" s="179"/>
      <c r="L58" s="202"/>
    </row>
    <row r="59" spans="1:12" ht="13.5" customHeight="1">
      <c r="A59" s="108"/>
      <c r="B59" s="182"/>
      <c r="C59" s="348"/>
      <c r="D59" s="353" t="s">
        <v>524</v>
      </c>
      <c r="E59" s="339"/>
      <c r="F59" s="340"/>
      <c r="G59" s="338" t="s">
        <v>524</v>
      </c>
      <c r="H59" s="335"/>
      <c r="I59" s="335"/>
      <c r="J59" s="336"/>
      <c r="K59" s="179"/>
      <c r="L59" s="202"/>
    </row>
    <row r="60" spans="1:12" ht="13.5" customHeight="1">
      <c r="A60" s="108"/>
      <c r="B60" s="182"/>
      <c r="C60" s="348"/>
      <c r="D60" s="353" t="s">
        <v>920</v>
      </c>
      <c r="E60" s="339"/>
      <c r="F60" s="340"/>
      <c r="G60" s="335" t="s">
        <v>921</v>
      </c>
      <c r="H60" s="335"/>
      <c r="I60" s="335"/>
      <c r="J60" s="336"/>
      <c r="K60" s="179"/>
      <c r="L60" s="202"/>
    </row>
    <row r="61" spans="1:12" ht="13.5" customHeight="1">
      <c r="A61" s="108"/>
      <c r="B61" s="182"/>
      <c r="C61" s="348"/>
      <c r="D61" s="352" t="s">
        <v>525</v>
      </c>
      <c r="E61" s="339"/>
      <c r="F61" s="340"/>
      <c r="G61" s="337" t="s">
        <v>525</v>
      </c>
      <c r="H61" s="335"/>
      <c r="I61" s="335"/>
      <c r="J61" s="336"/>
      <c r="K61" s="179"/>
      <c r="L61" s="202"/>
    </row>
    <row r="62" spans="1:12" ht="13.5" customHeight="1">
      <c r="A62" s="108"/>
      <c r="B62" s="182"/>
      <c r="C62" s="348"/>
      <c r="D62" s="353" t="s">
        <v>922</v>
      </c>
      <c r="E62" s="339"/>
      <c r="F62" s="340"/>
      <c r="G62" s="335" t="s">
        <v>923</v>
      </c>
      <c r="H62" s="335"/>
      <c r="I62" s="335"/>
      <c r="J62" s="336"/>
      <c r="K62" s="179"/>
      <c r="L62" s="202"/>
    </row>
    <row r="63" spans="1:12" ht="13.5" customHeight="1">
      <c r="A63" s="108"/>
      <c r="B63" s="182"/>
      <c r="C63" s="348"/>
      <c r="D63" s="353"/>
      <c r="E63" s="339"/>
      <c r="F63" s="340"/>
      <c r="G63" s="338"/>
      <c r="H63" s="335"/>
      <c r="I63" s="335"/>
      <c r="J63" s="336"/>
      <c r="K63" s="179"/>
      <c r="L63" s="202"/>
    </row>
    <row r="64" spans="1:12" ht="13.5" customHeight="1">
      <c r="A64" s="108"/>
      <c r="B64" s="182"/>
      <c r="C64" s="348"/>
      <c r="D64" s="354" t="s">
        <v>526</v>
      </c>
      <c r="E64" s="341"/>
      <c r="F64" s="342"/>
      <c r="G64" s="344" t="s">
        <v>526</v>
      </c>
      <c r="H64" s="343"/>
      <c r="I64" s="343"/>
      <c r="J64" s="345"/>
      <c r="K64" s="179"/>
      <c r="L64" s="202"/>
    </row>
    <row r="65" spans="1:12" ht="13.5" customHeight="1">
      <c r="A65" s="108"/>
      <c r="B65" s="182"/>
      <c r="C65" s="348"/>
      <c r="D65" s="354"/>
      <c r="E65" s="341"/>
      <c r="F65" s="342"/>
      <c r="G65" s="344"/>
      <c r="H65" s="343"/>
      <c r="I65" s="343"/>
      <c r="J65" s="345"/>
      <c r="K65" s="179"/>
      <c r="L65" s="202"/>
    </row>
    <row r="66" spans="1:12" ht="13.5" customHeight="1">
      <c r="A66" s="108"/>
      <c r="B66" s="182"/>
      <c r="C66" s="348"/>
      <c r="D66" s="353" t="s">
        <v>527</v>
      </c>
      <c r="E66" s="339"/>
      <c r="F66" s="340"/>
      <c r="G66" s="338" t="s">
        <v>528</v>
      </c>
      <c r="H66" s="335"/>
      <c r="I66" s="335"/>
      <c r="J66" s="336"/>
      <c r="K66" s="179"/>
      <c r="L66" s="202"/>
    </row>
    <row r="67" spans="1:12" ht="13.5" customHeight="1">
      <c r="A67" s="108"/>
      <c r="B67" s="182"/>
      <c r="C67" s="348"/>
      <c r="D67" s="353" t="s">
        <v>924</v>
      </c>
      <c r="E67" s="339"/>
      <c r="F67" s="340"/>
      <c r="G67" s="346" t="s">
        <v>925</v>
      </c>
      <c r="H67" s="335"/>
      <c r="I67" s="335"/>
      <c r="J67" s="336"/>
      <c r="K67" s="179"/>
      <c r="L67" s="202"/>
    </row>
    <row r="68" spans="1:12" ht="13.5" customHeight="1">
      <c r="A68" s="108"/>
      <c r="B68" s="182"/>
      <c r="C68" s="348"/>
      <c r="D68" s="352" t="s">
        <v>926</v>
      </c>
      <c r="E68" s="339"/>
      <c r="F68" s="340"/>
      <c r="G68" s="337" t="s">
        <v>927</v>
      </c>
      <c r="H68" s="335"/>
      <c r="I68" s="335"/>
      <c r="J68" s="336"/>
      <c r="K68" s="179"/>
      <c r="L68" s="202"/>
    </row>
    <row r="69" spans="1:12" ht="13.5" customHeight="1">
      <c r="A69" s="108"/>
      <c r="B69" s="182"/>
      <c r="C69" s="348"/>
      <c r="D69" s="353" t="s">
        <v>529</v>
      </c>
      <c r="E69" s="339"/>
      <c r="F69" s="340"/>
      <c r="G69" s="338" t="s">
        <v>530</v>
      </c>
      <c r="H69" s="335"/>
      <c r="I69" s="335"/>
      <c r="J69" s="336"/>
      <c r="K69" s="179"/>
      <c r="L69" s="202"/>
    </row>
    <row r="70" spans="1:12" ht="13.5" customHeight="1">
      <c r="A70" s="108"/>
      <c r="B70" s="182"/>
      <c r="C70" s="348"/>
      <c r="D70" s="353" t="s">
        <v>928</v>
      </c>
      <c r="E70" s="339"/>
      <c r="F70" s="340"/>
      <c r="G70" s="338" t="s">
        <v>929</v>
      </c>
      <c r="H70" s="335"/>
      <c r="I70" s="335"/>
      <c r="J70" s="336"/>
      <c r="K70" s="179"/>
      <c r="L70" s="202"/>
    </row>
    <row r="71" spans="1:12" ht="13.5" customHeight="1" thickBot="1">
      <c r="A71" s="121"/>
      <c r="B71" s="183"/>
      <c r="C71" s="184"/>
      <c r="D71" s="240"/>
      <c r="E71" s="287"/>
      <c r="F71" s="288"/>
      <c r="G71" s="240"/>
      <c r="H71" s="240"/>
      <c r="I71" s="240"/>
      <c r="J71" s="240"/>
      <c r="K71" s="180"/>
      <c r="L71" s="171"/>
    </row>
    <row r="72" spans="1:12" ht="13.5" customHeight="1">
      <c r="A72" s="173"/>
      <c r="B72" s="174"/>
      <c r="C72" s="175"/>
      <c r="D72" s="289"/>
      <c r="E72" s="290"/>
      <c r="F72" s="291"/>
      <c r="G72" s="292"/>
      <c r="H72" s="293"/>
      <c r="I72" s="293"/>
      <c r="J72" s="294"/>
      <c r="K72" s="428" t="s">
        <v>976</v>
      </c>
      <c r="L72" s="171"/>
    </row>
    <row r="73" spans="1:12" ht="13.5" customHeight="1">
      <c r="A73" s="105" t="s">
        <v>196</v>
      </c>
      <c r="B73" s="112">
        <v>29397148000</v>
      </c>
      <c r="C73" s="113">
        <v>26383154334</v>
      </c>
      <c r="D73" s="229" t="s">
        <v>557</v>
      </c>
      <c r="E73" s="229"/>
      <c r="F73" s="229"/>
      <c r="G73" s="451" t="s">
        <v>557</v>
      </c>
      <c r="H73" s="452"/>
      <c r="I73" s="452"/>
      <c r="J73" s="453"/>
      <c r="K73" s="426"/>
      <c r="L73" s="171"/>
    </row>
    <row r="74" spans="1:12" ht="13.5" customHeight="1">
      <c r="A74" s="105" t="s">
        <v>195</v>
      </c>
      <c r="B74" s="123"/>
      <c r="C74" s="124"/>
      <c r="D74" s="229" t="s">
        <v>558</v>
      </c>
      <c r="E74" s="229"/>
      <c r="F74" s="229"/>
      <c r="G74" s="228" t="s">
        <v>558</v>
      </c>
      <c r="H74" s="229"/>
      <c r="I74" s="229"/>
      <c r="J74" s="231"/>
      <c r="K74" s="426"/>
      <c r="L74" s="171"/>
    </row>
    <row r="75" spans="1:12" ht="13.5" customHeight="1">
      <c r="A75" s="108"/>
      <c r="B75" s="110" t="s">
        <v>52</v>
      </c>
      <c r="C75" s="111" t="s">
        <v>52</v>
      </c>
      <c r="D75" s="229" t="s">
        <v>559</v>
      </c>
      <c r="E75" s="229"/>
      <c r="F75" s="229"/>
      <c r="G75" s="443" t="s">
        <v>547</v>
      </c>
      <c r="H75" s="444"/>
      <c r="I75" s="444"/>
      <c r="J75" s="445"/>
      <c r="K75" s="426"/>
      <c r="L75" s="171"/>
    </row>
    <row r="76" spans="1:12" ht="13.5" customHeight="1">
      <c r="A76" s="108"/>
      <c r="B76" s="125">
        <v>7842541000</v>
      </c>
      <c r="C76" s="126">
        <v>7030809193</v>
      </c>
      <c r="D76" s="229" t="s">
        <v>548</v>
      </c>
      <c r="E76" s="229"/>
      <c r="F76" s="229"/>
      <c r="G76" s="443" t="s">
        <v>549</v>
      </c>
      <c r="H76" s="444"/>
      <c r="I76" s="444"/>
      <c r="J76" s="445"/>
      <c r="K76" s="426"/>
      <c r="L76" s="171"/>
    </row>
    <row r="77" spans="1:12" ht="13.5" customHeight="1">
      <c r="A77" s="108"/>
      <c r="B77" s="110" t="s">
        <v>55</v>
      </c>
      <c r="C77" s="111" t="s">
        <v>55</v>
      </c>
      <c r="D77" s="229" t="s">
        <v>560</v>
      </c>
      <c r="E77" s="229"/>
      <c r="F77" s="229"/>
      <c r="G77" s="228" t="s">
        <v>561</v>
      </c>
      <c r="H77" s="229"/>
      <c r="I77" s="229"/>
      <c r="J77" s="231"/>
      <c r="K77" s="426"/>
      <c r="L77" s="171"/>
    </row>
    <row r="78" spans="1:12" ht="13.5" customHeight="1">
      <c r="A78" s="108"/>
      <c r="B78" s="125">
        <v>15635000000</v>
      </c>
      <c r="C78" s="126">
        <v>15387000000</v>
      </c>
      <c r="D78" s="232" t="s">
        <v>562</v>
      </c>
      <c r="E78" s="233"/>
      <c r="F78" s="233"/>
      <c r="G78" s="234"/>
      <c r="H78" s="235"/>
      <c r="I78" s="235"/>
      <c r="J78" s="236"/>
      <c r="K78" s="426"/>
      <c r="L78" s="171"/>
    </row>
    <row r="79" spans="1:12" ht="13.5" customHeight="1">
      <c r="A79" s="108"/>
      <c r="B79" s="110" t="s">
        <v>53</v>
      </c>
      <c r="C79" s="111" t="s">
        <v>53</v>
      </c>
      <c r="D79" s="229" t="s">
        <v>563</v>
      </c>
      <c r="E79" s="229"/>
      <c r="F79" s="229"/>
      <c r="G79" s="228" t="s">
        <v>550</v>
      </c>
      <c r="H79" s="229"/>
      <c r="I79" s="229"/>
      <c r="J79" s="231"/>
      <c r="K79" s="426"/>
      <c r="L79" s="171"/>
    </row>
    <row r="80" spans="1:12" ht="13.5" customHeight="1">
      <c r="A80" s="108"/>
      <c r="B80" s="125">
        <v>2980927000</v>
      </c>
      <c r="C80" s="126">
        <f>1749423027+1177712000</f>
        <v>2927135027</v>
      </c>
      <c r="D80" s="237" t="s">
        <v>564</v>
      </c>
      <c r="E80" s="229"/>
      <c r="F80" s="229"/>
      <c r="G80" s="228" t="s">
        <v>551</v>
      </c>
      <c r="H80" s="229"/>
      <c r="I80" s="229"/>
      <c r="J80" s="231"/>
      <c r="K80" s="426"/>
      <c r="L80" s="171"/>
    </row>
    <row r="81" spans="1:12" ht="13.5" customHeight="1">
      <c r="A81" s="108"/>
      <c r="B81" s="110" t="s">
        <v>54</v>
      </c>
      <c r="C81" s="111" t="s">
        <v>54</v>
      </c>
      <c r="D81" s="232" t="s">
        <v>565</v>
      </c>
      <c r="E81" s="233"/>
      <c r="F81" s="233"/>
      <c r="G81" s="234"/>
      <c r="H81" s="235"/>
      <c r="I81" s="235"/>
      <c r="J81" s="236"/>
      <c r="K81" s="426"/>
      <c r="L81" s="171"/>
    </row>
    <row r="82" spans="1:12" ht="13.5" customHeight="1">
      <c r="A82" s="108"/>
      <c r="B82" s="125">
        <f>+B73-B76-B78-B80</f>
        <v>2938680000</v>
      </c>
      <c r="C82" s="126">
        <f>+C73-C76-C78-C80</f>
        <v>1038210114</v>
      </c>
      <c r="D82" s="237"/>
      <c r="E82" s="229"/>
      <c r="F82" s="229"/>
      <c r="G82" s="228"/>
      <c r="H82" s="229"/>
      <c r="I82" s="229"/>
      <c r="J82" s="231"/>
      <c r="K82" s="426"/>
      <c r="L82" s="171"/>
    </row>
    <row r="83" spans="1:12" ht="13.5" customHeight="1">
      <c r="A83" s="108"/>
      <c r="B83" s="112"/>
      <c r="C83" s="113"/>
      <c r="D83" s="237" t="s">
        <v>566</v>
      </c>
      <c r="E83" s="229"/>
      <c r="F83" s="229"/>
      <c r="G83" s="228" t="s">
        <v>566</v>
      </c>
      <c r="H83" s="229"/>
      <c r="I83" s="229"/>
      <c r="J83" s="231"/>
      <c r="K83" s="426"/>
      <c r="L83" s="171"/>
    </row>
    <row r="84" spans="1:12" ht="13.5" customHeight="1">
      <c r="A84" s="108"/>
      <c r="B84" s="118"/>
      <c r="C84" s="119"/>
      <c r="D84" s="232" t="s">
        <v>567</v>
      </c>
      <c r="E84" s="229"/>
      <c r="F84" s="229"/>
      <c r="G84" s="238" t="s">
        <v>568</v>
      </c>
      <c r="H84" s="229"/>
      <c r="I84" s="229"/>
      <c r="J84" s="231"/>
      <c r="K84" s="426"/>
      <c r="L84" s="171"/>
    </row>
    <row r="85" spans="1:12" ht="13.5" customHeight="1">
      <c r="A85" s="108"/>
      <c r="B85" s="112"/>
      <c r="C85" s="113"/>
      <c r="D85" s="237" t="s">
        <v>569</v>
      </c>
      <c r="E85" s="229"/>
      <c r="F85" s="229"/>
      <c r="G85" s="228"/>
      <c r="H85" s="229"/>
      <c r="I85" s="229"/>
      <c r="J85" s="231"/>
      <c r="K85" s="426"/>
      <c r="L85" s="171"/>
    </row>
    <row r="86" spans="1:12" ht="13.5" customHeight="1">
      <c r="A86" s="108"/>
      <c r="B86" s="112"/>
      <c r="C86" s="113"/>
      <c r="D86" s="232" t="s">
        <v>570</v>
      </c>
      <c r="E86" s="229"/>
      <c r="F86" s="229"/>
      <c r="G86" s="234"/>
      <c r="H86" s="229"/>
      <c r="I86" s="229"/>
      <c r="J86" s="231"/>
      <c r="K86" s="426"/>
      <c r="L86" s="171"/>
    </row>
    <row r="87" spans="1:12" ht="13.5" customHeight="1">
      <c r="A87" s="108"/>
      <c r="B87" s="113"/>
      <c r="C87" s="113"/>
      <c r="D87" s="232"/>
      <c r="E87" s="233"/>
      <c r="F87" s="233"/>
      <c r="G87" s="234"/>
      <c r="H87" s="235"/>
      <c r="I87" s="235"/>
      <c r="J87" s="236"/>
      <c r="K87" s="426"/>
      <c r="L87" s="171"/>
    </row>
    <row r="88" spans="1:12" ht="13.5" customHeight="1">
      <c r="A88" s="108"/>
      <c r="B88" s="113"/>
      <c r="C88" s="113"/>
      <c r="D88" s="237" t="s">
        <v>571</v>
      </c>
      <c r="E88" s="229"/>
      <c r="F88" s="229"/>
      <c r="G88" s="228" t="s">
        <v>552</v>
      </c>
      <c r="H88" s="229"/>
      <c r="I88" s="229"/>
      <c r="J88" s="231"/>
      <c r="K88" s="426"/>
      <c r="L88" s="171"/>
    </row>
    <row r="89" spans="1:12" ht="13.5" customHeight="1">
      <c r="A89" s="108"/>
      <c r="B89" s="113"/>
      <c r="C89" s="113"/>
      <c r="D89" s="237" t="s">
        <v>572</v>
      </c>
      <c r="E89" s="229"/>
      <c r="F89" s="229"/>
      <c r="G89" s="228" t="s">
        <v>573</v>
      </c>
      <c r="H89" s="229"/>
      <c r="I89" s="229"/>
      <c r="J89" s="231"/>
      <c r="K89" s="426"/>
      <c r="L89" s="171"/>
    </row>
    <row r="90" spans="1:12" ht="14.25" customHeight="1">
      <c r="A90" s="108"/>
      <c r="B90" s="113"/>
      <c r="C90" s="113"/>
      <c r="D90" s="454" t="s">
        <v>935</v>
      </c>
      <c r="E90" s="455"/>
      <c r="F90" s="456"/>
      <c r="G90" s="363" t="s">
        <v>936</v>
      </c>
      <c r="H90" s="215"/>
      <c r="I90" s="215"/>
      <c r="J90" s="216"/>
      <c r="K90" s="426"/>
      <c r="L90" s="171"/>
    </row>
    <row r="91" spans="1:12" ht="13.5" customHeight="1">
      <c r="A91" s="108"/>
      <c r="B91" s="113"/>
      <c r="C91" s="113"/>
      <c r="D91" s="118" t="s">
        <v>937</v>
      </c>
      <c r="G91" s="457" t="s">
        <v>938</v>
      </c>
      <c r="H91" s="455"/>
      <c r="I91" s="455"/>
      <c r="J91" s="456"/>
      <c r="K91" s="426"/>
      <c r="L91" s="171"/>
    </row>
    <row r="92" spans="1:12" ht="13.5" customHeight="1">
      <c r="A92" s="108"/>
      <c r="B92" s="113"/>
      <c r="C92" s="113"/>
      <c r="D92" s="214" t="s">
        <v>553</v>
      </c>
      <c r="E92" s="215"/>
      <c r="F92" s="215"/>
      <c r="G92" s="457" t="s">
        <v>946</v>
      </c>
      <c r="H92" s="455"/>
      <c r="I92" s="455"/>
      <c r="J92" s="456"/>
      <c r="K92" s="426"/>
      <c r="L92" s="171"/>
    </row>
    <row r="93" spans="1:12" ht="13.5" customHeight="1">
      <c r="A93" s="108"/>
      <c r="B93" s="113"/>
      <c r="C93" s="113"/>
      <c r="D93" s="214" t="s">
        <v>939</v>
      </c>
      <c r="E93" s="215"/>
      <c r="F93" s="215"/>
      <c r="G93" s="364" t="s">
        <v>940</v>
      </c>
      <c r="H93" s="215"/>
      <c r="I93" s="215"/>
      <c r="J93" s="216"/>
      <c r="K93" s="426"/>
      <c r="L93" s="171"/>
    </row>
    <row r="94" spans="1:12" ht="13.5" customHeight="1">
      <c r="A94" s="108"/>
      <c r="B94" s="113"/>
      <c r="C94" s="113"/>
      <c r="D94" s="214"/>
      <c r="E94" s="215"/>
      <c r="F94" s="215"/>
      <c r="G94" s="364" t="s">
        <v>554</v>
      </c>
      <c r="H94" s="215"/>
      <c r="I94" s="215"/>
      <c r="J94" s="216"/>
      <c r="K94" s="426"/>
      <c r="L94" s="171"/>
    </row>
    <row r="95" spans="1:12" ht="13.5" customHeight="1">
      <c r="A95" s="108"/>
      <c r="B95" s="132"/>
      <c r="C95" s="113"/>
      <c r="D95" s="214" t="s">
        <v>555</v>
      </c>
      <c r="E95" s="215"/>
      <c r="F95" s="215"/>
      <c r="G95" s="364"/>
      <c r="H95" s="215"/>
      <c r="I95" s="215"/>
      <c r="J95" s="216"/>
      <c r="K95" s="426"/>
      <c r="L95" s="202"/>
    </row>
    <row r="96" spans="1:12" ht="13.5" customHeight="1">
      <c r="A96" s="108"/>
      <c r="B96" s="132"/>
      <c r="C96" s="113"/>
      <c r="D96" s="214" t="s">
        <v>944</v>
      </c>
      <c r="E96" s="215"/>
      <c r="F96" s="216"/>
      <c r="G96" s="214" t="s">
        <v>555</v>
      </c>
      <c r="H96" s="215"/>
      <c r="I96" s="215"/>
      <c r="J96" s="216"/>
      <c r="K96" s="426"/>
      <c r="L96" s="202"/>
    </row>
    <row r="97" spans="1:12" ht="13.5" customHeight="1">
      <c r="A97" s="108"/>
      <c r="B97" s="132"/>
      <c r="C97" s="113"/>
      <c r="D97" s="365" t="s">
        <v>945</v>
      </c>
      <c r="E97" s="215"/>
      <c r="F97" s="215"/>
      <c r="G97" s="219" t="s">
        <v>556</v>
      </c>
      <c r="H97" s="215"/>
      <c r="I97" s="215"/>
      <c r="J97" s="216"/>
      <c r="K97" s="426"/>
      <c r="L97" s="202"/>
    </row>
    <row r="98" spans="1:12" ht="13.5" customHeight="1" thickBot="1">
      <c r="A98" s="176"/>
      <c r="B98" s="177"/>
      <c r="C98" s="178"/>
      <c r="D98" s="295"/>
      <c r="E98" s="296"/>
      <c r="F98" s="297"/>
      <c r="G98" s="298"/>
      <c r="H98" s="299"/>
      <c r="I98" s="299"/>
      <c r="J98" s="300"/>
      <c r="K98" s="427"/>
      <c r="L98" s="171"/>
    </row>
    <row r="99" spans="1:12" ht="13.5" customHeight="1">
      <c r="A99" s="108"/>
      <c r="B99" s="113"/>
      <c r="C99" s="113"/>
      <c r="D99" s="449" t="s">
        <v>682</v>
      </c>
      <c r="E99" s="466"/>
      <c r="F99" s="467"/>
      <c r="G99" s="446" t="s">
        <v>683</v>
      </c>
      <c r="H99" s="447"/>
      <c r="I99" s="447"/>
      <c r="J99" s="448"/>
      <c r="K99" s="426" t="s">
        <v>977</v>
      </c>
      <c r="L99" s="171"/>
    </row>
    <row r="100" spans="1:12" ht="13.5" customHeight="1">
      <c r="A100" s="105" t="s">
        <v>146</v>
      </c>
      <c r="B100" s="113">
        <v>916117000</v>
      </c>
      <c r="C100" s="113">
        <v>783932775</v>
      </c>
      <c r="D100" s="468"/>
      <c r="E100" s="466"/>
      <c r="F100" s="467"/>
      <c r="G100" s="446"/>
      <c r="H100" s="447"/>
      <c r="I100" s="447"/>
      <c r="J100" s="448"/>
      <c r="K100" s="426"/>
      <c r="L100" s="171"/>
    </row>
    <row r="101" spans="1:12" ht="13.5" customHeight="1">
      <c r="A101" s="105"/>
      <c r="B101" s="124"/>
      <c r="C101" s="124"/>
      <c r="D101" s="468"/>
      <c r="E101" s="466"/>
      <c r="F101" s="467"/>
      <c r="G101" s="446"/>
      <c r="H101" s="447"/>
      <c r="I101" s="447"/>
      <c r="J101" s="448"/>
      <c r="K101" s="426"/>
      <c r="L101" s="171"/>
    </row>
    <row r="102" spans="1:12" ht="13.5" customHeight="1">
      <c r="A102" s="108"/>
      <c r="B102" s="111" t="s">
        <v>70</v>
      </c>
      <c r="C102" s="111" t="s">
        <v>70</v>
      </c>
      <c r="D102" s="468"/>
      <c r="E102" s="466"/>
      <c r="F102" s="467"/>
      <c r="G102" s="446"/>
      <c r="H102" s="447"/>
      <c r="I102" s="447"/>
      <c r="J102" s="448"/>
      <c r="K102" s="426"/>
      <c r="L102" s="171"/>
    </row>
    <row r="103" spans="1:12" ht="13.5" customHeight="1">
      <c r="A103" s="108"/>
      <c r="B103" s="126">
        <v>257028000</v>
      </c>
      <c r="C103" s="126">
        <v>225792500</v>
      </c>
      <c r="D103" s="468"/>
      <c r="E103" s="466"/>
      <c r="F103" s="467"/>
      <c r="G103" s="446"/>
      <c r="H103" s="447"/>
      <c r="I103" s="447"/>
      <c r="J103" s="448"/>
      <c r="K103" s="426"/>
      <c r="L103" s="171"/>
    </row>
    <row r="104" spans="1:12" ht="13.5" customHeight="1">
      <c r="A104" s="108"/>
      <c r="B104" s="111" t="s">
        <v>71</v>
      </c>
      <c r="C104" s="111" t="s">
        <v>71</v>
      </c>
      <c r="D104" s="468"/>
      <c r="E104" s="466"/>
      <c r="F104" s="467"/>
      <c r="G104" s="446"/>
      <c r="H104" s="447"/>
      <c r="I104" s="447"/>
      <c r="J104" s="448"/>
      <c r="K104" s="426"/>
      <c r="L104" s="171"/>
    </row>
    <row r="105" spans="1:12" ht="13.5" customHeight="1">
      <c r="A105" s="108"/>
      <c r="B105" s="126">
        <v>319000000</v>
      </c>
      <c r="C105" s="126">
        <v>298000000</v>
      </c>
      <c r="D105" s="468"/>
      <c r="E105" s="466"/>
      <c r="F105" s="467"/>
      <c r="G105" s="446"/>
      <c r="H105" s="447"/>
      <c r="I105" s="447"/>
      <c r="J105" s="448"/>
      <c r="K105" s="426"/>
      <c r="L105" s="171"/>
    </row>
    <row r="106" spans="1:12" ht="13.5" customHeight="1">
      <c r="A106" s="108"/>
      <c r="B106" s="111" t="s">
        <v>72</v>
      </c>
      <c r="C106" s="111" t="s">
        <v>72</v>
      </c>
      <c r="D106" s="468"/>
      <c r="E106" s="466"/>
      <c r="F106" s="467"/>
      <c r="G106" s="446"/>
      <c r="H106" s="447"/>
      <c r="I106" s="447"/>
      <c r="J106" s="448"/>
      <c r="K106" s="426"/>
      <c r="L106" s="171"/>
    </row>
    <row r="107" spans="1:12" ht="13.5" customHeight="1">
      <c r="A107" s="108"/>
      <c r="B107" s="126">
        <f>37165000+103594000</f>
        <v>140759000</v>
      </c>
      <c r="C107" s="126">
        <f>36137176+103594000</f>
        <v>139731176</v>
      </c>
      <c r="D107" s="468"/>
      <c r="E107" s="466"/>
      <c r="F107" s="467"/>
      <c r="G107" s="446"/>
      <c r="H107" s="447"/>
      <c r="I107" s="447"/>
      <c r="J107" s="448"/>
      <c r="K107" s="426"/>
      <c r="L107" s="171"/>
    </row>
    <row r="108" spans="1:12" ht="13.5" customHeight="1">
      <c r="A108" s="108"/>
      <c r="B108" s="111" t="s">
        <v>73</v>
      </c>
      <c r="C108" s="111" t="s">
        <v>73</v>
      </c>
      <c r="D108" s="468"/>
      <c r="E108" s="466"/>
      <c r="F108" s="467"/>
      <c r="G108" s="446"/>
      <c r="H108" s="447"/>
      <c r="I108" s="447"/>
      <c r="J108" s="448"/>
      <c r="K108" s="426"/>
      <c r="L108" s="171"/>
    </row>
    <row r="109" spans="1:12" ht="13.5" customHeight="1">
      <c r="A109" s="108"/>
      <c r="B109" s="126">
        <f>+B100-B103-B105-B107</f>
        <v>199330000</v>
      </c>
      <c r="C109" s="126">
        <v>120409099</v>
      </c>
      <c r="D109" s="468"/>
      <c r="E109" s="466"/>
      <c r="F109" s="467"/>
      <c r="G109" s="446"/>
      <c r="H109" s="447"/>
      <c r="I109" s="447"/>
      <c r="J109" s="448"/>
      <c r="K109" s="426"/>
      <c r="L109" s="171"/>
    </row>
    <row r="110" spans="1:12" ht="13.5" customHeight="1">
      <c r="A110" s="108"/>
      <c r="B110" s="126"/>
      <c r="C110" s="126"/>
      <c r="D110" s="468"/>
      <c r="E110" s="466"/>
      <c r="F110" s="467"/>
      <c r="G110" s="446"/>
      <c r="H110" s="447"/>
      <c r="I110" s="447"/>
      <c r="J110" s="448"/>
      <c r="K110" s="426"/>
      <c r="L110" s="171"/>
    </row>
    <row r="111" spans="1:12" ht="13.5" customHeight="1">
      <c r="A111" s="108"/>
      <c r="B111" s="119"/>
      <c r="C111" s="119"/>
      <c r="D111" s="468"/>
      <c r="E111" s="466"/>
      <c r="F111" s="467"/>
      <c r="G111" s="446"/>
      <c r="H111" s="447"/>
      <c r="I111" s="447"/>
      <c r="J111" s="448"/>
      <c r="K111" s="426"/>
      <c r="L111" s="171"/>
    </row>
    <row r="112" spans="1:12" ht="13.5" customHeight="1" thickBot="1">
      <c r="A112" s="121"/>
      <c r="B112" s="127"/>
      <c r="C112" s="127"/>
      <c r="D112" s="301"/>
      <c r="E112" s="302"/>
      <c r="F112" s="303"/>
      <c r="G112" s="304"/>
      <c r="H112" s="305"/>
      <c r="I112" s="305"/>
      <c r="J112" s="306"/>
      <c r="K112" s="427"/>
      <c r="L112" s="171"/>
    </row>
    <row r="113" spans="1:12" ht="13.5" customHeight="1">
      <c r="A113" s="114"/>
      <c r="B113" s="116"/>
      <c r="C113" s="116"/>
      <c r="D113" s="307" t="s">
        <v>303</v>
      </c>
      <c r="E113" s="308"/>
      <c r="F113" s="309"/>
      <c r="G113" s="310" t="s">
        <v>302</v>
      </c>
      <c r="H113" s="308"/>
      <c r="I113" s="308"/>
      <c r="J113" s="309"/>
      <c r="K113" s="428" t="s">
        <v>978</v>
      </c>
      <c r="L113" s="171"/>
    </row>
    <row r="114" spans="1:12" ht="13.5" customHeight="1">
      <c r="A114" s="105" t="s">
        <v>77</v>
      </c>
      <c r="B114" s="113">
        <v>2061599000</v>
      </c>
      <c r="C114" s="113">
        <v>1761233722</v>
      </c>
      <c r="D114" s="449" t="s">
        <v>684</v>
      </c>
      <c r="E114" s="466"/>
      <c r="F114" s="467"/>
      <c r="G114" s="446" t="s">
        <v>947</v>
      </c>
      <c r="H114" s="447"/>
      <c r="I114" s="447"/>
      <c r="J114" s="448"/>
      <c r="K114" s="426"/>
      <c r="L114" s="171"/>
    </row>
    <row r="115" spans="1:12" ht="13.5" customHeight="1">
      <c r="A115" s="105"/>
      <c r="B115" s="124"/>
      <c r="C115" s="124"/>
      <c r="D115" s="468"/>
      <c r="E115" s="466"/>
      <c r="F115" s="467"/>
      <c r="G115" s="446"/>
      <c r="H115" s="447"/>
      <c r="I115" s="447"/>
      <c r="J115" s="448"/>
      <c r="K115" s="426"/>
      <c r="L115" s="171"/>
    </row>
    <row r="116" spans="1:12" ht="13.5" customHeight="1">
      <c r="A116" s="108"/>
      <c r="B116" s="111" t="s">
        <v>70</v>
      </c>
      <c r="C116" s="111" t="s">
        <v>70</v>
      </c>
      <c r="D116" s="468"/>
      <c r="E116" s="466"/>
      <c r="F116" s="467"/>
      <c r="G116" s="446"/>
      <c r="H116" s="447"/>
      <c r="I116" s="447"/>
      <c r="J116" s="448"/>
      <c r="K116" s="426"/>
      <c r="L116" s="171"/>
    </row>
    <row r="117" spans="1:12" ht="13.5" customHeight="1">
      <c r="A117" s="108"/>
      <c r="B117" s="126">
        <v>281776000</v>
      </c>
      <c r="C117" s="126">
        <v>148529000</v>
      </c>
      <c r="D117" s="468"/>
      <c r="E117" s="466"/>
      <c r="F117" s="467"/>
      <c r="G117" s="446"/>
      <c r="H117" s="447"/>
      <c r="I117" s="447"/>
      <c r="J117" s="448"/>
      <c r="K117" s="426"/>
      <c r="L117" s="171"/>
    </row>
    <row r="118" spans="1:12" ht="13.5" customHeight="1">
      <c r="A118" s="108"/>
      <c r="B118" s="111" t="s">
        <v>55</v>
      </c>
      <c r="C118" s="111" t="s">
        <v>55</v>
      </c>
      <c r="D118" s="468"/>
      <c r="E118" s="466"/>
      <c r="F118" s="467"/>
      <c r="G118" s="446"/>
      <c r="H118" s="447"/>
      <c r="I118" s="447"/>
      <c r="J118" s="448"/>
      <c r="K118" s="426"/>
      <c r="L118" s="171"/>
    </row>
    <row r="119" spans="1:12" ht="13.5" customHeight="1">
      <c r="A119" s="108"/>
      <c r="B119" s="126">
        <v>770000000</v>
      </c>
      <c r="C119" s="126">
        <v>753000000</v>
      </c>
      <c r="D119" s="468"/>
      <c r="E119" s="466"/>
      <c r="F119" s="467"/>
      <c r="G119" s="446"/>
      <c r="H119" s="447"/>
      <c r="I119" s="447"/>
      <c r="J119" s="448"/>
      <c r="K119" s="426"/>
      <c r="L119" s="171"/>
    </row>
    <row r="120" spans="1:12" ht="13.5" customHeight="1">
      <c r="A120" s="108"/>
      <c r="B120" s="111" t="s">
        <v>53</v>
      </c>
      <c r="C120" s="111" t="s">
        <v>53</v>
      </c>
      <c r="D120" s="468"/>
      <c r="E120" s="466"/>
      <c r="F120" s="467"/>
      <c r="G120" s="446"/>
      <c r="H120" s="447"/>
      <c r="I120" s="447"/>
      <c r="J120" s="448"/>
      <c r="K120" s="426"/>
      <c r="L120" s="171"/>
    </row>
    <row r="121" spans="1:12" ht="13.5" customHeight="1">
      <c r="A121" s="108"/>
      <c r="B121" s="126">
        <v>1395196000</v>
      </c>
      <c r="C121" s="126">
        <v>1356188449</v>
      </c>
      <c r="D121" s="468"/>
      <c r="E121" s="466"/>
      <c r="F121" s="467"/>
      <c r="G121" s="446"/>
      <c r="H121" s="447"/>
      <c r="I121" s="447"/>
      <c r="J121" s="448"/>
      <c r="K121" s="426"/>
      <c r="L121" s="171"/>
    </row>
    <row r="122" spans="1:12" ht="13.5" customHeight="1">
      <c r="A122" s="108"/>
      <c r="B122" s="134" t="s">
        <v>54</v>
      </c>
      <c r="C122" s="111" t="s">
        <v>54</v>
      </c>
      <c r="D122" s="468"/>
      <c r="E122" s="466"/>
      <c r="F122" s="467"/>
      <c r="G122" s="446"/>
      <c r="H122" s="447"/>
      <c r="I122" s="447"/>
      <c r="J122" s="448"/>
      <c r="K122" s="426"/>
      <c r="L122" s="171"/>
    </row>
    <row r="123" spans="1:12" ht="13.5" customHeight="1">
      <c r="A123" s="108"/>
      <c r="B123" s="136">
        <v>-385373000</v>
      </c>
      <c r="C123" s="136">
        <v>-496483727</v>
      </c>
      <c r="D123" s="468"/>
      <c r="E123" s="466"/>
      <c r="F123" s="467"/>
      <c r="G123" s="446"/>
      <c r="H123" s="447"/>
      <c r="I123" s="447"/>
      <c r="J123" s="448"/>
      <c r="K123" s="426"/>
      <c r="L123" s="171"/>
    </row>
    <row r="124" spans="1:12" ht="13.5" customHeight="1">
      <c r="A124" s="108"/>
      <c r="B124" s="136"/>
      <c r="C124" s="136"/>
      <c r="D124" s="468"/>
      <c r="E124" s="466"/>
      <c r="F124" s="467"/>
      <c r="G124" s="446"/>
      <c r="H124" s="447"/>
      <c r="I124" s="447"/>
      <c r="J124" s="448"/>
      <c r="K124" s="426"/>
      <c r="L124" s="239"/>
    </row>
    <row r="125" spans="1:12" ht="13.5" customHeight="1">
      <c r="A125" s="108"/>
      <c r="B125" s="136"/>
      <c r="C125" s="136"/>
      <c r="D125" s="468"/>
      <c r="E125" s="466"/>
      <c r="F125" s="467"/>
      <c r="G125" s="446"/>
      <c r="H125" s="447"/>
      <c r="I125" s="447"/>
      <c r="J125" s="448"/>
      <c r="K125" s="426"/>
      <c r="L125" s="239"/>
    </row>
    <row r="126" spans="1:12" ht="13.5" customHeight="1">
      <c r="A126" s="108"/>
      <c r="B126" s="136"/>
      <c r="C126" s="136"/>
      <c r="D126" s="468"/>
      <c r="E126" s="466"/>
      <c r="F126" s="467"/>
      <c r="G126" s="446"/>
      <c r="H126" s="447"/>
      <c r="I126" s="447"/>
      <c r="J126" s="448"/>
      <c r="K126" s="426"/>
      <c r="L126" s="239"/>
    </row>
    <row r="127" spans="1:12" ht="13.5" customHeight="1">
      <c r="A127" s="108"/>
      <c r="B127" s="136"/>
      <c r="C127" s="136"/>
      <c r="D127" s="468"/>
      <c r="E127" s="466"/>
      <c r="F127" s="467"/>
      <c r="G127" s="446"/>
      <c r="H127" s="447"/>
      <c r="I127" s="447"/>
      <c r="J127" s="448"/>
      <c r="K127" s="426"/>
      <c r="L127" s="239"/>
    </row>
    <row r="128" spans="1:12" ht="13.5" customHeight="1">
      <c r="A128" s="108"/>
      <c r="B128" s="136"/>
      <c r="C128" s="136"/>
      <c r="D128" s="468"/>
      <c r="E128" s="466"/>
      <c r="F128" s="467"/>
      <c r="G128" s="446"/>
      <c r="H128" s="447"/>
      <c r="I128" s="447"/>
      <c r="J128" s="448"/>
      <c r="K128" s="426"/>
      <c r="L128" s="239"/>
    </row>
    <row r="129" spans="1:12" ht="13.5" customHeight="1">
      <c r="A129" s="108"/>
      <c r="B129" s="136"/>
      <c r="C129" s="136"/>
      <c r="D129" s="468"/>
      <c r="E129" s="466"/>
      <c r="F129" s="467"/>
      <c r="G129" s="446"/>
      <c r="H129" s="447"/>
      <c r="I129" s="447"/>
      <c r="J129" s="448"/>
      <c r="K129" s="426"/>
      <c r="L129" s="239"/>
    </row>
    <row r="130" spans="1:12" ht="13.5" customHeight="1">
      <c r="A130" s="108"/>
      <c r="B130" s="136"/>
      <c r="C130" s="136"/>
      <c r="D130" s="468"/>
      <c r="E130" s="466"/>
      <c r="F130" s="467"/>
      <c r="G130" s="446"/>
      <c r="H130" s="447"/>
      <c r="I130" s="447"/>
      <c r="J130" s="448"/>
      <c r="K130" s="426"/>
      <c r="L130" s="239"/>
    </row>
    <row r="131" spans="1:12" ht="13.5" customHeight="1">
      <c r="A131" s="108"/>
      <c r="B131" s="136"/>
      <c r="C131" s="136"/>
      <c r="D131" s="468"/>
      <c r="E131" s="466"/>
      <c r="F131" s="467"/>
      <c r="G131" s="446"/>
      <c r="H131" s="447"/>
      <c r="I131" s="447"/>
      <c r="J131" s="448"/>
      <c r="K131" s="426"/>
      <c r="L131" s="239"/>
    </row>
    <row r="132" spans="1:12" ht="13.5" customHeight="1">
      <c r="A132" s="108"/>
      <c r="B132" s="136"/>
      <c r="C132" s="136"/>
      <c r="D132" s="468"/>
      <c r="E132" s="466"/>
      <c r="F132" s="467"/>
      <c r="G132" s="446"/>
      <c r="H132" s="447"/>
      <c r="I132" s="447"/>
      <c r="J132" s="448"/>
      <c r="K132" s="426"/>
      <c r="L132" s="239"/>
    </row>
    <row r="133" spans="1:12" ht="13.5" customHeight="1">
      <c r="A133" s="108"/>
      <c r="B133" s="136"/>
      <c r="C133" s="136"/>
      <c r="D133" s="468"/>
      <c r="E133" s="466"/>
      <c r="F133" s="467"/>
      <c r="G133" s="446"/>
      <c r="H133" s="447"/>
      <c r="I133" s="447"/>
      <c r="J133" s="448"/>
      <c r="K133" s="426"/>
      <c r="L133" s="239"/>
    </row>
    <row r="134" spans="1:12" ht="13.5" customHeight="1" thickBot="1">
      <c r="A134" s="121"/>
      <c r="B134" s="127"/>
      <c r="C134" s="127"/>
      <c r="D134" s="311"/>
      <c r="E134" s="305"/>
      <c r="F134" s="306"/>
      <c r="G134" s="304"/>
      <c r="H134" s="305"/>
      <c r="I134" s="305"/>
      <c r="J134" s="306"/>
      <c r="K134" s="427"/>
      <c r="L134" s="171"/>
    </row>
    <row r="135" spans="1:12" ht="13.5" customHeight="1">
      <c r="A135" s="173"/>
      <c r="B135" s="174"/>
      <c r="C135" s="104"/>
      <c r="D135" s="290"/>
      <c r="E135" s="290"/>
      <c r="F135" s="291"/>
      <c r="G135" s="292"/>
      <c r="H135" s="293"/>
      <c r="I135" s="293"/>
      <c r="J135" s="294"/>
      <c r="K135" s="428" t="s">
        <v>979</v>
      </c>
      <c r="L135" s="171"/>
    </row>
    <row r="136" spans="1:12" ht="13.5" customHeight="1">
      <c r="A136" s="105" t="s">
        <v>194</v>
      </c>
      <c r="B136" s="112">
        <v>1318638000</v>
      </c>
      <c r="C136" s="112">
        <v>1066259657</v>
      </c>
      <c r="D136" s="351" t="s">
        <v>516</v>
      </c>
      <c r="E136" s="343"/>
      <c r="F136" s="345"/>
      <c r="G136" s="358" t="s">
        <v>516</v>
      </c>
      <c r="H136" s="343"/>
      <c r="I136" s="343"/>
      <c r="J136" s="286"/>
      <c r="K136" s="426"/>
      <c r="L136" s="171"/>
    </row>
    <row r="137" spans="1:12" ht="13.5" customHeight="1">
      <c r="A137" s="105" t="s">
        <v>195</v>
      </c>
      <c r="B137" s="123"/>
      <c r="C137" s="123"/>
      <c r="D137" s="353" t="s">
        <v>531</v>
      </c>
      <c r="E137" s="335"/>
      <c r="F137" s="336"/>
      <c r="G137" s="338" t="s">
        <v>531</v>
      </c>
      <c r="H137" s="335"/>
      <c r="I137" s="335"/>
      <c r="J137" s="231"/>
      <c r="K137" s="426"/>
      <c r="L137" s="171"/>
    </row>
    <row r="138" spans="1:12" ht="13.5" customHeight="1">
      <c r="A138" s="108"/>
      <c r="B138" s="110" t="s">
        <v>70</v>
      </c>
      <c r="C138" s="110" t="s">
        <v>70</v>
      </c>
      <c r="D138" s="353" t="s">
        <v>930</v>
      </c>
      <c r="E138" s="335"/>
      <c r="F138" s="336"/>
      <c r="G138" s="338" t="s">
        <v>931</v>
      </c>
      <c r="H138" s="335"/>
      <c r="I138" s="335"/>
      <c r="J138" s="231"/>
      <c r="K138" s="426"/>
      <c r="L138" s="171"/>
    </row>
    <row r="139" spans="1:12" ht="15" customHeight="1">
      <c r="A139" s="108"/>
      <c r="B139" s="125">
        <v>6000000</v>
      </c>
      <c r="C139" s="125">
        <v>6000000</v>
      </c>
      <c r="D139" s="353"/>
      <c r="E139" s="335"/>
      <c r="F139" s="336"/>
      <c r="G139" s="337"/>
      <c r="H139" s="339"/>
      <c r="I139" s="339"/>
      <c r="J139" s="236"/>
      <c r="K139" s="426"/>
      <c r="L139" s="171"/>
    </row>
    <row r="140" spans="1:12" ht="15" customHeight="1">
      <c r="A140" s="108"/>
      <c r="B140" s="110" t="s">
        <v>71</v>
      </c>
      <c r="C140" s="110" t="s">
        <v>71</v>
      </c>
      <c r="D140" s="351" t="s">
        <v>521</v>
      </c>
      <c r="E140" s="343"/>
      <c r="F140" s="345"/>
      <c r="G140" s="358" t="s">
        <v>521</v>
      </c>
      <c r="H140" s="343"/>
      <c r="I140" s="343"/>
      <c r="J140" s="286"/>
      <c r="K140" s="426"/>
      <c r="L140" s="171"/>
    </row>
    <row r="141" spans="1:12" ht="15" customHeight="1">
      <c r="A141" s="108"/>
      <c r="B141" s="125">
        <v>349000000</v>
      </c>
      <c r="C141" s="125">
        <v>347000000</v>
      </c>
      <c r="D141" s="353" t="s">
        <v>532</v>
      </c>
      <c r="E141" s="335"/>
      <c r="F141" s="336"/>
      <c r="G141" s="338" t="s">
        <v>532</v>
      </c>
      <c r="H141" s="335"/>
      <c r="I141" s="335"/>
      <c r="J141" s="231"/>
      <c r="K141" s="426"/>
      <c r="L141" s="171"/>
    </row>
    <row r="142" spans="1:12" ht="15" customHeight="1">
      <c r="A142" s="108"/>
      <c r="B142" s="110" t="s">
        <v>53</v>
      </c>
      <c r="C142" s="110" t="s">
        <v>53</v>
      </c>
      <c r="D142" s="362" t="s">
        <v>932</v>
      </c>
      <c r="E142" s="335"/>
      <c r="F142" s="336"/>
      <c r="G142" s="359" t="s">
        <v>933</v>
      </c>
      <c r="H142" s="335"/>
      <c r="I142" s="335"/>
      <c r="J142" s="231"/>
      <c r="K142" s="426"/>
      <c r="L142" s="171"/>
    </row>
    <row r="143" spans="1:12" ht="15" customHeight="1">
      <c r="A143" s="108"/>
      <c r="B143" s="125">
        <v>663690000</v>
      </c>
      <c r="C143" s="125">
        <v>663690000</v>
      </c>
      <c r="D143" s="352" t="s">
        <v>533</v>
      </c>
      <c r="E143" s="335"/>
      <c r="F143" s="336"/>
      <c r="G143" s="360" t="s">
        <v>533</v>
      </c>
      <c r="H143" s="335"/>
      <c r="I143" s="335"/>
      <c r="J143" s="231"/>
      <c r="K143" s="426"/>
      <c r="L143" s="171"/>
    </row>
    <row r="144" spans="1:12" ht="15" customHeight="1">
      <c r="A144" s="108"/>
      <c r="B144" s="110" t="s">
        <v>73</v>
      </c>
      <c r="C144" s="110" t="s">
        <v>73</v>
      </c>
      <c r="D144" s="469" t="s">
        <v>963</v>
      </c>
      <c r="E144" s="470"/>
      <c r="F144" s="471"/>
      <c r="G144" s="335" t="s">
        <v>934</v>
      </c>
      <c r="H144" s="361"/>
      <c r="I144" s="361"/>
      <c r="J144" s="333"/>
      <c r="K144" s="426"/>
      <c r="L144" s="171"/>
    </row>
    <row r="145" spans="1:12" ht="15" customHeight="1">
      <c r="A145" s="108"/>
      <c r="B145" s="125">
        <v>299948000</v>
      </c>
      <c r="C145" s="125">
        <v>49569657</v>
      </c>
      <c r="D145" s="469"/>
      <c r="E145" s="470"/>
      <c r="F145" s="471"/>
      <c r="G145" s="335"/>
      <c r="H145" s="335"/>
      <c r="I145" s="335"/>
      <c r="J145" s="231"/>
      <c r="K145" s="426"/>
      <c r="L145" s="171"/>
    </row>
    <row r="146" spans="1:12" ht="15" customHeight="1" thickBot="1">
      <c r="A146" s="176"/>
      <c r="B146" s="177"/>
      <c r="C146" s="178"/>
      <c r="D146" s="296"/>
      <c r="E146" s="296"/>
      <c r="F146" s="297"/>
      <c r="G146" s="298"/>
      <c r="H146" s="299"/>
      <c r="I146" s="299"/>
      <c r="J146" s="300"/>
      <c r="K146" s="427"/>
      <c r="L146" s="171"/>
    </row>
    <row r="147" spans="1:12" ht="15" customHeight="1">
      <c r="A147" s="108"/>
      <c r="B147" s="113"/>
      <c r="C147" s="113"/>
      <c r="D147" s="472" t="s">
        <v>962</v>
      </c>
      <c r="E147" s="419"/>
      <c r="F147" s="420"/>
      <c r="G147" s="418" t="s">
        <v>900</v>
      </c>
      <c r="H147" s="419"/>
      <c r="I147" s="419"/>
      <c r="J147" s="420"/>
      <c r="K147" s="426" t="s">
        <v>980</v>
      </c>
      <c r="L147" s="171"/>
    </row>
    <row r="148" spans="1:12" ht="15" customHeight="1">
      <c r="A148" s="105" t="s">
        <v>75</v>
      </c>
      <c r="B148" s="113">
        <v>6241259000</v>
      </c>
      <c r="C148" s="113">
        <v>6030992623</v>
      </c>
      <c r="D148" s="472"/>
      <c r="E148" s="419"/>
      <c r="F148" s="420"/>
      <c r="G148" s="418"/>
      <c r="H148" s="419"/>
      <c r="I148" s="419"/>
      <c r="J148" s="420"/>
      <c r="K148" s="426"/>
      <c r="L148" s="171"/>
    </row>
    <row r="149" spans="1:12" ht="15" customHeight="1">
      <c r="A149" s="105"/>
      <c r="B149" s="124"/>
      <c r="C149" s="124"/>
      <c r="D149" s="472"/>
      <c r="E149" s="419"/>
      <c r="F149" s="420"/>
      <c r="G149" s="418"/>
      <c r="H149" s="419"/>
      <c r="I149" s="419"/>
      <c r="J149" s="420"/>
      <c r="K149" s="426"/>
      <c r="L149" s="171"/>
    </row>
    <row r="150" spans="1:12" ht="15" customHeight="1">
      <c r="A150" s="108"/>
      <c r="B150" s="111" t="s">
        <v>70</v>
      </c>
      <c r="C150" s="111" t="s">
        <v>70</v>
      </c>
      <c r="D150" s="472"/>
      <c r="E150" s="419"/>
      <c r="F150" s="420"/>
      <c r="G150" s="418"/>
      <c r="H150" s="419"/>
      <c r="I150" s="419"/>
      <c r="J150" s="420"/>
      <c r="K150" s="426"/>
      <c r="L150" s="171"/>
    </row>
    <row r="151" spans="1:12" ht="15" customHeight="1">
      <c r="A151" s="108"/>
      <c r="B151" s="126">
        <v>695588000</v>
      </c>
      <c r="C151" s="126">
        <v>648828000</v>
      </c>
      <c r="D151" s="472"/>
      <c r="E151" s="419"/>
      <c r="F151" s="420"/>
      <c r="G151" s="418"/>
      <c r="H151" s="419"/>
      <c r="I151" s="419"/>
      <c r="J151" s="420"/>
      <c r="K151" s="426"/>
      <c r="L151" s="171"/>
    </row>
    <row r="152" spans="1:12" ht="15" customHeight="1">
      <c r="A152" s="108"/>
      <c r="B152" s="111" t="s">
        <v>55</v>
      </c>
      <c r="C152" s="111" t="s">
        <v>55</v>
      </c>
      <c r="D152" s="472"/>
      <c r="E152" s="419"/>
      <c r="F152" s="420"/>
      <c r="G152" s="418"/>
      <c r="H152" s="419"/>
      <c r="I152" s="419"/>
      <c r="J152" s="420"/>
      <c r="K152" s="426"/>
      <c r="L152" s="171"/>
    </row>
    <row r="153" spans="1:12" ht="15" customHeight="1">
      <c r="A153" s="108"/>
      <c r="B153" s="125">
        <v>1424000000</v>
      </c>
      <c r="C153" s="126">
        <v>1423000000</v>
      </c>
      <c r="D153" s="472"/>
      <c r="E153" s="419"/>
      <c r="F153" s="420"/>
      <c r="G153" s="418"/>
      <c r="H153" s="419"/>
      <c r="I153" s="419"/>
      <c r="J153" s="420"/>
      <c r="K153" s="426"/>
      <c r="L153" s="171"/>
    </row>
    <row r="154" spans="1:12" ht="15" customHeight="1">
      <c r="A154" s="108"/>
      <c r="B154" s="110" t="s">
        <v>53</v>
      </c>
      <c r="C154" s="111" t="s">
        <v>53</v>
      </c>
      <c r="D154" s="472"/>
      <c r="E154" s="419"/>
      <c r="F154" s="420"/>
      <c r="G154" s="418"/>
      <c r="H154" s="419"/>
      <c r="I154" s="419"/>
      <c r="J154" s="420"/>
      <c r="K154" s="426"/>
      <c r="L154" s="171"/>
    </row>
    <row r="155" spans="1:12" ht="15" customHeight="1">
      <c r="A155" s="108"/>
      <c r="B155" s="125">
        <v>584692000</v>
      </c>
      <c r="C155" s="126">
        <v>556556069</v>
      </c>
      <c r="D155" s="472"/>
      <c r="E155" s="419"/>
      <c r="F155" s="420"/>
      <c r="G155" s="418"/>
      <c r="H155" s="419"/>
      <c r="I155" s="419"/>
      <c r="J155" s="420"/>
      <c r="K155" s="426"/>
      <c r="L155" s="171"/>
    </row>
    <row r="156" spans="1:12" ht="15" customHeight="1">
      <c r="A156" s="108"/>
      <c r="B156" s="110" t="s">
        <v>54</v>
      </c>
      <c r="C156" s="111" t="s">
        <v>54</v>
      </c>
      <c r="D156" s="472"/>
      <c r="E156" s="419"/>
      <c r="F156" s="420"/>
      <c r="G156" s="418"/>
      <c r="H156" s="419"/>
      <c r="I156" s="419"/>
      <c r="J156" s="420"/>
      <c r="K156" s="426"/>
      <c r="L156" s="171"/>
    </row>
    <row r="157" spans="1:12" ht="15" customHeight="1">
      <c r="A157" s="108"/>
      <c r="B157" s="125">
        <v>3536979000</v>
      </c>
      <c r="C157" s="126">
        <v>3402608554</v>
      </c>
      <c r="D157" s="472"/>
      <c r="E157" s="419"/>
      <c r="F157" s="420"/>
      <c r="G157" s="418"/>
      <c r="H157" s="419"/>
      <c r="I157" s="419"/>
      <c r="J157" s="420"/>
      <c r="K157" s="426"/>
      <c r="L157" s="171"/>
    </row>
    <row r="158" spans="1:12" ht="15" customHeight="1">
      <c r="A158" s="108"/>
      <c r="B158" s="133"/>
      <c r="C158" s="126"/>
      <c r="D158" s="472"/>
      <c r="E158" s="419"/>
      <c r="F158" s="420"/>
      <c r="G158" s="418"/>
      <c r="H158" s="419"/>
      <c r="I158" s="419"/>
      <c r="J158" s="420"/>
      <c r="K158" s="426"/>
      <c r="L158" s="171"/>
    </row>
    <row r="159" spans="1:12" ht="15" customHeight="1">
      <c r="A159" s="108"/>
      <c r="B159" s="133"/>
      <c r="C159" s="126"/>
      <c r="D159" s="472"/>
      <c r="E159" s="419"/>
      <c r="F159" s="420"/>
      <c r="G159" s="418"/>
      <c r="H159" s="419"/>
      <c r="I159" s="419"/>
      <c r="J159" s="420"/>
      <c r="K159" s="426"/>
      <c r="L159" s="171"/>
    </row>
    <row r="160" spans="1:12" ht="15" customHeight="1">
      <c r="A160" s="108"/>
      <c r="B160" s="133"/>
      <c r="C160" s="126"/>
      <c r="D160" s="472"/>
      <c r="E160" s="419"/>
      <c r="F160" s="420"/>
      <c r="G160" s="418"/>
      <c r="H160" s="419"/>
      <c r="I160" s="419"/>
      <c r="J160" s="420"/>
      <c r="K160" s="426"/>
      <c r="L160" s="171"/>
    </row>
    <row r="161" spans="1:12" ht="15" customHeight="1">
      <c r="A161" s="108"/>
      <c r="B161" s="133"/>
      <c r="C161" s="126"/>
      <c r="D161" s="472"/>
      <c r="E161" s="419"/>
      <c r="F161" s="420"/>
      <c r="G161" s="418"/>
      <c r="H161" s="419"/>
      <c r="I161" s="419"/>
      <c r="J161" s="420"/>
      <c r="K161" s="426"/>
      <c r="L161" s="171"/>
    </row>
    <row r="162" spans="1:12" ht="15" customHeight="1">
      <c r="A162" s="108"/>
      <c r="B162" s="133"/>
      <c r="C162" s="126"/>
      <c r="D162" s="472"/>
      <c r="E162" s="419"/>
      <c r="F162" s="420"/>
      <c r="G162" s="418"/>
      <c r="H162" s="419"/>
      <c r="I162" s="419"/>
      <c r="J162" s="420"/>
      <c r="K162" s="426"/>
      <c r="L162" s="171"/>
    </row>
    <row r="163" spans="1:12" ht="15" customHeight="1">
      <c r="A163" s="108"/>
      <c r="B163" s="133"/>
      <c r="C163" s="126"/>
      <c r="D163" s="472"/>
      <c r="E163" s="419"/>
      <c r="F163" s="420"/>
      <c r="G163" s="418"/>
      <c r="H163" s="419"/>
      <c r="I163" s="419"/>
      <c r="J163" s="420"/>
      <c r="K163" s="426"/>
      <c r="L163" s="171"/>
    </row>
    <row r="164" spans="1:12" ht="15" customHeight="1">
      <c r="A164" s="108"/>
      <c r="B164" s="133"/>
      <c r="C164" s="126"/>
      <c r="D164" s="472"/>
      <c r="E164" s="419"/>
      <c r="F164" s="420"/>
      <c r="G164" s="418"/>
      <c r="H164" s="419"/>
      <c r="I164" s="419"/>
      <c r="J164" s="420"/>
      <c r="K164" s="426"/>
      <c r="L164" s="171"/>
    </row>
    <row r="165" spans="1:12" ht="15" customHeight="1">
      <c r="A165" s="108"/>
      <c r="B165" s="133"/>
      <c r="C165" s="126"/>
      <c r="D165" s="472"/>
      <c r="E165" s="419"/>
      <c r="F165" s="420"/>
      <c r="G165" s="418"/>
      <c r="H165" s="419"/>
      <c r="I165" s="419"/>
      <c r="J165" s="420"/>
      <c r="K165" s="426"/>
      <c r="L165" s="171"/>
    </row>
    <row r="166" spans="1:12" ht="15" customHeight="1">
      <c r="A166" s="108"/>
      <c r="B166" s="133"/>
      <c r="C166" s="126"/>
      <c r="D166" s="472"/>
      <c r="E166" s="419"/>
      <c r="F166" s="420"/>
      <c r="G166" s="418"/>
      <c r="H166" s="419"/>
      <c r="I166" s="419"/>
      <c r="J166" s="420"/>
      <c r="K166" s="426"/>
      <c r="L166" s="171"/>
    </row>
    <row r="167" spans="1:12" ht="15" customHeight="1">
      <c r="A167" s="108"/>
      <c r="B167" s="133"/>
      <c r="C167" s="126"/>
      <c r="D167" s="472"/>
      <c r="E167" s="419"/>
      <c r="F167" s="420"/>
      <c r="G167" s="418"/>
      <c r="H167" s="419"/>
      <c r="I167" s="419"/>
      <c r="J167" s="420"/>
      <c r="K167" s="426"/>
      <c r="L167" s="171"/>
    </row>
    <row r="168" spans="1:12" ht="15" customHeight="1">
      <c r="A168" s="108"/>
      <c r="B168" s="133"/>
      <c r="C168" s="126"/>
      <c r="D168" s="472"/>
      <c r="E168" s="419"/>
      <c r="F168" s="420"/>
      <c r="G168" s="418"/>
      <c r="H168" s="419"/>
      <c r="I168" s="419"/>
      <c r="J168" s="420"/>
      <c r="K168" s="426"/>
      <c r="L168" s="171"/>
    </row>
    <row r="169" spans="1:12" ht="15" customHeight="1">
      <c r="A169" s="108"/>
      <c r="B169" s="112"/>
      <c r="C169" s="113"/>
      <c r="D169" s="472"/>
      <c r="E169" s="419"/>
      <c r="F169" s="420"/>
      <c r="G169" s="418"/>
      <c r="H169" s="419"/>
      <c r="I169" s="419"/>
      <c r="J169" s="420"/>
      <c r="K169" s="426"/>
      <c r="L169" s="171"/>
    </row>
    <row r="170" spans="1:12" ht="15" customHeight="1">
      <c r="A170" s="108"/>
      <c r="B170" s="132"/>
      <c r="C170" s="113"/>
      <c r="D170" s="472"/>
      <c r="E170" s="419"/>
      <c r="F170" s="420"/>
      <c r="G170" s="312"/>
      <c r="H170" s="313"/>
      <c r="I170" s="313"/>
      <c r="J170" s="314"/>
      <c r="K170" s="426"/>
      <c r="L170" s="202"/>
    </row>
    <row r="171" spans="1:12" ht="15" customHeight="1" thickBot="1">
      <c r="A171" s="121"/>
      <c r="B171" s="181"/>
      <c r="C171" s="122"/>
      <c r="D171" s="473"/>
      <c r="E171" s="474"/>
      <c r="F171" s="475"/>
      <c r="G171" s="315"/>
      <c r="H171" s="316"/>
      <c r="I171" s="316"/>
      <c r="J171" s="317"/>
      <c r="K171" s="427"/>
      <c r="L171" s="171"/>
    </row>
    <row r="172" spans="1:12" ht="15" customHeight="1">
      <c r="A172" s="173"/>
      <c r="B172" s="174"/>
      <c r="C172" s="175"/>
      <c r="D172" s="289"/>
      <c r="E172" s="290"/>
      <c r="F172" s="291"/>
      <c r="G172" s="292"/>
      <c r="H172" s="293"/>
      <c r="I172" s="293"/>
      <c r="J172" s="294"/>
      <c r="K172" s="428" t="s">
        <v>981</v>
      </c>
      <c r="L172" s="171"/>
    </row>
    <row r="173" spans="1:12" ht="15" customHeight="1">
      <c r="A173" s="105" t="s">
        <v>66</v>
      </c>
      <c r="B173" s="106">
        <v>6096632000</v>
      </c>
      <c r="C173" s="107">
        <v>5888246937</v>
      </c>
      <c r="D173" s="449" t="s">
        <v>308</v>
      </c>
      <c r="E173" s="447"/>
      <c r="F173" s="448"/>
      <c r="G173" s="446" t="s">
        <v>309</v>
      </c>
      <c r="H173" s="447"/>
      <c r="I173" s="447"/>
      <c r="J173" s="448"/>
      <c r="K173" s="426"/>
      <c r="L173" s="24"/>
    </row>
    <row r="174" spans="1:14" ht="15" customHeight="1">
      <c r="A174" s="105" t="s">
        <v>67</v>
      </c>
      <c r="B174" s="107"/>
      <c r="C174" s="107"/>
      <c r="D174" s="449" t="s">
        <v>310</v>
      </c>
      <c r="E174" s="447"/>
      <c r="F174" s="448"/>
      <c r="G174" s="446" t="s">
        <v>311</v>
      </c>
      <c r="H174" s="447"/>
      <c r="I174" s="447"/>
      <c r="J174" s="448"/>
      <c r="K174" s="426"/>
      <c r="L174" s="416"/>
      <c r="M174" s="417"/>
      <c r="N174" s="417"/>
    </row>
    <row r="175" spans="1:14" ht="15" customHeight="1">
      <c r="A175" s="108"/>
      <c r="B175" s="109" t="s">
        <v>52</v>
      </c>
      <c r="C175" s="107" t="s">
        <v>52</v>
      </c>
      <c r="D175" s="450" t="s">
        <v>901</v>
      </c>
      <c r="E175" s="422"/>
      <c r="F175" s="423"/>
      <c r="G175" s="421" t="s">
        <v>902</v>
      </c>
      <c r="H175" s="422"/>
      <c r="I175" s="422"/>
      <c r="J175" s="423"/>
      <c r="K175" s="426"/>
      <c r="L175" s="416"/>
      <c r="M175" s="417"/>
      <c r="N175" s="417"/>
    </row>
    <row r="176" spans="1:14" ht="15" customHeight="1">
      <c r="A176" s="108"/>
      <c r="B176" s="109">
        <v>332146000</v>
      </c>
      <c r="C176" s="107">
        <v>310623000</v>
      </c>
      <c r="D176" s="450" t="s">
        <v>679</v>
      </c>
      <c r="E176" s="422"/>
      <c r="F176" s="423"/>
      <c r="G176" s="421"/>
      <c r="H176" s="422"/>
      <c r="I176" s="422"/>
      <c r="J176" s="423"/>
      <c r="K176" s="426"/>
      <c r="L176" s="24"/>
      <c r="M176" s="21"/>
      <c r="N176" s="22"/>
    </row>
    <row r="177" spans="1:12" ht="15" customHeight="1">
      <c r="A177" s="108"/>
      <c r="B177" s="109" t="s">
        <v>55</v>
      </c>
      <c r="C177" s="107" t="s">
        <v>55</v>
      </c>
      <c r="D177" s="318"/>
      <c r="E177" s="275"/>
      <c r="F177" s="276"/>
      <c r="G177" s="421"/>
      <c r="H177" s="422"/>
      <c r="I177" s="422"/>
      <c r="J177" s="423"/>
      <c r="K177" s="426"/>
      <c r="L177" s="24"/>
    </row>
    <row r="178" spans="1:12" ht="15" customHeight="1">
      <c r="A178" s="108"/>
      <c r="B178" s="109">
        <v>172000000</v>
      </c>
      <c r="C178" s="107">
        <v>172000000</v>
      </c>
      <c r="D178" s="449"/>
      <c r="E178" s="447"/>
      <c r="F178" s="448"/>
      <c r="G178" s="421"/>
      <c r="H178" s="422"/>
      <c r="I178" s="422"/>
      <c r="J178" s="423"/>
      <c r="K178" s="426"/>
      <c r="L178" s="24"/>
    </row>
    <row r="179" spans="1:12" ht="15" customHeight="1">
      <c r="A179" s="108"/>
      <c r="B179" s="109" t="s">
        <v>53</v>
      </c>
      <c r="C179" s="107" t="s">
        <v>53</v>
      </c>
      <c r="D179" s="318"/>
      <c r="E179" s="279"/>
      <c r="F179" s="280"/>
      <c r="G179" s="319"/>
      <c r="H179" s="320"/>
      <c r="I179" s="320"/>
      <c r="J179" s="321"/>
      <c r="K179" s="426"/>
      <c r="L179" s="24"/>
    </row>
    <row r="180" spans="1:12" ht="15" customHeight="1">
      <c r="A180" s="108"/>
      <c r="B180" s="109">
        <v>10706000</v>
      </c>
      <c r="C180" s="107">
        <v>10706000</v>
      </c>
      <c r="D180" s="449" t="s">
        <v>312</v>
      </c>
      <c r="E180" s="447"/>
      <c r="F180" s="448"/>
      <c r="G180" s="446" t="s">
        <v>313</v>
      </c>
      <c r="H180" s="447"/>
      <c r="I180" s="447"/>
      <c r="J180" s="448"/>
      <c r="K180" s="426"/>
      <c r="L180" s="24"/>
    </row>
    <row r="181" spans="1:12" ht="15" customHeight="1">
      <c r="A181" s="108"/>
      <c r="B181" s="110" t="s">
        <v>54</v>
      </c>
      <c r="C181" s="111" t="s">
        <v>54</v>
      </c>
      <c r="D181" s="322" t="s">
        <v>680</v>
      </c>
      <c r="E181" s="320"/>
      <c r="F181" s="321"/>
      <c r="G181" s="421" t="s">
        <v>681</v>
      </c>
      <c r="H181" s="422"/>
      <c r="I181" s="422"/>
      <c r="J181" s="423"/>
      <c r="K181" s="426"/>
      <c r="L181" s="24"/>
    </row>
    <row r="182" spans="1:12" ht="15" customHeight="1">
      <c r="A182" s="108"/>
      <c r="B182" s="112">
        <v>5581780000</v>
      </c>
      <c r="C182" s="113">
        <v>5394917937</v>
      </c>
      <c r="D182" s="318"/>
      <c r="E182" s="275"/>
      <c r="F182" s="276"/>
      <c r="G182" s="421"/>
      <c r="H182" s="422"/>
      <c r="I182" s="422"/>
      <c r="J182" s="423"/>
      <c r="K182" s="426"/>
      <c r="L182" s="24"/>
    </row>
    <row r="183" spans="1:12" ht="15" customHeight="1">
      <c r="A183" s="108"/>
      <c r="B183" s="112"/>
      <c r="C183" s="113"/>
      <c r="D183" s="318"/>
      <c r="E183" s="275"/>
      <c r="F183" s="276"/>
      <c r="G183" s="421"/>
      <c r="H183" s="422"/>
      <c r="I183" s="422"/>
      <c r="J183" s="423"/>
      <c r="K183" s="426"/>
      <c r="L183" s="24"/>
    </row>
    <row r="184" spans="1:12" ht="15" customHeight="1">
      <c r="A184" s="108"/>
      <c r="B184" s="112"/>
      <c r="C184" s="113"/>
      <c r="D184" s="318" t="s">
        <v>314</v>
      </c>
      <c r="E184" s="275"/>
      <c r="F184" s="275"/>
      <c r="G184" s="421"/>
      <c r="H184" s="422"/>
      <c r="I184" s="422"/>
      <c r="J184" s="423"/>
      <c r="K184" s="426"/>
      <c r="L184" s="24"/>
    </row>
    <row r="185" spans="1:12" ht="15" customHeight="1">
      <c r="A185" s="108"/>
      <c r="B185" s="112"/>
      <c r="C185" s="113"/>
      <c r="D185" s="472" t="s">
        <v>948</v>
      </c>
      <c r="E185" s="419"/>
      <c r="F185" s="420"/>
      <c r="G185" s="418" t="s">
        <v>949</v>
      </c>
      <c r="H185" s="419"/>
      <c r="I185" s="419"/>
      <c r="J185" s="420"/>
      <c r="K185" s="426"/>
      <c r="L185" s="24"/>
    </row>
    <row r="186" spans="1:12" ht="15" customHeight="1">
      <c r="A186" s="108"/>
      <c r="B186" s="112"/>
      <c r="C186" s="113"/>
      <c r="D186" s="472"/>
      <c r="E186" s="419"/>
      <c r="F186" s="420"/>
      <c r="G186" s="418"/>
      <c r="H186" s="419"/>
      <c r="I186" s="419"/>
      <c r="J186" s="420"/>
      <c r="K186" s="426"/>
      <c r="L186" s="24"/>
    </row>
    <row r="187" spans="1:12" ht="15" customHeight="1">
      <c r="A187" s="108"/>
      <c r="B187" s="112"/>
      <c r="C187" s="113"/>
      <c r="D187" s="472"/>
      <c r="E187" s="419"/>
      <c r="F187" s="420"/>
      <c r="G187" s="418"/>
      <c r="H187" s="419"/>
      <c r="I187" s="419"/>
      <c r="J187" s="420"/>
      <c r="K187" s="426"/>
      <c r="L187" s="24"/>
    </row>
    <row r="188" spans="1:12" ht="15" customHeight="1">
      <c r="A188" s="108"/>
      <c r="B188" s="112"/>
      <c r="C188" s="113"/>
      <c r="D188" s="318"/>
      <c r="E188" s="275"/>
      <c r="F188" s="275"/>
      <c r="G188" s="418"/>
      <c r="H188" s="419"/>
      <c r="I188" s="419"/>
      <c r="J188" s="420"/>
      <c r="K188" s="426"/>
      <c r="L188" s="24"/>
    </row>
    <row r="189" spans="1:12" ht="15" customHeight="1">
      <c r="A189" s="108"/>
      <c r="B189" s="112"/>
      <c r="C189" s="113"/>
      <c r="D189" s="449" t="s">
        <v>315</v>
      </c>
      <c r="E189" s="447"/>
      <c r="F189" s="448"/>
      <c r="G189" s="446" t="s">
        <v>316</v>
      </c>
      <c r="H189" s="447"/>
      <c r="I189" s="447"/>
      <c r="J189" s="448"/>
      <c r="K189" s="426"/>
      <c r="L189" s="139"/>
    </row>
    <row r="190" spans="1:12" ht="15" customHeight="1">
      <c r="A190" s="108"/>
      <c r="B190" s="112"/>
      <c r="C190" s="113"/>
      <c r="D190" s="449"/>
      <c r="E190" s="447"/>
      <c r="F190" s="448"/>
      <c r="G190" s="278"/>
      <c r="H190" s="279"/>
      <c r="I190" s="279"/>
      <c r="J190" s="280"/>
      <c r="K190" s="426"/>
      <c r="L190" s="139"/>
    </row>
    <row r="191" spans="1:12" ht="15" customHeight="1">
      <c r="A191" s="108"/>
      <c r="B191" s="112"/>
      <c r="C191" s="113"/>
      <c r="D191" s="449" t="s">
        <v>317</v>
      </c>
      <c r="E191" s="447"/>
      <c r="F191" s="448"/>
      <c r="G191" s="424" t="s">
        <v>318</v>
      </c>
      <c r="H191" s="425"/>
      <c r="I191" s="425"/>
      <c r="J191" s="280"/>
      <c r="K191" s="426"/>
      <c r="L191" s="24"/>
    </row>
    <row r="192" spans="1:12" ht="15" customHeight="1">
      <c r="A192" s="108"/>
      <c r="B192" s="112"/>
      <c r="C192" s="113"/>
      <c r="D192" s="450" t="s">
        <v>965</v>
      </c>
      <c r="E192" s="422"/>
      <c r="F192" s="423"/>
      <c r="G192" s="421" t="s">
        <v>319</v>
      </c>
      <c r="H192" s="422"/>
      <c r="I192" s="422"/>
      <c r="J192" s="423"/>
      <c r="K192" s="426"/>
      <c r="L192" s="239"/>
    </row>
    <row r="193" spans="1:12" ht="15" customHeight="1">
      <c r="A193" s="108"/>
      <c r="B193" s="112"/>
      <c r="C193" s="113"/>
      <c r="D193" s="275"/>
      <c r="E193" s="275"/>
      <c r="F193" s="275"/>
      <c r="G193" s="421"/>
      <c r="H193" s="422"/>
      <c r="I193" s="422"/>
      <c r="J193" s="423"/>
      <c r="K193" s="426"/>
      <c r="L193" s="239"/>
    </row>
    <row r="194" spans="1:12" ht="15" customHeight="1">
      <c r="A194" s="108"/>
      <c r="B194" s="112"/>
      <c r="C194" s="113"/>
      <c r="D194" s="275"/>
      <c r="E194" s="275"/>
      <c r="F194" s="275"/>
      <c r="G194" s="421"/>
      <c r="H194" s="422"/>
      <c r="I194" s="422"/>
      <c r="J194" s="423"/>
      <c r="K194" s="426"/>
      <c r="L194" s="239"/>
    </row>
    <row r="195" spans="1:12" ht="15" customHeight="1">
      <c r="A195" s="108"/>
      <c r="B195" s="112"/>
      <c r="C195" s="113"/>
      <c r="D195" s="275"/>
      <c r="E195" s="275"/>
      <c r="F195" s="275"/>
      <c r="G195" s="421"/>
      <c r="H195" s="422"/>
      <c r="I195" s="422"/>
      <c r="J195" s="423"/>
      <c r="K195" s="426"/>
      <c r="L195" s="239"/>
    </row>
    <row r="196" spans="1:12" ht="15" customHeight="1" thickBot="1">
      <c r="A196" s="121"/>
      <c r="B196" s="122"/>
      <c r="C196" s="122"/>
      <c r="D196" s="323"/>
      <c r="E196" s="240"/>
      <c r="F196" s="285"/>
      <c r="G196" s="240"/>
      <c r="H196" s="240"/>
      <c r="I196" s="240"/>
      <c r="J196" s="240"/>
      <c r="K196" s="427"/>
      <c r="L196" s="24"/>
    </row>
    <row r="197" spans="1:12" ht="15" customHeight="1">
      <c r="A197" s="108"/>
      <c r="B197" s="113"/>
      <c r="C197" s="113"/>
      <c r="D197" s="214"/>
      <c r="E197" s="215"/>
      <c r="F197" s="216"/>
      <c r="G197" s="324" t="s">
        <v>407</v>
      </c>
      <c r="H197" s="220"/>
      <c r="I197" s="220"/>
      <c r="J197" s="325"/>
      <c r="K197" s="426" t="s">
        <v>982</v>
      </c>
      <c r="L197" s="19"/>
    </row>
    <row r="198" spans="1:12" ht="15" customHeight="1">
      <c r="A198" s="105" t="s">
        <v>328</v>
      </c>
      <c r="B198" s="106">
        <v>68088104000</v>
      </c>
      <c r="C198" s="107">
        <v>65157582840</v>
      </c>
      <c r="D198" s="214" t="s">
        <v>263</v>
      </c>
      <c r="E198" s="215"/>
      <c r="F198" s="216"/>
      <c r="G198" s="214" t="s">
        <v>480</v>
      </c>
      <c r="H198" s="217"/>
      <c r="I198" s="217"/>
      <c r="J198" s="326"/>
      <c r="K198" s="426"/>
      <c r="L198" s="171"/>
    </row>
    <row r="199" spans="1:12" ht="15" customHeight="1">
      <c r="A199" s="105" t="s">
        <v>195</v>
      </c>
      <c r="B199" s="128"/>
      <c r="C199" s="107"/>
      <c r="D199" s="214" t="s">
        <v>481</v>
      </c>
      <c r="E199" s="182"/>
      <c r="F199" s="216"/>
      <c r="G199" s="214" t="s">
        <v>490</v>
      </c>
      <c r="H199" s="217"/>
      <c r="I199" s="217"/>
      <c r="J199" s="326"/>
      <c r="K199" s="426"/>
      <c r="L199" s="171"/>
    </row>
    <row r="200" spans="1:12" ht="15" customHeight="1">
      <c r="A200" s="108"/>
      <c r="B200" s="109" t="s">
        <v>31</v>
      </c>
      <c r="C200" s="107" t="s">
        <v>31</v>
      </c>
      <c r="D200" s="214" t="s">
        <v>498</v>
      </c>
      <c r="E200" s="215"/>
      <c r="F200" s="216"/>
      <c r="G200" s="214" t="s">
        <v>491</v>
      </c>
      <c r="H200" s="217"/>
      <c r="I200" s="217"/>
      <c r="J200" s="326"/>
      <c r="K200" s="426"/>
      <c r="L200" s="171"/>
    </row>
    <row r="201" spans="1:12" ht="15" customHeight="1">
      <c r="A201" s="108"/>
      <c r="B201" s="109">
        <v>22749244000</v>
      </c>
      <c r="C201" s="107">
        <f>17985513000+4762530000</f>
        <v>22748043000</v>
      </c>
      <c r="D201" s="214" t="s">
        <v>499</v>
      </c>
      <c r="E201" s="215"/>
      <c r="F201" s="216"/>
      <c r="G201" s="218"/>
      <c r="H201" s="217"/>
      <c r="I201" s="217"/>
      <c r="J201" s="326"/>
      <c r="K201" s="426"/>
      <c r="L201" s="171"/>
    </row>
    <row r="202" spans="1:12" ht="15" customHeight="1">
      <c r="A202" s="108"/>
      <c r="B202" s="109" t="s">
        <v>59</v>
      </c>
      <c r="C202" s="107" t="s">
        <v>59</v>
      </c>
      <c r="D202" s="214" t="s">
        <v>500</v>
      </c>
      <c r="E202" s="215"/>
      <c r="F202" s="216"/>
      <c r="G202" s="218"/>
      <c r="H202" s="217"/>
      <c r="I202" s="217"/>
      <c r="J202" s="326"/>
      <c r="K202" s="426"/>
      <c r="L202" s="171"/>
    </row>
    <row r="203" spans="1:12" ht="15" customHeight="1">
      <c r="A203" s="108"/>
      <c r="B203" s="129">
        <v>2121721000</v>
      </c>
      <c r="C203" s="107">
        <v>2121721995</v>
      </c>
      <c r="D203" s="214"/>
      <c r="E203" s="215"/>
      <c r="F203" s="216"/>
      <c r="G203" s="214"/>
      <c r="H203" s="217"/>
      <c r="I203" s="217"/>
      <c r="J203" s="326"/>
      <c r="K203" s="426"/>
      <c r="L203" s="171"/>
    </row>
    <row r="204" spans="1:12" ht="15" customHeight="1">
      <c r="A204" s="108"/>
      <c r="B204" s="109" t="s">
        <v>70</v>
      </c>
      <c r="C204" s="107" t="s">
        <v>70</v>
      </c>
      <c r="D204" s="214" t="s">
        <v>214</v>
      </c>
      <c r="E204" s="215"/>
      <c r="F204" s="216"/>
      <c r="G204" s="214" t="s">
        <v>482</v>
      </c>
      <c r="H204" s="217"/>
      <c r="I204" s="217"/>
      <c r="J204" s="326"/>
      <c r="K204" s="426"/>
      <c r="L204" s="171"/>
    </row>
    <row r="205" spans="1:12" ht="15" customHeight="1">
      <c r="A205" s="108"/>
      <c r="B205" s="109">
        <v>8833899000</v>
      </c>
      <c r="C205" s="107">
        <v>7733121000</v>
      </c>
      <c r="D205" s="214" t="s">
        <v>483</v>
      </c>
      <c r="E205" s="215"/>
      <c r="F205" s="216"/>
      <c r="G205" s="214" t="s">
        <v>492</v>
      </c>
      <c r="H205" s="217"/>
      <c r="I205" s="217"/>
      <c r="J205" s="326"/>
      <c r="K205" s="426"/>
      <c r="L205" s="171"/>
    </row>
    <row r="206" spans="1:12" ht="15" customHeight="1">
      <c r="A206" s="108"/>
      <c r="B206" s="109" t="s">
        <v>55</v>
      </c>
      <c r="C206" s="107" t="s">
        <v>55</v>
      </c>
      <c r="D206" s="214" t="s">
        <v>484</v>
      </c>
      <c r="E206" s="215"/>
      <c r="F206" s="216"/>
      <c r="G206" s="214" t="s">
        <v>493</v>
      </c>
      <c r="H206" s="217"/>
      <c r="I206" s="217"/>
      <c r="J206" s="326"/>
      <c r="K206" s="426"/>
      <c r="L206" s="171"/>
    </row>
    <row r="207" spans="1:12" ht="15" customHeight="1">
      <c r="A207" s="108"/>
      <c r="B207" s="109">
        <v>12788900000</v>
      </c>
      <c r="C207" s="107">
        <v>12745994300</v>
      </c>
      <c r="D207" s="214" t="s">
        <v>494</v>
      </c>
      <c r="E207" s="215"/>
      <c r="F207" s="216"/>
      <c r="G207" s="214" t="s">
        <v>495</v>
      </c>
      <c r="H207" s="217"/>
      <c r="I207" s="217"/>
      <c r="J207" s="326"/>
      <c r="K207" s="426"/>
      <c r="L207" s="171"/>
    </row>
    <row r="208" spans="1:12" ht="15" customHeight="1">
      <c r="A208" s="108"/>
      <c r="B208" s="109" t="s">
        <v>53</v>
      </c>
      <c r="C208" s="107" t="s">
        <v>53</v>
      </c>
      <c r="D208" s="214" t="s">
        <v>485</v>
      </c>
      <c r="E208" s="215"/>
      <c r="F208" s="216"/>
      <c r="G208" s="214" t="s">
        <v>496</v>
      </c>
      <c r="H208" s="217"/>
      <c r="I208" s="217"/>
      <c r="J208" s="326"/>
      <c r="K208" s="426"/>
      <c r="L208" s="171"/>
    </row>
    <row r="209" spans="1:12" ht="15" customHeight="1">
      <c r="A209" s="108"/>
      <c r="B209" s="109">
        <v>21594340000</v>
      </c>
      <c r="C209" s="107">
        <f>19276149560+2052969473+103074385+51644+57236415</f>
        <v>21489481477</v>
      </c>
      <c r="D209" s="214" t="s">
        <v>486</v>
      </c>
      <c r="E209" s="215"/>
      <c r="F209" s="216"/>
      <c r="G209" s="218"/>
      <c r="H209" s="217"/>
      <c r="I209" s="217"/>
      <c r="J209" s="326"/>
      <c r="K209" s="426"/>
      <c r="L209" s="171"/>
    </row>
    <row r="210" spans="1:12" ht="15" customHeight="1">
      <c r="A210" s="108"/>
      <c r="B210" s="130"/>
      <c r="C210" s="131"/>
      <c r="D210" s="214" t="s">
        <v>487</v>
      </c>
      <c r="E210" s="215"/>
      <c r="F210" s="216"/>
      <c r="G210" s="218"/>
      <c r="H210" s="217"/>
      <c r="I210" s="217"/>
      <c r="J210" s="326"/>
      <c r="K210" s="426"/>
      <c r="L210" s="171"/>
    </row>
    <row r="211" spans="1:12" ht="15" customHeight="1">
      <c r="A211" s="108"/>
      <c r="B211" s="130"/>
      <c r="C211" s="135" t="s">
        <v>298</v>
      </c>
      <c r="D211" s="214" t="s">
        <v>504</v>
      </c>
      <c r="E211" s="215"/>
      <c r="F211" s="216"/>
      <c r="G211" s="214"/>
      <c r="H211" s="217"/>
      <c r="I211" s="217"/>
      <c r="J211" s="326"/>
      <c r="K211" s="426"/>
      <c r="L211" s="171"/>
    </row>
    <row r="212" spans="1:12" ht="15" customHeight="1">
      <c r="A212" s="108"/>
      <c r="B212" s="130"/>
      <c r="C212" s="135" t="s">
        <v>299</v>
      </c>
      <c r="D212" s="118"/>
      <c r="E212" s="215"/>
      <c r="F212" s="216"/>
      <c r="G212" s="219"/>
      <c r="H212" s="220"/>
      <c r="I212" s="220"/>
      <c r="J212" s="325"/>
      <c r="K212" s="426"/>
      <c r="L212" s="171"/>
    </row>
    <row r="213" spans="1:12" ht="15" customHeight="1">
      <c r="A213" s="108"/>
      <c r="B213" s="130"/>
      <c r="C213" s="135" t="s">
        <v>300</v>
      </c>
      <c r="D213" s="214" t="s">
        <v>488</v>
      </c>
      <c r="E213" s="215"/>
      <c r="F213" s="216"/>
      <c r="G213" s="214" t="s">
        <v>489</v>
      </c>
      <c r="H213" s="217"/>
      <c r="I213" s="220"/>
      <c r="J213" s="325"/>
      <c r="K213" s="426"/>
      <c r="L213" s="171"/>
    </row>
    <row r="214" spans="1:12" ht="15" customHeight="1">
      <c r="A214" s="108"/>
      <c r="B214" s="118"/>
      <c r="C214" s="120">
        <v>1680778932</v>
      </c>
      <c r="D214" s="484" t="s">
        <v>502</v>
      </c>
      <c r="E214" s="485"/>
      <c r="F214" s="486"/>
      <c r="G214" s="219" t="s">
        <v>497</v>
      </c>
      <c r="H214" s="220"/>
      <c r="I214" s="220"/>
      <c r="J214" s="325"/>
      <c r="K214" s="426"/>
      <c r="L214" s="171"/>
    </row>
    <row r="215" spans="1:12" ht="15" customHeight="1">
      <c r="A215" s="108"/>
      <c r="B215" s="118"/>
      <c r="C215" s="120"/>
      <c r="D215" s="487" t="s">
        <v>503</v>
      </c>
      <c r="E215" s="488"/>
      <c r="F215" s="489"/>
      <c r="G215" s="220"/>
      <c r="H215" s="220"/>
      <c r="I215" s="220"/>
      <c r="J215" s="220"/>
      <c r="K215" s="426"/>
      <c r="L215" s="201"/>
    </row>
    <row r="216" spans="1:12" ht="15" customHeight="1">
      <c r="A216" s="108"/>
      <c r="B216" s="118"/>
      <c r="C216" s="120"/>
      <c r="D216" s="487" t="s">
        <v>501</v>
      </c>
      <c r="E216" s="488"/>
      <c r="F216" s="489"/>
      <c r="G216" s="220"/>
      <c r="H216" s="220"/>
      <c r="I216" s="220"/>
      <c r="J216" s="220"/>
      <c r="K216" s="426"/>
      <c r="L216" s="201"/>
    </row>
    <row r="217" spans="1:12" ht="15" customHeight="1" thickBot="1">
      <c r="A217" s="121"/>
      <c r="B217" s="122"/>
      <c r="C217" s="122"/>
      <c r="D217" s="221"/>
      <c r="E217" s="222"/>
      <c r="F217" s="223"/>
      <c r="G217" s="327"/>
      <c r="H217" s="327"/>
      <c r="I217" s="327"/>
      <c r="J217" s="327"/>
      <c r="K217" s="427"/>
      <c r="L217" s="171"/>
    </row>
    <row r="218" spans="1:12" ht="15" customHeight="1">
      <c r="A218" s="108"/>
      <c r="B218" s="132"/>
      <c r="C218" s="113"/>
      <c r="D218" s="237"/>
      <c r="E218" s="229"/>
      <c r="F218" s="231"/>
      <c r="G218" s="278"/>
      <c r="H218" s="275"/>
      <c r="I218" s="275"/>
      <c r="J218" s="276"/>
      <c r="K218" s="428" t="s">
        <v>983</v>
      </c>
      <c r="L218" s="172"/>
    </row>
    <row r="219" spans="1:12" ht="15" customHeight="1">
      <c r="A219" s="105" t="s">
        <v>197</v>
      </c>
      <c r="B219" s="113">
        <v>11871806000</v>
      </c>
      <c r="C219" s="113">
        <v>11666390849</v>
      </c>
      <c r="D219" s="237" t="s">
        <v>893</v>
      </c>
      <c r="E219" s="229"/>
      <c r="F219" s="231"/>
      <c r="G219" s="237" t="s">
        <v>209</v>
      </c>
      <c r="H219" s="229"/>
      <c r="I219" s="229"/>
      <c r="J219" s="231"/>
      <c r="K219" s="426"/>
      <c r="L219" s="172"/>
    </row>
    <row r="220" spans="1:12" ht="15" customHeight="1">
      <c r="A220" s="105" t="s">
        <v>198</v>
      </c>
      <c r="B220" s="113"/>
      <c r="C220" s="113"/>
      <c r="D220" s="237"/>
      <c r="E220" s="229"/>
      <c r="F220" s="231"/>
      <c r="G220" s="237" t="s">
        <v>210</v>
      </c>
      <c r="H220" s="229"/>
      <c r="I220" s="229"/>
      <c r="J220" s="231"/>
      <c r="K220" s="426"/>
      <c r="L220" s="172"/>
    </row>
    <row r="221" spans="1:12" ht="15" customHeight="1">
      <c r="A221" s="108"/>
      <c r="B221" s="110" t="s">
        <v>31</v>
      </c>
      <c r="C221" s="111" t="s">
        <v>31</v>
      </c>
      <c r="D221" s="229" t="s">
        <v>894</v>
      </c>
      <c r="E221" s="229"/>
      <c r="F221" s="231"/>
      <c r="G221" s="237" t="s">
        <v>211</v>
      </c>
      <c r="H221" s="229"/>
      <c r="I221" s="229"/>
      <c r="J221" s="231"/>
      <c r="K221" s="426"/>
      <c r="L221" s="172"/>
    </row>
    <row r="222" spans="1:12" ht="15" customHeight="1">
      <c r="A222" s="108"/>
      <c r="B222" s="125">
        <v>2993825000</v>
      </c>
      <c r="C222" s="126">
        <v>2993678000</v>
      </c>
      <c r="D222" s="229"/>
      <c r="E222" s="229"/>
      <c r="F222" s="231"/>
      <c r="G222" s="237"/>
      <c r="H222" s="229"/>
      <c r="I222" s="229"/>
      <c r="J222" s="231"/>
      <c r="K222" s="426"/>
      <c r="L222" s="172"/>
    </row>
    <row r="223" spans="1:12" ht="15" customHeight="1">
      <c r="A223" s="108"/>
      <c r="B223" s="110" t="s">
        <v>59</v>
      </c>
      <c r="C223" s="111" t="s">
        <v>59</v>
      </c>
      <c r="D223" s="229"/>
      <c r="E223" s="229"/>
      <c r="F223" s="231"/>
      <c r="G223" s="237"/>
      <c r="H223" s="229"/>
      <c r="I223" s="229"/>
      <c r="J223" s="231"/>
      <c r="K223" s="426"/>
      <c r="L223" s="172"/>
    </row>
    <row r="224" spans="1:12" ht="15" customHeight="1">
      <c r="A224" s="108"/>
      <c r="B224" s="125">
        <v>300811000</v>
      </c>
      <c r="C224" s="126">
        <v>300811595</v>
      </c>
      <c r="D224" s="229" t="s">
        <v>261</v>
      </c>
      <c r="E224" s="229"/>
      <c r="F224" s="231"/>
      <c r="G224" s="237" t="s">
        <v>950</v>
      </c>
      <c r="H224" s="230"/>
      <c r="I224" s="230"/>
      <c r="J224" s="328"/>
      <c r="K224" s="426"/>
      <c r="L224" s="172"/>
    </row>
    <row r="225" spans="1:12" ht="15" customHeight="1">
      <c r="A225" s="108"/>
      <c r="B225" s="110" t="s">
        <v>70</v>
      </c>
      <c r="C225" s="111" t="s">
        <v>70</v>
      </c>
      <c r="D225" s="229" t="s">
        <v>952</v>
      </c>
      <c r="E225" s="229"/>
      <c r="F225" s="231"/>
      <c r="G225" s="237" t="s">
        <v>951</v>
      </c>
      <c r="H225" s="230"/>
      <c r="I225" s="230"/>
      <c r="J225" s="328"/>
      <c r="K225" s="426"/>
      <c r="L225" s="172"/>
    </row>
    <row r="226" spans="1:12" ht="15" customHeight="1">
      <c r="A226" s="108"/>
      <c r="B226" s="125">
        <v>0</v>
      </c>
      <c r="C226" s="126">
        <v>0</v>
      </c>
      <c r="D226" s="229" t="s">
        <v>953</v>
      </c>
      <c r="E226" s="229"/>
      <c r="F226" s="231"/>
      <c r="G226" s="237"/>
      <c r="H226" s="229"/>
      <c r="I226" s="229"/>
      <c r="J226" s="231"/>
      <c r="K226" s="426"/>
      <c r="L226" s="172"/>
    </row>
    <row r="227" spans="1:12" ht="15" customHeight="1">
      <c r="A227" s="108"/>
      <c r="B227" s="110" t="s">
        <v>55</v>
      </c>
      <c r="C227" s="111" t="s">
        <v>55</v>
      </c>
      <c r="D227" s="229" t="s">
        <v>895</v>
      </c>
      <c r="E227" s="229"/>
      <c r="F227" s="231"/>
      <c r="G227" s="229"/>
      <c r="H227" s="229"/>
      <c r="I227" s="229"/>
      <c r="J227" s="329"/>
      <c r="K227" s="426"/>
      <c r="L227" s="172"/>
    </row>
    <row r="228" spans="1:12" ht="15" customHeight="1">
      <c r="A228" s="108"/>
      <c r="B228" s="125">
        <v>4095000000</v>
      </c>
      <c r="C228" s="126">
        <v>4045045200</v>
      </c>
      <c r="D228" s="229"/>
      <c r="E228" s="229"/>
      <c r="F228" s="231"/>
      <c r="G228" s="232"/>
      <c r="H228" s="229"/>
      <c r="I228" s="229"/>
      <c r="J228" s="329"/>
      <c r="K228" s="426"/>
      <c r="L228" s="172"/>
    </row>
    <row r="229" spans="1:12" ht="15" customHeight="1">
      <c r="A229" s="108"/>
      <c r="B229" s="110" t="s">
        <v>53</v>
      </c>
      <c r="C229" s="111" t="s">
        <v>53</v>
      </c>
      <c r="D229" s="229" t="s">
        <v>262</v>
      </c>
      <c r="E229" s="229"/>
      <c r="F229" s="231"/>
      <c r="G229" s="237" t="s">
        <v>897</v>
      </c>
      <c r="H229" s="229"/>
      <c r="I229" s="229"/>
      <c r="J229" s="329"/>
      <c r="K229" s="426"/>
      <c r="L229" s="172"/>
    </row>
    <row r="230" spans="1:12" ht="15" customHeight="1">
      <c r="A230" s="108"/>
      <c r="B230" s="112">
        <v>4482170000</v>
      </c>
      <c r="C230" s="113">
        <v>4602365549</v>
      </c>
      <c r="D230" s="229" t="s">
        <v>301</v>
      </c>
      <c r="E230" s="229"/>
      <c r="F230" s="231"/>
      <c r="G230" s="237" t="s">
        <v>898</v>
      </c>
      <c r="H230" s="229"/>
      <c r="I230" s="229"/>
      <c r="J230" s="329"/>
      <c r="K230" s="426"/>
      <c r="L230" s="172"/>
    </row>
    <row r="231" spans="1:12" ht="15" customHeight="1">
      <c r="A231" s="108"/>
      <c r="B231" s="118"/>
      <c r="C231" s="119"/>
      <c r="D231" s="232" t="s">
        <v>899</v>
      </c>
      <c r="E231" s="229"/>
      <c r="F231" s="231"/>
      <c r="G231" s="237" t="s">
        <v>896</v>
      </c>
      <c r="H231" s="229"/>
      <c r="I231" s="229"/>
      <c r="J231" s="329"/>
      <c r="K231" s="426"/>
      <c r="L231" s="172"/>
    </row>
    <row r="232" spans="1:12" ht="15" customHeight="1">
      <c r="A232" s="108"/>
      <c r="B232" s="118"/>
      <c r="C232" s="135" t="s">
        <v>298</v>
      </c>
      <c r="D232" s="232"/>
      <c r="E232" s="229"/>
      <c r="F232" s="231"/>
      <c r="G232" s="237"/>
      <c r="H232" s="229"/>
      <c r="I232" s="229"/>
      <c r="J232" s="329"/>
      <c r="K232" s="426"/>
      <c r="L232" s="172"/>
    </row>
    <row r="233" spans="1:12" ht="15" customHeight="1">
      <c r="A233" s="108"/>
      <c r="B233" s="118"/>
      <c r="C233" s="135" t="s">
        <v>299</v>
      </c>
      <c r="D233" s="232"/>
      <c r="E233" s="229"/>
      <c r="F233" s="231"/>
      <c r="G233" s="237"/>
      <c r="H233" s="229"/>
      <c r="I233" s="229"/>
      <c r="J233" s="329"/>
      <c r="K233" s="426"/>
      <c r="L233" s="172"/>
    </row>
    <row r="234" spans="1:12" ht="15" customHeight="1">
      <c r="A234" s="108"/>
      <c r="B234" s="118"/>
      <c r="C234" s="135" t="s">
        <v>300</v>
      </c>
      <c r="D234" s="232"/>
      <c r="E234" s="229"/>
      <c r="F234" s="231"/>
      <c r="G234" s="237"/>
      <c r="H234" s="229"/>
      <c r="I234" s="229"/>
      <c r="J234" s="329"/>
      <c r="K234" s="426"/>
      <c r="L234" s="172"/>
    </row>
    <row r="235" spans="1:12" ht="15" customHeight="1">
      <c r="A235" s="108"/>
      <c r="B235" s="118"/>
      <c r="C235" s="120">
        <v>275509495</v>
      </c>
      <c r="D235" s="232"/>
      <c r="E235" s="229"/>
      <c r="F235" s="231"/>
      <c r="G235" s="237"/>
      <c r="H235" s="229"/>
      <c r="I235" s="229"/>
      <c r="J235" s="329"/>
      <c r="K235" s="426"/>
      <c r="L235" s="172"/>
    </row>
    <row r="236" spans="1:12" ht="15" customHeight="1" thickBot="1">
      <c r="A236" s="121"/>
      <c r="B236" s="181"/>
      <c r="C236" s="122"/>
      <c r="D236" s="323"/>
      <c r="E236" s="240"/>
      <c r="F236" s="285"/>
      <c r="G236" s="304"/>
      <c r="H236" s="302"/>
      <c r="I236" s="302"/>
      <c r="J236" s="303"/>
      <c r="K236" s="427"/>
      <c r="L236" s="172"/>
    </row>
    <row r="237" spans="1:12" ht="15" customHeight="1">
      <c r="A237" s="108"/>
      <c r="B237" s="132"/>
      <c r="C237" s="113"/>
      <c r="D237" s="472" t="s">
        <v>954</v>
      </c>
      <c r="E237" s="476"/>
      <c r="F237" s="477"/>
      <c r="G237" s="418" t="s">
        <v>307</v>
      </c>
      <c r="H237" s="476"/>
      <c r="I237" s="476"/>
      <c r="J237" s="477"/>
      <c r="K237" s="426" t="s">
        <v>984</v>
      </c>
      <c r="L237" s="171"/>
    </row>
    <row r="238" spans="1:12" ht="15" customHeight="1">
      <c r="A238" s="105" t="s">
        <v>199</v>
      </c>
      <c r="B238" s="368">
        <v>5444774000</v>
      </c>
      <c r="C238" s="120">
        <v>5142746595</v>
      </c>
      <c r="D238" s="478"/>
      <c r="E238" s="476"/>
      <c r="F238" s="477"/>
      <c r="G238" s="482"/>
      <c r="H238" s="476"/>
      <c r="I238" s="476"/>
      <c r="J238" s="477"/>
      <c r="K238" s="426"/>
      <c r="L238" s="19"/>
    </row>
    <row r="239" spans="1:12" ht="15" customHeight="1">
      <c r="A239" s="105" t="s">
        <v>200</v>
      </c>
      <c r="B239" s="369"/>
      <c r="C239" s="120"/>
      <c r="D239" s="478"/>
      <c r="E239" s="476"/>
      <c r="F239" s="477"/>
      <c r="G239" s="482"/>
      <c r="H239" s="476"/>
      <c r="I239" s="476"/>
      <c r="J239" s="477"/>
      <c r="K239" s="426"/>
      <c r="L239" s="19"/>
    </row>
    <row r="240" spans="1:12" ht="15" customHeight="1">
      <c r="A240" s="105" t="s">
        <v>201</v>
      </c>
      <c r="B240" s="369" t="s">
        <v>31</v>
      </c>
      <c r="C240" s="120" t="s">
        <v>31</v>
      </c>
      <c r="D240" s="478"/>
      <c r="E240" s="476"/>
      <c r="F240" s="477"/>
      <c r="G240" s="482"/>
      <c r="H240" s="476"/>
      <c r="I240" s="476"/>
      <c r="J240" s="477"/>
      <c r="K240" s="426"/>
      <c r="L240" s="19"/>
    </row>
    <row r="241" spans="1:12" ht="15" customHeight="1">
      <c r="A241" s="108"/>
      <c r="B241" s="120">
        <v>4424609000</v>
      </c>
      <c r="C241" s="120">
        <v>4264694462</v>
      </c>
      <c r="D241" s="478"/>
      <c r="E241" s="476"/>
      <c r="F241" s="477"/>
      <c r="G241" s="482"/>
      <c r="H241" s="476"/>
      <c r="I241" s="476"/>
      <c r="J241" s="477"/>
      <c r="K241" s="426"/>
      <c r="L241" s="19"/>
    </row>
    <row r="242" spans="1:12" ht="15" customHeight="1">
      <c r="A242" s="187"/>
      <c r="B242" s="120" t="s">
        <v>59</v>
      </c>
      <c r="C242" s="120" t="s">
        <v>59</v>
      </c>
      <c r="D242" s="478"/>
      <c r="E242" s="476"/>
      <c r="F242" s="477"/>
      <c r="G242" s="482"/>
      <c r="H242" s="476"/>
      <c r="I242" s="476"/>
      <c r="J242" s="477"/>
      <c r="K242" s="426"/>
      <c r="L242" s="19"/>
    </row>
    <row r="243" spans="1:14" ht="15" customHeight="1">
      <c r="A243" s="187"/>
      <c r="B243" s="120">
        <v>187165000</v>
      </c>
      <c r="C243" s="120">
        <v>187165000</v>
      </c>
      <c r="D243" s="478"/>
      <c r="E243" s="476"/>
      <c r="F243" s="477"/>
      <c r="G243" s="482"/>
      <c r="H243" s="476"/>
      <c r="I243" s="476"/>
      <c r="J243" s="477"/>
      <c r="K243" s="426"/>
      <c r="L243" s="416"/>
      <c r="M243" s="417"/>
      <c r="N243" s="417"/>
    </row>
    <row r="244" spans="1:14" ht="15" customHeight="1">
      <c r="A244" s="187"/>
      <c r="B244" s="370" t="s">
        <v>70</v>
      </c>
      <c r="C244" s="120" t="s">
        <v>70</v>
      </c>
      <c r="D244" s="478"/>
      <c r="E244" s="476"/>
      <c r="F244" s="477"/>
      <c r="G244" s="482"/>
      <c r="H244" s="476"/>
      <c r="I244" s="476"/>
      <c r="J244" s="477"/>
      <c r="K244" s="426"/>
      <c r="L244" s="416"/>
      <c r="M244" s="417"/>
      <c r="N244" s="417"/>
    </row>
    <row r="245" spans="1:14" ht="15" customHeight="1">
      <c r="A245" s="108"/>
      <c r="B245" s="370">
        <v>36464000</v>
      </c>
      <c r="C245" s="120">
        <v>36464000</v>
      </c>
      <c r="D245" s="478"/>
      <c r="E245" s="476"/>
      <c r="F245" s="477"/>
      <c r="G245" s="482"/>
      <c r="H245" s="476"/>
      <c r="I245" s="476"/>
      <c r="J245" s="477"/>
      <c r="K245" s="426"/>
      <c r="L245" s="19"/>
      <c r="M245" s="21"/>
      <c r="N245" s="22"/>
    </row>
    <row r="246" spans="1:12" ht="15" customHeight="1">
      <c r="A246" s="108"/>
      <c r="B246" s="111" t="s">
        <v>53</v>
      </c>
      <c r="C246" s="120" t="s">
        <v>53</v>
      </c>
      <c r="D246" s="478"/>
      <c r="E246" s="476"/>
      <c r="F246" s="477"/>
      <c r="G246" s="482"/>
      <c r="H246" s="476"/>
      <c r="I246" s="476"/>
      <c r="J246" s="477"/>
      <c r="K246" s="426"/>
      <c r="L246" s="19"/>
    </row>
    <row r="247" spans="1:12" ht="15" customHeight="1">
      <c r="A247" s="108"/>
      <c r="B247" s="126">
        <v>796536000</v>
      </c>
      <c r="C247" s="371">
        <v>654423133</v>
      </c>
      <c r="D247" s="478"/>
      <c r="E247" s="476"/>
      <c r="F247" s="477"/>
      <c r="G247" s="482"/>
      <c r="H247" s="476"/>
      <c r="I247" s="476"/>
      <c r="J247" s="477"/>
      <c r="K247" s="426"/>
      <c r="L247" s="19"/>
    </row>
    <row r="248" spans="1:12" ht="15" customHeight="1">
      <c r="A248" s="108"/>
      <c r="B248" s="111"/>
      <c r="C248" s="135" t="s">
        <v>298</v>
      </c>
      <c r="D248" s="478"/>
      <c r="E248" s="476"/>
      <c r="F248" s="477"/>
      <c r="G248" s="482"/>
      <c r="H248" s="476"/>
      <c r="I248" s="476"/>
      <c r="J248" s="477"/>
      <c r="K248" s="426"/>
      <c r="L248" s="19"/>
    </row>
    <row r="249" spans="1:12" ht="15" customHeight="1">
      <c r="A249" s="108"/>
      <c r="B249" s="113"/>
      <c r="C249" s="135" t="s">
        <v>299</v>
      </c>
      <c r="D249" s="478"/>
      <c r="E249" s="476"/>
      <c r="F249" s="477"/>
      <c r="G249" s="482"/>
      <c r="H249" s="476"/>
      <c r="I249" s="476"/>
      <c r="J249" s="477"/>
      <c r="K249" s="426"/>
      <c r="L249" s="19"/>
    </row>
    <row r="250" spans="1:12" ht="15" customHeight="1">
      <c r="A250" s="108"/>
      <c r="B250" s="113"/>
      <c r="C250" s="135" t="s">
        <v>300</v>
      </c>
      <c r="D250" s="478"/>
      <c r="E250" s="476"/>
      <c r="F250" s="477"/>
      <c r="G250" s="482"/>
      <c r="H250" s="476"/>
      <c r="I250" s="476"/>
      <c r="J250" s="477"/>
      <c r="K250" s="426"/>
      <c r="L250" s="24"/>
    </row>
    <row r="251" spans="1:12" ht="15" customHeight="1">
      <c r="A251" s="108"/>
      <c r="B251" s="113"/>
      <c r="C251" s="120">
        <v>0</v>
      </c>
      <c r="D251" s="478"/>
      <c r="E251" s="476"/>
      <c r="F251" s="477"/>
      <c r="G251" s="482"/>
      <c r="H251" s="476"/>
      <c r="I251" s="476"/>
      <c r="J251" s="477"/>
      <c r="K251" s="426"/>
      <c r="L251" s="24"/>
    </row>
    <row r="252" spans="1:12" ht="15" customHeight="1">
      <c r="A252" s="108"/>
      <c r="B252" s="113"/>
      <c r="C252" s="71"/>
      <c r="D252" s="478"/>
      <c r="E252" s="476"/>
      <c r="F252" s="477"/>
      <c r="G252" s="482"/>
      <c r="H252" s="476"/>
      <c r="I252" s="476"/>
      <c r="J252" s="477"/>
      <c r="K252" s="426"/>
      <c r="L252" s="24"/>
    </row>
    <row r="253" spans="1:12" ht="15" customHeight="1">
      <c r="A253" s="108"/>
      <c r="B253" s="113"/>
      <c r="C253" s="135"/>
      <c r="D253" s="478"/>
      <c r="E253" s="476"/>
      <c r="F253" s="477"/>
      <c r="G253" s="482"/>
      <c r="H253" s="476"/>
      <c r="I253" s="476"/>
      <c r="J253" s="477"/>
      <c r="K253" s="426"/>
      <c r="L253" s="24"/>
    </row>
    <row r="254" spans="1:12" ht="15" customHeight="1">
      <c r="A254" s="108"/>
      <c r="B254" s="113"/>
      <c r="C254" s="120"/>
      <c r="D254" s="478"/>
      <c r="E254" s="476"/>
      <c r="F254" s="477"/>
      <c r="G254" s="482"/>
      <c r="H254" s="476"/>
      <c r="I254" s="476"/>
      <c r="J254" s="477"/>
      <c r="K254" s="426"/>
      <c r="L254" s="24"/>
    </row>
    <row r="255" spans="1:12" ht="15" customHeight="1" thickBot="1">
      <c r="A255" s="121"/>
      <c r="B255" s="127"/>
      <c r="C255" s="127"/>
      <c r="D255" s="479"/>
      <c r="E255" s="480"/>
      <c r="F255" s="481"/>
      <c r="G255" s="483"/>
      <c r="H255" s="480"/>
      <c r="I255" s="480"/>
      <c r="J255" s="481"/>
      <c r="K255" s="427"/>
      <c r="L255" s="19"/>
    </row>
    <row r="256" spans="1:12" ht="23.25" customHeight="1">
      <c r="A256" s="30" t="s">
        <v>170</v>
      </c>
      <c r="L256" s="19"/>
    </row>
    <row r="257" ht="13.5">
      <c r="L257" s="19"/>
    </row>
    <row r="258" ht="13.5">
      <c r="L258" s="19"/>
    </row>
  </sheetData>
  <sheetProtection/>
  <mergeCells count="60">
    <mergeCell ref="D237:F255"/>
    <mergeCell ref="G237:J255"/>
    <mergeCell ref="D214:F214"/>
    <mergeCell ref="D215:F215"/>
    <mergeCell ref="D216:F216"/>
    <mergeCell ref="D192:F192"/>
    <mergeCell ref="G99:J111"/>
    <mergeCell ref="D99:F111"/>
    <mergeCell ref="D144:F145"/>
    <mergeCell ref="D147:F171"/>
    <mergeCell ref="D178:F178"/>
    <mergeCell ref="G175:J178"/>
    <mergeCell ref="D176:F176"/>
    <mergeCell ref="D180:F180"/>
    <mergeCell ref="G180:J180"/>
    <mergeCell ref="D185:F187"/>
    <mergeCell ref="G185:J188"/>
    <mergeCell ref="D189:F190"/>
    <mergeCell ref="G189:J189"/>
    <mergeCell ref="D191:F191"/>
    <mergeCell ref="E3:F3"/>
    <mergeCell ref="J3:K3"/>
    <mergeCell ref="D173:F173"/>
    <mergeCell ref="G36:J36"/>
    <mergeCell ref="D37:F37"/>
    <mergeCell ref="D114:F133"/>
    <mergeCell ref="G114:J133"/>
    <mergeCell ref="K31:K51"/>
    <mergeCell ref="K72:K98"/>
    <mergeCell ref="K99:K112"/>
    <mergeCell ref="K113:K134"/>
    <mergeCell ref="K135:K146"/>
    <mergeCell ref="A4:A5"/>
    <mergeCell ref="D4:F5"/>
    <mergeCell ref="G4:J5"/>
    <mergeCell ref="K4:K5"/>
    <mergeCell ref="L174:L175"/>
    <mergeCell ref="G75:J75"/>
    <mergeCell ref="G173:J173"/>
    <mergeCell ref="D174:F174"/>
    <mergeCell ref="G174:J174"/>
    <mergeCell ref="D175:F175"/>
    <mergeCell ref="G73:J73"/>
    <mergeCell ref="G76:J76"/>
    <mergeCell ref="D90:F90"/>
    <mergeCell ref="G91:J91"/>
    <mergeCell ref="G92:J92"/>
    <mergeCell ref="K6:K30"/>
    <mergeCell ref="L243:L244"/>
    <mergeCell ref="M243:N244"/>
    <mergeCell ref="G147:J169"/>
    <mergeCell ref="M174:N175"/>
    <mergeCell ref="G181:J184"/>
    <mergeCell ref="G192:J195"/>
    <mergeCell ref="G191:I191"/>
    <mergeCell ref="K147:K171"/>
    <mergeCell ref="K172:K196"/>
    <mergeCell ref="K197:K217"/>
    <mergeCell ref="K218:K236"/>
    <mergeCell ref="K237:K255"/>
  </mergeCells>
  <printOptions horizontalCentered="1"/>
  <pageMargins left="0.7086614173228347" right="0.7086614173228347" top="0.7480314960629921" bottom="0.35433070866141736" header="0.31496062992125984" footer="0.31496062992125984"/>
  <pageSetup horizontalDpi="600" verticalDpi="600" orientation="landscape" paperSize="9" scale="65" r:id="rId2"/>
  <headerFooter>
    <oddHeader>&amp;C&amp;16&amp;P</oddHeader>
    <oddFooter>&amp;C&amp;16&amp;P</oddFooter>
  </headerFooter>
  <rowBreaks count="5" manualBreakCount="5">
    <brk id="51" max="10" man="1"/>
    <brk id="98" max="10" man="1"/>
    <brk id="146" max="10" man="1"/>
    <brk id="196" max="10" man="1"/>
    <brk id="236" max="10" man="1"/>
  </rowBreaks>
  <drawing r:id="rId1"/>
</worksheet>
</file>

<file path=xl/worksheets/sheet3.xml><?xml version="1.0" encoding="utf-8"?>
<worksheet xmlns="http://schemas.openxmlformats.org/spreadsheetml/2006/main" xmlns:r="http://schemas.openxmlformats.org/officeDocument/2006/relationships">
  <dimension ref="A1:V845"/>
  <sheetViews>
    <sheetView showGridLines="0" view="pageBreakPreview" zoomScale="75" zoomScaleNormal="75" zoomScaleSheetLayoutView="75" zoomScalePageLayoutView="0" workbookViewId="0" topLeftCell="A1">
      <selection activeCell="H644" sqref="H644"/>
    </sheetView>
  </sheetViews>
  <sheetFormatPr defaultColWidth="9.00390625" defaultRowHeight="13.5"/>
  <cols>
    <col min="1" max="1" width="3.375" style="3" customWidth="1"/>
    <col min="2" max="2" width="13.875" style="167" customWidth="1"/>
    <col min="3" max="3" width="16.875" style="32" customWidth="1"/>
    <col min="4" max="4" width="15.25390625" style="32" customWidth="1"/>
    <col min="5" max="5" width="11.125" style="32" customWidth="1"/>
    <col min="6" max="6" width="2.75390625" style="32" customWidth="1"/>
    <col min="7" max="7" width="0.875" style="32" customWidth="1"/>
    <col min="8" max="8" width="38.00390625" style="32" customWidth="1"/>
    <col min="9" max="9" width="15.25390625" style="32" customWidth="1"/>
    <col min="10" max="10" width="15.375" style="32" customWidth="1"/>
    <col min="11" max="11" width="40.625" style="32" customWidth="1"/>
    <col min="12" max="12" width="13.125" style="32" customWidth="1"/>
    <col min="13" max="13" width="13.125" style="91" customWidth="1"/>
    <col min="14" max="14" width="3.50390625" style="3" customWidth="1"/>
    <col min="15" max="15" width="78.25390625" style="3" bestFit="1" customWidth="1"/>
    <col min="16" max="16" width="6.00390625" style="3" customWidth="1"/>
    <col min="17" max="17" width="5.125" style="3" customWidth="1"/>
    <col min="18" max="19" width="33.875" style="15" bestFit="1" customWidth="1"/>
    <col min="20" max="20" width="9.00390625" style="3" customWidth="1"/>
    <col min="21" max="16384" width="9.00390625" style="3" customWidth="1"/>
  </cols>
  <sheetData>
    <row r="1" spans="2:14" ht="14.25" customHeight="1">
      <c r="B1" s="503" t="s">
        <v>63</v>
      </c>
      <c r="C1" s="503"/>
      <c r="D1" s="503"/>
      <c r="E1" s="31"/>
      <c r="H1" s="520"/>
      <c r="I1" s="521"/>
      <c r="J1" s="511"/>
      <c r="K1" s="512"/>
      <c r="L1" s="512"/>
      <c r="M1" s="512"/>
      <c r="N1" s="4"/>
    </row>
    <row r="2" spans="2:14" ht="14.25" customHeight="1">
      <c r="B2" s="503"/>
      <c r="C2" s="503"/>
      <c r="D2" s="503"/>
      <c r="E2" s="31"/>
      <c r="H2" s="521"/>
      <c r="I2" s="521"/>
      <c r="J2" s="513"/>
      <c r="K2" s="513"/>
      <c r="L2" s="513"/>
      <c r="M2" s="513"/>
      <c r="N2" s="5"/>
    </row>
    <row r="3" spans="2:14" ht="14.25" customHeight="1" thickBot="1">
      <c r="B3" s="162"/>
      <c r="C3" s="33"/>
      <c r="D3" s="33"/>
      <c r="E3" s="34"/>
      <c r="F3" s="34"/>
      <c r="G3" s="34"/>
      <c r="H3" s="34"/>
      <c r="I3" s="34"/>
      <c r="J3" s="142"/>
      <c r="K3" s="142"/>
      <c r="L3" s="504" t="s">
        <v>322</v>
      </c>
      <c r="M3" s="504"/>
      <c r="N3" s="5"/>
    </row>
    <row r="4" spans="2:14" ht="14.25" customHeight="1">
      <c r="B4" s="499" t="s">
        <v>406</v>
      </c>
      <c r="C4" s="501" t="s">
        <v>61</v>
      </c>
      <c r="D4" s="501" t="s">
        <v>62</v>
      </c>
      <c r="E4" s="514" t="s">
        <v>46</v>
      </c>
      <c r="F4" s="515"/>
      <c r="G4" s="515"/>
      <c r="H4" s="515"/>
      <c r="I4" s="515"/>
      <c r="J4" s="515"/>
      <c r="K4" s="515"/>
      <c r="L4" s="515"/>
      <c r="M4" s="516"/>
      <c r="N4" s="7"/>
    </row>
    <row r="5" spans="2:14" ht="14.25" customHeight="1" thickBot="1">
      <c r="B5" s="500"/>
      <c r="C5" s="502"/>
      <c r="D5" s="502"/>
      <c r="E5" s="35" t="s">
        <v>56</v>
      </c>
      <c r="F5" s="517" t="s">
        <v>47</v>
      </c>
      <c r="G5" s="518"/>
      <c r="H5" s="519"/>
      <c r="I5" s="36" t="s">
        <v>48</v>
      </c>
      <c r="J5" s="36" t="s">
        <v>49</v>
      </c>
      <c r="K5" s="188" t="s">
        <v>50</v>
      </c>
      <c r="L5" s="189" t="s">
        <v>57</v>
      </c>
      <c r="M5" s="190" t="s">
        <v>58</v>
      </c>
      <c r="N5" s="8"/>
    </row>
    <row r="6" spans="2:14" ht="14.25" customHeight="1">
      <c r="B6" s="158"/>
      <c r="C6" s="37" t="s">
        <v>51</v>
      </c>
      <c r="D6" s="37" t="s">
        <v>51</v>
      </c>
      <c r="E6" s="38"/>
      <c r="F6" s="39"/>
      <c r="G6" s="40"/>
      <c r="H6" s="41"/>
      <c r="I6" s="42" t="s">
        <v>51</v>
      </c>
      <c r="J6" s="42" t="s">
        <v>51</v>
      </c>
      <c r="K6" s="191"/>
      <c r="L6" s="192"/>
      <c r="M6" s="193"/>
      <c r="N6" s="1"/>
    </row>
    <row r="7" spans="2:14" ht="14.25" customHeight="1">
      <c r="B7" s="158" t="s">
        <v>64</v>
      </c>
      <c r="C7" s="44">
        <f>15465135000+31758160+3848000</f>
        <v>15500741160</v>
      </c>
      <c r="D7" s="25">
        <f>15237409673+26980089+3848000</f>
        <v>15268237762</v>
      </c>
      <c r="E7" s="38" t="s">
        <v>32</v>
      </c>
      <c r="F7" s="45">
        <v>1</v>
      </c>
      <c r="G7" s="46"/>
      <c r="H7" s="41" t="s">
        <v>174</v>
      </c>
      <c r="I7" s="23">
        <v>14270990000</v>
      </c>
      <c r="J7" s="42">
        <v>14151187973</v>
      </c>
      <c r="K7" s="191" t="s">
        <v>326</v>
      </c>
      <c r="L7" s="194" t="s">
        <v>325</v>
      </c>
      <c r="M7" s="193" t="s">
        <v>1003</v>
      </c>
      <c r="N7" s="1"/>
    </row>
    <row r="8" spans="2:14" ht="14.25" customHeight="1">
      <c r="B8" s="158" t="s">
        <v>65</v>
      </c>
      <c r="C8" s="44"/>
      <c r="D8" s="37"/>
      <c r="E8" s="38" t="s">
        <v>134</v>
      </c>
      <c r="F8" s="45"/>
      <c r="G8" s="40"/>
      <c r="H8" s="41"/>
      <c r="I8" s="23"/>
      <c r="J8" s="42"/>
      <c r="K8" s="191" t="s">
        <v>327</v>
      </c>
      <c r="L8" s="194"/>
      <c r="M8" s="193"/>
      <c r="N8" s="10"/>
    </row>
    <row r="9" spans="2:14" ht="14.25" customHeight="1">
      <c r="B9" s="159"/>
      <c r="C9" s="44" t="s">
        <v>52</v>
      </c>
      <c r="D9" s="44" t="s">
        <v>52</v>
      </c>
      <c r="E9" s="38"/>
      <c r="F9" s="45"/>
      <c r="G9" s="46"/>
      <c r="H9" s="47"/>
      <c r="I9" s="23"/>
      <c r="J9" s="23"/>
      <c r="K9" s="191"/>
      <c r="L9" s="194"/>
      <c r="M9" s="193"/>
      <c r="N9" s="1"/>
    </row>
    <row r="10" spans="2:14" ht="14.25" customHeight="1">
      <c r="B10" s="159"/>
      <c r="C10" s="44">
        <f>12527000+4775000+97000</f>
        <v>17399000</v>
      </c>
      <c r="D10" s="44">
        <f>12527000+4775000+97000</f>
        <v>17399000</v>
      </c>
      <c r="E10" s="38"/>
      <c r="F10" s="45">
        <v>2</v>
      </c>
      <c r="G10" s="46"/>
      <c r="H10" s="47" t="s">
        <v>35</v>
      </c>
      <c r="I10" s="23">
        <v>540389000</v>
      </c>
      <c r="J10" s="42">
        <v>472275427</v>
      </c>
      <c r="K10" s="195" t="s">
        <v>5</v>
      </c>
      <c r="L10" s="194"/>
      <c r="M10" s="193"/>
      <c r="N10" s="1"/>
    </row>
    <row r="11" spans="2:14" ht="14.25" customHeight="1">
      <c r="B11" s="159"/>
      <c r="C11" s="44" t="s">
        <v>323</v>
      </c>
      <c r="D11" s="44" t="s">
        <v>323</v>
      </c>
      <c r="E11" s="38"/>
      <c r="F11" s="45"/>
      <c r="G11" s="46"/>
      <c r="H11" s="47"/>
      <c r="I11" s="23"/>
      <c r="J11" s="23"/>
      <c r="K11" s="191"/>
      <c r="L11" s="194"/>
      <c r="M11" s="193"/>
      <c r="N11" s="1"/>
    </row>
    <row r="12" spans="2:14" ht="14.25" customHeight="1">
      <c r="B12" s="159"/>
      <c r="C12" s="44">
        <v>8000000</v>
      </c>
      <c r="D12" s="44">
        <v>6000000</v>
      </c>
      <c r="E12" s="38"/>
      <c r="F12" s="45">
        <v>3</v>
      </c>
      <c r="G12" s="46"/>
      <c r="H12" s="47" t="s">
        <v>135</v>
      </c>
      <c r="I12" s="23">
        <v>4872000</v>
      </c>
      <c r="J12" s="23">
        <v>3282827</v>
      </c>
      <c r="K12" s="195" t="s">
        <v>5</v>
      </c>
      <c r="L12" s="194"/>
      <c r="M12" s="193"/>
      <c r="N12" s="1"/>
    </row>
    <row r="13" spans="2:14" ht="14.25" customHeight="1">
      <c r="B13" s="159"/>
      <c r="C13" s="44" t="s">
        <v>53</v>
      </c>
      <c r="D13" s="44" t="s">
        <v>53</v>
      </c>
      <c r="E13" s="38"/>
      <c r="F13" s="45"/>
      <c r="G13" s="46"/>
      <c r="H13" s="47"/>
      <c r="I13" s="23"/>
      <c r="J13" s="23"/>
      <c r="K13" s="191"/>
      <c r="L13" s="194"/>
      <c r="M13" s="193"/>
      <c r="N13" s="10"/>
    </row>
    <row r="14" spans="2:14" ht="14.25" customHeight="1">
      <c r="B14" s="159"/>
      <c r="C14" s="44">
        <v>197658000</v>
      </c>
      <c r="D14" s="44">
        <v>185202226</v>
      </c>
      <c r="E14" s="38"/>
      <c r="F14" s="45">
        <v>4</v>
      </c>
      <c r="G14" s="46"/>
      <c r="H14" s="47" t="s">
        <v>264</v>
      </c>
      <c r="I14" s="23">
        <v>39230000</v>
      </c>
      <c r="J14" s="42">
        <v>37672896</v>
      </c>
      <c r="K14" s="195" t="s">
        <v>941</v>
      </c>
      <c r="L14" s="194"/>
      <c r="M14" s="193"/>
      <c r="N14" s="1"/>
    </row>
    <row r="15" spans="2:14" ht="14.25" customHeight="1">
      <c r="B15" s="159"/>
      <c r="C15" s="44" t="s">
        <v>54</v>
      </c>
      <c r="D15" s="44" t="s">
        <v>54</v>
      </c>
      <c r="E15" s="38"/>
      <c r="F15" s="45"/>
      <c r="G15" s="46"/>
      <c r="H15" s="47"/>
      <c r="I15" s="23"/>
      <c r="J15" s="42"/>
      <c r="K15" s="191"/>
      <c r="L15" s="194"/>
      <c r="M15" s="193"/>
      <c r="N15" s="1"/>
    </row>
    <row r="16" spans="2:14" ht="14.25" customHeight="1">
      <c r="B16" s="159"/>
      <c r="C16" s="44">
        <f>+C7-C10-C12-C14</f>
        <v>15277684160</v>
      </c>
      <c r="D16" s="44">
        <f>+D7-D10-D12-D14</f>
        <v>15059636536</v>
      </c>
      <c r="E16" s="38"/>
      <c r="F16" s="45">
        <v>5</v>
      </c>
      <c r="G16" s="46"/>
      <c r="H16" s="47" t="s">
        <v>36</v>
      </c>
      <c r="I16" s="23">
        <v>54562000</v>
      </c>
      <c r="J16" s="23">
        <v>45235041</v>
      </c>
      <c r="K16" s="195" t="s">
        <v>5</v>
      </c>
      <c r="L16" s="194"/>
      <c r="M16" s="193"/>
      <c r="N16" s="1"/>
    </row>
    <row r="17" spans="2:14" ht="14.25" customHeight="1">
      <c r="B17" s="159"/>
      <c r="D17" s="48"/>
      <c r="E17" s="38"/>
      <c r="F17" s="45"/>
      <c r="G17" s="46"/>
      <c r="H17" s="47"/>
      <c r="I17" s="23"/>
      <c r="J17" s="23"/>
      <c r="K17" s="191"/>
      <c r="L17" s="194"/>
      <c r="M17" s="193"/>
      <c r="N17" s="1"/>
    </row>
    <row r="18" spans="2:14" ht="14.25" customHeight="1">
      <c r="B18" s="159"/>
      <c r="C18" s="146"/>
      <c r="D18" s="48"/>
      <c r="E18" s="38"/>
      <c r="F18" s="45">
        <v>6</v>
      </c>
      <c r="G18" s="46">
        <v>6</v>
      </c>
      <c r="H18" s="47" t="s">
        <v>175</v>
      </c>
      <c r="I18" s="23">
        <v>3572000</v>
      </c>
      <c r="J18" s="23">
        <v>1203955</v>
      </c>
      <c r="K18" s="191" t="s">
        <v>998</v>
      </c>
      <c r="L18" s="194" t="s">
        <v>955</v>
      </c>
      <c r="M18" s="193" t="s">
        <v>956</v>
      </c>
      <c r="N18" s="1"/>
    </row>
    <row r="19" spans="2:14" ht="14.25" customHeight="1">
      <c r="B19" s="159"/>
      <c r="D19" s="48"/>
      <c r="E19" s="38"/>
      <c r="F19" s="45"/>
      <c r="G19" s="46"/>
      <c r="H19" s="47"/>
      <c r="I19" s="23"/>
      <c r="J19" s="23"/>
      <c r="K19" s="191"/>
      <c r="L19" s="194"/>
      <c r="M19" s="193"/>
      <c r="N19" s="1"/>
    </row>
    <row r="20" spans="2:14" ht="14.25" customHeight="1">
      <c r="B20" s="159"/>
      <c r="D20" s="48"/>
      <c r="E20" s="38"/>
      <c r="F20" s="45">
        <v>7</v>
      </c>
      <c r="G20" s="46"/>
      <c r="H20" s="47" t="s">
        <v>178</v>
      </c>
      <c r="I20" s="23">
        <f>675000+35000</f>
        <v>710000</v>
      </c>
      <c r="J20" s="23">
        <v>323270</v>
      </c>
      <c r="K20" s="195" t="s">
        <v>5</v>
      </c>
      <c r="L20" s="194"/>
      <c r="M20" s="193"/>
      <c r="N20" s="1"/>
    </row>
    <row r="21" spans="2:14" ht="14.25" customHeight="1">
      <c r="B21" s="159"/>
      <c r="D21" s="48"/>
      <c r="E21" s="38"/>
      <c r="F21" s="45"/>
      <c r="G21" s="46"/>
      <c r="H21" s="47"/>
      <c r="I21" s="23"/>
      <c r="J21" s="23"/>
      <c r="K21" s="191"/>
      <c r="L21" s="194"/>
      <c r="M21" s="193"/>
      <c r="N21" s="1"/>
    </row>
    <row r="22" spans="2:14" ht="14.25" customHeight="1">
      <c r="B22" s="159"/>
      <c r="D22" s="48"/>
      <c r="E22" s="38"/>
      <c r="F22" s="45">
        <v>8</v>
      </c>
      <c r="G22" s="46"/>
      <c r="H22" s="47" t="s">
        <v>82</v>
      </c>
      <c r="I22" s="23">
        <v>880000</v>
      </c>
      <c r="J22" s="23">
        <v>862600</v>
      </c>
      <c r="K22" s="195" t="s">
        <v>5</v>
      </c>
      <c r="L22" s="194"/>
      <c r="M22" s="193"/>
      <c r="N22" s="1"/>
    </row>
    <row r="23" spans="2:14" ht="14.25" customHeight="1">
      <c r="B23" s="159"/>
      <c r="D23" s="48"/>
      <c r="E23" s="38"/>
      <c r="F23" s="45"/>
      <c r="G23" s="46"/>
      <c r="H23" s="47"/>
      <c r="I23" s="23"/>
      <c r="J23" s="23"/>
      <c r="K23" s="191" t="s">
        <v>412</v>
      </c>
      <c r="L23" s="194"/>
      <c r="M23" s="193"/>
      <c r="N23" s="1"/>
    </row>
    <row r="24" spans="2:14" ht="14.25" customHeight="1">
      <c r="B24" s="159"/>
      <c r="D24" s="48"/>
      <c r="E24" s="38"/>
      <c r="F24" s="45"/>
      <c r="G24" s="46"/>
      <c r="H24" s="47"/>
      <c r="I24" s="23"/>
      <c r="J24" s="23"/>
      <c r="K24" s="191"/>
      <c r="L24" s="194"/>
      <c r="M24" s="193"/>
      <c r="N24" s="1"/>
    </row>
    <row r="25" spans="2:14" ht="14.25" customHeight="1">
      <c r="B25" s="159"/>
      <c r="D25" s="48"/>
      <c r="E25" s="38"/>
      <c r="F25" s="45">
        <v>9</v>
      </c>
      <c r="G25" s="46"/>
      <c r="H25" s="47" t="s">
        <v>176</v>
      </c>
      <c r="I25" s="23">
        <f>345496000+346000</f>
        <v>345842000</v>
      </c>
      <c r="J25" s="23">
        <v>343825295</v>
      </c>
      <c r="K25" s="195" t="s">
        <v>5</v>
      </c>
      <c r="L25" s="194"/>
      <c r="M25" s="193"/>
      <c r="N25" s="1"/>
    </row>
    <row r="26" spans="2:14" ht="14.25" customHeight="1">
      <c r="B26" s="159"/>
      <c r="D26" s="48"/>
      <c r="E26" s="38"/>
      <c r="F26" s="45"/>
      <c r="G26" s="46"/>
      <c r="H26" s="47"/>
      <c r="I26" s="23"/>
      <c r="J26" s="23"/>
      <c r="K26" s="191" t="s">
        <v>0</v>
      </c>
      <c r="L26" s="194"/>
      <c r="M26" s="193"/>
      <c r="N26" s="1"/>
    </row>
    <row r="27" spans="2:14" ht="14.25" customHeight="1">
      <c r="B27" s="159"/>
      <c r="D27" s="48"/>
      <c r="E27" s="38"/>
      <c r="F27" s="45"/>
      <c r="G27" s="46"/>
      <c r="H27" s="47"/>
      <c r="I27" s="23"/>
      <c r="J27" s="23"/>
      <c r="K27" s="191" t="s">
        <v>417</v>
      </c>
      <c r="L27" s="194"/>
      <c r="M27" s="193"/>
      <c r="N27" s="1"/>
    </row>
    <row r="28" spans="2:14" ht="14.25" customHeight="1">
      <c r="B28" s="159"/>
      <c r="C28" s="49"/>
      <c r="D28" s="25"/>
      <c r="E28" s="38"/>
      <c r="F28" s="45"/>
      <c r="G28" s="46"/>
      <c r="H28" s="47"/>
      <c r="I28" s="23"/>
      <c r="J28" s="23"/>
      <c r="K28" s="191" t="s">
        <v>413</v>
      </c>
      <c r="L28" s="194"/>
      <c r="M28" s="193"/>
      <c r="N28" s="1"/>
    </row>
    <row r="29" spans="2:14" ht="14.25" customHeight="1">
      <c r="B29" s="159"/>
      <c r="C29" s="49"/>
      <c r="D29" s="25"/>
      <c r="E29" s="38"/>
      <c r="F29" s="45"/>
      <c r="G29" s="46"/>
      <c r="H29" s="47"/>
      <c r="I29" s="23"/>
      <c r="J29" s="23"/>
      <c r="K29" s="191"/>
      <c r="L29" s="194"/>
      <c r="M29" s="193"/>
      <c r="N29" s="1"/>
    </row>
    <row r="30" spans="2:14" ht="14.25" customHeight="1">
      <c r="B30" s="159"/>
      <c r="C30" s="49"/>
      <c r="D30" s="25"/>
      <c r="E30" s="38"/>
      <c r="F30" s="45">
        <v>10</v>
      </c>
      <c r="G30" s="46"/>
      <c r="H30" s="47" t="s">
        <v>177</v>
      </c>
      <c r="I30" s="23">
        <v>2407000</v>
      </c>
      <c r="J30" s="23">
        <v>1377230</v>
      </c>
      <c r="K30" s="195" t="s">
        <v>5</v>
      </c>
      <c r="L30" s="194"/>
      <c r="M30" s="193"/>
      <c r="N30" s="1"/>
    </row>
    <row r="31" spans="2:14" ht="14.25" customHeight="1">
      <c r="B31" s="159"/>
      <c r="C31" s="49"/>
      <c r="D31" s="25"/>
      <c r="E31" s="38"/>
      <c r="F31" s="45"/>
      <c r="G31" s="46"/>
      <c r="H31" s="47"/>
      <c r="I31" s="23"/>
      <c r="J31" s="23"/>
      <c r="K31" s="191"/>
      <c r="L31" s="194"/>
      <c r="M31" s="193"/>
      <c r="N31" s="1"/>
    </row>
    <row r="32" spans="2:14" ht="14.25" customHeight="1">
      <c r="B32" s="159"/>
      <c r="C32" s="49"/>
      <c r="D32" s="25"/>
      <c r="E32" s="38"/>
      <c r="F32" s="45">
        <v>11</v>
      </c>
      <c r="G32" s="46"/>
      <c r="H32" s="47" t="s">
        <v>1</v>
      </c>
      <c r="I32" s="23">
        <f>180591000+583000</f>
        <v>181174000</v>
      </c>
      <c r="J32" s="23">
        <v>160769920</v>
      </c>
      <c r="K32" s="195" t="s">
        <v>5</v>
      </c>
      <c r="L32" s="194"/>
      <c r="M32" s="193"/>
      <c r="N32" s="1"/>
    </row>
    <row r="33" spans="2:14" ht="14.25" customHeight="1">
      <c r="B33" s="159"/>
      <c r="C33" s="49"/>
      <c r="D33" s="25"/>
      <c r="E33" s="38"/>
      <c r="F33" s="45"/>
      <c r="G33" s="46"/>
      <c r="H33" s="47"/>
      <c r="I33" s="23"/>
      <c r="J33" s="23"/>
      <c r="K33" s="196" t="s">
        <v>418</v>
      </c>
      <c r="L33" s="194"/>
      <c r="M33" s="193"/>
      <c r="N33" s="1"/>
    </row>
    <row r="34" spans="2:14" ht="14.25" customHeight="1">
      <c r="B34" s="159"/>
      <c r="C34" s="49"/>
      <c r="D34" s="25"/>
      <c r="E34" s="38"/>
      <c r="F34" s="45"/>
      <c r="G34" s="46"/>
      <c r="H34" s="47"/>
      <c r="I34" s="23"/>
      <c r="J34" s="23"/>
      <c r="K34" s="196" t="s">
        <v>419</v>
      </c>
      <c r="L34" s="194"/>
      <c r="M34" s="193"/>
      <c r="N34" s="1"/>
    </row>
    <row r="35" spans="2:14" ht="14.25" customHeight="1">
      <c r="B35" s="159"/>
      <c r="C35" s="49"/>
      <c r="D35" s="25"/>
      <c r="E35" s="38"/>
      <c r="F35" s="45"/>
      <c r="G35" s="46"/>
      <c r="H35" s="47"/>
      <c r="I35" s="23"/>
      <c r="J35" s="23"/>
      <c r="K35" s="196" t="s">
        <v>420</v>
      </c>
      <c r="L35" s="194"/>
      <c r="M35" s="193"/>
      <c r="N35" s="1"/>
    </row>
    <row r="36" spans="2:14" ht="14.25" customHeight="1">
      <c r="B36" s="159"/>
      <c r="C36" s="49"/>
      <c r="D36" s="25"/>
      <c r="E36" s="38"/>
      <c r="F36" s="45"/>
      <c r="G36" s="46"/>
      <c r="H36" s="47"/>
      <c r="I36" s="23"/>
      <c r="J36" s="23"/>
      <c r="K36" s="196" t="s">
        <v>421</v>
      </c>
      <c r="L36" s="194"/>
      <c r="M36" s="193"/>
      <c r="N36" s="1"/>
    </row>
    <row r="37" spans="2:14" ht="14.25" customHeight="1">
      <c r="B37" s="159"/>
      <c r="C37" s="49"/>
      <c r="D37" s="25"/>
      <c r="E37" s="38"/>
      <c r="F37" s="45"/>
      <c r="G37" s="46"/>
      <c r="H37" s="47"/>
      <c r="I37" s="23"/>
      <c r="J37" s="23"/>
      <c r="K37" s="196" t="s">
        <v>414</v>
      </c>
      <c r="L37" s="194"/>
      <c r="M37" s="193"/>
      <c r="N37" s="1"/>
    </row>
    <row r="38" spans="2:14" ht="14.25" customHeight="1">
      <c r="B38" s="159"/>
      <c r="C38" s="49"/>
      <c r="D38" s="25"/>
      <c r="E38" s="38"/>
      <c r="F38" s="45"/>
      <c r="G38" s="46"/>
      <c r="H38" s="47"/>
      <c r="I38" s="23"/>
      <c r="J38" s="23"/>
      <c r="K38" s="191"/>
      <c r="L38" s="194"/>
      <c r="M38" s="193"/>
      <c r="N38" s="1"/>
    </row>
    <row r="39" spans="2:14" ht="14.25" customHeight="1">
      <c r="B39" s="159"/>
      <c r="C39" s="49"/>
      <c r="D39" s="25"/>
      <c r="E39" s="38"/>
      <c r="F39" s="45">
        <v>12</v>
      </c>
      <c r="G39" s="46"/>
      <c r="H39" s="47" t="s">
        <v>324</v>
      </c>
      <c r="I39" s="23">
        <f>27180000-5322000</f>
        <v>21858000</v>
      </c>
      <c r="J39" s="23">
        <v>19393239</v>
      </c>
      <c r="K39" s="195" t="s">
        <v>5</v>
      </c>
      <c r="L39" s="194"/>
      <c r="M39" s="193"/>
      <c r="N39" s="1"/>
    </row>
    <row r="40" spans="2:14" ht="14.25" customHeight="1">
      <c r="B40" s="159"/>
      <c r="C40" s="49"/>
      <c r="D40" s="25"/>
      <c r="E40" s="38"/>
      <c r="F40" s="45"/>
      <c r="G40" s="46"/>
      <c r="H40" s="47"/>
      <c r="I40" s="23"/>
      <c r="J40" s="23"/>
      <c r="K40" s="191" t="s">
        <v>422</v>
      </c>
      <c r="L40" s="194"/>
      <c r="M40" s="193"/>
      <c r="N40" s="1"/>
    </row>
    <row r="41" spans="2:14" ht="14.25" customHeight="1">
      <c r="B41" s="159"/>
      <c r="C41" s="49"/>
      <c r="D41" s="25"/>
      <c r="E41" s="38"/>
      <c r="F41" s="45"/>
      <c r="G41" s="46"/>
      <c r="H41" s="47"/>
      <c r="I41" s="23"/>
      <c r="J41" s="23"/>
      <c r="K41" s="191" t="s">
        <v>424</v>
      </c>
      <c r="L41" s="194"/>
      <c r="M41" s="193"/>
      <c r="N41" s="1"/>
    </row>
    <row r="42" spans="2:14" ht="14.25" customHeight="1">
      <c r="B42" s="159"/>
      <c r="C42" s="49"/>
      <c r="D42" s="25"/>
      <c r="E42" s="38"/>
      <c r="F42" s="45"/>
      <c r="G42" s="46"/>
      <c r="H42" s="47"/>
      <c r="I42" s="23"/>
      <c r="J42" s="23"/>
      <c r="K42" s="191" t="s">
        <v>321</v>
      </c>
      <c r="L42" s="194"/>
      <c r="M42" s="193"/>
      <c r="N42" s="1"/>
    </row>
    <row r="43" spans="2:14" ht="14.25" customHeight="1">
      <c r="B43" s="159"/>
      <c r="C43" s="49"/>
      <c r="D43" s="25"/>
      <c r="E43" s="38"/>
      <c r="F43" s="45"/>
      <c r="G43" s="46"/>
      <c r="H43" s="47"/>
      <c r="I43" s="23"/>
      <c r="J43" s="23"/>
      <c r="K43" s="191" t="s">
        <v>423</v>
      </c>
      <c r="L43" s="194"/>
      <c r="M43" s="193"/>
      <c r="N43" s="1"/>
    </row>
    <row r="44" spans="2:14" ht="14.25" customHeight="1">
      <c r="B44" s="159"/>
      <c r="C44" s="49"/>
      <c r="D44" s="25"/>
      <c r="E44" s="38"/>
      <c r="F44" s="45"/>
      <c r="G44" s="46"/>
      <c r="H44" s="47"/>
      <c r="I44" s="23"/>
      <c r="J44" s="23"/>
      <c r="K44" s="191"/>
      <c r="L44" s="194"/>
      <c r="M44" s="193"/>
      <c r="N44" s="1"/>
    </row>
    <row r="45" spans="2:14" ht="14.25" customHeight="1">
      <c r="B45" s="159"/>
      <c r="C45" s="49"/>
      <c r="D45" s="25"/>
      <c r="E45" s="38"/>
      <c r="F45" s="45">
        <v>13</v>
      </c>
      <c r="G45" s="46"/>
      <c r="H45" s="47" t="s">
        <v>331</v>
      </c>
      <c r="I45" s="23">
        <v>3848000</v>
      </c>
      <c r="J45" s="23">
        <v>3848000</v>
      </c>
      <c r="K45" s="195" t="s">
        <v>5</v>
      </c>
      <c r="L45" s="194"/>
      <c r="M45" s="193"/>
      <c r="N45" s="1"/>
    </row>
    <row r="46" spans="2:14" ht="14.25" customHeight="1">
      <c r="B46" s="159"/>
      <c r="C46" s="49"/>
      <c r="D46" s="25"/>
      <c r="E46" s="38"/>
      <c r="F46" s="45"/>
      <c r="G46" s="46"/>
      <c r="H46" s="47"/>
      <c r="I46" s="23"/>
      <c r="J46" s="23"/>
      <c r="K46" s="191" t="s">
        <v>332</v>
      </c>
      <c r="L46" s="194"/>
      <c r="M46" s="193"/>
      <c r="N46" s="1"/>
    </row>
    <row r="47" spans="2:14" ht="14.25" customHeight="1">
      <c r="B47" s="159"/>
      <c r="C47" s="49"/>
      <c r="D47" s="25"/>
      <c r="E47" s="38"/>
      <c r="F47" s="45"/>
      <c r="G47" s="46"/>
      <c r="H47" s="47"/>
      <c r="I47" s="23"/>
      <c r="J47" s="23"/>
      <c r="K47" s="194"/>
      <c r="L47" s="194"/>
      <c r="M47" s="193"/>
      <c r="N47" s="1"/>
    </row>
    <row r="48" spans="2:14" ht="14.25" customHeight="1">
      <c r="B48" s="159"/>
      <c r="C48" s="49"/>
      <c r="D48" s="25"/>
      <c r="E48" s="38"/>
      <c r="F48" s="409">
        <v>14</v>
      </c>
      <c r="G48" s="410"/>
      <c r="H48" s="408" t="s">
        <v>172</v>
      </c>
      <c r="I48" s="411">
        <v>-1351000</v>
      </c>
      <c r="J48" s="412">
        <v>0</v>
      </c>
      <c r="K48" s="195" t="s">
        <v>5</v>
      </c>
      <c r="L48" s="194"/>
      <c r="M48" s="193"/>
      <c r="N48" s="1"/>
    </row>
    <row r="49" spans="2:14" ht="14.25" customHeight="1" thickBot="1">
      <c r="B49" s="163"/>
      <c r="C49" s="50"/>
      <c r="D49" s="51"/>
      <c r="E49" s="52"/>
      <c r="F49" s="53"/>
      <c r="G49" s="54"/>
      <c r="H49" s="55"/>
      <c r="I49" s="56"/>
      <c r="J49" s="56"/>
      <c r="K49" s="200"/>
      <c r="L49" s="197"/>
      <c r="M49" s="198"/>
      <c r="N49" s="1"/>
    </row>
    <row r="50" spans="2:14" ht="14.25" customHeight="1">
      <c r="B50" s="159"/>
      <c r="C50" s="49"/>
      <c r="D50" s="25"/>
      <c r="E50" s="38" t="s">
        <v>37</v>
      </c>
      <c r="F50" s="45">
        <v>15</v>
      </c>
      <c r="G50" s="46"/>
      <c r="H50" s="408" t="s">
        <v>1002</v>
      </c>
      <c r="I50" s="23">
        <v>31758160</v>
      </c>
      <c r="J50" s="23">
        <v>26980089</v>
      </c>
      <c r="K50" s="195" t="s">
        <v>5</v>
      </c>
      <c r="L50" s="194"/>
      <c r="M50" s="193"/>
      <c r="N50" s="1"/>
    </row>
    <row r="51" spans="2:14" ht="14.25" customHeight="1" thickBot="1">
      <c r="B51" s="163"/>
      <c r="C51" s="50"/>
      <c r="D51" s="51"/>
      <c r="E51" s="52"/>
      <c r="F51" s="53"/>
      <c r="G51" s="54"/>
      <c r="H51" s="55"/>
      <c r="I51" s="56"/>
      <c r="J51" s="56"/>
      <c r="K51" s="199"/>
      <c r="L51" s="197"/>
      <c r="M51" s="198"/>
      <c r="N51" s="1"/>
    </row>
    <row r="52" spans="2:14" ht="14.25" customHeight="1">
      <c r="B52" s="158"/>
      <c r="C52" s="37"/>
      <c r="D52" s="37"/>
      <c r="E52" s="74"/>
      <c r="F52" s="43"/>
      <c r="G52" s="75"/>
      <c r="H52" s="76"/>
      <c r="I52" s="42"/>
      <c r="J52" s="42"/>
      <c r="K52" s="194"/>
      <c r="L52" s="194"/>
      <c r="M52" s="193"/>
      <c r="N52" s="1"/>
    </row>
    <row r="53" spans="2:14" ht="14.25" customHeight="1">
      <c r="B53" s="158" t="s">
        <v>333</v>
      </c>
      <c r="C53" s="154">
        <v>36054000</v>
      </c>
      <c r="D53" s="155">
        <v>32847011</v>
      </c>
      <c r="E53" s="38" t="s">
        <v>32</v>
      </c>
      <c r="F53" s="45">
        <v>1</v>
      </c>
      <c r="G53" s="46"/>
      <c r="H53" s="47" t="s">
        <v>335</v>
      </c>
      <c r="I53" s="23">
        <v>36054000</v>
      </c>
      <c r="J53" s="42">
        <v>32847011</v>
      </c>
      <c r="K53" s="195" t="s">
        <v>5</v>
      </c>
      <c r="L53" s="194"/>
      <c r="M53" s="193"/>
      <c r="N53" s="1"/>
    </row>
    <row r="54" spans="2:14" ht="14.25" customHeight="1">
      <c r="B54" s="158" t="s">
        <v>334</v>
      </c>
      <c r="C54" s="154"/>
      <c r="D54" s="155"/>
      <c r="E54" s="38" t="s">
        <v>134</v>
      </c>
      <c r="F54" s="45"/>
      <c r="G54" s="46"/>
      <c r="H54" s="47"/>
      <c r="I54" s="23"/>
      <c r="J54" s="42"/>
      <c r="K54" s="191" t="s">
        <v>455</v>
      </c>
      <c r="L54" s="194"/>
      <c r="M54" s="193"/>
      <c r="N54" s="1"/>
    </row>
    <row r="55" spans="2:14" ht="14.25" customHeight="1">
      <c r="B55" s="159"/>
      <c r="C55" s="66" t="s">
        <v>72</v>
      </c>
      <c r="D55" s="25" t="s">
        <v>72</v>
      </c>
      <c r="E55" s="38"/>
      <c r="F55" s="45"/>
      <c r="G55" s="46"/>
      <c r="H55" s="47"/>
      <c r="I55" s="23"/>
      <c r="J55" s="42"/>
      <c r="K55" s="195"/>
      <c r="L55" s="194"/>
      <c r="M55" s="193"/>
      <c r="N55" s="1"/>
    </row>
    <row r="56" spans="2:14" ht="14.25" customHeight="1">
      <c r="B56" s="159"/>
      <c r="C56" s="86">
        <v>16202000</v>
      </c>
      <c r="D56" s="25">
        <v>13771850</v>
      </c>
      <c r="E56" s="38"/>
      <c r="F56" s="45"/>
      <c r="G56" s="46"/>
      <c r="H56" s="47"/>
      <c r="I56" s="23"/>
      <c r="J56" s="42"/>
      <c r="K56" s="195"/>
      <c r="L56" s="194"/>
      <c r="M56" s="193"/>
      <c r="N56" s="1"/>
    </row>
    <row r="57" spans="2:14" ht="14.25" customHeight="1">
      <c r="B57" s="159"/>
      <c r="C57" s="66" t="s">
        <v>73</v>
      </c>
      <c r="D57" s="25" t="s">
        <v>73</v>
      </c>
      <c r="E57" s="38"/>
      <c r="F57" s="45"/>
      <c r="G57" s="46"/>
      <c r="H57" s="47"/>
      <c r="I57" s="23"/>
      <c r="J57" s="42"/>
      <c r="K57" s="195"/>
      <c r="L57" s="194"/>
      <c r="M57" s="193"/>
      <c r="N57" s="1"/>
    </row>
    <row r="58" spans="2:14" ht="14.25" customHeight="1">
      <c r="B58" s="159"/>
      <c r="C58" s="44">
        <f>+C53-C56</f>
        <v>19852000</v>
      </c>
      <c r="D58" s="25">
        <f>+D53-D56</f>
        <v>19075161</v>
      </c>
      <c r="E58" s="38"/>
      <c r="F58" s="45"/>
      <c r="G58" s="46"/>
      <c r="H58" s="47"/>
      <c r="I58" s="23"/>
      <c r="J58" s="42"/>
      <c r="K58" s="195"/>
      <c r="L58" s="194"/>
      <c r="M58" s="193"/>
      <c r="N58" s="1"/>
    </row>
    <row r="59" spans="1:14" ht="14.25" customHeight="1" thickBot="1">
      <c r="A59" s="6"/>
      <c r="B59" s="161"/>
      <c r="C59" s="50"/>
      <c r="D59" s="51"/>
      <c r="E59" s="52"/>
      <c r="F59" s="53"/>
      <c r="G59" s="54"/>
      <c r="H59" s="55"/>
      <c r="I59" s="56"/>
      <c r="J59" s="56"/>
      <c r="K59" s="200"/>
      <c r="L59" s="197"/>
      <c r="M59" s="198"/>
      <c r="N59" s="1"/>
    </row>
    <row r="60" spans="2:14" ht="14.25" customHeight="1">
      <c r="B60" s="158"/>
      <c r="C60" s="185"/>
      <c r="D60" s="37"/>
      <c r="E60" s="74"/>
      <c r="F60" s="43"/>
      <c r="G60" s="75"/>
      <c r="H60" s="76"/>
      <c r="I60" s="42"/>
      <c r="J60" s="42"/>
      <c r="K60" s="194"/>
      <c r="L60" s="194"/>
      <c r="M60" s="193"/>
      <c r="N60" s="1"/>
    </row>
    <row r="61" spans="2:14" ht="14.25" customHeight="1">
      <c r="B61" s="158" t="s">
        <v>76</v>
      </c>
      <c r="C61" s="25">
        <v>4352912000</v>
      </c>
      <c r="D61" s="25">
        <v>3619257295</v>
      </c>
      <c r="E61" s="38" t="s">
        <v>64</v>
      </c>
      <c r="F61" s="45">
        <v>1</v>
      </c>
      <c r="G61" s="46"/>
      <c r="H61" s="47" t="s">
        <v>184</v>
      </c>
      <c r="I61" s="72">
        <v>34203000</v>
      </c>
      <c r="J61" s="72">
        <v>13770141</v>
      </c>
      <c r="K61" s="195" t="s">
        <v>5</v>
      </c>
      <c r="L61" s="194"/>
      <c r="M61" s="193"/>
      <c r="N61" s="1"/>
    </row>
    <row r="62" spans="2:14" ht="14.25" customHeight="1">
      <c r="B62" s="159"/>
      <c r="C62" s="73"/>
      <c r="D62" s="67"/>
      <c r="E62" s="38" t="s">
        <v>108</v>
      </c>
      <c r="F62" s="45"/>
      <c r="G62" s="46"/>
      <c r="H62" s="47"/>
      <c r="I62" s="23"/>
      <c r="J62" s="23"/>
      <c r="K62" s="196" t="s">
        <v>255</v>
      </c>
      <c r="L62" s="194"/>
      <c r="M62" s="193"/>
      <c r="N62" s="1"/>
    </row>
    <row r="63" spans="2:14" ht="14.25" customHeight="1">
      <c r="B63" s="159"/>
      <c r="C63" s="73" t="s">
        <v>70</v>
      </c>
      <c r="D63" s="67" t="s">
        <v>70</v>
      </c>
      <c r="E63" s="38"/>
      <c r="F63" s="45"/>
      <c r="G63" s="46"/>
      <c r="H63" s="47"/>
      <c r="I63" s="23"/>
      <c r="J63" s="23"/>
      <c r="K63" s="196" t="s">
        <v>505</v>
      </c>
      <c r="L63" s="194"/>
      <c r="M63" s="193"/>
      <c r="N63" s="1"/>
    </row>
    <row r="64" spans="2:14" ht="14.25" customHeight="1">
      <c r="B64" s="159"/>
      <c r="C64" s="85">
        <v>15000000</v>
      </c>
      <c r="D64" s="67">
        <v>15000000</v>
      </c>
      <c r="E64" s="38"/>
      <c r="F64" s="45"/>
      <c r="G64" s="46"/>
      <c r="H64" s="47"/>
      <c r="I64" s="23"/>
      <c r="J64" s="23"/>
      <c r="K64" s="196" t="s">
        <v>256</v>
      </c>
      <c r="L64" s="194"/>
      <c r="M64" s="193"/>
      <c r="N64" s="1"/>
    </row>
    <row r="65" spans="2:14" ht="14.25" customHeight="1">
      <c r="B65" s="159"/>
      <c r="C65" s="66" t="s">
        <v>72</v>
      </c>
      <c r="D65" s="25" t="s">
        <v>72</v>
      </c>
      <c r="E65" s="38"/>
      <c r="F65" s="45"/>
      <c r="G65" s="46"/>
      <c r="H65" s="47"/>
      <c r="I65" s="23"/>
      <c r="J65" s="23"/>
      <c r="K65" s="191" t="s">
        <v>506</v>
      </c>
      <c r="L65" s="194"/>
      <c r="M65" s="193"/>
      <c r="N65" s="1"/>
    </row>
    <row r="66" spans="2:14" ht="14.25" customHeight="1">
      <c r="B66" s="159"/>
      <c r="C66" s="86">
        <v>316000</v>
      </c>
      <c r="D66" s="25">
        <v>316000</v>
      </c>
      <c r="E66" s="38"/>
      <c r="F66" s="45"/>
      <c r="G66" s="46"/>
      <c r="H66" s="47"/>
      <c r="I66" s="23"/>
      <c r="J66" s="23"/>
      <c r="K66" s="224"/>
      <c r="L66" s="194"/>
      <c r="M66" s="193"/>
      <c r="N66" s="1"/>
    </row>
    <row r="67" spans="2:14" ht="14.25" customHeight="1">
      <c r="B67" s="159"/>
      <c r="C67" s="66" t="s">
        <v>73</v>
      </c>
      <c r="D67" s="25" t="s">
        <v>73</v>
      </c>
      <c r="E67" s="38"/>
      <c r="F67" s="45">
        <v>2</v>
      </c>
      <c r="G67" s="46"/>
      <c r="H67" s="47" t="s">
        <v>82</v>
      </c>
      <c r="I67" s="23">
        <v>68000</v>
      </c>
      <c r="J67" s="23">
        <v>68000</v>
      </c>
      <c r="K67" s="195" t="s">
        <v>5</v>
      </c>
      <c r="L67" s="194"/>
      <c r="M67" s="193"/>
      <c r="N67" s="1"/>
    </row>
    <row r="68" spans="1:15" ht="14.25" customHeight="1">
      <c r="A68" s="6"/>
      <c r="B68" s="158"/>
      <c r="C68" s="44">
        <f>+C61-C64-C66</f>
        <v>4337596000</v>
      </c>
      <c r="D68" s="25">
        <f>D61-D64-D66</f>
        <v>3603941295</v>
      </c>
      <c r="E68" s="38"/>
      <c r="F68" s="45"/>
      <c r="G68" s="46"/>
      <c r="H68" s="47"/>
      <c r="I68" s="23"/>
      <c r="J68" s="23"/>
      <c r="K68" s="191" t="s">
        <v>257</v>
      </c>
      <c r="L68" s="194"/>
      <c r="M68" s="193"/>
      <c r="N68" s="1"/>
      <c r="O68" s="6"/>
    </row>
    <row r="69" spans="1:15" ht="14.25" customHeight="1">
      <c r="A69" s="6"/>
      <c r="B69" s="158"/>
      <c r="C69" s="64"/>
      <c r="D69" s="25"/>
      <c r="E69" s="38"/>
      <c r="F69" s="45"/>
      <c r="G69" s="46"/>
      <c r="H69" s="47"/>
      <c r="I69" s="23"/>
      <c r="J69" s="23"/>
      <c r="K69" s="191" t="s">
        <v>507</v>
      </c>
      <c r="L69" s="194"/>
      <c r="M69" s="193"/>
      <c r="N69" s="1"/>
      <c r="O69" s="6"/>
    </row>
    <row r="70" spans="2:15" ht="14.25" customHeight="1">
      <c r="B70" s="159"/>
      <c r="D70" s="48"/>
      <c r="E70" s="38"/>
      <c r="F70" s="45"/>
      <c r="G70" s="46"/>
      <c r="H70" s="47"/>
      <c r="I70" s="23"/>
      <c r="J70" s="23"/>
      <c r="K70" s="191"/>
      <c r="L70" s="194"/>
      <c r="M70" s="193"/>
      <c r="N70" s="1"/>
      <c r="O70" s="6"/>
    </row>
    <row r="71" spans="1:15" ht="14.25" customHeight="1">
      <c r="A71" s="6"/>
      <c r="B71" s="158"/>
      <c r="C71" s="70"/>
      <c r="D71" s="48"/>
      <c r="E71" s="38"/>
      <c r="F71" s="45">
        <v>3</v>
      </c>
      <c r="G71" s="46"/>
      <c r="H71" s="47" t="s">
        <v>266</v>
      </c>
      <c r="I71" s="23">
        <v>3711000</v>
      </c>
      <c r="J71" s="23">
        <v>3508218</v>
      </c>
      <c r="K71" s="195" t="s">
        <v>5</v>
      </c>
      <c r="L71" s="194"/>
      <c r="M71" s="193"/>
      <c r="N71" s="1"/>
      <c r="O71" s="6"/>
    </row>
    <row r="72" spans="2:14" ht="14.25" customHeight="1">
      <c r="B72" s="159"/>
      <c r="C72" s="70"/>
      <c r="D72" s="48"/>
      <c r="E72" s="38"/>
      <c r="F72" s="45"/>
      <c r="G72" s="46"/>
      <c r="H72" s="47"/>
      <c r="I72" s="23"/>
      <c r="J72" s="23"/>
      <c r="K72" s="191" t="s">
        <v>258</v>
      </c>
      <c r="L72" s="194"/>
      <c r="M72" s="193"/>
      <c r="N72" s="1"/>
    </row>
    <row r="73" spans="2:14" ht="14.25" customHeight="1">
      <c r="B73" s="159"/>
      <c r="C73" s="70"/>
      <c r="D73" s="48"/>
      <c r="E73" s="38"/>
      <c r="F73" s="45"/>
      <c r="G73" s="46"/>
      <c r="H73" s="47"/>
      <c r="I73" s="23"/>
      <c r="J73" s="23"/>
      <c r="K73" s="191" t="s">
        <v>508</v>
      </c>
      <c r="L73" s="194"/>
      <c r="M73" s="193"/>
      <c r="N73" s="1"/>
    </row>
    <row r="74" spans="2:14" ht="14.25" customHeight="1">
      <c r="B74" s="159"/>
      <c r="C74" s="70"/>
      <c r="D74" s="48"/>
      <c r="E74" s="38"/>
      <c r="F74" s="45"/>
      <c r="G74" s="46"/>
      <c r="H74" s="47"/>
      <c r="I74" s="23"/>
      <c r="J74" s="23"/>
      <c r="K74" s="191"/>
      <c r="L74" s="194"/>
      <c r="M74" s="193"/>
      <c r="N74" s="1"/>
    </row>
    <row r="75" spans="2:14" ht="14.25" customHeight="1">
      <c r="B75" s="159"/>
      <c r="C75" s="70"/>
      <c r="D75" s="48"/>
      <c r="E75" s="38"/>
      <c r="F75" s="45">
        <v>4</v>
      </c>
      <c r="G75" s="46"/>
      <c r="H75" s="47" t="s">
        <v>185</v>
      </c>
      <c r="I75" s="23">
        <v>345000</v>
      </c>
      <c r="J75" s="23">
        <v>0</v>
      </c>
      <c r="K75" s="195" t="s">
        <v>5</v>
      </c>
      <c r="L75" s="194"/>
      <c r="M75" s="193"/>
      <c r="N75" s="1"/>
    </row>
    <row r="76" spans="1:15" ht="14.25" customHeight="1">
      <c r="A76" s="6"/>
      <c r="B76" s="158"/>
      <c r="C76" s="73"/>
      <c r="D76" s="67"/>
      <c r="E76" s="38"/>
      <c r="F76" s="45"/>
      <c r="G76" s="46"/>
      <c r="H76" s="47"/>
      <c r="I76" s="23"/>
      <c r="J76" s="23"/>
      <c r="K76" s="191"/>
      <c r="L76" s="194"/>
      <c r="M76" s="193"/>
      <c r="N76" s="1"/>
      <c r="O76" s="6"/>
    </row>
    <row r="77" spans="2:14" ht="14.25" customHeight="1">
      <c r="B77" s="159"/>
      <c r="C77" s="73"/>
      <c r="D77" s="67"/>
      <c r="E77" s="38"/>
      <c r="F77" s="45">
        <v>5</v>
      </c>
      <c r="G77" s="46"/>
      <c r="H77" s="47" t="s">
        <v>186</v>
      </c>
      <c r="I77" s="23">
        <v>622913000</v>
      </c>
      <c r="J77" s="23">
        <v>622912360</v>
      </c>
      <c r="K77" s="195" t="s">
        <v>5</v>
      </c>
      <c r="L77" s="195"/>
      <c r="M77" s="225"/>
      <c r="N77" s="1"/>
    </row>
    <row r="78" spans="2:14" ht="14.25" customHeight="1">
      <c r="B78" s="159"/>
      <c r="C78" s="73"/>
      <c r="D78" s="67"/>
      <c r="E78" s="38"/>
      <c r="F78" s="45"/>
      <c r="G78" s="46"/>
      <c r="H78" s="47"/>
      <c r="I78" s="23"/>
      <c r="J78" s="23"/>
      <c r="K78" s="191" t="s">
        <v>220</v>
      </c>
      <c r="L78" s="194"/>
      <c r="M78" s="193"/>
      <c r="N78" s="1"/>
    </row>
    <row r="79" spans="1:15" ht="14.25" customHeight="1">
      <c r="A79" s="6"/>
      <c r="B79" s="158"/>
      <c r="C79" s="73"/>
      <c r="D79" s="67"/>
      <c r="E79" s="38"/>
      <c r="F79" s="45"/>
      <c r="G79" s="46"/>
      <c r="H79" s="47"/>
      <c r="I79" s="23"/>
      <c r="J79" s="23"/>
      <c r="K79" s="191" t="s">
        <v>509</v>
      </c>
      <c r="L79" s="194"/>
      <c r="M79" s="193"/>
      <c r="N79" s="1"/>
      <c r="O79" s="6"/>
    </row>
    <row r="80" spans="1:15" ht="14.25" customHeight="1">
      <c r="A80" s="6"/>
      <c r="B80" s="158"/>
      <c r="C80" s="73"/>
      <c r="D80" s="67"/>
      <c r="E80" s="38"/>
      <c r="F80" s="45"/>
      <c r="G80" s="46"/>
      <c r="H80" s="47"/>
      <c r="I80" s="23"/>
      <c r="J80" s="23"/>
      <c r="K80" s="191" t="s">
        <v>221</v>
      </c>
      <c r="L80" s="194"/>
      <c r="M80" s="193"/>
      <c r="N80" s="1"/>
      <c r="O80" s="6"/>
    </row>
    <row r="81" spans="1:15" ht="14.25" customHeight="1">
      <c r="A81" s="6"/>
      <c r="B81" s="158"/>
      <c r="C81" s="73"/>
      <c r="D81" s="67"/>
      <c r="E81" s="38"/>
      <c r="F81" s="45"/>
      <c r="G81" s="46"/>
      <c r="H81" s="47"/>
      <c r="I81" s="23"/>
      <c r="J81" s="23"/>
      <c r="K81" s="191" t="s">
        <v>510</v>
      </c>
      <c r="L81" s="194"/>
      <c r="M81" s="193"/>
      <c r="N81" s="1"/>
      <c r="O81" s="6"/>
    </row>
    <row r="82" spans="1:15" ht="14.25" customHeight="1">
      <c r="A82" s="6"/>
      <c r="B82" s="158"/>
      <c r="C82" s="73"/>
      <c r="D82" s="67"/>
      <c r="E82" s="38"/>
      <c r="F82" s="45"/>
      <c r="G82" s="46"/>
      <c r="H82" s="47"/>
      <c r="I82" s="23"/>
      <c r="J82" s="23"/>
      <c r="K82" s="191"/>
      <c r="L82" s="194"/>
      <c r="M82" s="193"/>
      <c r="N82" s="1"/>
      <c r="O82" s="6"/>
    </row>
    <row r="83" spans="2:15" ht="14.25" customHeight="1">
      <c r="B83" s="159"/>
      <c r="C83" s="25"/>
      <c r="D83" s="25"/>
      <c r="E83" s="38"/>
      <c r="F83" s="45">
        <v>6</v>
      </c>
      <c r="G83" s="46"/>
      <c r="H83" s="47" t="s">
        <v>187</v>
      </c>
      <c r="I83" s="72">
        <f>15957000+62000</f>
        <v>16019000</v>
      </c>
      <c r="J83" s="72">
        <v>10774352</v>
      </c>
      <c r="K83" s="195" t="s">
        <v>5</v>
      </c>
      <c r="L83" s="195"/>
      <c r="M83" s="225"/>
      <c r="N83" s="1"/>
      <c r="O83" s="6"/>
    </row>
    <row r="84" spans="2:14" ht="14.25" customHeight="1">
      <c r="B84" s="159"/>
      <c r="C84" s="25"/>
      <c r="D84" s="25"/>
      <c r="E84" s="38"/>
      <c r="F84" s="45"/>
      <c r="G84" s="46"/>
      <c r="H84" s="47"/>
      <c r="I84" s="72"/>
      <c r="J84" s="72"/>
      <c r="K84" s="226" t="s">
        <v>321</v>
      </c>
      <c r="L84" s="195"/>
      <c r="M84" s="225"/>
      <c r="N84" s="1"/>
    </row>
    <row r="85" spans="2:14" ht="14.25" customHeight="1">
      <c r="B85" s="159"/>
      <c r="C85" s="25"/>
      <c r="D85" s="25"/>
      <c r="E85" s="38"/>
      <c r="F85" s="45"/>
      <c r="G85" s="46"/>
      <c r="H85" s="47"/>
      <c r="I85" s="72"/>
      <c r="J85" s="72"/>
      <c r="K85" s="191" t="s">
        <v>512</v>
      </c>
      <c r="L85" s="195"/>
      <c r="M85" s="225"/>
      <c r="N85" s="1"/>
    </row>
    <row r="86" spans="1:14" ht="14.25" customHeight="1">
      <c r="A86" s="6"/>
      <c r="B86" s="158"/>
      <c r="C86" s="49"/>
      <c r="D86" s="25"/>
      <c r="E86" s="38"/>
      <c r="F86" s="45"/>
      <c r="G86" s="46"/>
      <c r="H86" s="47"/>
      <c r="I86" s="23"/>
      <c r="J86" s="23"/>
      <c r="K86" s="191"/>
      <c r="L86" s="194"/>
      <c r="M86" s="193"/>
      <c r="N86" s="1"/>
    </row>
    <row r="87" spans="2:14" ht="14.25" customHeight="1">
      <c r="B87" s="159"/>
      <c r="C87" s="49"/>
      <c r="D87" s="25"/>
      <c r="E87" s="38"/>
      <c r="F87" s="45">
        <v>7</v>
      </c>
      <c r="G87" s="46"/>
      <c r="H87" s="47" t="s">
        <v>188</v>
      </c>
      <c r="I87" s="23">
        <v>909000</v>
      </c>
      <c r="J87" s="23">
        <v>909000</v>
      </c>
      <c r="K87" s="195" t="s">
        <v>5</v>
      </c>
      <c r="L87" s="195"/>
      <c r="M87" s="225"/>
      <c r="N87" s="1"/>
    </row>
    <row r="88" spans="1:14" ht="14.25" customHeight="1">
      <c r="A88" s="6"/>
      <c r="B88" s="158"/>
      <c r="C88" s="49"/>
      <c r="D88" s="25"/>
      <c r="E88" s="38"/>
      <c r="F88" s="45"/>
      <c r="G88" s="46"/>
      <c r="H88" s="47"/>
      <c r="I88" s="23"/>
      <c r="J88" s="23"/>
      <c r="K88" s="226" t="s">
        <v>321</v>
      </c>
      <c r="L88" s="194"/>
      <c r="M88" s="193"/>
      <c r="N88" s="1"/>
    </row>
    <row r="89" spans="1:14" ht="14.25" customHeight="1">
      <c r="A89" s="6"/>
      <c r="B89" s="158"/>
      <c r="C89" s="49"/>
      <c r="D89" s="25"/>
      <c r="E89" s="38"/>
      <c r="F89" s="45"/>
      <c r="G89" s="46"/>
      <c r="H89" s="47"/>
      <c r="I89" s="23"/>
      <c r="J89" s="23"/>
      <c r="K89" s="191" t="s">
        <v>511</v>
      </c>
      <c r="L89" s="194"/>
      <c r="M89" s="193"/>
      <c r="N89" s="1"/>
    </row>
    <row r="90" spans="1:14" ht="14.25" customHeight="1">
      <c r="A90" s="6"/>
      <c r="B90" s="158"/>
      <c r="C90" s="49"/>
      <c r="D90" s="25"/>
      <c r="E90" s="38"/>
      <c r="F90" s="45"/>
      <c r="G90" s="46"/>
      <c r="H90" s="47"/>
      <c r="I90" s="23"/>
      <c r="J90" s="23"/>
      <c r="K90" s="191"/>
      <c r="L90" s="194"/>
      <c r="M90" s="193"/>
      <c r="N90" s="1"/>
    </row>
    <row r="91" spans="2:14" ht="14.25" customHeight="1">
      <c r="B91" s="159"/>
      <c r="C91" s="49"/>
      <c r="D91" s="25"/>
      <c r="E91" s="38"/>
      <c r="F91" s="45">
        <v>8</v>
      </c>
      <c r="G91" s="46"/>
      <c r="H91" s="47" t="s">
        <v>189</v>
      </c>
      <c r="I91" s="23">
        <f>56863000+15000</f>
        <v>56878000</v>
      </c>
      <c r="J91" s="23">
        <v>56765771</v>
      </c>
      <c r="K91" s="195" t="s">
        <v>5</v>
      </c>
      <c r="L91" s="194"/>
      <c r="M91" s="193"/>
      <c r="N91" s="1"/>
    </row>
    <row r="92" spans="2:14" ht="14.25" customHeight="1">
      <c r="B92" s="159"/>
      <c r="C92" s="49"/>
      <c r="D92" s="25"/>
      <c r="E92" s="38"/>
      <c r="F92" s="45"/>
      <c r="G92" s="46"/>
      <c r="H92" s="47"/>
      <c r="I92" s="23"/>
      <c r="J92" s="23"/>
      <c r="K92" s="191" t="s">
        <v>966</v>
      </c>
      <c r="L92" s="194"/>
      <c r="M92" s="193"/>
      <c r="N92" s="1"/>
    </row>
    <row r="93" spans="2:14" ht="14.25" customHeight="1">
      <c r="B93" s="159"/>
      <c r="C93" s="49"/>
      <c r="D93" s="25"/>
      <c r="E93" s="38"/>
      <c r="F93" s="45"/>
      <c r="G93" s="46"/>
      <c r="H93" s="47"/>
      <c r="I93" s="23"/>
      <c r="J93" s="23"/>
      <c r="K93" s="191"/>
      <c r="L93" s="194"/>
      <c r="M93" s="193"/>
      <c r="N93" s="1"/>
    </row>
    <row r="94" spans="2:14" ht="14.25" customHeight="1">
      <c r="B94" s="159"/>
      <c r="C94" s="49"/>
      <c r="D94" s="25"/>
      <c r="E94" s="38"/>
      <c r="F94" s="45">
        <v>9</v>
      </c>
      <c r="G94" s="46"/>
      <c r="H94" s="47" t="s">
        <v>190</v>
      </c>
      <c r="I94" s="23">
        <f>2998000+1000</f>
        <v>2999000</v>
      </c>
      <c r="J94" s="23">
        <v>2553000</v>
      </c>
      <c r="K94" s="195" t="s">
        <v>5</v>
      </c>
      <c r="L94" s="194"/>
      <c r="M94" s="193"/>
      <c r="N94" s="1"/>
    </row>
    <row r="95" spans="2:14" ht="14.25" customHeight="1">
      <c r="B95" s="159"/>
      <c r="C95" s="49"/>
      <c r="D95" s="25"/>
      <c r="E95" s="38"/>
      <c r="F95" s="45"/>
      <c r="G95" s="46"/>
      <c r="H95" s="47"/>
      <c r="I95" s="23"/>
      <c r="J95" s="23"/>
      <c r="K95" s="226" t="s">
        <v>321</v>
      </c>
      <c r="L95" s="194"/>
      <c r="M95" s="193"/>
      <c r="N95" s="1"/>
    </row>
    <row r="96" spans="2:14" ht="14.25" customHeight="1" thickBot="1">
      <c r="B96" s="163"/>
      <c r="C96" s="50"/>
      <c r="D96" s="51"/>
      <c r="E96" s="52"/>
      <c r="F96" s="53"/>
      <c r="G96" s="54"/>
      <c r="H96" s="55"/>
      <c r="I96" s="56"/>
      <c r="J96" s="56"/>
      <c r="K96" s="200" t="s">
        <v>997</v>
      </c>
      <c r="L96" s="197"/>
      <c r="M96" s="198"/>
      <c r="N96" s="1"/>
    </row>
    <row r="97" spans="2:14" ht="14.25" customHeight="1">
      <c r="B97" s="159"/>
      <c r="C97" s="49"/>
      <c r="D97" s="25"/>
      <c r="E97" s="38"/>
      <c r="F97" s="45"/>
      <c r="G97" s="46"/>
      <c r="H97" s="47"/>
      <c r="I97" s="23"/>
      <c r="J97" s="23"/>
      <c r="K97" s="191"/>
      <c r="L97" s="194"/>
      <c r="M97" s="193"/>
      <c r="N97" s="1"/>
    </row>
    <row r="98" spans="2:14" ht="14.25" customHeight="1">
      <c r="B98" s="159"/>
      <c r="C98" s="49"/>
      <c r="D98" s="25"/>
      <c r="E98" s="38"/>
      <c r="F98" s="45">
        <v>10</v>
      </c>
      <c r="G98" s="46"/>
      <c r="H98" s="47" t="s">
        <v>267</v>
      </c>
      <c r="I98" s="23">
        <v>58780000</v>
      </c>
      <c r="J98" s="23">
        <v>53128162</v>
      </c>
      <c r="K98" s="195" t="s">
        <v>204</v>
      </c>
      <c r="L98" s="194"/>
      <c r="M98" s="193"/>
      <c r="N98" s="1"/>
    </row>
    <row r="99" spans="2:14" ht="14.25" customHeight="1">
      <c r="B99" s="159"/>
      <c r="C99" s="49"/>
      <c r="D99" s="25"/>
      <c r="E99" s="38"/>
      <c r="F99" s="45"/>
      <c r="G99" s="46"/>
      <c r="H99" s="47"/>
      <c r="I99" s="23"/>
      <c r="J99" s="23"/>
      <c r="K99" s="191" t="s">
        <v>513</v>
      </c>
      <c r="L99" s="194"/>
      <c r="M99" s="193"/>
      <c r="N99" s="1"/>
    </row>
    <row r="100" spans="2:14" ht="14.25" customHeight="1">
      <c r="B100" s="159"/>
      <c r="C100" s="49"/>
      <c r="D100" s="25"/>
      <c r="E100" s="38"/>
      <c r="F100" s="45"/>
      <c r="G100" s="46"/>
      <c r="H100" s="47"/>
      <c r="I100" s="23"/>
      <c r="J100" s="23"/>
      <c r="K100" s="191"/>
      <c r="L100" s="194"/>
      <c r="M100" s="193"/>
      <c r="N100" s="1"/>
    </row>
    <row r="101" spans="2:14" ht="14.25" customHeight="1">
      <c r="B101" s="159"/>
      <c r="C101" s="49"/>
      <c r="D101" s="25"/>
      <c r="E101" s="38"/>
      <c r="F101" s="45">
        <v>11</v>
      </c>
      <c r="G101" s="46"/>
      <c r="H101" s="47" t="s">
        <v>336</v>
      </c>
      <c r="I101" s="23">
        <v>3556165000</v>
      </c>
      <c r="J101" s="23">
        <v>2854868291</v>
      </c>
      <c r="K101" s="195" t="s">
        <v>5</v>
      </c>
      <c r="L101" s="194"/>
      <c r="M101" s="193"/>
      <c r="N101" s="1"/>
    </row>
    <row r="102" spans="2:14" ht="14.25" customHeight="1">
      <c r="B102" s="159"/>
      <c r="C102" s="25"/>
      <c r="D102" s="25"/>
      <c r="E102" s="38"/>
      <c r="F102" s="45"/>
      <c r="G102" s="46"/>
      <c r="H102" s="47"/>
      <c r="I102" s="72"/>
      <c r="J102" s="72"/>
      <c r="K102" s="191" t="s">
        <v>514</v>
      </c>
      <c r="L102" s="194"/>
      <c r="M102" s="193"/>
      <c r="N102" s="1"/>
    </row>
    <row r="103" spans="2:14" ht="14.25" customHeight="1">
      <c r="B103" s="159"/>
      <c r="C103" s="64"/>
      <c r="D103" s="25"/>
      <c r="E103" s="38"/>
      <c r="F103" s="45"/>
      <c r="G103" s="46"/>
      <c r="H103" s="47"/>
      <c r="I103" s="72"/>
      <c r="J103" s="72"/>
      <c r="K103" s="191" t="s">
        <v>515</v>
      </c>
      <c r="L103" s="194"/>
      <c r="M103" s="193"/>
      <c r="N103" s="1"/>
    </row>
    <row r="104" spans="1:15" ht="14.25" customHeight="1">
      <c r="A104" s="6"/>
      <c r="B104" s="158"/>
      <c r="C104" s="49"/>
      <c r="D104" s="25"/>
      <c r="E104" s="38"/>
      <c r="F104" s="45"/>
      <c r="G104" s="46"/>
      <c r="H104" s="47"/>
      <c r="I104" s="23"/>
      <c r="J104" s="23"/>
      <c r="K104" s="191"/>
      <c r="L104" s="194"/>
      <c r="M104" s="193"/>
      <c r="N104" s="1"/>
      <c r="O104" s="6"/>
    </row>
    <row r="105" spans="2:15" ht="14.25" customHeight="1">
      <c r="B105" s="159"/>
      <c r="C105" s="49"/>
      <c r="D105" s="25"/>
      <c r="E105" s="38"/>
      <c r="F105" s="45">
        <v>12</v>
      </c>
      <c r="G105" s="46"/>
      <c r="H105" s="47" t="s">
        <v>172</v>
      </c>
      <c r="I105" s="23">
        <v>-78000</v>
      </c>
      <c r="J105" s="42">
        <v>0</v>
      </c>
      <c r="K105" s="195" t="s">
        <v>5</v>
      </c>
      <c r="L105" s="194"/>
      <c r="M105" s="193"/>
      <c r="N105" s="1"/>
      <c r="O105" s="6"/>
    </row>
    <row r="106" spans="2:15" ht="14.25" customHeight="1" thickBot="1">
      <c r="B106" s="159"/>
      <c r="C106" s="49"/>
      <c r="D106" s="25"/>
      <c r="E106" s="38"/>
      <c r="F106" s="45"/>
      <c r="G106" s="46"/>
      <c r="H106" s="47"/>
      <c r="I106" s="23"/>
      <c r="J106" s="42"/>
      <c r="K106" s="195"/>
      <c r="L106" s="194"/>
      <c r="M106" s="193"/>
      <c r="N106" s="1"/>
      <c r="O106" s="6"/>
    </row>
    <row r="107" spans="2:15" ht="14.25" customHeight="1">
      <c r="B107" s="160"/>
      <c r="C107" s="147"/>
      <c r="D107" s="148"/>
      <c r="E107" s="149"/>
      <c r="F107" s="150"/>
      <c r="G107" s="151"/>
      <c r="H107" s="152"/>
      <c r="I107" s="153"/>
      <c r="J107" s="62"/>
      <c r="K107" s="252"/>
      <c r="L107" s="242"/>
      <c r="M107" s="243"/>
      <c r="N107" s="1"/>
      <c r="O107" s="6"/>
    </row>
    <row r="108" spans="2:14" ht="14.25" customHeight="1">
      <c r="B108" s="158" t="s">
        <v>68</v>
      </c>
      <c r="C108" s="63">
        <v>74217277000</v>
      </c>
      <c r="D108" s="25">
        <v>67201616570</v>
      </c>
      <c r="E108" s="65" t="s">
        <v>348</v>
      </c>
      <c r="F108" s="45">
        <v>1</v>
      </c>
      <c r="G108" s="46"/>
      <c r="H108" s="47" t="s">
        <v>82</v>
      </c>
      <c r="I108" s="23">
        <v>310000</v>
      </c>
      <c r="J108" s="23">
        <v>270000</v>
      </c>
      <c r="K108" s="195" t="s">
        <v>5</v>
      </c>
      <c r="L108" s="253"/>
      <c r="M108" s="254"/>
      <c r="N108" s="1"/>
    </row>
    <row r="109" spans="2:14" ht="14.25" customHeight="1">
      <c r="B109" s="159"/>
      <c r="C109" s="66"/>
      <c r="D109" s="25"/>
      <c r="E109" s="38" t="s">
        <v>349</v>
      </c>
      <c r="F109" s="45"/>
      <c r="G109" s="46"/>
      <c r="H109" s="47"/>
      <c r="I109" s="23"/>
      <c r="J109" s="23"/>
      <c r="K109" s="191" t="s">
        <v>151</v>
      </c>
      <c r="L109" s="253"/>
      <c r="M109" s="254"/>
      <c r="N109" s="1"/>
    </row>
    <row r="110" spans="2:14" ht="14.25" customHeight="1">
      <c r="B110" s="159"/>
      <c r="C110" s="44" t="s">
        <v>52</v>
      </c>
      <c r="D110" s="25" t="s">
        <v>52</v>
      </c>
      <c r="E110" s="38"/>
      <c r="F110" s="45"/>
      <c r="G110" s="46"/>
      <c r="H110" s="47"/>
      <c r="I110" s="23"/>
      <c r="J110" s="23"/>
      <c r="K110" s="191" t="s">
        <v>574</v>
      </c>
      <c r="L110" s="195"/>
      <c r="M110" s="193"/>
      <c r="N110" s="1"/>
    </row>
    <row r="111" spans="2:14" ht="14.25" customHeight="1">
      <c r="B111" s="159"/>
      <c r="C111" s="25">
        <f>22001232000+816695000</f>
        <v>22817927000</v>
      </c>
      <c r="D111" s="67">
        <v>20630913181</v>
      </c>
      <c r="E111" s="38"/>
      <c r="F111" s="45"/>
      <c r="G111" s="46"/>
      <c r="H111" s="47"/>
      <c r="I111" s="23"/>
      <c r="J111" s="23"/>
      <c r="K111" s="195"/>
      <c r="L111" s="195"/>
      <c r="M111" s="193"/>
      <c r="N111" s="1"/>
    </row>
    <row r="112" spans="2:14" ht="14.25" customHeight="1">
      <c r="B112" s="159"/>
      <c r="C112" s="25" t="s">
        <v>55</v>
      </c>
      <c r="D112" s="67" t="s">
        <v>55</v>
      </c>
      <c r="E112" s="38"/>
      <c r="F112" s="45">
        <v>2</v>
      </c>
      <c r="G112" s="46"/>
      <c r="H112" s="47" t="s">
        <v>83</v>
      </c>
      <c r="I112" s="23">
        <v>5270000</v>
      </c>
      <c r="J112" s="23">
        <v>5265750</v>
      </c>
      <c r="K112" s="195" t="s">
        <v>5</v>
      </c>
      <c r="L112" s="194"/>
      <c r="M112" s="193"/>
      <c r="N112" s="1"/>
    </row>
    <row r="113" spans="2:14" ht="14.25" customHeight="1">
      <c r="B113" s="159"/>
      <c r="C113" s="44">
        <v>34569000000</v>
      </c>
      <c r="D113" s="25">
        <v>34435000000</v>
      </c>
      <c r="E113" s="38"/>
      <c r="F113" s="45"/>
      <c r="G113" s="46"/>
      <c r="H113" s="47"/>
      <c r="I113" s="23"/>
      <c r="J113" s="23"/>
      <c r="K113" s="191" t="s">
        <v>226</v>
      </c>
      <c r="L113" s="195"/>
      <c r="M113" s="193"/>
      <c r="N113" s="1"/>
    </row>
    <row r="114" spans="2:14" ht="14.25" customHeight="1">
      <c r="B114" s="159"/>
      <c r="C114" s="44" t="s">
        <v>53</v>
      </c>
      <c r="D114" s="25" t="s">
        <v>53</v>
      </c>
      <c r="E114" s="38"/>
      <c r="F114" s="45"/>
      <c r="G114" s="46"/>
      <c r="H114" s="47"/>
      <c r="I114" s="23"/>
      <c r="J114" s="23"/>
      <c r="K114" s="191" t="s">
        <v>575</v>
      </c>
      <c r="L114" s="195"/>
      <c r="M114" s="193"/>
      <c r="N114" s="1"/>
    </row>
    <row r="115" spans="2:14" ht="14.25" customHeight="1">
      <c r="B115" s="159"/>
      <c r="C115" s="44">
        <f>13761716000+1150857000</f>
        <v>14912573000</v>
      </c>
      <c r="D115" s="25">
        <f>10813283060+1150857000</f>
        <v>11964140060</v>
      </c>
      <c r="E115" s="34"/>
      <c r="F115" s="45"/>
      <c r="G115" s="46"/>
      <c r="H115" s="47"/>
      <c r="I115" s="23"/>
      <c r="J115" s="23"/>
      <c r="K115" s="191"/>
      <c r="L115" s="195"/>
      <c r="M115" s="193"/>
      <c r="N115" s="1"/>
    </row>
    <row r="116" spans="2:14" ht="14.25" customHeight="1">
      <c r="B116" s="159"/>
      <c r="C116" s="44" t="s">
        <v>54</v>
      </c>
      <c r="D116" s="25" t="s">
        <v>54</v>
      </c>
      <c r="E116" s="407" t="s">
        <v>351</v>
      </c>
      <c r="F116" s="45">
        <v>3</v>
      </c>
      <c r="G116" s="46"/>
      <c r="H116" s="47" t="s">
        <v>84</v>
      </c>
      <c r="I116" s="23">
        <f>6497000+3239383000</f>
        <v>3245880000</v>
      </c>
      <c r="J116" s="23">
        <f>6497000+3010697941</f>
        <v>3017194941</v>
      </c>
      <c r="K116" s="255" t="s">
        <v>577</v>
      </c>
      <c r="L116" s="195" t="s">
        <v>5</v>
      </c>
      <c r="M116" s="193" t="s">
        <v>576</v>
      </c>
      <c r="N116" s="1"/>
    </row>
    <row r="117" spans="2:14" ht="14.25" customHeight="1">
      <c r="B117" s="159"/>
      <c r="C117" s="44">
        <f>+C108-C111-C113-C115</f>
        <v>1917777000</v>
      </c>
      <c r="D117" s="25">
        <f>+D108-D111-D113-D115</f>
        <v>171563329</v>
      </c>
      <c r="E117" s="407" t="s">
        <v>350</v>
      </c>
      <c r="F117" s="45"/>
      <c r="G117" s="46"/>
      <c r="H117" s="47"/>
      <c r="I117" s="23"/>
      <c r="J117" s="23"/>
      <c r="K117" s="191" t="s">
        <v>578</v>
      </c>
      <c r="L117" s="195"/>
      <c r="M117" s="193"/>
      <c r="N117" s="1"/>
    </row>
    <row r="118" spans="2:14" ht="14.25" customHeight="1">
      <c r="B118" s="159"/>
      <c r="C118" s="44"/>
      <c r="D118" s="25"/>
      <c r="E118" s="407"/>
      <c r="F118" s="45"/>
      <c r="G118" s="46"/>
      <c r="H118" s="47"/>
      <c r="I118" s="23"/>
      <c r="J118" s="23"/>
      <c r="K118" s="191" t="s">
        <v>579</v>
      </c>
      <c r="L118" s="195"/>
      <c r="M118" s="193"/>
      <c r="N118" s="1"/>
    </row>
    <row r="119" spans="2:14" ht="14.25" customHeight="1">
      <c r="B119" s="159"/>
      <c r="C119" s="44"/>
      <c r="D119" s="25"/>
      <c r="E119" s="407"/>
      <c r="F119" s="45"/>
      <c r="G119" s="46"/>
      <c r="H119" s="47"/>
      <c r="I119" s="23"/>
      <c r="J119" s="23"/>
      <c r="K119" s="191" t="s">
        <v>713</v>
      </c>
      <c r="L119" s="195"/>
      <c r="M119" s="193"/>
      <c r="N119" s="1"/>
    </row>
    <row r="120" spans="2:14" ht="14.25" customHeight="1">
      <c r="B120" s="159"/>
      <c r="C120" s="34"/>
      <c r="D120" s="48"/>
      <c r="E120" s="38"/>
      <c r="F120" s="45"/>
      <c r="G120" s="46"/>
      <c r="H120" s="47"/>
      <c r="I120" s="23"/>
      <c r="J120" s="23"/>
      <c r="K120" s="191" t="s">
        <v>580</v>
      </c>
      <c r="L120" s="195"/>
      <c r="M120" s="193"/>
      <c r="N120" s="1"/>
    </row>
    <row r="121" spans="2:14" ht="14.25" customHeight="1">
      <c r="B121" s="159"/>
      <c r="C121" s="70"/>
      <c r="D121" s="71"/>
      <c r="E121" s="38"/>
      <c r="F121" s="45"/>
      <c r="G121" s="46"/>
      <c r="H121" s="47"/>
      <c r="I121" s="23"/>
      <c r="J121" s="23"/>
      <c r="K121" s="191" t="s">
        <v>715</v>
      </c>
      <c r="L121" s="195"/>
      <c r="M121" s="193"/>
      <c r="N121" s="1"/>
    </row>
    <row r="122" spans="2:14" ht="14.25" customHeight="1">
      <c r="B122" s="159"/>
      <c r="C122" s="70"/>
      <c r="D122" s="71"/>
      <c r="E122" s="38"/>
      <c r="F122" s="45"/>
      <c r="G122" s="46"/>
      <c r="H122" s="47"/>
      <c r="I122" s="23"/>
      <c r="J122" s="23"/>
      <c r="K122" s="191" t="s">
        <v>581</v>
      </c>
      <c r="L122" s="195"/>
      <c r="M122" s="193"/>
      <c r="N122" s="1"/>
    </row>
    <row r="123" spans="2:14" ht="14.25" customHeight="1">
      <c r="B123" s="159"/>
      <c r="C123" s="70"/>
      <c r="D123" s="25"/>
      <c r="E123" s="38"/>
      <c r="F123" s="45"/>
      <c r="G123" s="46"/>
      <c r="H123" s="47"/>
      <c r="I123" s="23"/>
      <c r="J123" s="23"/>
      <c r="K123" s="191" t="s">
        <v>714</v>
      </c>
      <c r="L123" s="195"/>
      <c r="M123" s="193"/>
      <c r="N123" s="1"/>
    </row>
    <row r="124" spans="2:14" ht="14.25" customHeight="1">
      <c r="B124" s="159"/>
      <c r="C124" s="70"/>
      <c r="D124" s="25"/>
      <c r="E124" s="38"/>
      <c r="F124" s="45"/>
      <c r="G124" s="46"/>
      <c r="H124" s="47"/>
      <c r="I124" s="23"/>
      <c r="J124" s="23"/>
      <c r="K124" s="191" t="s">
        <v>582</v>
      </c>
      <c r="L124" s="195"/>
      <c r="M124" s="193"/>
      <c r="N124" s="1"/>
    </row>
    <row r="125" spans="2:14" ht="14.25" customHeight="1">
      <c r="B125" s="159"/>
      <c r="C125" s="70"/>
      <c r="D125" s="25"/>
      <c r="E125" s="38"/>
      <c r="F125" s="45"/>
      <c r="G125" s="46"/>
      <c r="H125" s="47"/>
      <c r="I125" s="23"/>
      <c r="J125" s="23"/>
      <c r="K125" s="191" t="s">
        <v>716</v>
      </c>
      <c r="L125" s="195"/>
      <c r="M125" s="193"/>
      <c r="N125" s="1"/>
    </row>
    <row r="126" spans="2:14" ht="14.25" customHeight="1">
      <c r="B126" s="159"/>
      <c r="C126" s="70"/>
      <c r="D126" s="25"/>
      <c r="E126" s="38"/>
      <c r="F126" s="45"/>
      <c r="G126" s="46"/>
      <c r="H126" s="47"/>
      <c r="I126" s="23"/>
      <c r="J126" s="23"/>
      <c r="K126" s="191" t="s">
        <v>583</v>
      </c>
      <c r="L126" s="195"/>
      <c r="M126" s="193"/>
      <c r="N126" s="1"/>
    </row>
    <row r="127" spans="2:14" ht="14.25" customHeight="1">
      <c r="B127" s="159"/>
      <c r="C127" s="48"/>
      <c r="D127" s="25"/>
      <c r="E127" s="38"/>
      <c r="F127" s="45"/>
      <c r="G127" s="46"/>
      <c r="H127" s="47"/>
      <c r="I127" s="23"/>
      <c r="J127" s="23"/>
      <c r="K127" s="191"/>
      <c r="L127" s="195"/>
      <c r="M127" s="193"/>
      <c r="N127" s="1"/>
    </row>
    <row r="128" spans="2:14" ht="14.25" customHeight="1">
      <c r="B128" s="159"/>
      <c r="C128" s="48"/>
      <c r="D128" s="34"/>
      <c r="E128" s="38" t="s">
        <v>352</v>
      </c>
      <c r="F128" s="45">
        <v>4</v>
      </c>
      <c r="G128" s="46"/>
      <c r="H128" s="47" t="s">
        <v>85</v>
      </c>
      <c r="I128" s="23">
        <f>225076000+2821664000</f>
        <v>3046740000</v>
      </c>
      <c r="J128" s="23">
        <f>145897470+2747789452</f>
        <v>2893686922</v>
      </c>
      <c r="K128" s="191" t="s">
        <v>584</v>
      </c>
      <c r="L128" s="195" t="s">
        <v>5</v>
      </c>
      <c r="M128" s="193" t="s">
        <v>585</v>
      </c>
      <c r="N128" s="1"/>
    </row>
    <row r="129" spans="2:14" ht="14.25" customHeight="1">
      <c r="B129" s="159"/>
      <c r="C129" s="48"/>
      <c r="D129" s="34"/>
      <c r="E129" s="38" t="s">
        <v>353</v>
      </c>
      <c r="F129" s="45"/>
      <c r="G129" s="46"/>
      <c r="H129" s="47"/>
      <c r="I129" s="23"/>
      <c r="J129" s="23"/>
      <c r="K129" s="191" t="s">
        <v>586</v>
      </c>
      <c r="L129" s="195"/>
      <c r="M129" s="193"/>
      <c r="N129" s="1"/>
    </row>
    <row r="130" spans="2:14" ht="14.25" customHeight="1">
      <c r="B130" s="159"/>
      <c r="C130" s="48"/>
      <c r="D130" s="34"/>
      <c r="E130" s="38"/>
      <c r="F130" s="45"/>
      <c r="G130" s="46"/>
      <c r="H130" s="47"/>
      <c r="I130" s="23"/>
      <c r="J130" s="23"/>
      <c r="K130" s="191" t="s">
        <v>717</v>
      </c>
      <c r="L130" s="195"/>
      <c r="M130" s="193"/>
      <c r="N130" s="1"/>
    </row>
    <row r="131" spans="2:14" ht="14.25" customHeight="1">
      <c r="B131" s="159"/>
      <c r="C131" s="48"/>
      <c r="D131" s="34"/>
      <c r="E131" s="38"/>
      <c r="F131" s="45"/>
      <c r="G131" s="46"/>
      <c r="H131" s="47"/>
      <c r="I131" s="23"/>
      <c r="J131" s="23"/>
      <c r="K131" s="191" t="s">
        <v>587</v>
      </c>
      <c r="L131" s="195"/>
      <c r="M131" s="193"/>
      <c r="N131" s="1"/>
    </row>
    <row r="132" spans="2:14" ht="14.25" customHeight="1">
      <c r="B132" s="159"/>
      <c r="C132" s="48"/>
      <c r="D132" s="34"/>
      <c r="E132" s="38"/>
      <c r="F132" s="45"/>
      <c r="G132" s="46"/>
      <c r="H132" s="47"/>
      <c r="I132" s="23"/>
      <c r="J132" s="23"/>
      <c r="K132" s="191" t="s">
        <v>718</v>
      </c>
      <c r="L132" s="195"/>
      <c r="M132" s="193"/>
      <c r="N132" s="1"/>
    </row>
    <row r="133" spans="2:14" ht="14.25" customHeight="1">
      <c r="B133" s="159"/>
      <c r="C133" s="48"/>
      <c r="D133" s="34"/>
      <c r="E133" s="38"/>
      <c r="F133" s="45"/>
      <c r="G133" s="46"/>
      <c r="H133" s="47"/>
      <c r="I133" s="72"/>
      <c r="J133" s="72"/>
      <c r="K133" s="191" t="s">
        <v>588</v>
      </c>
      <c r="L133" s="195"/>
      <c r="M133" s="193"/>
      <c r="N133" s="1"/>
    </row>
    <row r="134" spans="2:14" ht="14.25" customHeight="1">
      <c r="B134" s="159"/>
      <c r="C134" s="48"/>
      <c r="D134" s="34"/>
      <c r="E134" s="38"/>
      <c r="F134" s="45"/>
      <c r="G134" s="46"/>
      <c r="H134" s="47"/>
      <c r="I134" s="72"/>
      <c r="J134" s="72"/>
      <c r="K134" s="195"/>
      <c r="L134" s="195"/>
      <c r="M134" s="193"/>
      <c r="N134" s="1"/>
    </row>
    <row r="135" spans="2:14" ht="14.25" customHeight="1">
      <c r="B135" s="159"/>
      <c r="C135" s="73"/>
      <c r="D135" s="67"/>
      <c r="E135" s="38" t="s">
        <v>352</v>
      </c>
      <c r="F135" s="45">
        <v>5</v>
      </c>
      <c r="G135" s="46"/>
      <c r="H135" s="47" t="s">
        <v>86</v>
      </c>
      <c r="I135" s="23">
        <f>100575000+1279775000</f>
        <v>1380350000</v>
      </c>
      <c r="J135" s="23">
        <f>100574950+1060483713</f>
        <v>1161058663</v>
      </c>
      <c r="K135" s="191" t="s">
        <v>589</v>
      </c>
      <c r="L135" s="195" t="s">
        <v>5</v>
      </c>
      <c r="M135" s="193" t="s">
        <v>590</v>
      </c>
      <c r="N135" s="1"/>
    </row>
    <row r="136" spans="2:14" ht="14.25" customHeight="1">
      <c r="B136" s="159"/>
      <c r="C136" s="49"/>
      <c r="D136" s="25"/>
      <c r="E136" s="38" t="s">
        <v>353</v>
      </c>
      <c r="F136" s="45"/>
      <c r="G136" s="46"/>
      <c r="H136" s="47"/>
      <c r="I136" s="23"/>
      <c r="J136" s="23"/>
      <c r="K136" s="191" t="s">
        <v>591</v>
      </c>
      <c r="L136" s="195"/>
      <c r="M136" s="193"/>
      <c r="N136" s="1"/>
    </row>
    <row r="137" spans="2:14" ht="14.25" customHeight="1">
      <c r="B137" s="159"/>
      <c r="C137" s="49"/>
      <c r="D137" s="25"/>
      <c r="E137" s="38"/>
      <c r="F137" s="45"/>
      <c r="G137" s="46"/>
      <c r="H137" s="47"/>
      <c r="I137" s="23"/>
      <c r="J137" s="23"/>
      <c r="K137" s="191" t="s">
        <v>719</v>
      </c>
      <c r="L137" s="256"/>
      <c r="M137" s="193"/>
      <c r="N137" s="1"/>
    </row>
    <row r="138" spans="2:14" ht="14.25" customHeight="1">
      <c r="B138" s="159"/>
      <c r="C138" s="49"/>
      <c r="D138" s="25"/>
      <c r="E138" s="38"/>
      <c r="F138" s="45"/>
      <c r="G138" s="46"/>
      <c r="H138" s="47"/>
      <c r="I138" s="23"/>
      <c r="J138" s="23"/>
      <c r="K138" s="196" t="s">
        <v>592</v>
      </c>
      <c r="L138" s="256"/>
      <c r="M138" s="193"/>
      <c r="N138" s="1"/>
    </row>
    <row r="139" spans="2:14" ht="14.25" customHeight="1">
      <c r="B139" s="159"/>
      <c r="C139" s="49"/>
      <c r="D139" s="25"/>
      <c r="E139" s="38"/>
      <c r="F139" s="45"/>
      <c r="G139" s="46"/>
      <c r="H139" s="47"/>
      <c r="I139" s="23"/>
      <c r="J139" s="23"/>
      <c r="K139" s="196" t="s">
        <v>720</v>
      </c>
      <c r="L139" s="195"/>
      <c r="M139" s="193"/>
      <c r="N139" s="1"/>
    </row>
    <row r="140" spans="2:14" ht="14.25" customHeight="1">
      <c r="B140" s="159"/>
      <c r="C140" s="25"/>
      <c r="D140" s="25"/>
      <c r="E140" s="38"/>
      <c r="F140" s="45"/>
      <c r="G140" s="46"/>
      <c r="H140" s="47"/>
      <c r="I140" s="72"/>
      <c r="J140" s="72"/>
      <c r="K140" s="191" t="s">
        <v>593</v>
      </c>
      <c r="L140" s="195"/>
      <c r="M140" s="193"/>
      <c r="N140" s="1"/>
    </row>
    <row r="141" spans="2:14" ht="14.25" customHeight="1">
      <c r="B141" s="159"/>
      <c r="C141" s="64"/>
      <c r="D141" s="25"/>
      <c r="E141" s="38"/>
      <c r="F141" s="45"/>
      <c r="G141" s="46"/>
      <c r="H141" s="47"/>
      <c r="I141" s="72"/>
      <c r="J141" s="72"/>
      <c r="K141" s="191" t="s">
        <v>721</v>
      </c>
      <c r="L141" s="195"/>
      <c r="M141" s="193"/>
      <c r="N141" s="1"/>
    </row>
    <row r="142" spans="2:14" ht="14.25" customHeight="1">
      <c r="B142" s="159"/>
      <c r="C142" s="64"/>
      <c r="D142" s="25"/>
      <c r="E142" s="38"/>
      <c r="F142" s="45"/>
      <c r="G142" s="46"/>
      <c r="H142" s="47"/>
      <c r="I142" s="72"/>
      <c r="J142" s="72"/>
      <c r="K142" s="191" t="s">
        <v>594</v>
      </c>
      <c r="L142" s="195"/>
      <c r="M142" s="193"/>
      <c r="N142" s="1"/>
    </row>
    <row r="143" spans="2:14" ht="14.25" customHeight="1" thickBot="1">
      <c r="B143" s="163"/>
      <c r="C143" s="140"/>
      <c r="D143" s="51"/>
      <c r="E143" s="52"/>
      <c r="F143" s="53"/>
      <c r="G143" s="54"/>
      <c r="H143" s="55"/>
      <c r="I143" s="366"/>
      <c r="J143" s="366"/>
      <c r="K143" s="200"/>
      <c r="L143" s="199"/>
      <c r="M143" s="198"/>
      <c r="N143" s="1"/>
    </row>
    <row r="144" spans="2:14" ht="14.25" customHeight="1">
      <c r="B144" s="159"/>
      <c r="C144" s="49"/>
      <c r="D144" s="25"/>
      <c r="E144" s="38"/>
      <c r="F144" s="45">
        <v>6</v>
      </c>
      <c r="G144" s="46"/>
      <c r="H144" s="47" t="s">
        <v>87</v>
      </c>
      <c r="I144" s="23">
        <v>128168000</v>
      </c>
      <c r="J144" s="23">
        <v>117823916</v>
      </c>
      <c r="K144" s="191" t="s">
        <v>595</v>
      </c>
      <c r="L144" s="195" t="s">
        <v>5</v>
      </c>
      <c r="M144" s="193" t="s">
        <v>596</v>
      </c>
      <c r="N144" s="1"/>
    </row>
    <row r="145" spans="2:14" ht="14.25" customHeight="1">
      <c r="B145" s="159"/>
      <c r="C145" s="49"/>
      <c r="D145" s="25"/>
      <c r="E145" s="38"/>
      <c r="F145" s="45"/>
      <c r="G145" s="46"/>
      <c r="H145" s="47"/>
      <c r="I145" s="23"/>
      <c r="J145" s="23"/>
      <c r="K145" s="191" t="s">
        <v>597</v>
      </c>
      <c r="L145" s="195"/>
      <c r="M145" s="193"/>
      <c r="N145" s="1"/>
    </row>
    <row r="146" spans="2:14" ht="14.25" customHeight="1">
      <c r="B146" s="159"/>
      <c r="C146" s="49"/>
      <c r="D146" s="25"/>
      <c r="E146" s="38"/>
      <c r="F146" s="45"/>
      <c r="G146" s="46"/>
      <c r="H146" s="47"/>
      <c r="I146" s="23"/>
      <c r="J146" s="23"/>
      <c r="K146" s="191" t="s">
        <v>722</v>
      </c>
      <c r="L146" s="195"/>
      <c r="M146" s="193"/>
      <c r="N146" s="1"/>
    </row>
    <row r="147" spans="2:14" ht="14.25" customHeight="1">
      <c r="B147" s="159"/>
      <c r="C147" s="49"/>
      <c r="D147" s="25"/>
      <c r="E147" s="38"/>
      <c r="F147" s="45"/>
      <c r="G147" s="46"/>
      <c r="H147" s="47"/>
      <c r="I147" s="23"/>
      <c r="J147" s="23"/>
      <c r="K147" s="191" t="s">
        <v>598</v>
      </c>
      <c r="L147" s="195"/>
      <c r="M147" s="193"/>
      <c r="N147" s="1"/>
    </row>
    <row r="148" spans="2:14" ht="14.25" customHeight="1">
      <c r="B148" s="159"/>
      <c r="C148" s="49"/>
      <c r="D148" s="25"/>
      <c r="E148" s="38"/>
      <c r="F148" s="45"/>
      <c r="G148" s="46"/>
      <c r="H148" s="47"/>
      <c r="I148" s="23"/>
      <c r="J148" s="23"/>
      <c r="K148" s="191" t="s">
        <v>723</v>
      </c>
      <c r="L148" s="195"/>
      <c r="M148" s="193"/>
      <c r="N148" s="1"/>
    </row>
    <row r="149" spans="2:14" ht="14.25" customHeight="1">
      <c r="B149" s="159"/>
      <c r="C149" s="64"/>
      <c r="D149" s="25"/>
      <c r="E149" s="38"/>
      <c r="F149" s="45"/>
      <c r="G149" s="46"/>
      <c r="H149" s="47"/>
      <c r="I149" s="72"/>
      <c r="J149" s="72"/>
      <c r="K149" s="191"/>
      <c r="L149" s="195"/>
      <c r="M149" s="193"/>
      <c r="N149" s="1"/>
    </row>
    <row r="150" spans="2:14" ht="14.25" customHeight="1">
      <c r="B150" s="159"/>
      <c r="C150" s="49"/>
      <c r="D150" s="25"/>
      <c r="E150" s="38" t="s">
        <v>352</v>
      </c>
      <c r="F150" s="45">
        <v>7</v>
      </c>
      <c r="G150" s="46"/>
      <c r="H150" s="47" t="s">
        <v>88</v>
      </c>
      <c r="I150" s="72">
        <f>907575000+11993421000</f>
        <v>12900996000</v>
      </c>
      <c r="J150" s="72">
        <f>807458000+11310447054</f>
        <v>12117905054</v>
      </c>
      <c r="K150" s="191" t="s">
        <v>599</v>
      </c>
      <c r="L150" s="195" t="s">
        <v>5</v>
      </c>
      <c r="M150" s="193" t="s">
        <v>600</v>
      </c>
      <c r="N150" s="1"/>
    </row>
    <row r="151" spans="2:14" ht="14.25" customHeight="1">
      <c r="B151" s="159"/>
      <c r="C151" s="49"/>
      <c r="D151" s="25"/>
      <c r="E151" s="38" t="s">
        <v>96</v>
      </c>
      <c r="F151" s="45"/>
      <c r="G151" s="46"/>
      <c r="H151" s="47"/>
      <c r="I151" s="23"/>
      <c r="J151" s="23"/>
      <c r="K151" s="191" t="s">
        <v>601</v>
      </c>
      <c r="L151" s="195"/>
      <c r="M151" s="193"/>
      <c r="N151" s="1"/>
    </row>
    <row r="152" spans="2:14" ht="14.25" customHeight="1">
      <c r="B152" s="159"/>
      <c r="C152" s="49"/>
      <c r="D152" s="25"/>
      <c r="E152" s="38" t="s">
        <v>97</v>
      </c>
      <c r="F152" s="45"/>
      <c r="G152" s="46"/>
      <c r="H152" s="47"/>
      <c r="I152" s="23"/>
      <c r="J152" s="23"/>
      <c r="K152" s="191" t="s">
        <v>724</v>
      </c>
      <c r="L152" s="195"/>
      <c r="M152" s="193"/>
      <c r="N152" s="1"/>
    </row>
    <row r="153" spans="2:14" ht="14.25" customHeight="1">
      <c r="B153" s="159"/>
      <c r="C153" s="49"/>
      <c r="D153" s="25"/>
      <c r="E153" s="38"/>
      <c r="F153" s="45"/>
      <c r="G153" s="46"/>
      <c r="H153" s="47"/>
      <c r="I153" s="23"/>
      <c r="J153" s="23"/>
      <c r="K153" s="191" t="s">
        <v>602</v>
      </c>
      <c r="L153" s="195"/>
      <c r="M153" s="193"/>
      <c r="N153" s="1"/>
    </row>
    <row r="154" spans="2:14" ht="14.25" customHeight="1">
      <c r="B154" s="159"/>
      <c r="C154" s="49"/>
      <c r="D154" s="25"/>
      <c r="E154" s="38"/>
      <c r="F154" s="45"/>
      <c r="G154" s="46"/>
      <c r="H154" s="47"/>
      <c r="I154" s="23"/>
      <c r="J154" s="23"/>
      <c r="K154" s="191" t="s">
        <v>725</v>
      </c>
      <c r="L154" s="195"/>
      <c r="M154" s="193"/>
      <c r="N154" s="1"/>
    </row>
    <row r="155" spans="2:14" ht="14.25" customHeight="1">
      <c r="B155" s="159"/>
      <c r="C155" s="25"/>
      <c r="D155" s="25"/>
      <c r="E155" s="38"/>
      <c r="F155" s="45"/>
      <c r="G155" s="46"/>
      <c r="H155" s="47"/>
      <c r="I155" s="72"/>
      <c r="J155" s="72"/>
      <c r="K155" s="257" t="s">
        <v>603</v>
      </c>
      <c r="L155" s="195"/>
      <c r="M155" s="193"/>
      <c r="N155" s="1"/>
    </row>
    <row r="156" spans="2:14" ht="14.25" customHeight="1">
      <c r="B156" s="159"/>
      <c r="C156" s="49"/>
      <c r="D156" s="25"/>
      <c r="E156" s="38"/>
      <c r="F156" s="45"/>
      <c r="G156" s="46"/>
      <c r="H156" s="47"/>
      <c r="I156" s="23"/>
      <c r="J156" s="23"/>
      <c r="K156" s="191" t="s">
        <v>726</v>
      </c>
      <c r="L156" s="195"/>
      <c r="M156" s="193"/>
      <c r="N156" s="1"/>
    </row>
    <row r="157" spans="2:14" ht="14.25" customHeight="1">
      <c r="B157" s="159"/>
      <c r="C157" s="49"/>
      <c r="D157" s="25"/>
      <c r="E157" s="38"/>
      <c r="F157" s="45"/>
      <c r="G157" s="46"/>
      <c r="H157" s="47"/>
      <c r="I157" s="23"/>
      <c r="J157" s="23"/>
      <c r="K157" s="191" t="s">
        <v>604</v>
      </c>
      <c r="L157" s="195"/>
      <c r="M157" s="193"/>
      <c r="N157" s="1"/>
    </row>
    <row r="158" spans="2:14" ht="14.25" customHeight="1">
      <c r="B158" s="159"/>
      <c r="C158" s="49"/>
      <c r="D158" s="25"/>
      <c r="E158" s="38"/>
      <c r="F158" s="45"/>
      <c r="G158" s="46"/>
      <c r="H158" s="47"/>
      <c r="I158" s="23"/>
      <c r="J158" s="23"/>
      <c r="K158" s="191" t="s">
        <v>727</v>
      </c>
      <c r="L158" s="195"/>
      <c r="M158" s="193"/>
      <c r="N158" s="1"/>
    </row>
    <row r="159" spans="2:14" ht="14.25" customHeight="1">
      <c r="B159" s="159"/>
      <c r="C159" s="49"/>
      <c r="D159" s="25"/>
      <c r="E159" s="38"/>
      <c r="F159" s="45"/>
      <c r="G159" s="46"/>
      <c r="H159" s="47"/>
      <c r="I159" s="23"/>
      <c r="J159" s="23"/>
      <c r="K159" s="191" t="s">
        <v>605</v>
      </c>
      <c r="L159" s="195"/>
      <c r="M159" s="193"/>
      <c r="N159" s="1"/>
    </row>
    <row r="160" spans="2:14" ht="14.25" customHeight="1">
      <c r="B160" s="159"/>
      <c r="C160" s="49"/>
      <c r="D160" s="25"/>
      <c r="E160" s="38"/>
      <c r="F160" s="45"/>
      <c r="G160" s="46"/>
      <c r="H160" s="47"/>
      <c r="I160" s="23"/>
      <c r="J160" s="23"/>
      <c r="K160" s="191" t="s">
        <v>728</v>
      </c>
      <c r="L160" s="195"/>
      <c r="M160" s="193"/>
      <c r="N160" s="1"/>
    </row>
    <row r="161" spans="2:14" ht="14.25" customHeight="1">
      <c r="B161" s="159"/>
      <c r="C161" s="49"/>
      <c r="D161" s="25"/>
      <c r="E161" s="38"/>
      <c r="F161" s="45"/>
      <c r="G161" s="46"/>
      <c r="H161" s="47"/>
      <c r="I161" s="23"/>
      <c r="J161" s="23"/>
      <c r="K161" s="191" t="s">
        <v>729</v>
      </c>
      <c r="L161" s="195"/>
      <c r="M161" s="193"/>
      <c r="N161" s="1"/>
    </row>
    <row r="162" spans="2:14" ht="14.25" customHeight="1">
      <c r="B162" s="159"/>
      <c r="C162" s="49"/>
      <c r="D162" s="25"/>
      <c r="E162" s="38"/>
      <c r="F162" s="45"/>
      <c r="G162" s="46"/>
      <c r="H162" s="47"/>
      <c r="I162" s="23"/>
      <c r="J162" s="23"/>
      <c r="K162" s="191" t="s">
        <v>730</v>
      </c>
      <c r="L162" s="195"/>
      <c r="M162" s="193"/>
      <c r="N162" s="1"/>
    </row>
    <row r="163" spans="2:14" ht="14.25" customHeight="1">
      <c r="B163" s="159"/>
      <c r="C163" s="49"/>
      <c r="D163" s="25"/>
      <c r="E163" s="38"/>
      <c r="F163" s="45"/>
      <c r="G163" s="46"/>
      <c r="H163" s="47"/>
      <c r="I163" s="23"/>
      <c r="J163" s="23"/>
      <c r="K163" s="191" t="s">
        <v>606</v>
      </c>
      <c r="L163" s="195"/>
      <c r="M163" s="193"/>
      <c r="N163" s="1"/>
    </row>
    <row r="164" spans="2:14" ht="14.25" customHeight="1">
      <c r="B164" s="159"/>
      <c r="C164" s="49"/>
      <c r="D164" s="25"/>
      <c r="E164" s="38"/>
      <c r="F164" s="45"/>
      <c r="G164" s="46"/>
      <c r="H164" s="47"/>
      <c r="I164" s="23"/>
      <c r="J164" s="23"/>
      <c r="K164" s="191"/>
      <c r="L164" s="195"/>
      <c r="M164" s="193"/>
      <c r="N164" s="1"/>
    </row>
    <row r="165" spans="2:14" ht="14.25" customHeight="1">
      <c r="B165" s="159"/>
      <c r="C165" s="49"/>
      <c r="D165" s="25"/>
      <c r="E165" s="38" t="s">
        <v>352</v>
      </c>
      <c r="F165" s="45">
        <v>8</v>
      </c>
      <c r="G165" s="46"/>
      <c r="H165" s="47" t="s">
        <v>2</v>
      </c>
      <c r="I165" s="23">
        <f>79306000+3120261000</f>
        <v>3199567000</v>
      </c>
      <c r="J165" s="23">
        <f>79304900+3036517541</f>
        <v>3115822441</v>
      </c>
      <c r="K165" s="258" t="s">
        <v>6</v>
      </c>
      <c r="L165" s="259" t="s">
        <v>5</v>
      </c>
      <c r="M165" s="260" t="s">
        <v>607</v>
      </c>
      <c r="N165" s="1"/>
    </row>
    <row r="166" spans="2:14" ht="14.25" customHeight="1">
      <c r="B166" s="159"/>
      <c r="C166" s="49"/>
      <c r="D166" s="25"/>
      <c r="E166" s="38" t="s">
        <v>96</v>
      </c>
      <c r="F166" s="45"/>
      <c r="G166" s="46"/>
      <c r="H166" s="47"/>
      <c r="I166" s="23"/>
      <c r="J166" s="23"/>
      <c r="K166" s="258" t="s">
        <v>608</v>
      </c>
      <c r="L166" s="259"/>
      <c r="M166" s="260"/>
      <c r="N166" s="1"/>
    </row>
    <row r="167" spans="2:14" ht="14.25" customHeight="1">
      <c r="B167" s="159"/>
      <c r="C167" s="25"/>
      <c r="D167" s="25"/>
      <c r="E167" s="38" t="s">
        <v>97</v>
      </c>
      <c r="F167" s="45"/>
      <c r="G167" s="46"/>
      <c r="H167" s="47"/>
      <c r="I167" s="72"/>
      <c r="J167" s="72"/>
      <c r="K167" s="258" t="s">
        <v>609</v>
      </c>
      <c r="L167" s="259"/>
      <c r="M167" s="260"/>
      <c r="N167" s="1"/>
    </row>
    <row r="168" spans="2:14" ht="14.25" customHeight="1">
      <c r="B168" s="159"/>
      <c r="C168" s="49"/>
      <c r="D168" s="25"/>
      <c r="E168" s="38"/>
      <c r="F168" s="45"/>
      <c r="G168" s="46"/>
      <c r="H168" s="47"/>
      <c r="I168" s="23"/>
      <c r="J168" s="23"/>
      <c r="K168" s="261" t="s">
        <v>731</v>
      </c>
      <c r="L168" s="259"/>
      <c r="M168" s="260"/>
      <c r="N168" s="1"/>
    </row>
    <row r="169" spans="2:14" ht="14.25" customHeight="1">
      <c r="B169" s="159"/>
      <c r="C169" s="49"/>
      <c r="D169" s="25"/>
      <c r="E169" s="38"/>
      <c r="F169" s="45"/>
      <c r="G169" s="46"/>
      <c r="H169" s="47"/>
      <c r="I169" s="23"/>
      <c r="J169" s="23"/>
      <c r="K169" s="258" t="s">
        <v>610</v>
      </c>
      <c r="L169" s="259"/>
      <c r="M169" s="260"/>
      <c r="N169" s="1"/>
    </row>
    <row r="170" spans="2:14" ht="14.25" customHeight="1">
      <c r="B170" s="159"/>
      <c r="C170" s="49"/>
      <c r="D170" s="25"/>
      <c r="E170" s="38"/>
      <c r="F170" s="45"/>
      <c r="G170" s="46"/>
      <c r="H170" s="47"/>
      <c r="I170" s="23"/>
      <c r="J170" s="23"/>
      <c r="K170" s="261" t="s">
        <v>732</v>
      </c>
      <c r="L170" s="259"/>
      <c r="M170" s="260"/>
      <c r="N170" s="1"/>
    </row>
    <row r="171" spans="2:14" ht="14.25" customHeight="1">
      <c r="B171" s="159"/>
      <c r="C171" s="49"/>
      <c r="D171" s="25"/>
      <c r="E171" s="38"/>
      <c r="F171" s="45"/>
      <c r="G171" s="46"/>
      <c r="H171" s="47"/>
      <c r="I171" s="23"/>
      <c r="J171" s="23"/>
      <c r="K171" s="261" t="s">
        <v>611</v>
      </c>
      <c r="L171" s="259"/>
      <c r="M171" s="260"/>
      <c r="N171" s="1"/>
    </row>
    <row r="172" spans="2:14" ht="14.25" customHeight="1">
      <c r="B172" s="159"/>
      <c r="C172" s="49"/>
      <c r="D172" s="25"/>
      <c r="E172" s="38"/>
      <c r="F172" s="45"/>
      <c r="G172" s="46"/>
      <c r="H172" s="47"/>
      <c r="I172" s="23"/>
      <c r="J172" s="23"/>
      <c r="K172" s="261" t="s">
        <v>733</v>
      </c>
      <c r="L172" s="259"/>
      <c r="M172" s="260"/>
      <c r="N172" s="1"/>
    </row>
    <row r="173" spans="2:14" ht="14.25" customHeight="1">
      <c r="B173" s="159"/>
      <c r="C173" s="49"/>
      <c r="D173" s="25"/>
      <c r="E173" s="38"/>
      <c r="F173" s="45"/>
      <c r="G173" s="46"/>
      <c r="H173" s="47"/>
      <c r="I173" s="23"/>
      <c r="J173" s="23"/>
      <c r="K173" s="258" t="s">
        <v>227</v>
      </c>
      <c r="L173" s="259"/>
      <c r="M173" s="260"/>
      <c r="N173" s="1"/>
    </row>
    <row r="174" spans="2:14" ht="14.25" customHeight="1">
      <c r="B174" s="159"/>
      <c r="C174" s="25"/>
      <c r="D174" s="25"/>
      <c r="E174" s="38"/>
      <c r="F174" s="45"/>
      <c r="G174" s="46"/>
      <c r="H174" s="47"/>
      <c r="I174" s="72"/>
      <c r="J174" s="72"/>
      <c r="K174" s="258" t="s">
        <v>259</v>
      </c>
      <c r="L174" s="259"/>
      <c r="M174" s="260"/>
      <c r="N174" s="1"/>
    </row>
    <row r="175" spans="2:14" ht="14.25" customHeight="1">
      <c r="B175" s="159"/>
      <c r="C175" s="64"/>
      <c r="D175" s="25"/>
      <c r="E175" s="38"/>
      <c r="F175" s="45"/>
      <c r="G175" s="46"/>
      <c r="H175" s="47"/>
      <c r="I175" s="72"/>
      <c r="J175" s="72"/>
      <c r="K175" s="261" t="s">
        <v>734</v>
      </c>
      <c r="L175" s="259"/>
      <c r="M175" s="260"/>
      <c r="N175" s="1"/>
    </row>
    <row r="176" spans="2:14" ht="14.25" customHeight="1">
      <c r="B176" s="159"/>
      <c r="C176" s="49"/>
      <c r="D176" s="25"/>
      <c r="E176" s="38"/>
      <c r="F176" s="45"/>
      <c r="G176" s="46"/>
      <c r="H176" s="47"/>
      <c r="I176" s="23"/>
      <c r="J176" s="23"/>
      <c r="K176" s="261" t="s">
        <v>612</v>
      </c>
      <c r="L176" s="259"/>
      <c r="M176" s="260"/>
      <c r="N176" s="1"/>
    </row>
    <row r="177" spans="2:14" ht="14.25" customHeight="1">
      <c r="B177" s="159"/>
      <c r="C177" s="49"/>
      <c r="D177" s="25"/>
      <c r="E177" s="38"/>
      <c r="F177" s="45"/>
      <c r="G177" s="46"/>
      <c r="H177" s="47"/>
      <c r="I177" s="23"/>
      <c r="J177" s="23"/>
      <c r="K177" s="261" t="s">
        <v>735</v>
      </c>
      <c r="L177" s="259"/>
      <c r="M177" s="260"/>
      <c r="N177" s="1"/>
    </row>
    <row r="178" spans="2:14" ht="14.25" customHeight="1">
      <c r="B178" s="159"/>
      <c r="C178" s="49"/>
      <c r="D178" s="25"/>
      <c r="E178" s="38"/>
      <c r="F178" s="45"/>
      <c r="G178" s="46"/>
      <c r="H178" s="47"/>
      <c r="I178" s="23"/>
      <c r="J178" s="23"/>
      <c r="K178" s="191" t="s">
        <v>613</v>
      </c>
      <c r="L178" s="195"/>
      <c r="M178" s="193"/>
      <c r="N178" s="1"/>
    </row>
    <row r="179" spans="2:14" ht="14.25" customHeight="1">
      <c r="B179" s="159"/>
      <c r="C179" s="49"/>
      <c r="D179" s="25"/>
      <c r="E179" s="38"/>
      <c r="F179" s="45"/>
      <c r="G179" s="46"/>
      <c r="H179" s="47"/>
      <c r="I179" s="23"/>
      <c r="J179" s="23"/>
      <c r="K179" s="261"/>
      <c r="L179" s="194"/>
      <c r="M179" s="193"/>
      <c r="N179" s="1"/>
    </row>
    <row r="180" spans="2:14" ht="14.25" customHeight="1">
      <c r="B180" s="159"/>
      <c r="C180" s="49"/>
      <c r="D180" s="25"/>
      <c r="E180" s="38"/>
      <c r="F180" s="45">
        <v>9</v>
      </c>
      <c r="G180" s="46"/>
      <c r="H180" s="47" t="s">
        <v>89</v>
      </c>
      <c r="I180" s="23">
        <v>6465503000</v>
      </c>
      <c r="J180" s="23">
        <v>6465502854</v>
      </c>
      <c r="K180" s="195" t="s">
        <v>204</v>
      </c>
      <c r="L180" s="194"/>
      <c r="M180" s="193"/>
      <c r="N180" s="1"/>
    </row>
    <row r="181" spans="2:14" ht="14.25" customHeight="1">
      <c r="B181" s="159"/>
      <c r="C181" s="49"/>
      <c r="D181" s="25"/>
      <c r="E181" s="38"/>
      <c r="F181" s="45"/>
      <c r="G181" s="46"/>
      <c r="H181" s="47"/>
      <c r="I181" s="23"/>
      <c r="J181" s="23"/>
      <c r="K181" s="261" t="s">
        <v>736</v>
      </c>
      <c r="L181" s="194"/>
      <c r="M181" s="193"/>
      <c r="N181" s="1"/>
    </row>
    <row r="182" spans="2:14" ht="14.25" customHeight="1">
      <c r="B182" s="159"/>
      <c r="C182" s="49"/>
      <c r="D182" s="25"/>
      <c r="E182" s="38"/>
      <c r="F182" s="45"/>
      <c r="G182" s="46"/>
      <c r="H182" s="47"/>
      <c r="I182" s="23"/>
      <c r="J182" s="23"/>
      <c r="K182" s="191"/>
      <c r="L182" s="194"/>
      <c r="M182" s="193"/>
      <c r="N182" s="1"/>
    </row>
    <row r="183" spans="2:14" ht="14.25" customHeight="1">
      <c r="B183" s="159"/>
      <c r="C183" s="25"/>
      <c r="D183" s="25"/>
      <c r="E183" s="38"/>
      <c r="F183" s="45">
        <v>10</v>
      </c>
      <c r="G183" s="46"/>
      <c r="H183" s="47" t="s">
        <v>90</v>
      </c>
      <c r="I183" s="72">
        <v>126426000</v>
      </c>
      <c r="J183" s="72">
        <v>123750241</v>
      </c>
      <c r="K183" s="195" t="s">
        <v>641</v>
      </c>
      <c r="L183" s="194"/>
      <c r="M183" s="193"/>
      <c r="N183" s="1"/>
    </row>
    <row r="184" spans="2:14" ht="14.25" customHeight="1">
      <c r="B184" s="159"/>
      <c r="C184" s="64"/>
      <c r="D184" s="25"/>
      <c r="E184" s="38"/>
      <c r="F184" s="45"/>
      <c r="G184" s="46"/>
      <c r="H184" s="47"/>
      <c r="I184" s="72"/>
      <c r="J184" s="72"/>
      <c r="K184" s="191" t="s">
        <v>999</v>
      </c>
      <c r="L184" s="194"/>
      <c r="M184" s="193"/>
      <c r="N184" s="1"/>
    </row>
    <row r="185" spans="2:14" ht="14.25" customHeight="1">
      <c r="B185" s="159"/>
      <c r="C185" s="64"/>
      <c r="D185" s="25"/>
      <c r="E185" s="38"/>
      <c r="F185" s="45"/>
      <c r="G185" s="46"/>
      <c r="H185" s="47"/>
      <c r="I185" s="72"/>
      <c r="J185" s="72"/>
      <c r="K185" s="191" t="s">
        <v>1000</v>
      </c>
      <c r="L185" s="194"/>
      <c r="M185" s="193"/>
      <c r="N185" s="1"/>
    </row>
    <row r="186" spans="2:14" ht="14.25" customHeight="1">
      <c r="B186" s="159"/>
      <c r="C186" s="49"/>
      <c r="D186" s="25"/>
      <c r="E186" s="38"/>
      <c r="F186" s="45"/>
      <c r="G186" s="46"/>
      <c r="H186" s="47"/>
      <c r="I186" s="23"/>
      <c r="J186" s="23"/>
      <c r="K186" s="195"/>
      <c r="L186" s="194"/>
      <c r="M186" s="193"/>
      <c r="N186" s="1"/>
    </row>
    <row r="187" spans="2:14" ht="14.25" customHeight="1">
      <c r="B187" s="159"/>
      <c r="C187" s="49"/>
      <c r="D187" s="25"/>
      <c r="E187" s="38"/>
      <c r="F187" s="45">
        <v>11</v>
      </c>
      <c r="G187" s="46"/>
      <c r="H187" s="47" t="s">
        <v>354</v>
      </c>
      <c r="I187" s="23">
        <v>20000000</v>
      </c>
      <c r="J187" s="23">
        <v>0</v>
      </c>
      <c r="K187" s="195" t="s">
        <v>614</v>
      </c>
      <c r="L187" s="194"/>
      <c r="M187" s="193"/>
      <c r="N187" s="1"/>
    </row>
    <row r="188" spans="2:14" ht="14.25" customHeight="1" thickBot="1">
      <c r="B188" s="163"/>
      <c r="C188" s="50"/>
      <c r="D188" s="51"/>
      <c r="E188" s="52"/>
      <c r="F188" s="53"/>
      <c r="G188" s="54"/>
      <c r="H188" s="55"/>
      <c r="I188" s="56"/>
      <c r="J188" s="56"/>
      <c r="K188" s="200"/>
      <c r="L188" s="197"/>
      <c r="M188" s="198"/>
      <c r="N188" s="1"/>
    </row>
    <row r="189" spans="2:14" ht="14.25" customHeight="1">
      <c r="B189" s="159"/>
      <c r="C189" s="49"/>
      <c r="D189" s="25"/>
      <c r="E189" s="38"/>
      <c r="F189" s="45">
        <v>12</v>
      </c>
      <c r="G189" s="46"/>
      <c r="H189" s="47" t="s">
        <v>92</v>
      </c>
      <c r="I189" s="23">
        <v>838880000</v>
      </c>
      <c r="J189" s="23">
        <v>838880000</v>
      </c>
      <c r="K189" s="191" t="s">
        <v>228</v>
      </c>
      <c r="L189" s="194"/>
      <c r="M189" s="193"/>
      <c r="N189" s="1"/>
    </row>
    <row r="190" spans="2:14" ht="14.25" customHeight="1">
      <c r="B190" s="159"/>
      <c r="C190" s="49"/>
      <c r="D190" s="25"/>
      <c r="E190" s="38"/>
      <c r="F190" s="45"/>
      <c r="G190" s="46"/>
      <c r="H190" s="47"/>
      <c r="I190" s="23"/>
      <c r="J190" s="23"/>
      <c r="K190" s="191" t="s">
        <v>615</v>
      </c>
      <c r="L190" s="194"/>
      <c r="M190" s="193"/>
      <c r="N190" s="1"/>
    </row>
    <row r="191" spans="2:14" ht="14.25" customHeight="1">
      <c r="B191" s="159"/>
      <c r="C191" s="49"/>
      <c r="D191" s="25"/>
      <c r="E191" s="38"/>
      <c r="F191" s="45"/>
      <c r="G191" s="46"/>
      <c r="H191" s="47"/>
      <c r="I191" s="23"/>
      <c r="J191" s="23"/>
      <c r="K191" s="191" t="s">
        <v>737</v>
      </c>
      <c r="L191" s="194"/>
      <c r="M191" s="193"/>
      <c r="N191" s="1"/>
    </row>
    <row r="192" spans="2:14" ht="14.25" customHeight="1">
      <c r="B192" s="159"/>
      <c r="C192" s="49"/>
      <c r="D192" s="25"/>
      <c r="E192" s="38"/>
      <c r="F192" s="45"/>
      <c r="G192" s="46"/>
      <c r="H192" s="47"/>
      <c r="I192" s="23"/>
      <c r="J192" s="23"/>
      <c r="K192" s="191"/>
      <c r="L192" s="194"/>
      <c r="M192" s="193"/>
      <c r="N192" s="1"/>
    </row>
    <row r="193" spans="2:14" ht="14.25" customHeight="1">
      <c r="B193" s="159"/>
      <c r="C193" s="25"/>
      <c r="D193" s="25"/>
      <c r="E193" s="38" t="s">
        <v>352</v>
      </c>
      <c r="F193" s="45">
        <v>13</v>
      </c>
      <c r="G193" s="46"/>
      <c r="H193" s="47" t="s">
        <v>93</v>
      </c>
      <c r="I193" s="23">
        <f>68115000+2499869000</f>
        <v>2567984000</v>
      </c>
      <c r="J193" s="23">
        <f>68114800+2182288557</f>
        <v>2250403357</v>
      </c>
      <c r="K193" s="191" t="s">
        <v>616</v>
      </c>
      <c r="L193" s="195" t="s">
        <v>5</v>
      </c>
      <c r="M193" s="193" t="s">
        <v>617</v>
      </c>
      <c r="N193" s="1"/>
    </row>
    <row r="194" spans="2:14" ht="14.25" customHeight="1">
      <c r="B194" s="159"/>
      <c r="C194" s="64"/>
      <c r="D194" s="25"/>
      <c r="E194" s="38" t="s">
        <v>98</v>
      </c>
      <c r="F194" s="45"/>
      <c r="G194" s="46"/>
      <c r="H194" s="47"/>
      <c r="I194" s="23"/>
      <c r="J194" s="23"/>
      <c r="K194" s="191" t="s">
        <v>618</v>
      </c>
      <c r="L194" s="194"/>
      <c r="M194" s="193"/>
      <c r="N194" s="1"/>
    </row>
    <row r="195" spans="2:14" ht="14.25" customHeight="1">
      <c r="B195" s="159"/>
      <c r="C195" s="49"/>
      <c r="D195" s="25"/>
      <c r="E195" s="38" t="s">
        <v>99</v>
      </c>
      <c r="F195" s="45"/>
      <c r="G195" s="46"/>
      <c r="H195" s="47"/>
      <c r="I195" s="23"/>
      <c r="J195" s="23"/>
      <c r="K195" s="191" t="s">
        <v>738</v>
      </c>
      <c r="L195" s="194"/>
      <c r="M195" s="193"/>
      <c r="N195" s="1"/>
    </row>
    <row r="196" spans="2:14" ht="14.25" customHeight="1">
      <c r="B196" s="159"/>
      <c r="C196" s="49"/>
      <c r="D196" s="25"/>
      <c r="E196" s="38"/>
      <c r="F196" s="45"/>
      <c r="G196" s="46"/>
      <c r="H196" s="47"/>
      <c r="I196" s="23"/>
      <c r="J196" s="23"/>
      <c r="K196" s="191" t="s">
        <v>619</v>
      </c>
      <c r="L196" s="194"/>
      <c r="M196" s="193"/>
      <c r="N196" s="1"/>
    </row>
    <row r="197" spans="2:14" ht="14.25" customHeight="1">
      <c r="B197" s="159"/>
      <c r="C197" s="49"/>
      <c r="D197" s="25"/>
      <c r="E197" s="38"/>
      <c r="F197" s="45"/>
      <c r="G197" s="46"/>
      <c r="H197" s="47"/>
      <c r="I197" s="23"/>
      <c r="J197" s="23"/>
      <c r="K197" s="191" t="s">
        <v>739</v>
      </c>
      <c r="L197" s="194"/>
      <c r="M197" s="193"/>
      <c r="N197" s="1"/>
    </row>
    <row r="198" spans="2:14" ht="14.25" customHeight="1">
      <c r="B198" s="159"/>
      <c r="C198" s="49"/>
      <c r="D198" s="25"/>
      <c r="E198" s="38"/>
      <c r="F198" s="45"/>
      <c r="G198" s="46"/>
      <c r="H198" s="47"/>
      <c r="I198" s="23"/>
      <c r="J198" s="23"/>
      <c r="K198" s="191" t="s">
        <v>620</v>
      </c>
      <c r="L198" s="194"/>
      <c r="M198" s="193"/>
      <c r="N198" s="1"/>
    </row>
    <row r="199" spans="2:14" ht="14.25" customHeight="1">
      <c r="B199" s="159"/>
      <c r="C199" s="49"/>
      <c r="D199" s="25"/>
      <c r="E199" s="38"/>
      <c r="F199" s="45"/>
      <c r="G199" s="46"/>
      <c r="H199" s="47"/>
      <c r="I199" s="23"/>
      <c r="J199" s="23"/>
      <c r="K199" s="191" t="s">
        <v>740</v>
      </c>
      <c r="L199" s="194"/>
      <c r="M199" s="193"/>
      <c r="N199" s="1"/>
    </row>
    <row r="200" spans="2:14" ht="14.25" customHeight="1">
      <c r="B200" s="159"/>
      <c r="C200" s="49"/>
      <c r="D200" s="25"/>
      <c r="E200" s="38"/>
      <c r="F200" s="45"/>
      <c r="G200" s="46"/>
      <c r="H200" s="47"/>
      <c r="I200" s="23"/>
      <c r="J200" s="23"/>
      <c r="K200" s="191" t="s">
        <v>621</v>
      </c>
      <c r="L200" s="194"/>
      <c r="M200" s="193"/>
      <c r="N200" s="1"/>
    </row>
    <row r="201" spans="2:14" ht="14.25" customHeight="1">
      <c r="B201" s="159"/>
      <c r="C201" s="49"/>
      <c r="D201" s="25"/>
      <c r="E201" s="38"/>
      <c r="F201" s="45"/>
      <c r="G201" s="46"/>
      <c r="H201" s="47"/>
      <c r="I201" s="23"/>
      <c r="J201" s="23"/>
      <c r="K201" s="191"/>
      <c r="L201" s="262"/>
      <c r="M201" s="260"/>
      <c r="N201" s="1"/>
    </row>
    <row r="202" spans="2:14" ht="14.25" customHeight="1">
      <c r="B202" s="159"/>
      <c r="C202" s="49"/>
      <c r="D202" s="25"/>
      <c r="E202" s="38" t="s">
        <v>352</v>
      </c>
      <c r="F202" s="45">
        <v>14</v>
      </c>
      <c r="G202" s="46"/>
      <c r="H202" s="47" t="s">
        <v>94</v>
      </c>
      <c r="I202" s="23">
        <f>26000000+342986000</f>
        <v>368986000</v>
      </c>
      <c r="J202" s="23">
        <f>26000000+271884600</f>
        <v>297884600</v>
      </c>
      <c r="K202" s="191" t="s">
        <v>622</v>
      </c>
      <c r="L202" s="262" t="s">
        <v>229</v>
      </c>
      <c r="M202" s="260" t="s">
        <v>241</v>
      </c>
      <c r="N202" s="1"/>
    </row>
    <row r="203" spans="2:14" ht="14.25" customHeight="1">
      <c r="B203" s="159"/>
      <c r="C203" s="49"/>
      <c r="D203" s="25"/>
      <c r="E203" s="38" t="s">
        <v>98</v>
      </c>
      <c r="F203" s="45"/>
      <c r="G203" s="46"/>
      <c r="H203" s="47"/>
      <c r="I203" s="23"/>
      <c r="J203" s="23"/>
      <c r="K203" s="191" t="s">
        <v>623</v>
      </c>
      <c r="L203" s="194"/>
      <c r="M203" s="193"/>
      <c r="N203" s="1"/>
    </row>
    <row r="204" spans="2:14" ht="14.25" customHeight="1">
      <c r="B204" s="159"/>
      <c r="C204" s="49"/>
      <c r="D204" s="25"/>
      <c r="E204" s="38" t="s">
        <v>100</v>
      </c>
      <c r="F204" s="45"/>
      <c r="G204" s="46"/>
      <c r="H204" s="47"/>
      <c r="I204" s="23"/>
      <c r="J204" s="23"/>
      <c r="K204" s="191" t="s">
        <v>741</v>
      </c>
      <c r="L204" s="194"/>
      <c r="M204" s="193"/>
      <c r="N204" s="1"/>
    </row>
    <row r="205" spans="2:14" ht="14.25" customHeight="1">
      <c r="B205" s="159"/>
      <c r="C205" s="25"/>
      <c r="D205" s="25"/>
      <c r="E205" s="38"/>
      <c r="F205" s="45"/>
      <c r="G205" s="46"/>
      <c r="H205" s="47"/>
      <c r="I205" s="72"/>
      <c r="J205" s="72"/>
      <c r="K205" s="191" t="s">
        <v>624</v>
      </c>
      <c r="L205" s="194"/>
      <c r="M205" s="193"/>
      <c r="N205" s="1"/>
    </row>
    <row r="206" spans="2:14" ht="14.25" customHeight="1">
      <c r="B206" s="159"/>
      <c r="C206" s="49"/>
      <c r="D206" s="25"/>
      <c r="E206" s="38"/>
      <c r="F206" s="45"/>
      <c r="G206" s="46"/>
      <c r="H206" s="47"/>
      <c r="I206" s="23"/>
      <c r="J206" s="23"/>
      <c r="K206" s="191" t="s">
        <v>742</v>
      </c>
      <c r="L206" s="194"/>
      <c r="M206" s="193"/>
      <c r="N206" s="1"/>
    </row>
    <row r="207" spans="2:14" ht="14.25" customHeight="1">
      <c r="B207" s="159"/>
      <c r="C207" s="49"/>
      <c r="D207" s="25"/>
      <c r="E207" s="38"/>
      <c r="F207" s="45"/>
      <c r="G207" s="46"/>
      <c r="H207" s="47"/>
      <c r="I207" s="23"/>
      <c r="J207" s="23"/>
      <c r="K207" s="191" t="s">
        <v>625</v>
      </c>
      <c r="L207" s="194"/>
      <c r="M207" s="193"/>
      <c r="N207" s="1"/>
    </row>
    <row r="208" spans="2:14" ht="14.25" customHeight="1">
      <c r="B208" s="159"/>
      <c r="C208" s="49"/>
      <c r="D208" s="25"/>
      <c r="E208" s="38"/>
      <c r="F208" s="45"/>
      <c r="G208" s="46"/>
      <c r="H208" s="47"/>
      <c r="I208" s="23"/>
      <c r="J208" s="23"/>
      <c r="K208" s="191"/>
      <c r="L208" s="194"/>
      <c r="M208" s="193"/>
      <c r="N208" s="1"/>
    </row>
    <row r="209" spans="2:14" ht="14.25" customHeight="1">
      <c r="B209" s="159"/>
      <c r="C209" s="49"/>
      <c r="D209" s="25"/>
      <c r="E209" s="38"/>
      <c r="F209" s="45">
        <v>15</v>
      </c>
      <c r="G209" s="46"/>
      <c r="H209" s="47" t="s">
        <v>260</v>
      </c>
      <c r="I209" s="23">
        <v>3069000000</v>
      </c>
      <c r="J209" s="23">
        <v>3069000000</v>
      </c>
      <c r="K209" s="195" t="s">
        <v>614</v>
      </c>
      <c r="L209" s="194"/>
      <c r="M209" s="193"/>
      <c r="N209" s="1"/>
    </row>
    <row r="210" spans="2:14" ht="14.25" customHeight="1">
      <c r="B210" s="159"/>
      <c r="C210" s="25"/>
      <c r="D210" s="25"/>
      <c r="E210" s="38"/>
      <c r="F210" s="45"/>
      <c r="G210" s="46"/>
      <c r="H210" s="47"/>
      <c r="I210" s="72"/>
      <c r="J210" s="72"/>
      <c r="K210" s="257" t="s">
        <v>626</v>
      </c>
      <c r="L210" s="194"/>
      <c r="M210" s="193"/>
      <c r="N210" s="1"/>
    </row>
    <row r="211" spans="2:14" ht="14.25" customHeight="1">
      <c r="B211" s="159"/>
      <c r="C211" s="49"/>
      <c r="D211" s="25"/>
      <c r="E211" s="38"/>
      <c r="F211" s="45"/>
      <c r="G211" s="46"/>
      <c r="H211" s="47"/>
      <c r="I211" s="23"/>
      <c r="J211" s="23"/>
      <c r="K211" s="257" t="s">
        <v>743</v>
      </c>
      <c r="L211" s="194"/>
      <c r="M211" s="193"/>
      <c r="N211" s="1"/>
    </row>
    <row r="212" spans="1:15" ht="14.25" customHeight="1">
      <c r="A212" s="6"/>
      <c r="B212" s="159"/>
      <c r="C212" s="49"/>
      <c r="D212" s="25"/>
      <c r="E212" s="38"/>
      <c r="F212" s="45"/>
      <c r="G212" s="46"/>
      <c r="H212" s="47"/>
      <c r="I212" s="23"/>
      <c r="J212" s="23"/>
      <c r="K212" s="191"/>
      <c r="L212" s="194"/>
      <c r="M212" s="193"/>
      <c r="N212" s="1"/>
      <c r="O212" s="6"/>
    </row>
    <row r="213" spans="2:14" ht="14.25" customHeight="1">
      <c r="B213" s="159"/>
      <c r="C213" s="49"/>
      <c r="D213" s="25"/>
      <c r="E213" s="38" t="s">
        <v>352</v>
      </c>
      <c r="F213" s="45">
        <v>16</v>
      </c>
      <c r="G213" s="46"/>
      <c r="H213" s="47" t="s">
        <v>95</v>
      </c>
      <c r="I213" s="23">
        <f>27845320000+1288486000</f>
        <v>29133806000</v>
      </c>
      <c r="J213" s="23">
        <f>22838400274+1288481362</f>
        <v>24126881636</v>
      </c>
      <c r="K213" s="258" t="s">
        <v>627</v>
      </c>
      <c r="L213" s="259" t="s">
        <v>5</v>
      </c>
      <c r="M213" s="260" t="s">
        <v>628</v>
      </c>
      <c r="N213" s="1"/>
    </row>
    <row r="214" spans="2:14" ht="14.25" customHeight="1">
      <c r="B214" s="159"/>
      <c r="C214" s="49"/>
      <c r="D214" s="25"/>
      <c r="E214" s="38" t="s">
        <v>95</v>
      </c>
      <c r="F214" s="45"/>
      <c r="G214" s="46"/>
      <c r="H214" s="47"/>
      <c r="I214" s="23"/>
      <c r="J214" s="23"/>
      <c r="K214" s="261" t="s">
        <v>629</v>
      </c>
      <c r="L214" s="259"/>
      <c r="M214" s="260"/>
      <c r="N214" s="1"/>
    </row>
    <row r="215" spans="2:14" ht="14.25" customHeight="1">
      <c r="B215" s="159"/>
      <c r="C215" s="25"/>
      <c r="D215" s="25"/>
      <c r="E215" s="38"/>
      <c r="F215" s="45"/>
      <c r="G215" s="46"/>
      <c r="H215" s="47"/>
      <c r="I215" s="72"/>
      <c r="J215" s="72"/>
      <c r="K215" s="261" t="s">
        <v>744</v>
      </c>
      <c r="L215" s="259"/>
      <c r="M215" s="260"/>
      <c r="N215" s="1"/>
    </row>
    <row r="216" spans="2:14" ht="14.25" customHeight="1">
      <c r="B216" s="159"/>
      <c r="C216" s="49"/>
      <c r="D216" s="25"/>
      <c r="E216" s="38"/>
      <c r="F216" s="45"/>
      <c r="G216" s="46"/>
      <c r="H216" s="47"/>
      <c r="I216" s="23"/>
      <c r="J216" s="23"/>
      <c r="K216" s="261" t="s">
        <v>630</v>
      </c>
      <c r="L216" s="259"/>
      <c r="M216" s="260"/>
      <c r="N216" s="1"/>
    </row>
    <row r="217" spans="2:14" ht="14.25" customHeight="1">
      <c r="B217" s="159"/>
      <c r="C217" s="49"/>
      <c r="D217" s="25"/>
      <c r="E217" s="38"/>
      <c r="F217" s="45"/>
      <c r="G217" s="46"/>
      <c r="H217" s="47"/>
      <c r="I217" s="23"/>
      <c r="J217" s="23"/>
      <c r="K217" s="261" t="s">
        <v>745</v>
      </c>
      <c r="L217" s="259"/>
      <c r="M217" s="260"/>
      <c r="N217" s="1"/>
    </row>
    <row r="218" spans="2:14" ht="14.25" customHeight="1">
      <c r="B218" s="159"/>
      <c r="C218" s="49"/>
      <c r="D218" s="25"/>
      <c r="E218" s="38"/>
      <c r="F218" s="45"/>
      <c r="G218" s="46"/>
      <c r="H218" s="47"/>
      <c r="I218" s="23"/>
      <c r="J218" s="23"/>
      <c r="K218" s="258" t="s">
        <v>631</v>
      </c>
      <c r="L218" s="259"/>
      <c r="M218" s="260"/>
      <c r="N218" s="1"/>
    </row>
    <row r="219" spans="2:14" ht="14.25" customHeight="1">
      <c r="B219" s="159"/>
      <c r="C219" s="49"/>
      <c r="D219" s="25"/>
      <c r="E219" s="38"/>
      <c r="F219" s="45"/>
      <c r="G219" s="46"/>
      <c r="H219" s="47"/>
      <c r="I219" s="23"/>
      <c r="J219" s="23"/>
      <c r="K219" s="261" t="s">
        <v>746</v>
      </c>
      <c r="L219" s="259"/>
      <c r="M219" s="260"/>
      <c r="N219" s="1"/>
    </row>
    <row r="220" spans="2:14" ht="14.25" customHeight="1">
      <c r="B220" s="159"/>
      <c r="C220" s="25"/>
      <c r="D220" s="25"/>
      <c r="E220" s="38"/>
      <c r="F220" s="45"/>
      <c r="G220" s="46"/>
      <c r="H220" s="47"/>
      <c r="I220" s="72"/>
      <c r="J220" s="72"/>
      <c r="K220" s="258" t="s">
        <v>632</v>
      </c>
      <c r="L220" s="259"/>
      <c r="M220" s="260"/>
      <c r="N220" s="1"/>
    </row>
    <row r="221" spans="2:14" ht="14.25" customHeight="1">
      <c r="B221" s="159"/>
      <c r="C221" s="49"/>
      <c r="D221" s="25"/>
      <c r="E221" s="38"/>
      <c r="F221" s="45"/>
      <c r="G221" s="46"/>
      <c r="H221" s="47"/>
      <c r="I221" s="23"/>
      <c r="J221" s="23"/>
      <c r="K221" s="261" t="s">
        <v>747</v>
      </c>
      <c r="L221" s="259"/>
      <c r="M221" s="260"/>
      <c r="N221" s="1"/>
    </row>
    <row r="222" spans="2:14" ht="14.25" customHeight="1">
      <c r="B222" s="159"/>
      <c r="C222" s="49"/>
      <c r="D222" s="25"/>
      <c r="E222" s="38"/>
      <c r="F222" s="45"/>
      <c r="G222" s="46"/>
      <c r="H222" s="47"/>
      <c r="I222" s="23"/>
      <c r="J222" s="23"/>
      <c r="K222" s="258" t="s">
        <v>633</v>
      </c>
      <c r="L222" s="259"/>
      <c r="M222" s="260"/>
      <c r="N222" s="1"/>
    </row>
    <row r="223" spans="2:14" ht="14.25" customHeight="1">
      <c r="B223" s="159"/>
      <c r="C223" s="49"/>
      <c r="D223" s="25"/>
      <c r="E223" s="38"/>
      <c r="F223" s="45"/>
      <c r="G223" s="46"/>
      <c r="H223" s="47"/>
      <c r="I223" s="23"/>
      <c r="J223" s="23"/>
      <c r="K223" s="261" t="s">
        <v>748</v>
      </c>
      <c r="L223" s="259"/>
      <c r="M223" s="260"/>
      <c r="N223" s="1"/>
    </row>
    <row r="224" spans="2:14" ht="14.25" customHeight="1">
      <c r="B224" s="159"/>
      <c r="C224" s="49"/>
      <c r="D224" s="25"/>
      <c r="E224" s="38"/>
      <c r="F224" s="45"/>
      <c r="G224" s="46"/>
      <c r="H224" s="47"/>
      <c r="I224" s="23"/>
      <c r="J224" s="23"/>
      <c r="K224" s="258" t="s">
        <v>634</v>
      </c>
      <c r="L224" s="259"/>
      <c r="M224" s="260"/>
      <c r="N224" s="1"/>
    </row>
    <row r="225" spans="1:15" ht="14.25" customHeight="1">
      <c r="A225" s="6"/>
      <c r="B225" s="159"/>
      <c r="C225" s="49"/>
      <c r="D225" s="25"/>
      <c r="E225" s="38"/>
      <c r="F225" s="45"/>
      <c r="G225" s="46"/>
      <c r="H225" s="47"/>
      <c r="I225" s="23"/>
      <c r="J225" s="23"/>
      <c r="K225" s="191"/>
      <c r="L225" s="195"/>
      <c r="M225" s="193"/>
      <c r="N225" s="1"/>
      <c r="O225" s="6"/>
    </row>
    <row r="226" spans="1:15" ht="14.25" customHeight="1">
      <c r="A226" s="6"/>
      <c r="B226" s="159"/>
      <c r="C226" s="49"/>
      <c r="D226" s="25"/>
      <c r="E226" s="38" t="s">
        <v>352</v>
      </c>
      <c r="F226" s="45">
        <v>17</v>
      </c>
      <c r="G226" s="46"/>
      <c r="H226" s="47" t="s">
        <v>106</v>
      </c>
      <c r="I226" s="23">
        <f>7244623000+78402000</f>
        <v>7323025000</v>
      </c>
      <c r="J226" s="23">
        <f>7149803245+78401900</f>
        <v>7228205145</v>
      </c>
      <c r="K226" s="258" t="s">
        <v>7</v>
      </c>
      <c r="L226" s="195" t="s">
        <v>5</v>
      </c>
      <c r="M226" s="193" t="s">
        <v>242</v>
      </c>
      <c r="N226" s="1"/>
      <c r="O226" s="6"/>
    </row>
    <row r="227" spans="1:15" ht="14.25" customHeight="1">
      <c r="A227" s="6"/>
      <c r="B227" s="159"/>
      <c r="C227" s="49"/>
      <c r="D227" s="25"/>
      <c r="E227" s="38" t="s">
        <v>95</v>
      </c>
      <c r="F227" s="45"/>
      <c r="G227" s="46"/>
      <c r="H227" s="47"/>
      <c r="I227" s="23"/>
      <c r="J227" s="23"/>
      <c r="K227" s="258" t="s">
        <v>243</v>
      </c>
      <c r="L227" s="195"/>
      <c r="M227" s="193"/>
      <c r="N227" s="1"/>
      <c r="O227" s="6"/>
    </row>
    <row r="228" spans="1:15" ht="14.25" customHeight="1">
      <c r="A228" s="6"/>
      <c r="B228" s="159"/>
      <c r="C228" s="49"/>
      <c r="D228" s="25"/>
      <c r="E228" s="38"/>
      <c r="F228" s="45"/>
      <c r="G228" s="46"/>
      <c r="H228" s="47"/>
      <c r="I228" s="23"/>
      <c r="J228" s="23"/>
      <c r="K228" s="261" t="s">
        <v>635</v>
      </c>
      <c r="L228" s="195"/>
      <c r="M228" s="193"/>
      <c r="N228" s="1"/>
      <c r="O228" s="6"/>
    </row>
    <row r="229" spans="1:15" ht="14.25" customHeight="1">
      <c r="A229" s="6"/>
      <c r="B229" s="159"/>
      <c r="C229" s="49"/>
      <c r="D229" s="25"/>
      <c r="E229" s="38"/>
      <c r="F229" s="45"/>
      <c r="G229" s="46"/>
      <c r="H229" s="47"/>
      <c r="I229" s="23"/>
      <c r="J229" s="23"/>
      <c r="K229" s="261" t="s">
        <v>749</v>
      </c>
      <c r="L229" s="195"/>
      <c r="M229" s="193"/>
      <c r="N229" s="1"/>
      <c r="O229" s="6"/>
    </row>
    <row r="230" spans="1:15" ht="14.25" customHeight="1">
      <c r="A230" s="6"/>
      <c r="B230" s="159"/>
      <c r="C230" s="49"/>
      <c r="D230" s="25"/>
      <c r="E230" s="38"/>
      <c r="F230" s="45"/>
      <c r="G230" s="46"/>
      <c r="H230" s="47"/>
      <c r="I230" s="23"/>
      <c r="J230" s="23"/>
      <c r="K230" s="258" t="s">
        <v>636</v>
      </c>
      <c r="L230" s="195"/>
      <c r="M230" s="193"/>
      <c r="N230" s="1"/>
      <c r="O230" s="6"/>
    </row>
    <row r="231" spans="1:15" ht="14.25" customHeight="1">
      <c r="A231" s="6"/>
      <c r="B231" s="159"/>
      <c r="C231" s="49"/>
      <c r="D231" s="25"/>
      <c r="E231" s="38"/>
      <c r="F231" s="45"/>
      <c r="G231" s="46"/>
      <c r="H231" s="47"/>
      <c r="I231" s="23"/>
      <c r="J231" s="23"/>
      <c r="K231" s="261" t="s">
        <v>751</v>
      </c>
      <c r="L231" s="195"/>
      <c r="M231" s="193"/>
      <c r="N231" s="1"/>
      <c r="O231" s="6"/>
    </row>
    <row r="232" spans="1:15" ht="14.25" customHeight="1">
      <c r="A232" s="6"/>
      <c r="B232" s="159"/>
      <c r="C232" s="49"/>
      <c r="D232" s="25"/>
      <c r="E232" s="38"/>
      <c r="F232" s="45"/>
      <c r="G232" s="46"/>
      <c r="H232" s="47"/>
      <c r="I232" s="23"/>
      <c r="J232" s="23"/>
      <c r="K232" s="258" t="s">
        <v>244</v>
      </c>
      <c r="L232" s="195"/>
      <c r="M232" s="193"/>
      <c r="N232" s="1"/>
      <c r="O232" s="6"/>
    </row>
    <row r="233" spans="1:15" ht="14.25" customHeight="1">
      <c r="A233" s="6"/>
      <c r="B233" s="159"/>
      <c r="C233" s="49"/>
      <c r="D233" s="25"/>
      <c r="E233" s="38"/>
      <c r="F233" s="45"/>
      <c r="G233" s="46"/>
      <c r="H233" s="47"/>
      <c r="I233" s="23"/>
      <c r="J233" s="23"/>
      <c r="K233" s="261" t="s">
        <v>750</v>
      </c>
      <c r="L233" s="195"/>
      <c r="M233" s="193"/>
      <c r="N233" s="1"/>
      <c r="O233" s="6"/>
    </row>
    <row r="234" spans="1:15" ht="14.25" customHeight="1">
      <c r="A234" s="6"/>
      <c r="B234" s="159"/>
      <c r="C234" s="49"/>
      <c r="D234" s="25"/>
      <c r="E234" s="38"/>
      <c r="F234" s="45"/>
      <c r="G234" s="46"/>
      <c r="H234" s="47"/>
      <c r="I234" s="23"/>
      <c r="J234" s="23"/>
      <c r="K234" s="191" t="s">
        <v>637</v>
      </c>
      <c r="L234" s="195"/>
      <c r="M234" s="193"/>
      <c r="N234" s="1"/>
      <c r="O234" s="6"/>
    </row>
    <row r="235" spans="1:15" ht="14.25" customHeight="1" thickBot="1">
      <c r="A235" s="6"/>
      <c r="B235" s="163"/>
      <c r="C235" s="50"/>
      <c r="D235" s="51"/>
      <c r="E235" s="52"/>
      <c r="F235" s="53"/>
      <c r="G235" s="54"/>
      <c r="H235" s="55"/>
      <c r="I235" s="56"/>
      <c r="J235" s="56"/>
      <c r="K235" s="200"/>
      <c r="L235" s="199"/>
      <c r="M235" s="198"/>
      <c r="N235" s="1"/>
      <c r="O235" s="6"/>
    </row>
    <row r="236" spans="1:15" ht="14.25" customHeight="1">
      <c r="A236" s="6"/>
      <c r="B236" s="159"/>
      <c r="C236" s="49"/>
      <c r="D236" s="25"/>
      <c r="E236" s="38" t="s">
        <v>352</v>
      </c>
      <c r="F236" s="45">
        <v>18</v>
      </c>
      <c r="G236" s="46"/>
      <c r="H236" s="47" t="s">
        <v>107</v>
      </c>
      <c r="I236" s="23">
        <f>357193000+35923000</f>
        <v>393116000</v>
      </c>
      <c r="J236" s="23">
        <f>332889600+35922400</f>
        <v>368812000</v>
      </c>
      <c r="K236" s="258" t="s">
        <v>231</v>
      </c>
      <c r="L236" s="195" t="s">
        <v>5</v>
      </c>
      <c r="M236" s="193" t="s">
        <v>232</v>
      </c>
      <c r="N236" s="1"/>
      <c r="O236" s="6"/>
    </row>
    <row r="237" spans="1:15" ht="14.25" customHeight="1">
      <c r="A237" s="6"/>
      <c r="B237" s="159"/>
      <c r="C237" s="49"/>
      <c r="D237" s="25"/>
      <c r="E237" s="38" t="s">
        <v>95</v>
      </c>
      <c r="F237" s="45"/>
      <c r="G237" s="46"/>
      <c r="H237" s="47"/>
      <c r="I237" s="23"/>
      <c r="J237" s="23"/>
      <c r="K237" s="258" t="s">
        <v>233</v>
      </c>
      <c r="L237" s="195"/>
      <c r="M237" s="193"/>
      <c r="N237" s="1"/>
      <c r="O237" s="6"/>
    </row>
    <row r="238" spans="1:15" ht="14.25" customHeight="1">
      <c r="A238" s="6"/>
      <c r="B238" s="159"/>
      <c r="C238" s="49"/>
      <c r="D238" s="25"/>
      <c r="E238" s="38"/>
      <c r="F238" s="45"/>
      <c r="G238" s="46"/>
      <c r="H238" s="47"/>
      <c r="I238" s="23"/>
      <c r="J238" s="23"/>
      <c r="K238" s="261" t="s">
        <v>752</v>
      </c>
      <c r="L238" s="195"/>
      <c r="M238" s="193"/>
      <c r="N238" s="1"/>
      <c r="O238" s="6"/>
    </row>
    <row r="239" spans="1:15" ht="14.25" customHeight="1">
      <c r="A239" s="6"/>
      <c r="B239" s="159"/>
      <c r="C239" s="49"/>
      <c r="D239" s="25"/>
      <c r="E239" s="38"/>
      <c r="F239" s="45"/>
      <c r="G239" s="46"/>
      <c r="H239" s="47"/>
      <c r="I239" s="23"/>
      <c r="J239" s="23"/>
      <c r="K239" s="258" t="s">
        <v>638</v>
      </c>
      <c r="L239" s="195"/>
      <c r="M239" s="193"/>
      <c r="N239" s="1"/>
      <c r="O239" s="6"/>
    </row>
    <row r="240" spans="1:15" ht="14.25" customHeight="1">
      <c r="A240" s="6"/>
      <c r="B240" s="159"/>
      <c r="C240" s="49"/>
      <c r="D240" s="25"/>
      <c r="E240" s="38"/>
      <c r="F240" s="45"/>
      <c r="G240" s="46"/>
      <c r="H240" s="47"/>
      <c r="I240" s="23"/>
      <c r="J240" s="23"/>
      <c r="K240" s="261" t="s">
        <v>753</v>
      </c>
      <c r="L240" s="195"/>
      <c r="M240" s="193"/>
      <c r="N240" s="1"/>
      <c r="O240" s="6"/>
    </row>
    <row r="241" spans="1:15" ht="14.25" customHeight="1">
      <c r="A241" s="6"/>
      <c r="B241" s="159"/>
      <c r="C241" s="49"/>
      <c r="D241" s="25"/>
      <c r="E241" s="38"/>
      <c r="F241" s="45"/>
      <c r="G241" s="46"/>
      <c r="H241" s="47"/>
      <c r="I241" s="23"/>
      <c r="J241" s="23"/>
      <c r="K241" s="263" t="s">
        <v>639</v>
      </c>
      <c r="L241" s="195"/>
      <c r="M241" s="193"/>
      <c r="N241" s="1"/>
      <c r="O241" s="6"/>
    </row>
    <row r="242" spans="1:15" ht="14.25" customHeight="1">
      <c r="A242" s="6"/>
      <c r="B242" s="159"/>
      <c r="C242" s="49"/>
      <c r="D242" s="25"/>
      <c r="E242" s="38"/>
      <c r="F242" s="45"/>
      <c r="G242" s="46"/>
      <c r="H242" s="47"/>
      <c r="I242" s="23"/>
      <c r="J242" s="23"/>
      <c r="K242" s="257"/>
      <c r="L242" s="195"/>
      <c r="M242" s="193"/>
      <c r="N242" s="1"/>
      <c r="O242" s="6"/>
    </row>
    <row r="243" spans="1:15" ht="14.25" customHeight="1">
      <c r="A243" s="6"/>
      <c r="B243" s="159"/>
      <c r="C243" s="49"/>
      <c r="D243" s="25"/>
      <c r="E243" s="38" t="s">
        <v>352</v>
      </c>
      <c r="F243" s="45">
        <v>19</v>
      </c>
      <c r="G243" s="46"/>
      <c r="H243" s="47" t="s">
        <v>191</v>
      </c>
      <c r="I243" s="23">
        <v>3270000</v>
      </c>
      <c r="J243" s="23">
        <v>3269050</v>
      </c>
      <c r="K243" s="259" t="s">
        <v>5</v>
      </c>
      <c r="L243" s="194"/>
      <c r="M243" s="193"/>
      <c r="N243" s="1"/>
      <c r="O243" s="6"/>
    </row>
    <row r="244" spans="1:15" ht="14.25" customHeight="1">
      <c r="A244" s="6"/>
      <c r="B244" s="159"/>
      <c r="C244" s="49"/>
      <c r="D244" s="25"/>
      <c r="E244" s="38" t="s">
        <v>95</v>
      </c>
      <c r="F244" s="45"/>
      <c r="G244" s="46"/>
      <c r="H244" s="47"/>
      <c r="I244" s="23"/>
      <c r="J244" s="23"/>
      <c r="K244" s="261" t="s">
        <v>640</v>
      </c>
      <c r="L244" s="195"/>
      <c r="M244" s="193"/>
      <c r="N244" s="1"/>
      <c r="O244" s="6"/>
    </row>
    <row r="245" spans="1:15" ht="14.25" customHeight="1">
      <c r="A245" s="14"/>
      <c r="B245" s="159"/>
      <c r="C245" s="49"/>
      <c r="D245" s="25"/>
      <c r="E245" s="38"/>
      <c r="F245" s="45"/>
      <c r="G245" s="46"/>
      <c r="H245" s="47"/>
      <c r="I245" s="23"/>
      <c r="J245" s="23"/>
      <c r="K245" s="191" t="s">
        <v>754</v>
      </c>
      <c r="L245" s="195"/>
      <c r="M245" s="193"/>
      <c r="N245" s="1"/>
      <c r="O245" s="6"/>
    </row>
    <row r="246" spans="1:15" ht="14.25" customHeight="1" thickBot="1">
      <c r="A246" s="6"/>
      <c r="B246" s="163"/>
      <c r="C246" s="50"/>
      <c r="D246" s="51"/>
      <c r="E246" s="52"/>
      <c r="F246" s="53"/>
      <c r="G246" s="54"/>
      <c r="H246" s="55"/>
      <c r="I246" s="56"/>
      <c r="J246" s="56"/>
      <c r="K246" s="200"/>
      <c r="L246" s="199"/>
      <c r="M246" s="198"/>
      <c r="N246" s="1"/>
      <c r="O246" s="6"/>
    </row>
    <row r="247" spans="2:15" ht="14.25" customHeight="1">
      <c r="B247" s="158"/>
      <c r="C247" s="185"/>
      <c r="D247" s="37"/>
      <c r="E247" s="74"/>
      <c r="F247" s="43"/>
      <c r="G247" s="75"/>
      <c r="H247" s="76"/>
      <c r="I247" s="42"/>
      <c r="J247" s="42"/>
      <c r="K247" s="194"/>
      <c r="L247" s="194"/>
      <c r="M247" s="193"/>
      <c r="N247" s="1"/>
      <c r="O247" s="6"/>
    </row>
    <row r="248" spans="2:15" ht="14.25" customHeight="1">
      <c r="B248" s="158" t="s">
        <v>74</v>
      </c>
      <c r="C248" s="63">
        <v>29397148000</v>
      </c>
      <c r="D248" s="25">
        <v>26383154334</v>
      </c>
      <c r="E248" s="38" t="s">
        <v>355</v>
      </c>
      <c r="F248" s="45">
        <v>1</v>
      </c>
      <c r="G248" s="46"/>
      <c r="H248" s="47" t="s">
        <v>82</v>
      </c>
      <c r="I248" s="23">
        <v>1020000</v>
      </c>
      <c r="J248" s="23">
        <v>1020000</v>
      </c>
      <c r="K248" s="259" t="s">
        <v>5</v>
      </c>
      <c r="L248" s="262"/>
      <c r="M248" s="260"/>
      <c r="N248" s="1"/>
      <c r="O248" s="6"/>
    </row>
    <row r="249" spans="2:15" ht="14.25" customHeight="1">
      <c r="B249" s="159"/>
      <c r="C249" s="49"/>
      <c r="D249" s="25"/>
      <c r="E249" s="38"/>
      <c r="F249" s="45"/>
      <c r="G249" s="46"/>
      <c r="H249" s="47"/>
      <c r="I249" s="23"/>
      <c r="J249" s="23"/>
      <c r="K249" s="258" t="s">
        <v>771</v>
      </c>
      <c r="L249" s="262"/>
      <c r="M249" s="260"/>
      <c r="N249" s="1"/>
      <c r="O249" s="6"/>
    </row>
    <row r="250" spans="2:15" ht="14.25" customHeight="1">
      <c r="B250" s="159"/>
      <c r="C250" s="49" t="s">
        <v>52</v>
      </c>
      <c r="D250" s="25" t="s">
        <v>52</v>
      </c>
      <c r="E250" s="38"/>
      <c r="F250" s="45"/>
      <c r="G250" s="46"/>
      <c r="H250" s="47"/>
      <c r="I250" s="23"/>
      <c r="J250" s="23"/>
      <c r="K250" s="258"/>
      <c r="L250" s="262"/>
      <c r="M250" s="260"/>
      <c r="N250" s="1"/>
      <c r="O250" s="6"/>
    </row>
    <row r="251" spans="2:14" ht="14.25" customHeight="1">
      <c r="B251" s="159"/>
      <c r="C251" s="63">
        <f>7084894000+28722000+453471000+10100000+153904000+111450000</f>
        <v>7842541000</v>
      </c>
      <c r="D251" s="25">
        <v>7030809193</v>
      </c>
      <c r="E251" s="38"/>
      <c r="F251" s="45">
        <v>2</v>
      </c>
      <c r="G251" s="46"/>
      <c r="H251" s="47" t="s">
        <v>109</v>
      </c>
      <c r="I251" s="23">
        <f>105142000+470000</f>
        <v>105612000</v>
      </c>
      <c r="J251" s="23">
        <v>82834617</v>
      </c>
      <c r="K251" s="259" t="s">
        <v>5</v>
      </c>
      <c r="L251" s="262"/>
      <c r="M251" s="260"/>
      <c r="N251" s="1"/>
    </row>
    <row r="252" spans="2:14" ht="14.25" customHeight="1">
      <c r="B252" s="159"/>
      <c r="C252" s="44" t="s">
        <v>55</v>
      </c>
      <c r="D252" s="25" t="s">
        <v>55</v>
      </c>
      <c r="E252" s="38"/>
      <c r="F252" s="45"/>
      <c r="G252" s="46"/>
      <c r="H252" s="47"/>
      <c r="I252" s="23"/>
      <c r="J252" s="23"/>
      <c r="K252" s="258" t="s">
        <v>772</v>
      </c>
      <c r="L252" s="262"/>
      <c r="M252" s="260"/>
      <c r="N252" s="1"/>
    </row>
    <row r="253" spans="2:14" ht="14.25" customHeight="1">
      <c r="B253" s="159"/>
      <c r="C253" s="63">
        <v>15635000000</v>
      </c>
      <c r="D253" s="25">
        <v>15387000000</v>
      </c>
      <c r="E253" s="38"/>
      <c r="F253" s="45"/>
      <c r="G253" s="46"/>
      <c r="H253" s="47"/>
      <c r="I253" s="23"/>
      <c r="J253" s="23"/>
      <c r="K253" s="258" t="s">
        <v>642</v>
      </c>
      <c r="L253" s="262"/>
      <c r="M253" s="260"/>
      <c r="N253" s="1"/>
    </row>
    <row r="254" spans="2:14" ht="14.25" customHeight="1">
      <c r="B254" s="159"/>
      <c r="C254" s="49" t="s">
        <v>53</v>
      </c>
      <c r="D254" s="25" t="s">
        <v>53</v>
      </c>
      <c r="E254" s="38"/>
      <c r="F254" s="45"/>
      <c r="G254" s="46"/>
      <c r="H254" s="47"/>
      <c r="I254" s="23"/>
      <c r="J254" s="23"/>
      <c r="K254" s="226" t="s">
        <v>321</v>
      </c>
      <c r="L254" s="262"/>
      <c r="M254" s="260"/>
      <c r="N254" s="1"/>
    </row>
    <row r="255" spans="2:14" ht="14.25" customHeight="1">
      <c r="B255" s="159"/>
      <c r="C255" s="63">
        <f>1782615000+6000000+14600000+1177712000</f>
        <v>2980927000</v>
      </c>
      <c r="D255" s="25">
        <f>1749423027+1177712000</f>
        <v>2927135027</v>
      </c>
      <c r="E255" s="38"/>
      <c r="F255" s="45"/>
      <c r="G255" s="46"/>
      <c r="H255" s="47"/>
      <c r="I255" s="23"/>
      <c r="J255" s="23"/>
      <c r="K255" s="258" t="s">
        <v>778</v>
      </c>
      <c r="L255" s="262"/>
      <c r="M255" s="260"/>
      <c r="N255" s="1"/>
    </row>
    <row r="256" spans="2:14" ht="14.25" customHeight="1">
      <c r="B256" s="159"/>
      <c r="C256" s="49" t="s">
        <v>54</v>
      </c>
      <c r="D256" s="25" t="s">
        <v>54</v>
      </c>
      <c r="E256" s="38"/>
      <c r="F256" s="45"/>
      <c r="G256" s="46"/>
      <c r="H256" s="47"/>
      <c r="I256" s="23"/>
      <c r="J256" s="23"/>
      <c r="K256" s="259"/>
      <c r="L256" s="262"/>
      <c r="M256" s="260"/>
      <c r="N256" s="1"/>
    </row>
    <row r="257" spans="2:14" ht="14.25" customHeight="1">
      <c r="B257" s="159"/>
      <c r="C257" s="63">
        <f>C248-C251-C253-C255</f>
        <v>2938680000</v>
      </c>
      <c r="D257" s="25">
        <f>D248-D251-D253-D255</f>
        <v>1038210114</v>
      </c>
      <c r="E257" s="38"/>
      <c r="F257" s="45">
        <v>3</v>
      </c>
      <c r="G257" s="46"/>
      <c r="H257" s="47" t="s">
        <v>110</v>
      </c>
      <c r="I257" s="23">
        <v>27000</v>
      </c>
      <c r="J257" s="23">
        <v>26243</v>
      </c>
      <c r="K257" s="259" t="s">
        <v>204</v>
      </c>
      <c r="L257" s="262"/>
      <c r="M257" s="260"/>
      <c r="N257" s="1"/>
    </row>
    <row r="258" spans="2:14" ht="14.25" customHeight="1">
      <c r="B258" s="159"/>
      <c r="D258" s="48"/>
      <c r="E258" s="38"/>
      <c r="F258" s="45"/>
      <c r="G258" s="46"/>
      <c r="H258" s="47"/>
      <c r="I258" s="23"/>
      <c r="J258" s="23"/>
      <c r="K258" s="258"/>
      <c r="L258" s="262"/>
      <c r="M258" s="260"/>
      <c r="N258" s="1"/>
    </row>
    <row r="259" spans="2:14" ht="14.25" customHeight="1">
      <c r="B259" s="159"/>
      <c r="D259" s="48"/>
      <c r="E259" s="38" t="s">
        <v>352</v>
      </c>
      <c r="F259" s="45">
        <v>4</v>
      </c>
      <c r="G259" s="46"/>
      <c r="H259" s="47" t="s">
        <v>111</v>
      </c>
      <c r="I259" s="23">
        <f>240798000+337110000</f>
        <v>577908000</v>
      </c>
      <c r="J259" s="23">
        <f>240796900+244582940</f>
        <v>485379840</v>
      </c>
      <c r="K259" s="259" t="s">
        <v>5</v>
      </c>
      <c r="L259" s="262"/>
      <c r="M259" s="260"/>
      <c r="N259" s="1"/>
    </row>
    <row r="260" spans="2:14" ht="14.25" customHeight="1">
      <c r="B260" s="159"/>
      <c r="C260" s="34"/>
      <c r="D260" s="48"/>
      <c r="E260" s="38" t="s">
        <v>126</v>
      </c>
      <c r="F260" s="45"/>
      <c r="G260" s="46"/>
      <c r="H260" s="47"/>
      <c r="I260" s="23"/>
      <c r="J260" s="23"/>
      <c r="K260" s="261" t="s">
        <v>970</v>
      </c>
      <c r="L260" s="262"/>
      <c r="M260" s="260"/>
      <c r="N260" s="1"/>
    </row>
    <row r="261" spans="2:14" ht="14.25" customHeight="1">
      <c r="B261" s="159"/>
      <c r="C261" s="34"/>
      <c r="D261" s="48"/>
      <c r="E261" s="38"/>
      <c r="F261" s="45"/>
      <c r="G261" s="46"/>
      <c r="H261" s="47"/>
      <c r="I261" s="23"/>
      <c r="J261" s="23"/>
      <c r="K261" s="258" t="s">
        <v>773</v>
      </c>
      <c r="L261" s="262"/>
      <c r="M261" s="260"/>
      <c r="N261" s="1"/>
    </row>
    <row r="262" spans="2:14" ht="14.25" customHeight="1">
      <c r="B262" s="159"/>
      <c r="C262" s="34"/>
      <c r="D262" s="48"/>
      <c r="E262" s="38"/>
      <c r="F262" s="45"/>
      <c r="G262" s="46"/>
      <c r="H262" s="47"/>
      <c r="I262" s="23"/>
      <c r="J262" s="23"/>
      <c r="K262" s="258" t="s">
        <v>643</v>
      </c>
      <c r="L262" s="262"/>
      <c r="M262" s="260"/>
      <c r="N262" s="1"/>
    </row>
    <row r="263" spans="2:14" ht="14.25" customHeight="1">
      <c r="B263" s="159"/>
      <c r="C263" s="34"/>
      <c r="D263" s="48"/>
      <c r="E263" s="38"/>
      <c r="F263" s="45"/>
      <c r="G263" s="46"/>
      <c r="H263" s="47"/>
      <c r="I263" s="23"/>
      <c r="J263" s="23"/>
      <c r="K263" s="258" t="s">
        <v>774</v>
      </c>
      <c r="L263" s="262"/>
      <c r="M263" s="260"/>
      <c r="N263" s="1"/>
    </row>
    <row r="264" spans="2:14" ht="14.25" customHeight="1">
      <c r="B264" s="159"/>
      <c r="C264" s="34"/>
      <c r="D264" s="48"/>
      <c r="E264" s="38"/>
      <c r="F264" s="45"/>
      <c r="G264" s="46"/>
      <c r="H264" s="47"/>
      <c r="I264" s="23"/>
      <c r="J264" s="23"/>
      <c r="K264" s="258" t="s">
        <v>41</v>
      </c>
      <c r="L264" s="262"/>
      <c r="M264" s="260"/>
      <c r="N264" s="1"/>
    </row>
    <row r="265" spans="2:14" ht="14.25" customHeight="1">
      <c r="B265" s="159"/>
      <c r="C265" s="34"/>
      <c r="D265" s="48"/>
      <c r="E265" s="38"/>
      <c r="F265" s="45"/>
      <c r="G265" s="46"/>
      <c r="H265" s="47"/>
      <c r="I265" s="23"/>
      <c r="J265" s="23"/>
      <c r="K265" s="261" t="s">
        <v>775</v>
      </c>
      <c r="L265" s="262"/>
      <c r="M265" s="260"/>
      <c r="N265" s="1"/>
    </row>
    <row r="266" spans="2:14" ht="14.25" customHeight="1">
      <c r="B266" s="159"/>
      <c r="C266" s="34"/>
      <c r="D266" s="48"/>
      <c r="E266" s="38"/>
      <c r="F266" s="45"/>
      <c r="G266" s="46"/>
      <c r="H266" s="47"/>
      <c r="I266" s="23"/>
      <c r="J266" s="23"/>
      <c r="K266" s="258" t="s">
        <v>383</v>
      </c>
      <c r="L266" s="262"/>
      <c r="M266" s="260"/>
      <c r="N266" s="1"/>
    </row>
    <row r="267" spans="2:14" ht="14.25" customHeight="1">
      <c r="B267" s="159"/>
      <c r="C267" s="34"/>
      <c r="D267" s="48"/>
      <c r="E267" s="38"/>
      <c r="F267" s="45"/>
      <c r="G267" s="46"/>
      <c r="H267" s="47"/>
      <c r="I267" s="23"/>
      <c r="J267" s="23"/>
      <c r="K267" s="258"/>
      <c r="L267" s="262"/>
      <c r="M267" s="260"/>
      <c r="N267" s="1"/>
    </row>
    <row r="268" spans="2:14" ht="14.25" customHeight="1">
      <c r="B268" s="159"/>
      <c r="C268" s="34"/>
      <c r="D268" s="48"/>
      <c r="E268" s="38"/>
      <c r="F268" s="45">
        <v>5</v>
      </c>
      <c r="G268" s="46"/>
      <c r="H268" s="47" t="s">
        <v>356</v>
      </c>
      <c r="I268" s="23">
        <f>1191016000+34000</f>
        <v>1191050000</v>
      </c>
      <c r="J268" s="23">
        <v>952444800</v>
      </c>
      <c r="K268" s="259" t="s">
        <v>5</v>
      </c>
      <c r="L268" s="262"/>
      <c r="M268" s="260"/>
      <c r="N268" s="1"/>
    </row>
    <row r="269" spans="2:14" ht="14.25" customHeight="1">
      <c r="B269" s="159"/>
      <c r="C269" s="34"/>
      <c r="D269" s="48"/>
      <c r="E269" s="38"/>
      <c r="F269" s="45"/>
      <c r="G269" s="46"/>
      <c r="H269" s="47" t="s">
        <v>357</v>
      </c>
      <c r="I269" s="23"/>
      <c r="J269" s="23"/>
      <c r="K269" s="258" t="s">
        <v>644</v>
      </c>
      <c r="L269" s="262"/>
      <c r="M269" s="260"/>
      <c r="N269" s="1"/>
    </row>
    <row r="270" spans="2:14" ht="14.25" customHeight="1">
      <c r="B270" s="159"/>
      <c r="C270" s="34"/>
      <c r="D270" s="48"/>
      <c r="E270" s="38"/>
      <c r="F270" s="45"/>
      <c r="G270" s="46"/>
      <c r="H270" s="47"/>
      <c r="I270" s="23"/>
      <c r="J270" s="23"/>
      <c r="K270" s="258" t="s">
        <v>645</v>
      </c>
      <c r="L270" s="262"/>
      <c r="M270" s="260"/>
      <c r="N270" s="1"/>
    </row>
    <row r="271" spans="2:14" ht="14.25" customHeight="1">
      <c r="B271" s="159"/>
      <c r="C271" s="34"/>
      <c r="D271" s="48"/>
      <c r="E271" s="38"/>
      <c r="F271" s="45"/>
      <c r="G271" s="46"/>
      <c r="H271" s="47"/>
      <c r="I271" s="23"/>
      <c r="J271" s="23"/>
      <c r="K271" s="258" t="s">
        <v>776</v>
      </c>
      <c r="L271" s="262"/>
      <c r="M271" s="260"/>
      <c r="N271" s="1"/>
    </row>
    <row r="272" spans="2:14" ht="14.25" customHeight="1">
      <c r="B272" s="159"/>
      <c r="C272" s="34"/>
      <c r="D272" s="48"/>
      <c r="E272" s="38"/>
      <c r="F272" s="45"/>
      <c r="G272" s="46"/>
      <c r="H272" s="47"/>
      <c r="I272" s="23"/>
      <c r="J272" s="42"/>
      <c r="K272" s="258" t="s">
        <v>777</v>
      </c>
      <c r="L272" s="262"/>
      <c r="M272" s="260"/>
      <c r="N272" s="1"/>
    </row>
    <row r="273" spans="2:14" ht="14.25" customHeight="1">
      <c r="B273" s="159"/>
      <c r="C273" s="34"/>
      <c r="D273" s="48"/>
      <c r="E273" s="38"/>
      <c r="F273" s="45"/>
      <c r="G273" s="46"/>
      <c r="H273" s="47"/>
      <c r="I273" s="23"/>
      <c r="J273" s="23"/>
      <c r="K273" s="258" t="s">
        <v>646</v>
      </c>
      <c r="L273" s="262"/>
      <c r="M273" s="260"/>
      <c r="N273" s="1"/>
    </row>
    <row r="274" spans="2:14" ht="14.25" customHeight="1">
      <c r="B274" s="159"/>
      <c r="C274" s="34"/>
      <c r="D274" s="48"/>
      <c r="E274" s="38"/>
      <c r="F274" s="45"/>
      <c r="G274" s="46"/>
      <c r="H274" s="47"/>
      <c r="I274" s="23"/>
      <c r="J274" s="23"/>
      <c r="K274" s="261" t="s">
        <v>811</v>
      </c>
      <c r="L274" s="262"/>
      <c r="M274" s="260"/>
      <c r="N274" s="1"/>
    </row>
    <row r="275" spans="2:14" ht="14.25" customHeight="1">
      <c r="B275" s="159"/>
      <c r="C275" s="34"/>
      <c r="D275" s="48"/>
      <c r="E275" s="38"/>
      <c r="F275" s="45"/>
      <c r="G275" s="46"/>
      <c r="H275" s="47"/>
      <c r="I275" s="23"/>
      <c r="J275" s="23"/>
      <c r="K275" s="258" t="s">
        <v>385</v>
      </c>
      <c r="L275" s="262"/>
      <c r="M275" s="260"/>
      <c r="N275" s="1"/>
    </row>
    <row r="276" spans="2:14" ht="14.25" customHeight="1">
      <c r="B276" s="159"/>
      <c r="C276" s="34"/>
      <c r="D276" s="48"/>
      <c r="E276" s="38"/>
      <c r="F276" s="45"/>
      <c r="G276" s="46"/>
      <c r="H276" s="47"/>
      <c r="I276" s="23"/>
      <c r="J276" s="23"/>
      <c r="K276" s="258"/>
      <c r="L276" s="262"/>
      <c r="M276" s="260"/>
      <c r="N276" s="1"/>
    </row>
    <row r="277" spans="2:14" ht="13.5" customHeight="1">
      <c r="B277" s="159"/>
      <c r="C277" s="34"/>
      <c r="D277" s="48"/>
      <c r="E277" s="38" t="s">
        <v>352</v>
      </c>
      <c r="F277" s="45">
        <v>6</v>
      </c>
      <c r="G277" s="46"/>
      <c r="H277" s="47" t="s">
        <v>112</v>
      </c>
      <c r="I277" s="72">
        <f>4650087000+28801000+1411000</f>
        <v>4680299000</v>
      </c>
      <c r="J277" s="72">
        <f>28800100+4127733987</f>
        <v>4156534087</v>
      </c>
      <c r="K277" s="259" t="s">
        <v>5</v>
      </c>
      <c r="L277" s="262"/>
      <c r="M277" s="260"/>
      <c r="N277" s="1"/>
    </row>
    <row r="278" spans="2:14" ht="14.25" customHeight="1">
      <c r="B278" s="159"/>
      <c r="C278" s="49"/>
      <c r="D278" s="25"/>
      <c r="E278" s="38" t="s">
        <v>126</v>
      </c>
      <c r="F278" s="45"/>
      <c r="G278" s="46"/>
      <c r="H278" s="47"/>
      <c r="I278" s="23"/>
      <c r="J278" s="23"/>
      <c r="K278" s="258" t="s">
        <v>42</v>
      </c>
      <c r="L278" s="262"/>
      <c r="M278" s="260"/>
      <c r="N278" s="1"/>
    </row>
    <row r="279" spans="2:14" ht="14.25" customHeight="1">
      <c r="B279" s="159"/>
      <c r="C279" s="49"/>
      <c r="D279" s="25"/>
      <c r="E279" s="38"/>
      <c r="F279" s="45"/>
      <c r="G279" s="46"/>
      <c r="H279" s="47"/>
      <c r="I279" s="23"/>
      <c r="J279" s="23"/>
      <c r="K279" s="261" t="s">
        <v>967</v>
      </c>
      <c r="L279" s="262"/>
      <c r="M279" s="260"/>
      <c r="N279" s="1"/>
    </row>
    <row r="280" spans="2:14" ht="14.25" customHeight="1">
      <c r="B280" s="159"/>
      <c r="C280" s="49"/>
      <c r="D280" s="25"/>
      <c r="E280" s="38"/>
      <c r="F280" s="45"/>
      <c r="G280" s="46"/>
      <c r="H280" s="47"/>
      <c r="I280" s="23"/>
      <c r="J280" s="23"/>
      <c r="K280" s="258" t="s">
        <v>779</v>
      </c>
      <c r="L280" s="262"/>
      <c r="M280" s="260"/>
      <c r="N280" s="1"/>
    </row>
    <row r="281" spans="2:14" ht="14.25" customHeight="1" thickBot="1">
      <c r="B281" s="163"/>
      <c r="C281" s="50"/>
      <c r="D281" s="51"/>
      <c r="E281" s="52"/>
      <c r="F281" s="53"/>
      <c r="G281" s="54"/>
      <c r="H281" s="55"/>
      <c r="I281" s="56"/>
      <c r="J281" s="56"/>
      <c r="K281" s="330" t="s">
        <v>780</v>
      </c>
      <c r="L281" s="332"/>
      <c r="M281" s="331"/>
      <c r="N281" s="1"/>
    </row>
    <row r="282" spans="2:14" ht="14.25" customHeight="1">
      <c r="B282" s="159"/>
      <c r="C282" s="49"/>
      <c r="D282" s="25"/>
      <c r="E282" s="38"/>
      <c r="F282" s="45"/>
      <c r="G282" s="46"/>
      <c r="H282" s="47"/>
      <c r="I282" s="23"/>
      <c r="J282" s="23"/>
      <c r="K282" s="258" t="s">
        <v>41</v>
      </c>
      <c r="L282" s="262"/>
      <c r="M282" s="260"/>
      <c r="N282" s="1"/>
    </row>
    <row r="283" spans="2:14" ht="14.25" customHeight="1">
      <c r="B283" s="159"/>
      <c r="C283" s="49"/>
      <c r="D283" s="25"/>
      <c r="E283" s="38"/>
      <c r="F283" s="45"/>
      <c r="G283" s="46"/>
      <c r="H283" s="47"/>
      <c r="I283" s="23"/>
      <c r="J283" s="23"/>
      <c r="K283" s="258" t="s">
        <v>781</v>
      </c>
      <c r="L283" s="262"/>
      <c r="M283" s="260"/>
      <c r="N283" s="1"/>
    </row>
    <row r="284" spans="2:14" ht="14.25" customHeight="1">
      <c r="B284" s="159"/>
      <c r="C284" s="49"/>
      <c r="D284" s="25"/>
      <c r="E284" s="38"/>
      <c r="F284" s="45"/>
      <c r="G284" s="46"/>
      <c r="H284" s="47"/>
      <c r="I284" s="23"/>
      <c r="J284" s="23"/>
      <c r="K284" s="258" t="s">
        <v>782</v>
      </c>
      <c r="L284" s="262"/>
      <c r="M284" s="260"/>
      <c r="N284" s="1"/>
    </row>
    <row r="285" spans="2:14" ht="14.25" customHeight="1">
      <c r="B285" s="159"/>
      <c r="C285" s="49"/>
      <c r="D285" s="25"/>
      <c r="E285" s="38"/>
      <c r="F285" s="45"/>
      <c r="G285" s="46"/>
      <c r="H285" s="47"/>
      <c r="I285" s="23"/>
      <c r="J285" s="23"/>
      <c r="K285" s="261" t="s">
        <v>812</v>
      </c>
      <c r="L285" s="262"/>
      <c r="M285" s="260"/>
      <c r="N285" s="1"/>
    </row>
    <row r="286" spans="2:14" ht="14.25" customHeight="1">
      <c r="B286" s="159"/>
      <c r="C286" s="49"/>
      <c r="D286" s="25"/>
      <c r="E286" s="38"/>
      <c r="F286" s="45"/>
      <c r="G286" s="46"/>
      <c r="H286" s="47"/>
      <c r="I286" s="23"/>
      <c r="J286" s="23"/>
      <c r="K286" s="258" t="s">
        <v>384</v>
      </c>
      <c r="L286" s="262"/>
      <c r="M286" s="260"/>
      <c r="N286" s="1"/>
    </row>
    <row r="287" spans="2:14" ht="14.25" customHeight="1">
      <c r="B287" s="159"/>
      <c r="C287" s="49"/>
      <c r="D287" s="25"/>
      <c r="E287" s="38"/>
      <c r="F287" s="45"/>
      <c r="G287" s="46"/>
      <c r="H287" s="47"/>
      <c r="I287" s="23"/>
      <c r="J287" s="23"/>
      <c r="K287" s="258"/>
      <c r="L287" s="262"/>
      <c r="M287" s="260"/>
      <c r="N287" s="1"/>
    </row>
    <row r="288" spans="2:14" ht="14.25" customHeight="1">
      <c r="B288" s="159"/>
      <c r="C288" s="49"/>
      <c r="D288" s="25"/>
      <c r="E288" s="38" t="s">
        <v>352</v>
      </c>
      <c r="F288" s="45">
        <v>7</v>
      </c>
      <c r="G288" s="46"/>
      <c r="H288" s="47" t="s">
        <v>113</v>
      </c>
      <c r="I288" s="23">
        <f>3766751000+691647000</f>
        <v>4458398000</v>
      </c>
      <c r="J288" s="23">
        <f>691647000+2815821836</f>
        <v>3507468836</v>
      </c>
      <c r="K288" s="258" t="s">
        <v>783</v>
      </c>
      <c r="L288" s="259" t="s">
        <v>5</v>
      </c>
      <c r="M288" s="260" t="s">
        <v>788</v>
      </c>
      <c r="N288" s="1"/>
    </row>
    <row r="289" spans="2:14" ht="14.25" customHeight="1">
      <c r="B289" s="159"/>
      <c r="C289" s="49"/>
      <c r="D289" s="25"/>
      <c r="E289" s="38" t="s">
        <v>113</v>
      </c>
      <c r="F289" s="45"/>
      <c r="G289" s="46"/>
      <c r="H289" s="47"/>
      <c r="I289" s="23"/>
      <c r="J289" s="23"/>
      <c r="K289" s="263" t="s">
        <v>647</v>
      </c>
      <c r="L289" s="262"/>
      <c r="M289" s="260"/>
      <c r="N289" s="1"/>
    </row>
    <row r="290" spans="2:14" ht="14.25" customHeight="1">
      <c r="B290" s="159"/>
      <c r="C290" s="49"/>
      <c r="D290" s="25"/>
      <c r="E290" s="38"/>
      <c r="F290" s="45"/>
      <c r="G290" s="46"/>
      <c r="H290" s="47"/>
      <c r="I290" s="23"/>
      <c r="J290" s="23"/>
      <c r="K290" s="258" t="s">
        <v>784</v>
      </c>
      <c r="L290" s="262"/>
      <c r="M290" s="260"/>
      <c r="N290" s="1"/>
    </row>
    <row r="291" spans="2:14" ht="14.25" customHeight="1">
      <c r="B291" s="159"/>
      <c r="C291" s="49"/>
      <c r="D291" s="25"/>
      <c r="E291" s="38"/>
      <c r="F291" s="45"/>
      <c r="G291" s="46"/>
      <c r="H291" s="47"/>
      <c r="I291" s="23"/>
      <c r="J291" s="23"/>
      <c r="K291" s="261" t="s">
        <v>813</v>
      </c>
      <c r="L291" s="262"/>
      <c r="M291" s="260"/>
      <c r="N291" s="1"/>
    </row>
    <row r="292" spans="2:14" ht="14.25" customHeight="1">
      <c r="B292" s="159"/>
      <c r="C292" s="49"/>
      <c r="D292" s="25"/>
      <c r="E292" s="38"/>
      <c r="F292" s="45"/>
      <c r="G292" s="46"/>
      <c r="H292" s="47"/>
      <c r="I292" s="23"/>
      <c r="J292" s="23"/>
      <c r="K292" s="261" t="s">
        <v>814</v>
      </c>
      <c r="L292" s="262"/>
      <c r="M292" s="260"/>
      <c r="N292" s="1"/>
    </row>
    <row r="293" spans="2:14" ht="14.25" customHeight="1">
      <c r="B293" s="159"/>
      <c r="C293" s="49"/>
      <c r="D293" s="25"/>
      <c r="E293" s="38"/>
      <c r="F293" s="45"/>
      <c r="G293" s="46"/>
      <c r="H293" s="47"/>
      <c r="I293" s="23"/>
      <c r="J293" s="23"/>
      <c r="K293" s="258" t="s">
        <v>648</v>
      </c>
      <c r="L293" s="262"/>
      <c r="M293" s="260"/>
      <c r="N293" s="1"/>
    </row>
    <row r="294" spans="2:14" ht="14.25" customHeight="1">
      <c r="B294" s="159"/>
      <c r="C294" s="49"/>
      <c r="D294" s="25"/>
      <c r="E294" s="38"/>
      <c r="F294" s="45"/>
      <c r="G294" s="46"/>
      <c r="H294" s="47"/>
      <c r="I294" s="23"/>
      <c r="J294" s="23"/>
      <c r="K294" s="258" t="s">
        <v>785</v>
      </c>
      <c r="L294" s="259"/>
      <c r="M294" s="260"/>
      <c r="N294" s="1"/>
    </row>
    <row r="295" spans="2:14" ht="14.25" customHeight="1">
      <c r="B295" s="159"/>
      <c r="C295" s="49"/>
      <c r="D295" s="25"/>
      <c r="E295" s="38"/>
      <c r="F295" s="45"/>
      <c r="G295" s="46"/>
      <c r="H295" s="47"/>
      <c r="I295" s="23"/>
      <c r="J295" s="23"/>
      <c r="K295" s="258" t="s">
        <v>247</v>
      </c>
      <c r="L295" s="262"/>
      <c r="M295" s="260"/>
      <c r="N295" s="1"/>
    </row>
    <row r="296" spans="2:14" ht="14.25" customHeight="1">
      <c r="B296" s="159"/>
      <c r="C296" s="25"/>
      <c r="D296" s="25"/>
      <c r="E296" s="38"/>
      <c r="F296" s="45"/>
      <c r="G296" s="46"/>
      <c r="H296" s="47"/>
      <c r="I296" s="72"/>
      <c r="J296" s="72"/>
      <c r="K296" s="258" t="s">
        <v>248</v>
      </c>
      <c r="L296" s="262"/>
      <c r="M296" s="260"/>
      <c r="N296" s="1"/>
    </row>
    <row r="297" spans="2:14" ht="14.25" customHeight="1">
      <c r="B297" s="159"/>
      <c r="C297" s="49"/>
      <c r="D297" s="25"/>
      <c r="E297" s="38"/>
      <c r="F297" s="45"/>
      <c r="G297" s="46"/>
      <c r="H297" s="47"/>
      <c r="I297" s="23"/>
      <c r="J297" s="23"/>
      <c r="K297" s="258" t="s">
        <v>786</v>
      </c>
      <c r="L297" s="262"/>
      <c r="M297" s="260"/>
      <c r="N297" s="1"/>
    </row>
    <row r="298" spans="2:14" ht="14.25" customHeight="1">
      <c r="B298" s="159"/>
      <c r="C298" s="49"/>
      <c r="D298" s="25"/>
      <c r="E298" s="38"/>
      <c r="F298" s="45"/>
      <c r="G298" s="46"/>
      <c r="H298" s="47"/>
      <c r="I298" s="23"/>
      <c r="J298" s="23"/>
      <c r="K298" s="258" t="s">
        <v>649</v>
      </c>
      <c r="L298" s="262"/>
      <c r="M298" s="260"/>
      <c r="N298" s="1"/>
    </row>
    <row r="299" spans="2:14" ht="14.25" customHeight="1">
      <c r="B299" s="159"/>
      <c r="C299" s="49"/>
      <c r="D299" s="25"/>
      <c r="E299" s="38"/>
      <c r="F299" s="45"/>
      <c r="G299" s="46"/>
      <c r="H299" s="47"/>
      <c r="I299" s="23"/>
      <c r="J299" s="23"/>
      <c r="K299" s="258" t="s">
        <v>787</v>
      </c>
      <c r="L299" s="262"/>
      <c r="M299" s="260"/>
      <c r="N299" s="1"/>
    </row>
    <row r="300" spans="2:14" ht="14.25" customHeight="1">
      <c r="B300" s="159"/>
      <c r="C300" s="49"/>
      <c r="D300" s="25"/>
      <c r="E300" s="38"/>
      <c r="F300" s="45"/>
      <c r="G300" s="46"/>
      <c r="H300" s="47"/>
      <c r="I300" s="23"/>
      <c r="J300" s="23"/>
      <c r="K300" s="258" t="s">
        <v>386</v>
      </c>
      <c r="L300" s="262"/>
      <c r="M300" s="260"/>
      <c r="N300" s="1"/>
    </row>
    <row r="301" spans="2:14" ht="14.25" customHeight="1">
      <c r="B301" s="159"/>
      <c r="C301" s="49"/>
      <c r="D301" s="25"/>
      <c r="E301" s="38"/>
      <c r="F301" s="45"/>
      <c r="G301" s="46"/>
      <c r="H301" s="47"/>
      <c r="I301" s="23"/>
      <c r="J301" s="23"/>
      <c r="K301" s="258"/>
      <c r="L301" s="262"/>
      <c r="M301" s="260"/>
      <c r="N301" s="1"/>
    </row>
    <row r="302" spans="2:14" ht="14.25" customHeight="1">
      <c r="B302" s="159"/>
      <c r="C302" s="49"/>
      <c r="D302" s="25"/>
      <c r="E302" s="38" t="s">
        <v>352</v>
      </c>
      <c r="F302" s="45">
        <v>8</v>
      </c>
      <c r="G302" s="46"/>
      <c r="H302" s="47" t="s">
        <v>114</v>
      </c>
      <c r="I302" s="23">
        <f>333151000+1896747000</f>
        <v>2229898000</v>
      </c>
      <c r="J302" s="23">
        <f>333151000+1833276843</f>
        <v>2166427843</v>
      </c>
      <c r="K302" s="258" t="s">
        <v>650</v>
      </c>
      <c r="L302" s="262" t="s">
        <v>794</v>
      </c>
      <c r="M302" s="260" t="s">
        <v>794</v>
      </c>
      <c r="N302" s="1"/>
    </row>
    <row r="303" spans="2:14" ht="14.25" customHeight="1">
      <c r="B303" s="159"/>
      <c r="C303" s="49"/>
      <c r="D303" s="25"/>
      <c r="E303" s="38" t="s">
        <v>113</v>
      </c>
      <c r="F303" s="45"/>
      <c r="G303" s="46"/>
      <c r="H303" s="47"/>
      <c r="I303" s="23"/>
      <c r="J303" s="23"/>
      <c r="K303" s="258" t="s">
        <v>651</v>
      </c>
      <c r="L303" s="262"/>
      <c r="M303" s="260"/>
      <c r="N303" s="1"/>
    </row>
    <row r="304" spans="2:14" ht="14.25" customHeight="1">
      <c r="B304" s="159"/>
      <c r="C304" s="49"/>
      <c r="D304" s="25"/>
      <c r="E304" s="38"/>
      <c r="F304" s="45"/>
      <c r="G304" s="46"/>
      <c r="H304" s="47"/>
      <c r="I304" s="23"/>
      <c r="J304" s="23"/>
      <c r="K304" s="258" t="s">
        <v>789</v>
      </c>
      <c r="L304" s="262"/>
      <c r="M304" s="260"/>
      <c r="N304" s="1"/>
    </row>
    <row r="305" spans="2:14" ht="14.25" customHeight="1">
      <c r="B305" s="159"/>
      <c r="C305" s="49"/>
      <c r="D305" s="25"/>
      <c r="E305" s="38"/>
      <c r="F305" s="45"/>
      <c r="G305" s="46"/>
      <c r="H305" s="47"/>
      <c r="I305" s="23"/>
      <c r="J305" s="23"/>
      <c r="K305" s="258" t="s">
        <v>652</v>
      </c>
      <c r="L305" s="262"/>
      <c r="M305" s="260"/>
      <c r="N305" s="1"/>
    </row>
    <row r="306" spans="2:14" ht="14.25" customHeight="1">
      <c r="B306" s="159"/>
      <c r="C306" s="49"/>
      <c r="D306" s="25"/>
      <c r="E306" s="38"/>
      <c r="F306" s="45"/>
      <c r="G306" s="46"/>
      <c r="H306" s="47"/>
      <c r="I306" s="23"/>
      <c r="J306" s="23"/>
      <c r="K306" s="258" t="s">
        <v>790</v>
      </c>
      <c r="L306" s="262"/>
      <c r="M306" s="260"/>
      <c r="N306" s="1"/>
    </row>
    <row r="307" spans="2:14" ht="14.25" customHeight="1">
      <c r="B307" s="159"/>
      <c r="C307" s="49"/>
      <c r="D307" s="25"/>
      <c r="E307" s="38"/>
      <c r="F307" s="45"/>
      <c r="G307" s="46"/>
      <c r="H307" s="47"/>
      <c r="I307" s="23"/>
      <c r="J307" s="23"/>
      <c r="K307" s="258" t="s">
        <v>43</v>
      </c>
      <c r="L307" s="262"/>
      <c r="M307" s="260"/>
      <c r="N307" s="1"/>
    </row>
    <row r="308" spans="2:14" ht="14.25" customHeight="1">
      <c r="B308" s="159"/>
      <c r="C308" s="49"/>
      <c r="D308" s="25"/>
      <c r="E308" s="38"/>
      <c r="F308" s="45"/>
      <c r="G308" s="46"/>
      <c r="H308" s="47"/>
      <c r="I308" s="23"/>
      <c r="J308" s="23"/>
      <c r="K308" s="258" t="s">
        <v>791</v>
      </c>
      <c r="L308" s="262"/>
      <c r="M308" s="260"/>
      <c r="N308" s="1"/>
    </row>
    <row r="309" spans="2:14" ht="14.25" customHeight="1">
      <c r="B309" s="159"/>
      <c r="C309" s="49"/>
      <c r="D309" s="25"/>
      <c r="E309" s="38"/>
      <c r="F309" s="45"/>
      <c r="G309" s="46"/>
      <c r="H309" s="47"/>
      <c r="I309" s="23"/>
      <c r="J309" s="23"/>
      <c r="K309" s="258" t="s">
        <v>792</v>
      </c>
      <c r="L309" s="262"/>
      <c r="M309" s="260"/>
      <c r="N309" s="1"/>
    </row>
    <row r="310" spans="2:14" ht="14.25" customHeight="1">
      <c r="B310" s="159"/>
      <c r="C310" s="49"/>
      <c r="D310" s="25"/>
      <c r="E310" s="38"/>
      <c r="F310" s="45"/>
      <c r="G310" s="46"/>
      <c r="H310" s="47"/>
      <c r="I310" s="23"/>
      <c r="J310" s="23"/>
      <c r="K310" s="258" t="s">
        <v>793</v>
      </c>
      <c r="L310" s="262"/>
      <c r="M310" s="260"/>
      <c r="N310" s="1"/>
    </row>
    <row r="311" spans="2:14" ht="14.25" customHeight="1">
      <c r="B311" s="159"/>
      <c r="C311" s="49"/>
      <c r="D311" s="25"/>
      <c r="E311" s="38"/>
      <c r="F311" s="45"/>
      <c r="G311" s="46"/>
      <c r="H311" s="47"/>
      <c r="I311" s="23"/>
      <c r="J311" s="23"/>
      <c r="K311" s="258" t="s">
        <v>43</v>
      </c>
      <c r="L311" s="262"/>
      <c r="M311" s="260"/>
      <c r="N311" s="1"/>
    </row>
    <row r="312" spans="2:14" ht="14.25" customHeight="1">
      <c r="B312" s="159"/>
      <c r="C312" s="49"/>
      <c r="D312" s="25"/>
      <c r="E312" s="38"/>
      <c r="F312" s="45"/>
      <c r="G312" s="46"/>
      <c r="H312" s="47"/>
      <c r="I312" s="23"/>
      <c r="J312" s="23"/>
      <c r="K312" s="258" t="s">
        <v>795</v>
      </c>
      <c r="L312" s="262"/>
      <c r="M312" s="260"/>
      <c r="N312" s="1"/>
    </row>
    <row r="313" spans="2:14" ht="14.25" customHeight="1">
      <c r="B313" s="159"/>
      <c r="C313" s="49"/>
      <c r="D313" s="25"/>
      <c r="E313" s="38"/>
      <c r="F313" s="45"/>
      <c r="G313" s="46"/>
      <c r="H313" s="47"/>
      <c r="I313" s="23"/>
      <c r="J313" s="23"/>
      <c r="K313" s="258" t="s">
        <v>389</v>
      </c>
      <c r="L313" s="262"/>
      <c r="M313" s="260"/>
      <c r="N313" s="1"/>
    </row>
    <row r="314" spans="2:14" ht="14.25" customHeight="1">
      <c r="B314" s="159"/>
      <c r="C314" s="49"/>
      <c r="D314" s="25"/>
      <c r="E314" s="38"/>
      <c r="F314" s="45"/>
      <c r="G314" s="46"/>
      <c r="H314" s="47"/>
      <c r="I314" s="23"/>
      <c r="J314" s="23"/>
      <c r="K314" s="258"/>
      <c r="L314" s="262"/>
      <c r="M314" s="260"/>
      <c r="N314" s="1"/>
    </row>
    <row r="315" spans="2:14" ht="14.25" customHeight="1">
      <c r="B315" s="159"/>
      <c r="C315" s="49"/>
      <c r="D315" s="25"/>
      <c r="E315" s="38"/>
      <c r="F315" s="45">
        <v>9</v>
      </c>
      <c r="G315" s="46"/>
      <c r="H315" s="47" t="s">
        <v>358</v>
      </c>
      <c r="I315" s="23">
        <v>647527000</v>
      </c>
      <c r="J315" s="23">
        <v>431073921</v>
      </c>
      <c r="K315" s="259" t="s">
        <v>446</v>
      </c>
      <c r="L315" s="262"/>
      <c r="M315" s="260"/>
      <c r="N315" s="1"/>
    </row>
    <row r="316" spans="2:14" ht="14.25" customHeight="1">
      <c r="B316" s="159"/>
      <c r="C316" s="49"/>
      <c r="D316" s="25"/>
      <c r="E316" s="38"/>
      <c r="F316" s="45"/>
      <c r="G316" s="46"/>
      <c r="H316" s="47"/>
      <c r="I316" s="23"/>
      <c r="J316" s="23"/>
      <c r="K316" s="258" t="s">
        <v>678</v>
      </c>
      <c r="L316" s="262"/>
      <c r="M316" s="260"/>
      <c r="N316" s="1"/>
    </row>
    <row r="317" spans="2:14" ht="14.25" customHeight="1">
      <c r="B317" s="159"/>
      <c r="C317" s="49"/>
      <c r="D317" s="25"/>
      <c r="E317" s="38"/>
      <c r="F317" s="45"/>
      <c r="G317" s="46"/>
      <c r="H317" s="47"/>
      <c r="I317" s="23"/>
      <c r="J317" s="23"/>
      <c r="K317" s="258" t="s">
        <v>653</v>
      </c>
      <c r="L317" s="262"/>
      <c r="M317" s="260"/>
      <c r="N317" s="1"/>
    </row>
    <row r="318" spans="2:14" ht="14.25" customHeight="1">
      <c r="B318" s="159"/>
      <c r="C318" s="49"/>
      <c r="D318" s="25"/>
      <c r="E318" s="38"/>
      <c r="F318" s="45"/>
      <c r="G318" s="46"/>
      <c r="H318" s="47"/>
      <c r="I318" s="23"/>
      <c r="J318" s="23"/>
      <c r="K318" s="258" t="s">
        <v>796</v>
      </c>
      <c r="L318" s="262"/>
      <c r="M318" s="260"/>
      <c r="N318" s="1"/>
    </row>
    <row r="319" spans="2:14" ht="14.25" customHeight="1">
      <c r="B319" s="159"/>
      <c r="C319" s="49"/>
      <c r="D319" s="25"/>
      <c r="E319" s="38"/>
      <c r="F319" s="45"/>
      <c r="G319" s="46"/>
      <c r="H319" s="47"/>
      <c r="I319" s="23"/>
      <c r="J319" s="23"/>
      <c r="K319" s="258" t="s">
        <v>654</v>
      </c>
      <c r="L319" s="262"/>
      <c r="M319" s="260"/>
      <c r="N319" s="1"/>
    </row>
    <row r="320" spans="2:14" ht="14.25" customHeight="1">
      <c r="B320" s="159"/>
      <c r="C320" s="49"/>
      <c r="D320" s="25"/>
      <c r="E320" s="38"/>
      <c r="F320" s="45"/>
      <c r="G320" s="46"/>
      <c r="H320" s="47"/>
      <c r="I320" s="23"/>
      <c r="J320" s="23"/>
      <c r="K320" s="258" t="s">
        <v>797</v>
      </c>
      <c r="L320" s="262"/>
      <c r="M320" s="260"/>
      <c r="N320" s="1"/>
    </row>
    <row r="321" spans="2:14" ht="14.25" customHeight="1">
      <c r="B321" s="159"/>
      <c r="C321" s="49"/>
      <c r="D321" s="25"/>
      <c r="E321" s="38"/>
      <c r="F321" s="45"/>
      <c r="G321" s="46"/>
      <c r="H321" s="47"/>
      <c r="I321" s="23"/>
      <c r="J321" s="23"/>
      <c r="K321" s="258" t="s">
        <v>655</v>
      </c>
      <c r="L321" s="262"/>
      <c r="M321" s="260"/>
      <c r="N321" s="1"/>
    </row>
    <row r="322" spans="2:14" ht="14.25" customHeight="1">
      <c r="B322" s="159"/>
      <c r="C322" s="49"/>
      <c r="D322" s="25"/>
      <c r="E322" s="38"/>
      <c r="F322" s="45"/>
      <c r="G322" s="46"/>
      <c r="H322" s="47"/>
      <c r="I322" s="23"/>
      <c r="J322" s="23"/>
      <c r="K322" s="258" t="s">
        <v>798</v>
      </c>
      <c r="L322" s="262"/>
      <c r="M322" s="260"/>
      <c r="N322" s="1"/>
    </row>
    <row r="323" spans="2:14" ht="14.25" customHeight="1">
      <c r="B323" s="159"/>
      <c r="C323" s="25"/>
      <c r="D323" s="25"/>
      <c r="E323" s="38"/>
      <c r="F323" s="45"/>
      <c r="G323" s="46"/>
      <c r="H323" s="47"/>
      <c r="I323" s="72"/>
      <c r="J323" s="72"/>
      <c r="K323" s="258" t="s">
        <v>656</v>
      </c>
      <c r="L323" s="262"/>
      <c r="M323" s="260"/>
      <c r="N323" s="1"/>
    </row>
    <row r="324" spans="2:14" ht="14.25" customHeight="1">
      <c r="B324" s="159"/>
      <c r="C324" s="49"/>
      <c r="D324" s="25"/>
      <c r="E324" s="38"/>
      <c r="F324" s="45"/>
      <c r="G324" s="46"/>
      <c r="H324" s="47"/>
      <c r="I324" s="23"/>
      <c r="J324" s="23"/>
      <c r="K324" s="258" t="s">
        <v>799</v>
      </c>
      <c r="L324" s="262"/>
      <c r="M324" s="260"/>
      <c r="N324" s="1"/>
    </row>
    <row r="325" spans="2:14" ht="14.25" customHeight="1">
      <c r="B325" s="159"/>
      <c r="C325" s="49"/>
      <c r="D325" s="25"/>
      <c r="E325" s="38"/>
      <c r="F325" s="45"/>
      <c r="G325" s="46"/>
      <c r="H325" s="47"/>
      <c r="I325" s="23"/>
      <c r="J325" s="23"/>
      <c r="K325" s="258" t="s">
        <v>657</v>
      </c>
      <c r="L325" s="262"/>
      <c r="M325" s="260"/>
      <c r="N325" s="1"/>
    </row>
    <row r="326" spans="2:14" ht="14.25" customHeight="1">
      <c r="B326" s="159"/>
      <c r="C326" s="49"/>
      <c r="D326" s="25"/>
      <c r="E326" s="38"/>
      <c r="F326" s="45"/>
      <c r="G326" s="46"/>
      <c r="H326" s="47"/>
      <c r="I326" s="23"/>
      <c r="J326" s="23"/>
      <c r="K326" s="258" t="s">
        <v>800</v>
      </c>
      <c r="L326" s="262"/>
      <c r="M326" s="260"/>
      <c r="N326" s="1"/>
    </row>
    <row r="327" spans="2:14" ht="14.25" customHeight="1">
      <c r="B327" s="159"/>
      <c r="C327" s="49"/>
      <c r="D327" s="25"/>
      <c r="E327" s="38"/>
      <c r="F327" s="45"/>
      <c r="G327" s="46"/>
      <c r="H327" s="47"/>
      <c r="I327" s="23"/>
      <c r="J327" s="23"/>
      <c r="K327" s="258" t="s">
        <v>388</v>
      </c>
      <c r="L327" s="262"/>
      <c r="M327" s="260"/>
      <c r="N327" s="1"/>
    </row>
    <row r="328" spans="2:14" ht="14.25" customHeight="1" thickBot="1">
      <c r="B328" s="163"/>
      <c r="C328" s="50"/>
      <c r="D328" s="51"/>
      <c r="E328" s="52"/>
      <c r="F328" s="53"/>
      <c r="G328" s="54"/>
      <c r="H328" s="55"/>
      <c r="I328" s="56"/>
      <c r="J328" s="56"/>
      <c r="K328" s="330"/>
      <c r="L328" s="332"/>
      <c r="M328" s="331"/>
      <c r="N328" s="1"/>
    </row>
    <row r="329" spans="2:14" ht="14.25" customHeight="1">
      <c r="B329" s="159"/>
      <c r="C329" s="49"/>
      <c r="D329" s="25"/>
      <c r="E329" s="38"/>
      <c r="F329" s="45">
        <v>10</v>
      </c>
      <c r="G329" s="46"/>
      <c r="H329" s="47" t="s">
        <v>89</v>
      </c>
      <c r="I329" s="72">
        <v>4431157000</v>
      </c>
      <c r="J329" s="72">
        <v>4358500643</v>
      </c>
      <c r="K329" s="259" t="s">
        <v>5</v>
      </c>
      <c r="L329" s="262"/>
      <c r="M329" s="260"/>
      <c r="N329" s="1"/>
    </row>
    <row r="330" spans="2:14" ht="14.25" customHeight="1">
      <c r="B330" s="159"/>
      <c r="C330" s="49"/>
      <c r="D330" s="25"/>
      <c r="E330" s="38"/>
      <c r="F330" s="45"/>
      <c r="G330" s="46"/>
      <c r="H330" s="47"/>
      <c r="I330" s="23"/>
      <c r="J330" s="23"/>
      <c r="K330" s="258" t="s">
        <v>801</v>
      </c>
      <c r="L330" s="262"/>
      <c r="M330" s="260"/>
      <c r="N330" s="1"/>
    </row>
    <row r="331" spans="2:14" ht="14.25" customHeight="1">
      <c r="B331" s="159"/>
      <c r="C331" s="49"/>
      <c r="D331" s="25"/>
      <c r="E331" s="38"/>
      <c r="F331" s="45"/>
      <c r="G331" s="46"/>
      <c r="H331" s="47"/>
      <c r="I331" s="23"/>
      <c r="J331" s="23"/>
      <c r="K331" s="258"/>
      <c r="L331" s="262"/>
      <c r="M331" s="260"/>
      <c r="N331" s="1"/>
    </row>
    <row r="332" spans="2:14" ht="14.25" customHeight="1">
      <c r="B332" s="159"/>
      <c r="C332" s="49"/>
      <c r="D332" s="25"/>
      <c r="E332" s="38" t="s">
        <v>352</v>
      </c>
      <c r="F332" s="45">
        <v>11</v>
      </c>
      <c r="G332" s="46"/>
      <c r="H332" s="47" t="s">
        <v>115</v>
      </c>
      <c r="I332" s="23">
        <f>41936000+5717236000</f>
        <v>5759172000</v>
      </c>
      <c r="J332" s="23">
        <f>41935400+5675788314</f>
        <v>5717723714</v>
      </c>
      <c r="K332" s="259" t="s">
        <v>5</v>
      </c>
      <c r="L332" s="262"/>
      <c r="M332" s="260"/>
      <c r="N332" s="1"/>
    </row>
    <row r="333" spans="2:14" ht="14.25" customHeight="1">
      <c r="B333" s="159"/>
      <c r="C333" s="49"/>
      <c r="D333" s="25"/>
      <c r="E333" s="38" t="s">
        <v>127</v>
      </c>
      <c r="F333" s="45"/>
      <c r="G333" s="46"/>
      <c r="H333" s="47"/>
      <c r="I333" s="23"/>
      <c r="J333" s="23"/>
      <c r="K333" s="258" t="s">
        <v>223</v>
      </c>
      <c r="L333" s="262"/>
      <c r="M333" s="260"/>
      <c r="N333" s="1"/>
    </row>
    <row r="334" spans="2:14" ht="14.25" customHeight="1">
      <c r="B334" s="159"/>
      <c r="C334" s="49"/>
      <c r="D334" s="25"/>
      <c r="E334" s="38" t="s">
        <v>97</v>
      </c>
      <c r="F334" s="45"/>
      <c r="G334" s="46"/>
      <c r="H334" s="47"/>
      <c r="I334" s="23"/>
      <c r="J334" s="23"/>
      <c r="K334" s="258" t="s">
        <v>802</v>
      </c>
      <c r="L334" s="262"/>
      <c r="M334" s="260"/>
      <c r="N334" s="1"/>
    </row>
    <row r="335" spans="2:14" ht="14.25" customHeight="1">
      <c r="B335" s="159"/>
      <c r="C335" s="49"/>
      <c r="D335" s="25"/>
      <c r="E335" s="38"/>
      <c r="F335" s="45"/>
      <c r="G335" s="46"/>
      <c r="H335" s="47"/>
      <c r="I335" s="23"/>
      <c r="J335" s="23"/>
      <c r="K335" s="258" t="s">
        <v>658</v>
      </c>
      <c r="L335" s="262"/>
      <c r="M335" s="260"/>
      <c r="N335" s="1"/>
    </row>
    <row r="336" spans="2:14" ht="14.25" customHeight="1">
      <c r="B336" s="159"/>
      <c r="C336" s="49"/>
      <c r="D336" s="25"/>
      <c r="E336" s="38"/>
      <c r="F336" s="45"/>
      <c r="G336" s="46"/>
      <c r="H336" s="47"/>
      <c r="I336" s="23"/>
      <c r="J336" s="23"/>
      <c r="K336" s="258" t="s">
        <v>803</v>
      </c>
      <c r="L336" s="262"/>
      <c r="M336" s="260"/>
      <c r="N336" s="1"/>
    </row>
    <row r="337" spans="2:14" ht="14.25" customHeight="1">
      <c r="B337" s="159"/>
      <c r="C337" s="49"/>
      <c r="D337" s="25"/>
      <c r="E337" s="38"/>
      <c r="F337" s="45"/>
      <c r="G337" s="46"/>
      <c r="H337" s="47"/>
      <c r="I337" s="23"/>
      <c r="J337" s="23"/>
      <c r="K337" s="258" t="s">
        <v>224</v>
      </c>
      <c r="L337" s="262"/>
      <c r="M337" s="260"/>
      <c r="N337" s="1"/>
    </row>
    <row r="338" spans="2:14" ht="14.25" customHeight="1">
      <c r="B338" s="159"/>
      <c r="C338" s="49"/>
      <c r="D338" s="25"/>
      <c r="E338" s="38"/>
      <c r="F338" s="45"/>
      <c r="G338" s="46"/>
      <c r="H338" s="47"/>
      <c r="I338" s="23"/>
      <c r="J338" s="23"/>
      <c r="K338" s="258" t="s">
        <v>804</v>
      </c>
      <c r="L338" s="262"/>
      <c r="M338" s="260"/>
      <c r="N338" s="1"/>
    </row>
    <row r="339" spans="2:14" ht="14.25" customHeight="1">
      <c r="B339" s="159"/>
      <c r="C339" s="49"/>
      <c r="D339" s="25"/>
      <c r="E339" s="38"/>
      <c r="F339" s="45"/>
      <c r="G339" s="46"/>
      <c r="H339" s="47"/>
      <c r="I339" s="23"/>
      <c r="J339" s="23"/>
      <c r="K339" s="258" t="s">
        <v>44</v>
      </c>
      <c r="L339" s="262"/>
      <c r="M339" s="260"/>
      <c r="N339" s="1"/>
    </row>
    <row r="340" spans="2:14" ht="14.25" customHeight="1">
      <c r="B340" s="159"/>
      <c r="C340" s="25"/>
      <c r="D340" s="25"/>
      <c r="E340" s="38"/>
      <c r="F340" s="45"/>
      <c r="G340" s="46"/>
      <c r="H340" s="47"/>
      <c r="I340" s="72"/>
      <c r="J340" s="72"/>
      <c r="K340" s="258" t="s">
        <v>805</v>
      </c>
      <c r="L340" s="262"/>
      <c r="M340" s="260"/>
      <c r="N340" s="1"/>
    </row>
    <row r="341" spans="2:14" ht="14.25" customHeight="1">
      <c r="B341" s="159"/>
      <c r="C341" s="64"/>
      <c r="D341" s="25"/>
      <c r="E341" s="38"/>
      <c r="F341" s="45"/>
      <c r="G341" s="46"/>
      <c r="H341" s="47"/>
      <c r="I341" s="72"/>
      <c r="J341" s="72"/>
      <c r="K341" s="258" t="s">
        <v>806</v>
      </c>
      <c r="L341" s="262"/>
      <c r="M341" s="260"/>
      <c r="N341" s="1"/>
    </row>
    <row r="342" spans="2:14" ht="14.25" customHeight="1">
      <c r="B342" s="159"/>
      <c r="C342" s="49"/>
      <c r="D342" s="25"/>
      <c r="E342" s="38"/>
      <c r="F342" s="45"/>
      <c r="G342" s="46"/>
      <c r="H342" s="47"/>
      <c r="I342" s="23"/>
      <c r="J342" s="23"/>
      <c r="K342" s="258" t="s">
        <v>224</v>
      </c>
      <c r="L342" s="262"/>
      <c r="M342" s="260"/>
      <c r="N342" s="1"/>
    </row>
    <row r="343" spans="2:14" ht="14.25" customHeight="1">
      <c r="B343" s="159"/>
      <c r="C343" s="25"/>
      <c r="D343" s="25"/>
      <c r="E343" s="38"/>
      <c r="F343" s="45"/>
      <c r="G343" s="46"/>
      <c r="H343" s="47"/>
      <c r="I343" s="72"/>
      <c r="J343" s="72"/>
      <c r="K343" s="258" t="s">
        <v>807</v>
      </c>
      <c r="L343" s="262"/>
      <c r="M343" s="260"/>
      <c r="N343" s="1"/>
    </row>
    <row r="344" spans="2:14" ht="14.25" customHeight="1">
      <c r="B344" s="159"/>
      <c r="C344" s="25"/>
      <c r="D344" s="25"/>
      <c r="E344" s="38"/>
      <c r="F344" s="45"/>
      <c r="G344" s="46"/>
      <c r="H344" s="47"/>
      <c r="I344" s="72"/>
      <c r="J344" s="72"/>
      <c r="K344" s="258" t="s">
        <v>390</v>
      </c>
      <c r="L344" s="262"/>
      <c r="M344" s="260"/>
      <c r="N344" s="1"/>
    </row>
    <row r="345" spans="2:14" ht="14.25" customHeight="1">
      <c r="B345" s="159"/>
      <c r="C345" s="49"/>
      <c r="D345" s="25"/>
      <c r="E345" s="38"/>
      <c r="F345" s="45"/>
      <c r="G345" s="46"/>
      <c r="H345" s="47"/>
      <c r="I345" s="23"/>
      <c r="J345" s="23"/>
      <c r="K345" s="258"/>
      <c r="L345" s="262"/>
      <c r="M345" s="260"/>
      <c r="N345" s="1"/>
    </row>
    <row r="346" spans="2:14" ht="14.25" customHeight="1">
      <c r="B346" s="159"/>
      <c r="C346" s="49"/>
      <c r="D346" s="25"/>
      <c r="E346" s="38" t="s">
        <v>352</v>
      </c>
      <c r="F346" s="45">
        <v>12</v>
      </c>
      <c r="G346" s="46"/>
      <c r="H346" s="47" t="s">
        <v>116</v>
      </c>
      <c r="I346" s="23">
        <f>48316000+128000000</f>
        <v>176316000</v>
      </c>
      <c r="J346" s="23">
        <f>48316000+64250000</f>
        <v>112566000</v>
      </c>
      <c r="K346" s="258" t="s">
        <v>162</v>
      </c>
      <c r="L346" s="262" t="s">
        <v>149</v>
      </c>
      <c r="M346" s="260" t="s">
        <v>149</v>
      </c>
      <c r="N346" s="1"/>
    </row>
    <row r="347" spans="2:14" ht="14.25" customHeight="1">
      <c r="B347" s="159"/>
      <c r="C347" s="49"/>
      <c r="D347" s="25"/>
      <c r="E347" s="38" t="s">
        <v>127</v>
      </c>
      <c r="F347" s="45"/>
      <c r="G347" s="46"/>
      <c r="H347" s="47"/>
      <c r="I347" s="72"/>
      <c r="J347" s="72"/>
      <c r="K347" s="258" t="s">
        <v>659</v>
      </c>
      <c r="L347" s="262"/>
      <c r="M347" s="260"/>
      <c r="N347" s="1"/>
    </row>
    <row r="348" spans="2:14" ht="14.25" customHeight="1">
      <c r="B348" s="159"/>
      <c r="C348" s="49"/>
      <c r="D348" s="25"/>
      <c r="E348" s="38" t="s">
        <v>97</v>
      </c>
      <c r="F348" s="45"/>
      <c r="G348" s="46"/>
      <c r="H348" s="47"/>
      <c r="I348" s="23"/>
      <c r="J348" s="23"/>
      <c r="K348" s="258" t="s">
        <v>808</v>
      </c>
      <c r="L348" s="262"/>
      <c r="M348" s="260"/>
      <c r="N348" s="1"/>
    </row>
    <row r="349" spans="2:14" ht="14.25" customHeight="1">
      <c r="B349" s="159"/>
      <c r="C349" s="49"/>
      <c r="D349" s="25"/>
      <c r="E349" s="38"/>
      <c r="F349" s="45"/>
      <c r="G349" s="46"/>
      <c r="H349" s="47"/>
      <c r="I349" s="23"/>
      <c r="J349" s="23"/>
      <c r="K349" s="258" t="s">
        <v>809</v>
      </c>
      <c r="L349" s="262"/>
      <c r="M349" s="260"/>
      <c r="N349" s="1"/>
    </row>
    <row r="350" spans="2:14" ht="14.25" customHeight="1">
      <c r="B350" s="159"/>
      <c r="C350" s="49"/>
      <c r="D350" s="25"/>
      <c r="E350" s="38"/>
      <c r="F350" s="45"/>
      <c r="G350" s="46"/>
      <c r="H350" s="47"/>
      <c r="I350" s="72"/>
      <c r="J350" s="72"/>
      <c r="K350" s="258" t="s">
        <v>391</v>
      </c>
      <c r="L350" s="262"/>
      <c r="M350" s="260"/>
      <c r="N350" s="1"/>
    </row>
    <row r="351" spans="2:14" ht="14.25" customHeight="1">
      <c r="B351" s="159"/>
      <c r="C351" s="49"/>
      <c r="D351" s="25"/>
      <c r="E351" s="38"/>
      <c r="F351" s="45"/>
      <c r="G351" s="46"/>
      <c r="H351" s="47"/>
      <c r="I351" s="72"/>
      <c r="J351" s="72"/>
      <c r="K351" s="258"/>
      <c r="L351" s="262"/>
      <c r="M351" s="260"/>
      <c r="N351" s="1"/>
    </row>
    <row r="352" spans="2:14" ht="14.25" customHeight="1">
      <c r="B352" s="159"/>
      <c r="C352" s="49"/>
      <c r="D352" s="25"/>
      <c r="E352" s="38" t="s">
        <v>352</v>
      </c>
      <c r="F352" s="45">
        <v>13</v>
      </c>
      <c r="G352" s="46"/>
      <c r="H352" s="47" t="s">
        <v>45</v>
      </c>
      <c r="I352" s="23">
        <f>333080000+2036757000</f>
        <v>2369837000</v>
      </c>
      <c r="J352" s="23">
        <f>333080000+1652745520</f>
        <v>1985825520</v>
      </c>
      <c r="K352" s="259" t="s">
        <v>5</v>
      </c>
      <c r="L352" s="262"/>
      <c r="M352" s="260"/>
      <c r="N352" s="1"/>
    </row>
    <row r="353" spans="2:14" ht="14.25" customHeight="1">
      <c r="B353" s="159"/>
      <c r="C353" s="49"/>
      <c r="D353" s="25"/>
      <c r="E353" s="38" t="s">
        <v>139</v>
      </c>
      <c r="F353" s="45"/>
      <c r="G353" s="46"/>
      <c r="H353" s="47"/>
      <c r="I353" s="23"/>
      <c r="J353" s="23"/>
      <c r="K353" s="258" t="s">
        <v>660</v>
      </c>
      <c r="L353" s="262"/>
      <c r="M353" s="260"/>
      <c r="N353" s="1"/>
    </row>
    <row r="354" spans="2:14" ht="14.25" customHeight="1">
      <c r="B354" s="159"/>
      <c r="C354" s="49"/>
      <c r="D354" s="25"/>
      <c r="E354" s="38"/>
      <c r="F354" s="45"/>
      <c r="G354" s="46"/>
      <c r="H354" s="47"/>
      <c r="I354" s="23"/>
      <c r="J354" s="23"/>
      <c r="K354" s="258" t="s">
        <v>810</v>
      </c>
      <c r="L354" s="262"/>
      <c r="M354" s="260"/>
      <c r="N354" s="1"/>
    </row>
    <row r="355" spans="2:14" ht="14.25" customHeight="1">
      <c r="B355" s="159"/>
      <c r="C355" s="49"/>
      <c r="D355" s="25"/>
      <c r="E355" s="38"/>
      <c r="F355" s="45"/>
      <c r="G355" s="46"/>
      <c r="H355" s="47"/>
      <c r="I355" s="23"/>
      <c r="J355" s="23"/>
      <c r="K355" s="258" t="s">
        <v>661</v>
      </c>
      <c r="L355" s="262"/>
      <c r="M355" s="260"/>
      <c r="N355" s="1"/>
    </row>
    <row r="356" spans="2:14" ht="14.25" customHeight="1">
      <c r="B356" s="159"/>
      <c r="C356" s="49"/>
      <c r="D356" s="25"/>
      <c r="E356" s="38"/>
      <c r="F356" s="45"/>
      <c r="G356" s="46"/>
      <c r="H356" s="47"/>
      <c r="I356" s="23"/>
      <c r="J356" s="23"/>
      <c r="K356" s="258" t="s">
        <v>662</v>
      </c>
      <c r="L356" s="262"/>
      <c r="M356" s="260"/>
      <c r="N356" s="1"/>
    </row>
    <row r="357" spans="2:14" ht="14.25" customHeight="1">
      <c r="B357" s="159"/>
      <c r="C357" s="49"/>
      <c r="D357" s="25"/>
      <c r="E357" s="38"/>
      <c r="F357" s="45"/>
      <c r="G357" s="46"/>
      <c r="H357" s="47"/>
      <c r="I357" s="23"/>
      <c r="J357" s="23"/>
      <c r="K357" s="258" t="s">
        <v>249</v>
      </c>
      <c r="L357" s="262"/>
      <c r="M357" s="260"/>
      <c r="N357" s="1"/>
    </row>
    <row r="358" spans="2:14" ht="14.25" customHeight="1">
      <c r="B358" s="159"/>
      <c r="C358" s="49"/>
      <c r="D358" s="25"/>
      <c r="E358" s="38"/>
      <c r="F358" s="45"/>
      <c r="G358" s="46"/>
      <c r="H358" s="47"/>
      <c r="I358" s="23"/>
      <c r="J358" s="23"/>
      <c r="K358" s="258" t="s">
        <v>663</v>
      </c>
      <c r="L358" s="262"/>
      <c r="M358" s="260"/>
      <c r="N358" s="1"/>
    </row>
    <row r="359" spans="2:14" ht="14.25" customHeight="1">
      <c r="B359" s="159"/>
      <c r="C359" s="49"/>
      <c r="D359" s="25"/>
      <c r="E359" s="38"/>
      <c r="F359" s="45"/>
      <c r="G359" s="46"/>
      <c r="H359" s="47"/>
      <c r="I359" s="23"/>
      <c r="J359" s="23"/>
      <c r="K359" s="258" t="s">
        <v>392</v>
      </c>
      <c r="L359" s="262"/>
      <c r="M359" s="260"/>
      <c r="N359" s="1"/>
    </row>
    <row r="360" spans="2:14" ht="14.25" customHeight="1">
      <c r="B360" s="159"/>
      <c r="C360" s="49"/>
      <c r="D360" s="25"/>
      <c r="E360" s="38"/>
      <c r="F360" s="45"/>
      <c r="G360" s="46"/>
      <c r="H360" s="47"/>
      <c r="I360" s="23"/>
      <c r="J360" s="23"/>
      <c r="K360" s="258"/>
      <c r="L360" s="262"/>
      <c r="M360" s="260"/>
      <c r="N360" s="1"/>
    </row>
    <row r="361" spans="2:14" ht="14.25" customHeight="1">
      <c r="B361" s="159"/>
      <c r="C361" s="49"/>
      <c r="D361" s="25"/>
      <c r="E361" s="38"/>
      <c r="F361" s="45">
        <v>14</v>
      </c>
      <c r="G361" s="46"/>
      <c r="H361" s="47" t="s">
        <v>359</v>
      </c>
      <c r="I361" s="23">
        <v>207000000</v>
      </c>
      <c r="J361" s="23">
        <v>204999250</v>
      </c>
      <c r="K361" s="259" t="s">
        <v>5</v>
      </c>
      <c r="L361" s="262"/>
      <c r="M361" s="260"/>
      <c r="N361" s="1"/>
    </row>
    <row r="362" spans="2:14" ht="14.25" customHeight="1">
      <c r="B362" s="159"/>
      <c r="C362" s="49"/>
      <c r="D362" s="25"/>
      <c r="E362" s="38"/>
      <c r="F362" s="45"/>
      <c r="G362" s="46"/>
      <c r="H362" s="47"/>
      <c r="I362" s="23"/>
      <c r="J362" s="23"/>
      <c r="K362" s="258" t="s">
        <v>815</v>
      </c>
      <c r="L362" s="262"/>
      <c r="M362" s="260"/>
      <c r="N362" s="1"/>
    </row>
    <row r="363" spans="2:14" ht="14.25" customHeight="1">
      <c r="B363" s="159"/>
      <c r="C363" s="49"/>
      <c r="D363" s="25"/>
      <c r="E363" s="38"/>
      <c r="F363" s="45"/>
      <c r="G363" s="46"/>
      <c r="H363" s="47"/>
      <c r="I363" s="23"/>
      <c r="J363" s="23"/>
      <c r="K363" s="258" t="s">
        <v>387</v>
      </c>
      <c r="L363" s="262"/>
      <c r="M363" s="260"/>
      <c r="N363" s="1"/>
    </row>
    <row r="364" spans="2:14" ht="14.25" customHeight="1">
      <c r="B364" s="159"/>
      <c r="C364" s="49"/>
      <c r="D364" s="25"/>
      <c r="E364" s="38"/>
      <c r="F364" s="45"/>
      <c r="G364" s="46"/>
      <c r="H364" s="47"/>
      <c r="I364" s="23"/>
      <c r="J364" s="23"/>
      <c r="K364" s="258"/>
      <c r="L364" s="262"/>
      <c r="M364" s="260"/>
      <c r="N364" s="1"/>
    </row>
    <row r="365" spans="2:14" ht="14.25" customHeight="1">
      <c r="B365" s="159"/>
      <c r="C365" s="49"/>
      <c r="D365" s="25"/>
      <c r="E365" s="38" t="s">
        <v>352</v>
      </c>
      <c r="F365" s="45">
        <v>15</v>
      </c>
      <c r="G365" s="46"/>
      <c r="H365" s="47" t="s">
        <v>117</v>
      </c>
      <c r="I365" s="23">
        <f>121730000+1322311000</f>
        <v>1444041000</v>
      </c>
      <c r="J365" s="23">
        <f>121730000+1100565025</f>
        <v>1222295025</v>
      </c>
      <c r="K365" s="258" t="s">
        <v>664</v>
      </c>
      <c r="L365" s="259" t="s">
        <v>5</v>
      </c>
      <c r="M365" s="260" t="s">
        <v>823</v>
      </c>
      <c r="N365" s="1"/>
    </row>
    <row r="366" spans="2:14" ht="14.25" customHeight="1">
      <c r="B366" s="159"/>
      <c r="C366" s="49"/>
      <c r="D366" s="25"/>
      <c r="E366" s="38" t="s">
        <v>128</v>
      </c>
      <c r="F366" s="45"/>
      <c r="G366" s="46"/>
      <c r="H366" s="47"/>
      <c r="I366" s="23"/>
      <c r="J366" s="23"/>
      <c r="K366" s="258" t="s">
        <v>665</v>
      </c>
      <c r="L366" s="262"/>
      <c r="M366" s="260"/>
      <c r="N366" s="1"/>
    </row>
    <row r="367" spans="2:14" ht="14.25" customHeight="1">
      <c r="B367" s="159"/>
      <c r="C367" s="49"/>
      <c r="D367" s="25"/>
      <c r="E367" s="38"/>
      <c r="F367" s="45"/>
      <c r="G367" s="46"/>
      <c r="H367" s="47"/>
      <c r="I367" s="23"/>
      <c r="J367" s="23"/>
      <c r="K367" s="258" t="s">
        <v>816</v>
      </c>
      <c r="L367" s="262"/>
      <c r="M367" s="260"/>
      <c r="N367" s="1"/>
    </row>
    <row r="368" spans="2:14" ht="14.25" customHeight="1">
      <c r="B368" s="159"/>
      <c r="C368" s="49"/>
      <c r="D368" s="25"/>
      <c r="E368" s="38"/>
      <c r="F368" s="45"/>
      <c r="G368" s="46"/>
      <c r="H368" s="47"/>
      <c r="I368" s="23"/>
      <c r="J368" s="23"/>
      <c r="K368" s="258" t="s">
        <v>666</v>
      </c>
      <c r="L368" s="262"/>
      <c r="M368" s="260"/>
      <c r="N368" s="1"/>
    </row>
    <row r="369" spans="2:14" ht="14.25" customHeight="1">
      <c r="B369" s="159"/>
      <c r="C369" s="49"/>
      <c r="D369" s="25"/>
      <c r="E369" s="38"/>
      <c r="F369" s="45"/>
      <c r="G369" s="46"/>
      <c r="H369" s="47"/>
      <c r="I369" s="23"/>
      <c r="J369" s="23"/>
      <c r="K369" s="258" t="s">
        <v>817</v>
      </c>
      <c r="L369" s="262"/>
      <c r="M369" s="260"/>
      <c r="N369" s="1"/>
    </row>
    <row r="370" spans="2:14" ht="14.25" customHeight="1">
      <c r="B370" s="159"/>
      <c r="C370" s="49"/>
      <c r="D370" s="25"/>
      <c r="E370" s="38"/>
      <c r="F370" s="45"/>
      <c r="G370" s="46"/>
      <c r="H370" s="47"/>
      <c r="I370" s="23"/>
      <c r="J370" s="23"/>
      <c r="K370" s="258" t="s">
        <v>818</v>
      </c>
      <c r="L370" s="262"/>
      <c r="M370" s="260"/>
      <c r="N370" s="1"/>
    </row>
    <row r="371" spans="2:14" ht="14.25" customHeight="1">
      <c r="B371" s="159"/>
      <c r="C371" s="49"/>
      <c r="D371" s="25"/>
      <c r="E371" s="38"/>
      <c r="F371" s="45"/>
      <c r="G371" s="46"/>
      <c r="H371" s="47"/>
      <c r="I371" s="23"/>
      <c r="J371" s="23"/>
      <c r="K371" s="258" t="s">
        <v>819</v>
      </c>
      <c r="L371" s="262"/>
      <c r="M371" s="260"/>
      <c r="N371" s="1"/>
    </row>
    <row r="372" spans="2:14" ht="14.25" customHeight="1">
      <c r="B372" s="159"/>
      <c r="C372" s="49"/>
      <c r="D372" s="25"/>
      <c r="E372" s="38"/>
      <c r="F372" s="45"/>
      <c r="G372" s="46"/>
      <c r="H372" s="47"/>
      <c r="I372" s="23"/>
      <c r="J372" s="23"/>
      <c r="K372" s="258" t="s">
        <v>820</v>
      </c>
      <c r="L372" s="262"/>
      <c r="M372" s="260"/>
      <c r="N372" s="1"/>
    </row>
    <row r="373" spans="2:14" ht="14.25" customHeight="1">
      <c r="B373" s="159"/>
      <c r="C373" s="49"/>
      <c r="D373" s="25"/>
      <c r="E373" s="38"/>
      <c r="F373" s="45"/>
      <c r="G373" s="46"/>
      <c r="H373" s="47"/>
      <c r="I373" s="23"/>
      <c r="J373" s="23"/>
      <c r="K373" s="258" t="s">
        <v>821</v>
      </c>
      <c r="L373" s="262"/>
      <c r="M373" s="260"/>
      <c r="N373" s="1"/>
    </row>
    <row r="374" spans="2:14" ht="14.25" customHeight="1">
      <c r="B374" s="159"/>
      <c r="C374" s="49"/>
      <c r="D374" s="25"/>
      <c r="E374" s="38"/>
      <c r="F374" s="45"/>
      <c r="G374" s="46"/>
      <c r="H374" s="47"/>
      <c r="I374" s="23"/>
      <c r="J374" s="23"/>
      <c r="K374" s="258" t="s">
        <v>667</v>
      </c>
      <c r="L374" s="262"/>
      <c r="M374" s="260"/>
      <c r="N374" s="1"/>
    </row>
    <row r="375" spans="2:14" ht="14.25" customHeight="1" thickBot="1">
      <c r="B375" s="163"/>
      <c r="C375" s="50"/>
      <c r="D375" s="51"/>
      <c r="E375" s="52"/>
      <c r="F375" s="53"/>
      <c r="G375" s="54"/>
      <c r="H375" s="55"/>
      <c r="I375" s="56"/>
      <c r="J375" s="56"/>
      <c r="K375" s="330" t="s">
        <v>822</v>
      </c>
      <c r="L375" s="332"/>
      <c r="M375" s="331"/>
      <c r="N375" s="1"/>
    </row>
    <row r="376" spans="2:14" ht="14.25" customHeight="1">
      <c r="B376" s="159"/>
      <c r="C376" s="49"/>
      <c r="D376" s="25"/>
      <c r="E376" s="38"/>
      <c r="F376" s="45"/>
      <c r="G376" s="46"/>
      <c r="H376" s="47"/>
      <c r="I376" s="23"/>
      <c r="J376" s="23"/>
      <c r="K376" s="258" t="s">
        <v>393</v>
      </c>
      <c r="L376" s="262"/>
      <c r="M376" s="260"/>
      <c r="N376" s="1"/>
    </row>
    <row r="377" spans="2:14" ht="14.25" customHeight="1">
      <c r="B377" s="159"/>
      <c r="C377" s="49"/>
      <c r="D377" s="25"/>
      <c r="E377" s="38"/>
      <c r="F377" s="45"/>
      <c r="G377" s="46"/>
      <c r="H377" s="47"/>
      <c r="I377" s="23"/>
      <c r="J377" s="23"/>
      <c r="K377" s="258"/>
      <c r="L377" s="262"/>
      <c r="M377" s="260"/>
      <c r="N377" s="1"/>
    </row>
    <row r="378" spans="2:14" ht="14.25" customHeight="1">
      <c r="B378" s="159"/>
      <c r="C378" s="49"/>
      <c r="D378" s="25"/>
      <c r="E378" s="38" t="s">
        <v>352</v>
      </c>
      <c r="F378" s="45">
        <v>16</v>
      </c>
      <c r="G378" s="46"/>
      <c r="H378" s="47" t="s">
        <v>118</v>
      </c>
      <c r="I378" s="23">
        <f>89500000+518225000</f>
        <v>607725000</v>
      </c>
      <c r="J378" s="23">
        <f>89500000+437366930</f>
        <v>526866930</v>
      </c>
      <c r="K378" s="258" t="s">
        <v>119</v>
      </c>
      <c r="L378" s="259" t="s">
        <v>5</v>
      </c>
      <c r="M378" s="260" t="s">
        <v>826</v>
      </c>
      <c r="N378" s="1"/>
    </row>
    <row r="379" spans="2:14" ht="14.25" customHeight="1">
      <c r="B379" s="159"/>
      <c r="C379" s="49"/>
      <c r="D379" s="25"/>
      <c r="E379" s="38" t="s">
        <v>128</v>
      </c>
      <c r="F379" s="45"/>
      <c r="G379" s="46"/>
      <c r="H379" s="47"/>
      <c r="I379" s="23"/>
      <c r="J379" s="23"/>
      <c r="K379" s="258" t="s">
        <v>668</v>
      </c>
      <c r="L379" s="262"/>
      <c r="M379" s="260"/>
      <c r="N379" s="1"/>
    </row>
    <row r="380" spans="2:14" ht="14.25" customHeight="1">
      <c r="B380" s="159"/>
      <c r="C380" s="49"/>
      <c r="D380" s="25"/>
      <c r="E380" s="38"/>
      <c r="F380" s="45"/>
      <c r="G380" s="46"/>
      <c r="H380" s="47"/>
      <c r="I380" s="23"/>
      <c r="J380" s="23"/>
      <c r="K380" s="258" t="s">
        <v>669</v>
      </c>
      <c r="L380" s="262"/>
      <c r="M380" s="260"/>
      <c r="N380" s="1"/>
    </row>
    <row r="381" spans="2:14" ht="14.25" customHeight="1">
      <c r="B381" s="159"/>
      <c r="C381" s="49"/>
      <c r="D381" s="25"/>
      <c r="E381" s="38"/>
      <c r="F381" s="45"/>
      <c r="G381" s="46"/>
      <c r="H381" s="47"/>
      <c r="I381" s="23"/>
      <c r="J381" s="23"/>
      <c r="K381" s="258" t="s">
        <v>824</v>
      </c>
      <c r="L381" s="262"/>
      <c r="M381" s="260"/>
      <c r="N381" s="1"/>
    </row>
    <row r="382" spans="2:14" ht="14.25" customHeight="1">
      <c r="B382" s="159"/>
      <c r="C382" s="49"/>
      <c r="D382" s="25"/>
      <c r="E382" s="38"/>
      <c r="F382" s="45"/>
      <c r="G382" s="46"/>
      <c r="H382" s="47"/>
      <c r="I382" s="23"/>
      <c r="J382" s="23"/>
      <c r="K382" s="258" t="s">
        <v>670</v>
      </c>
      <c r="L382" s="262"/>
      <c r="M382" s="260"/>
      <c r="N382" s="1"/>
    </row>
    <row r="383" spans="2:14" ht="14.25" customHeight="1">
      <c r="B383" s="159"/>
      <c r="C383" s="49"/>
      <c r="D383" s="25"/>
      <c r="E383" s="38"/>
      <c r="F383" s="45"/>
      <c r="G383" s="46"/>
      <c r="H383" s="47"/>
      <c r="I383" s="23"/>
      <c r="J383" s="23"/>
      <c r="K383" s="258" t="s">
        <v>825</v>
      </c>
      <c r="L383" s="6"/>
      <c r="M383" s="260"/>
      <c r="N383" s="1"/>
    </row>
    <row r="384" spans="2:14" ht="14.25" customHeight="1">
      <c r="B384" s="159"/>
      <c r="C384" s="49"/>
      <c r="D384" s="25"/>
      <c r="E384" s="38"/>
      <c r="F384" s="45"/>
      <c r="G384" s="46"/>
      <c r="H384" s="47"/>
      <c r="I384" s="23"/>
      <c r="J384" s="23"/>
      <c r="K384" s="258" t="s">
        <v>394</v>
      </c>
      <c r="L384" s="262"/>
      <c r="M384" s="260"/>
      <c r="N384" s="1"/>
    </row>
    <row r="385" spans="2:14" ht="14.25" customHeight="1">
      <c r="B385" s="159"/>
      <c r="C385" s="49"/>
      <c r="D385" s="25"/>
      <c r="E385" s="38"/>
      <c r="F385" s="45"/>
      <c r="G385" s="46"/>
      <c r="H385" s="47"/>
      <c r="I385" s="23"/>
      <c r="J385" s="23"/>
      <c r="K385" s="258"/>
      <c r="L385" s="262"/>
      <c r="M385" s="260"/>
      <c r="N385" s="1"/>
    </row>
    <row r="386" spans="2:14" ht="14.25" customHeight="1">
      <c r="B386" s="159"/>
      <c r="C386" s="49"/>
      <c r="D386" s="25"/>
      <c r="E386" s="38" t="s">
        <v>352</v>
      </c>
      <c r="F386" s="45">
        <v>17</v>
      </c>
      <c r="G386" s="46"/>
      <c r="H386" s="47" t="s">
        <v>120</v>
      </c>
      <c r="I386" s="23">
        <f>27000000+245383000</f>
        <v>272383000</v>
      </c>
      <c r="J386" s="23">
        <f>27000000+218747666</f>
        <v>245747666</v>
      </c>
      <c r="K386" s="258" t="s">
        <v>121</v>
      </c>
      <c r="L386" s="259" t="s">
        <v>5</v>
      </c>
      <c r="M386" s="260" t="s">
        <v>829</v>
      </c>
      <c r="N386" s="1"/>
    </row>
    <row r="387" spans="2:14" ht="14.25" customHeight="1">
      <c r="B387" s="159"/>
      <c r="C387" s="49"/>
      <c r="D387" s="25"/>
      <c r="E387" s="38" t="s">
        <v>128</v>
      </c>
      <c r="F387" s="45"/>
      <c r="G387" s="46"/>
      <c r="H387" s="47"/>
      <c r="I387" s="23"/>
      <c r="J387" s="23"/>
      <c r="K387" s="258" t="s">
        <v>671</v>
      </c>
      <c r="L387" s="262"/>
      <c r="M387" s="260"/>
      <c r="N387" s="1"/>
    </row>
    <row r="388" spans="2:14" ht="14.25" customHeight="1">
      <c r="B388" s="159"/>
      <c r="C388" s="49"/>
      <c r="D388" s="25"/>
      <c r="E388" s="38"/>
      <c r="F388" s="45"/>
      <c r="G388" s="46"/>
      <c r="H388" s="47"/>
      <c r="I388" s="23"/>
      <c r="J388" s="23"/>
      <c r="K388" s="258" t="s">
        <v>672</v>
      </c>
      <c r="L388" s="262"/>
      <c r="M388" s="260"/>
      <c r="N388" s="1"/>
    </row>
    <row r="389" spans="2:14" ht="14.25" customHeight="1">
      <c r="B389" s="159"/>
      <c r="C389" s="49"/>
      <c r="D389" s="25"/>
      <c r="E389" s="38"/>
      <c r="F389" s="45"/>
      <c r="G389" s="46"/>
      <c r="H389" s="47"/>
      <c r="I389" s="23"/>
      <c r="J389" s="23"/>
      <c r="K389" s="258" t="s">
        <v>827</v>
      </c>
      <c r="L389" s="262"/>
      <c r="M389" s="260"/>
      <c r="N389" s="1"/>
    </row>
    <row r="390" spans="2:14" ht="14.25" customHeight="1">
      <c r="B390" s="159"/>
      <c r="C390" s="49"/>
      <c r="D390" s="25"/>
      <c r="E390" s="38"/>
      <c r="F390" s="45"/>
      <c r="G390" s="46"/>
      <c r="H390" s="47"/>
      <c r="I390" s="23"/>
      <c r="J390" s="23"/>
      <c r="K390" s="258" t="s">
        <v>673</v>
      </c>
      <c r="L390" s="262"/>
      <c r="M390" s="260"/>
      <c r="N390" s="1"/>
    </row>
    <row r="391" spans="2:14" ht="14.25" customHeight="1">
      <c r="B391" s="159"/>
      <c r="C391" s="49"/>
      <c r="D391" s="25"/>
      <c r="E391" s="38"/>
      <c r="F391" s="45"/>
      <c r="G391" s="46"/>
      <c r="H391" s="47"/>
      <c r="I391" s="23"/>
      <c r="J391" s="23"/>
      <c r="K391" s="258" t="s">
        <v>828</v>
      </c>
      <c r="L391" s="262"/>
      <c r="M391" s="260"/>
      <c r="N391" s="1"/>
    </row>
    <row r="392" spans="2:14" ht="14.25" customHeight="1">
      <c r="B392" s="159"/>
      <c r="C392" s="49"/>
      <c r="D392" s="25"/>
      <c r="E392" s="38"/>
      <c r="F392" s="45"/>
      <c r="G392" s="46"/>
      <c r="H392" s="47"/>
      <c r="I392" s="23"/>
      <c r="J392" s="23"/>
      <c r="K392" s="258" t="s">
        <v>395</v>
      </c>
      <c r="L392" s="262"/>
      <c r="M392" s="260"/>
      <c r="N392" s="1"/>
    </row>
    <row r="393" spans="2:14" ht="14.25" customHeight="1">
      <c r="B393" s="159"/>
      <c r="C393" s="49"/>
      <c r="D393" s="25"/>
      <c r="E393" s="38"/>
      <c r="F393" s="45"/>
      <c r="G393" s="46"/>
      <c r="H393" s="47"/>
      <c r="I393" s="23"/>
      <c r="J393" s="23"/>
      <c r="K393" s="258"/>
      <c r="L393" s="262"/>
      <c r="M393" s="260"/>
      <c r="N393" s="1"/>
    </row>
    <row r="394" spans="2:14" ht="14.25" customHeight="1">
      <c r="B394" s="159"/>
      <c r="C394" s="49"/>
      <c r="D394" s="25"/>
      <c r="E394" s="38"/>
      <c r="F394" s="45">
        <v>18</v>
      </c>
      <c r="G394" s="46"/>
      <c r="H394" s="47" t="s">
        <v>122</v>
      </c>
      <c r="I394" s="23">
        <v>50000000</v>
      </c>
      <c r="J394" s="23">
        <v>48514500</v>
      </c>
      <c r="K394" s="258" t="s">
        <v>225</v>
      </c>
      <c r="L394" s="262" t="s">
        <v>830</v>
      </c>
      <c r="M394" s="260" t="s">
        <v>831</v>
      </c>
      <c r="N394" s="1"/>
    </row>
    <row r="395" spans="2:14" ht="14.25" customHeight="1">
      <c r="B395" s="159"/>
      <c r="C395" s="49"/>
      <c r="D395" s="25"/>
      <c r="E395" s="38"/>
      <c r="F395" s="45"/>
      <c r="G395" s="46"/>
      <c r="H395" s="47"/>
      <c r="I395" s="23"/>
      <c r="J395" s="23"/>
      <c r="K395" s="261" t="s">
        <v>969</v>
      </c>
      <c r="L395" s="262"/>
      <c r="M395" s="260"/>
      <c r="N395" s="1"/>
    </row>
    <row r="396" spans="2:14" ht="14.25" customHeight="1">
      <c r="B396" s="159"/>
      <c r="C396" s="49"/>
      <c r="D396" s="25"/>
      <c r="E396" s="38"/>
      <c r="F396" s="45"/>
      <c r="G396" s="46"/>
      <c r="H396" s="47"/>
      <c r="I396" s="23"/>
      <c r="J396" s="23"/>
      <c r="K396" s="258" t="s">
        <v>832</v>
      </c>
      <c r="L396" s="262"/>
      <c r="M396" s="260"/>
      <c r="N396" s="1"/>
    </row>
    <row r="397" spans="2:14" ht="14.25" customHeight="1">
      <c r="B397" s="159"/>
      <c r="C397" s="49"/>
      <c r="D397" s="25"/>
      <c r="E397" s="38"/>
      <c r="F397" s="45"/>
      <c r="G397" s="46"/>
      <c r="H397" s="47"/>
      <c r="I397" s="23"/>
      <c r="J397" s="23"/>
      <c r="K397" s="258" t="s">
        <v>674</v>
      </c>
      <c r="L397" s="262"/>
      <c r="M397" s="260"/>
      <c r="N397" s="1"/>
    </row>
    <row r="398" spans="2:14" ht="14.25" customHeight="1">
      <c r="B398" s="159"/>
      <c r="C398" s="49"/>
      <c r="D398" s="25"/>
      <c r="E398" s="38"/>
      <c r="F398" s="45"/>
      <c r="G398" s="46"/>
      <c r="H398" s="47"/>
      <c r="I398" s="23"/>
      <c r="J398" s="23"/>
      <c r="K398" s="258" t="s">
        <v>833</v>
      </c>
      <c r="L398" s="262"/>
      <c r="M398" s="260"/>
      <c r="N398" s="1"/>
    </row>
    <row r="399" spans="2:14" ht="14.25" customHeight="1">
      <c r="B399" s="159"/>
      <c r="C399" s="49"/>
      <c r="D399" s="25"/>
      <c r="E399" s="38"/>
      <c r="F399" s="45"/>
      <c r="G399" s="46"/>
      <c r="H399" s="47"/>
      <c r="I399" s="23"/>
      <c r="J399" s="23"/>
      <c r="K399" s="258"/>
      <c r="L399" s="262"/>
      <c r="M399" s="260"/>
      <c r="N399" s="1"/>
    </row>
    <row r="400" spans="2:14" ht="14.25" customHeight="1">
      <c r="B400" s="159"/>
      <c r="C400" s="49"/>
      <c r="D400" s="25"/>
      <c r="E400" s="38"/>
      <c r="F400" s="45">
        <v>19</v>
      </c>
      <c r="G400" s="46"/>
      <c r="H400" s="47" t="s">
        <v>360</v>
      </c>
      <c r="I400" s="23">
        <f>102325000+400000</f>
        <v>102725000</v>
      </c>
      <c r="J400" s="23">
        <v>94981001</v>
      </c>
      <c r="K400" s="258" t="s">
        <v>675</v>
      </c>
      <c r="L400" s="262" t="s">
        <v>1001</v>
      </c>
      <c r="M400" s="260" t="s">
        <v>1001</v>
      </c>
      <c r="N400" s="1"/>
    </row>
    <row r="401" spans="2:14" ht="14.25" customHeight="1">
      <c r="B401" s="159"/>
      <c r="C401" s="49"/>
      <c r="D401" s="25"/>
      <c r="E401" s="38"/>
      <c r="F401" s="45"/>
      <c r="G401" s="46"/>
      <c r="H401" s="47"/>
      <c r="I401" s="23"/>
      <c r="J401" s="23"/>
      <c r="K401" s="258" t="s">
        <v>834</v>
      </c>
      <c r="L401" s="262"/>
      <c r="M401" s="260"/>
      <c r="N401" s="1"/>
    </row>
    <row r="402" spans="2:14" ht="14.25" customHeight="1">
      <c r="B402" s="159"/>
      <c r="C402" s="49"/>
      <c r="D402" s="25"/>
      <c r="E402" s="38"/>
      <c r="F402" s="45"/>
      <c r="G402" s="46"/>
      <c r="H402" s="47"/>
      <c r="I402" s="23"/>
      <c r="J402" s="23"/>
      <c r="K402" s="258" t="s">
        <v>676</v>
      </c>
      <c r="L402" s="262"/>
      <c r="M402" s="260"/>
      <c r="N402" s="1"/>
    </row>
    <row r="403" spans="2:14" ht="14.25" customHeight="1">
      <c r="B403" s="159"/>
      <c r="C403" s="49"/>
      <c r="D403" s="25"/>
      <c r="E403" s="38"/>
      <c r="F403" s="45"/>
      <c r="G403" s="46"/>
      <c r="H403" s="47"/>
      <c r="I403" s="23"/>
      <c r="J403" s="23"/>
      <c r="K403" s="258"/>
      <c r="L403" s="262"/>
      <c r="M403" s="260"/>
      <c r="N403" s="1"/>
    </row>
    <row r="404" spans="2:14" ht="14.25" customHeight="1">
      <c r="B404" s="159"/>
      <c r="C404" s="49"/>
      <c r="D404" s="25"/>
      <c r="E404" s="38"/>
      <c r="F404" s="45">
        <v>20</v>
      </c>
      <c r="G404" s="46"/>
      <c r="H404" s="47" t="s">
        <v>361</v>
      </c>
      <c r="I404" s="23">
        <f>83568000+383000+3800000</f>
        <v>87751000</v>
      </c>
      <c r="J404" s="23">
        <f>78123898+3800000</f>
        <v>81923898</v>
      </c>
      <c r="K404" s="259" t="s">
        <v>5</v>
      </c>
      <c r="L404" s="262"/>
      <c r="M404" s="260"/>
      <c r="N404" s="1"/>
    </row>
    <row r="405" spans="2:14" ht="14.25" customHeight="1">
      <c r="B405" s="159"/>
      <c r="C405" s="49"/>
      <c r="D405" s="25"/>
      <c r="E405" s="38"/>
      <c r="F405" s="45"/>
      <c r="G405" s="46"/>
      <c r="H405" s="47"/>
      <c r="I405" s="23"/>
      <c r="J405" s="23"/>
      <c r="K405" s="258" t="s">
        <v>677</v>
      </c>
      <c r="L405" s="262"/>
      <c r="M405" s="260"/>
      <c r="N405" s="1"/>
    </row>
    <row r="406" spans="2:14" ht="14.25" customHeight="1">
      <c r="B406" s="159"/>
      <c r="C406" s="49"/>
      <c r="D406" s="25"/>
      <c r="E406" s="38"/>
      <c r="F406" s="45"/>
      <c r="G406" s="46"/>
      <c r="H406" s="47"/>
      <c r="I406" s="23"/>
      <c r="J406" s="23"/>
      <c r="K406" s="265" t="s">
        <v>835</v>
      </c>
      <c r="L406" s="262"/>
      <c r="M406" s="260"/>
      <c r="N406" s="1"/>
    </row>
    <row r="407" spans="2:14" ht="14.25" customHeight="1">
      <c r="B407" s="159"/>
      <c r="C407" s="49"/>
      <c r="D407" s="25"/>
      <c r="E407" s="38"/>
      <c r="F407" s="45"/>
      <c r="G407" s="46"/>
      <c r="H407" s="47"/>
      <c r="I407" s="23"/>
      <c r="J407" s="23"/>
      <c r="K407" s="258" t="s">
        <v>250</v>
      </c>
      <c r="L407" s="262"/>
      <c r="M407" s="260"/>
      <c r="N407" s="1"/>
    </row>
    <row r="408" spans="2:14" ht="14.25" customHeight="1">
      <c r="B408" s="159"/>
      <c r="C408" s="49"/>
      <c r="D408" s="25"/>
      <c r="E408" s="38"/>
      <c r="F408" s="45"/>
      <c r="G408" s="46"/>
      <c r="H408" s="47"/>
      <c r="I408" s="23"/>
      <c r="J408" s="23"/>
      <c r="K408" s="258" t="s">
        <v>836</v>
      </c>
      <c r="L408" s="262"/>
      <c r="M408" s="260"/>
      <c r="N408" s="1"/>
    </row>
    <row r="409" spans="2:14" ht="14.25" customHeight="1">
      <c r="B409" s="159"/>
      <c r="C409" s="49"/>
      <c r="D409" s="25"/>
      <c r="E409" s="38"/>
      <c r="F409" s="45"/>
      <c r="G409" s="46"/>
      <c r="H409" s="47"/>
      <c r="I409" s="23"/>
      <c r="J409" s="23"/>
      <c r="K409" s="258" t="s">
        <v>837</v>
      </c>
      <c r="L409" s="262"/>
      <c r="M409" s="260"/>
      <c r="N409" s="1"/>
    </row>
    <row r="410" spans="2:14" ht="14.25" customHeight="1">
      <c r="B410" s="159"/>
      <c r="C410" s="49"/>
      <c r="D410" s="25"/>
      <c r="E410" s="38"/>
      <c r="F410" s="45"/>
      <c r="G410" s="46"/>
      <c r="H410" s="47"/>
      <c r="I410" s="23"/>
      <c r="J410" s="23"/>
      <c r="K410" s="261" t="s">
        <v>838</v>
      </c>
      <c r="L410" s="262"/>
      <c r="M410" s="260"/>
      <c r="N410" s="1"/>
    </row>
    <row r="411" spans="2:14" ht="14.25" customHeight="1">
      <c r="B411" s="159"/>
      <c r="C411" s="49"/>
      <c r="D411" s="25"/>
      <c r="E411" s="38"/>
      <c r="F411" s="45"/>
      <c r="G411" s="46"/>
      <c r="H411" s="47"/>
      <c r="I411" s="23"/>
      <c r="J411" s="23"/>
      <c r="K411" s="261"/>
      <c r="L411" s="262"/>
      <c r="M411" s="260"/>
      <c r="N411" s="1"/>
    </row>
    <row r="412" spans="2:14" ht="14.25" customHeight="1">
      <c r="B412" s="159"/>
      <c r="C412" s="49"/>
      <c r="D412" s="25"/>
      <c r="E412" s="38"/>
      <c r="F412" s="409">
        <v>21</v>
      </c>
      <c r="G412" s="410"/>
      <c r="H412" s="408" t="s">
        <v>172</v>
      </c>
      <c r="I412" s="411">
        <v>-2698000</v>
      </c>
      <c r="J412" s="412">
        <v>0</v>
      </c>
      <c r="K412" s="259" t="s">
        <v>5</v>
      </c>
      <c r="L412" s="262"/>
      <c r="M412" s="260"/>
      <c r="N412" s="1"/>
    </row>
    <row r="413" spans="2:14" ht="14.25" customHeight="1" thickBot="1">
      <c r="B413" s="163"/>
      <c r="C413" s="50"/>
      <c r="D413" s="51"/>
      <c r="E413" s="52"/>
      <c r="F413" s="53"/>
      <c r="G413" s="54"/>
      <c r="H413" s="55"/>
      <c r="I413" s="56"/>
      <c r="J413" s="170"/>
      <c r="K413" s="199"/>
      <c r="L413" s="197"/>
      <c r="M413" s="198"/>
      <c r="N413" s="1"/>
    </row>
    <row r="414" spans="2:14" ht="14.25" customHeight="1">
      <c r="B414" s="158"/>
      <c r="C414" s="185"/>
      <c r="D414" s="37"/>
      <c r="E414" s="74"/>
      <c r="F414" s="43"/>
      <c r="G414" s="75"/>
      <c r="H414" s="76"/>
      <c r="I414" s="42"/>
      <c r="J414" s="42"/>
      <c r="K414" s="194"/>
      <c r="L414" s="194"/>
      <c r="M414" s="193"/>
      <c r="N414" s="1"/>
    </row>
    <row r="415" spans="2:14" ht="14.25" customHeight="1">
      <c r="B415" s="158" t="s">
        <v>146</v>
      </c>
      <c r="C415" s="63">
        <v>916117000</v>
      </c>
      <c r="D415" s="25">
        <v>783932775</v>
      </c>
      <c r="E415" s="38" t="s">
        <v>129</v>
      </c>
      <c r="F415" s="45">
        <v>1</v>
      </c>
      <c r="G415" s="46"/>
      <c r="H415" s="47" t="s">
        <v>123</v>
      </c>
      <c r="I415" s="23">
        <v>375243000</v>
      </c>
      <c r="J415" s="23">
        <v>352414000</v>
      </c>
      <c r="K415" s="191" t="s">
        <v>153</v>
      </c>
      <c r="L415" s="194" t="s">
        <v>842</v>
      </c>
      <c r="M415" s="193" t="s">
        <v>843</v>
      </c>
      <c r="N415" s="1"/>
    </row>
    <row r="416" spans="2:14" ht="14.25" customHeight="1">
      <c r="B416" s="158"/>
      <c r="C416" s="49"/>
      <c r="D416" s="25"/>
      <c r="E416" s="38"/>
      <c r="F416" s="45"/>
      <c r="G416" s="46"/>
      <c r="H416" s="47"/>
      <c r="I416" s="23"/>
      <c r="J416" s="23"/>
      <c r="K416" s="191" t="s">
        <v>839</v>
      </c>
      <c r="L416" s="194"/>
      <c r="M416" s="193"/>
      <c r="N416" s="1"/>
    </row>
    <row r="417" spans="2:14" ht="14.25" customHeight="1">
      <c r="B417" s="159"/>
      <c r="C417" s="49" t="s">
        <v>70</v>
      </c>
      <c r="D417" s="25" t="s">
        <v>70</v>
      </c>
      <c r="E417" s="38"/>
      <c r="F417" s="45"/>
      <c r="G417" s="46"/>
      <c r="H417" s="47"/>
      <c r="I417" s="23"/>
      <c r="J417" s="23"/>
      <c r="K417" s="191" t="s">
        <v>841</v>
      </c>
      <c r="L417" s="194"/>
      <c r="M417" s="193"/>
      <c r="N417" s="1"/>
    </row>
    <row r="418" spans="2:14" ht="14.25" customHeight="1">
      <c r="B418" s="159"/>
      <c r="C418" s="63">
        <f>153433000+103595000</f>
        <v>257028000</v>
      </c>
      <c r="D418" s="25">
        <v>225792500</v>
      </c>
      <c r="E418" s="38"/>
      <c r="F418" s="45"/>
      <c r="G418" s="46"/>
      <c r="H418" s="47"/>
      <c r="I418" s="23"/>
      <c r="J418" s="23"/>
      <c r="K418" s="191" t="s">
        <v>840</v>
      </c>
      <c r="L418" s="194"/>
      <c r="M418" s="193"/>
      <c r="N418" s="1"/>
    </row>
    <row r="419" spans="2:14" ht="14.25" customHeight="1">
      <c r="B419" s="159"/>
      <c r="C419" s="44" t="s">
        <v>71</v>
      </c>
      <c r="D419" s="25" t="s">
        <v>71</v>
      </c>
      <c r="E419" s="38"/>
      <c r="F419" s="45"/>
      <c r="G419" s="46"/>
      <c r="H419" s="47"/>
      <c r="I419" s="23"/>
      <c r="J419" s="23"/>
      <c r="K419" s="191" t="s">
        <v>971</v>
      </c>
      <c r="L419" s="194"/>
      <c r="M419" s="193"/>
      <c r="N419" s="1"/>
    </row>
    <row r="420" spans="2:14" ht="14.25" customHeight="1">
      <c r="B420" s="159"/>
      <c r="C420" s="63">
        <v>319000000</v>
      </c>
      <c r="D420" s="25">
        <v>298000000</v>
      </c>
      <c r="E420" s="38"/>
      <c r="F420" s="45"/>
      <c r="G420" s="46"/>
      <c r="H420" s="47"/>
      <c r="I420" s="23"/>
      <c r="J420" s="23"/>
      <c r="K420" s="191" t="s">
        <v>396</v>
      </c>
      <c r="L420" s="194"/>
      <c r="M420" s="193"/>
      <c r="N420" s="1"/>
    </row>
    <row r="421" spans="2:14" ht="14.25" customHeight="1">
      <c r="B421" s="159"/>
      <c r="C421" s="49" t="s">
        <v>72</v>
      </c>
      <c r="D421" s="25" t="s">
        <v>72</v>
      </c>
      <c r="E421" s="38"/>
      <c r="F421" s="45"/>
      <c r="G421" s="46"/>
      <c r="H421" s="47"/>
      <c r="I421" s="23"/>
      <c r="J421" s="23"/>
      <c r="K421" s="191"/>
      <c r="L421" s="194"/>
      <c r="M421" s="193"/>
      <c r="N421" s="1"/>
    </row>
    <row r="422" spans="2:14" ht="14.25" customHeight="1">
      <c r="B422" s="159"/>
      <c r="C422" s="63">
        <f>37165000+103594000</f>
        <v>140759000</v>
      </c>
      <c r="D422" s="25">
        <f>36137176+103594000</f>
        <v>139731176</v>
      </c>
      <c r="E422" s="38"/>
      <c r="F422" s="45">
        <v>2</v>
      </c>
      <c r="G422" s="46"/>
      <c r="H422" s="47" t="s">
        <v>124</v>
      </c>
      <c r="I422" s="23">
        <v>178362000</v>
      </c>
      <c r="J422" s="23">
        <v>157366325</v>
      </c>
      <c r="K422" s="195" t="s">
        <v>5</v>
      </c>
      <c r="L422" s="194"/>
      <c r="M422" s="193"/>
      <c r="N422" s="1"/>
    </row>
    <row r="423" spans="2:14" ht="14.25" customHeight="1">
      <c r="B423" s="159"/>
      <c r="C423" s="49" t="s">
        <v>73</v>
      </c>
      <c r="D423" s="25" t="s">
        <v>73</v>
      </c>
      <c r="E423" s="38"/>
      <c r="F423" s="45"/>
      <c r="G423" s="46"/>
      <c r="H423" s="47"/>
      <c r="I423" s="23"/>
      <c r="J423" s="23"/>
      <c r="K423" s="191" t="s">
        <v>219</v>
      </c>
      <c r="L423" s="194"/>
      <c r="M423" s="193"/>
      <c r="N423" s="1"/>
    </row>
    <row r="424" spans="2:14" ht="14.25" customHeight="1">
      <c r="B424" s="159"/>
      <c r="C424" s="63">
        <f>C415-C418-C420-C422</f>
        <v>199330000</v>
      </c>
      <c r="D424" s="25">
        <f>D415-D418-D420-D422</f>
        <v>120409099</v>
      </c>
      <c r="E424" s="38"/>
      <c r="F424" s="45"/>
      <c r="G424" s="46"/>
      <c r="H424" s="47"/>
      <c r="I424" s="23"/>
      <c r="J424" s="23"/>
      <c r="K424" s="191" t="s">
        <v>844</v>
      </c>
      <c r="L424" s="194"/>
      <c r="M424" s="193"/>
      <c r="N424" s="1"/>
    </row>
    <row r="425" spans="2:14" ht="14.25" customHeight="1">
      <c r="B425" s="159"/>
      <c r="C425" s="34"/>
      <c r="D425" s="48"/>
      <c r="E425" s="38"/>
      <c r="F425" s="45"/>
      <c r="G425" s="46"/>
      <c r="H425" s="47"/>
      <c r="I425" s="23"/>
      <c r="J425" s="23"/>
      <c r="K425" s="191" t="s">
        <v>845</v>
      </c>
      <c r="L425" s="194"/>
      <c r="M425" s="193"/>
      <c r="N425" s="1"/>
    </row>
    <row r="426" spans="2:14" ht="14.25" customHeight="1">
      <c r="B426" s="159"/>
      <c r="C426" s="49"/>
      <c r="D426" s="25"/>
      <c r="E426" s="38"/>
      <c r="F426" s="45"/>
      <c r="G426" s="46"/>
      <c r="H426" s="47"/>
      <c r="I426" s="72"/>
      <c r="J426" s="72"/>
      <c r="K426" s="191" t="s">
        <v>846</v>
      </c>
      <c r="L426" s="194"/>
      <c r="M426" s="193"/>
      <c r="N426" s="1"/>
    </row>
    <row r="427" spans="2:14" ht="14.25" customHeight="1">
      <c r="B427" s="159"/>
      <c r="C427" s="49"/>
      <c r="D427" s="25"/>
      <c r="E427" s="38"/>
      <c r="F427" s="45"/>
      <c r="G427" s="46"/>
      <c r="H427" s="47"/>
      <c r="I427" s="72"/>
      <c r="J427" s="72"/>
      <c r="K427" s="191" t="s">
        <v>847</v>
      </c>
      <c r="L427" s="194"/>
      <c r="M427" s="193"/>
      <c r="N427" s="1"/>
    </row>
    <row r="428" spans="2:14" ht="14.25" customHeight="1">
      <c r="B428" s="159"/>
      <c r="C428" s="49"/>
      <c r="D428" s="25"/>
      <c r="E428" s="38"/>
      <c r="F428" s="45"/>
      <c r="G428" s="46"/>
      <c r="H428" s="47"/>
      <c r="I428" s="72"/>
      <c r="J428" s="72"/>
      <c r="K428" s="191"/>
      <c r="L428" s="194"/>
      <c r="M428" s="193"/>
      <c r="N428" s="1"/>
    </row>
    <row r="429" spans="2:14" ht="14.25" customHeight="1">
      <c r="B429" s="159"/>
      <c r="C429" s="49"/>
      <c r="D429" s="25"/>
      <c r="E429" s="38"/>
      <c r="F429" s="45">
        <v>3</v>
      </c>
      <c r="G429" s="46"/>
      <c r="H429" s="47" t="s">
        <v>125</v>
      </c>
      <c r="I429" s="23">
        <v>362512000</v>
      </c>
      <c r="J429" s="23">
        <v>274152450</v>
      </c>
      <c r="K429" s="195" t="s">
        <v>5</v>
      </c>
      <c r="L429" s="194"/>
      <c r="M429" s="193"/>
      <c r="N429" s="1"/>
    </row>
    <row r="430" spans="2:14" ht="14.25" customHeight="1">
      <c r="B430" s="159"/>
      <c r="C430" s="49"/>
      <c r="D430" s="25"/>
      <c r="E430" s="38"/>
      <c r="F430" s="45"/>
      <c r="G430" s="46"/>
      <c r="H430" s="47"/>
      <c r="I430" s="23"/>
      <c r="J430" s="23"/>
      <c r="K430" s="191" t="s">
        <v>848</v>
      </c>
      <c r="L430" s="194"/>
      <c r="M430" s="193"/>
      <c r="N430" s="1"/>
    </row>
    <row r="431" spans="2:14" ht="14.25" customHeight="1">
      <c r="B431" s="159"/>
      <c r="C431" s="49"/>
      <c r="D431" s="25"/>
      <c r="E431" s="38"/>
      <c r="F431" s="45"/>
      <c r="G431" s="46"/>
      <c r="H431" s="47"/>
      <c r="I431" s="23"/>
      <c r="J431" s="23"/>
      <c r="K431" s="191" t="s">
        <v>849</v>
      </c>
      <c r="L431" s="194"/>
      <c r="M431" s="193"/>
      <c r="N431" s="1"/>
    </row>
    <row r="432" spans="2:14" ht="14.25" customHeight="1">
      <c r="B432" s="159"/>
      <c r="C432" s="49"/>
      <c r="D432" s="25"/>
      <c r="E432" s="38"/>
      <c r="F432" s="45"/>
      <c r="G432" s="46"/>
      <c r="H432" s="47"/>
      <c r="I432" s="23"/>
      <c r="J432" s="23"/>
      <c r="K432" s="191" t="s">
        <v>850</v>
      </c>
      <c r="L432" s="194"/>
      <c r="M432" s="193"/>
      <c r="N432" s="1"/>
    </row>
    <row r="433" spans="2:14" ht="14.25" customHeight="1">
      <c r="B433" s="159"/>
      <c r="C433" s="49"/>
      <c r="D433" s="25"/>
      <c r="E433" s="38"/>
      <c r="F433" s="45"/>
      <c r="G433" s="46"/>
      <c r="H433" s="47"/>
      <c r="I433" s="23"/>
      <c r="J433" s="23"/>
      <c r="K433" s="191" t="s">
        <v>851</v>
      </c>
      <c r="L433" s="194"/>
      <c r="M433" s="193"/>
      <c r="N433" s="1"/>
    </row>
    <row r="434" spans="2:14" ht="14.25" customHeight="1">
      <c r="B434" s="159"/>
      <c r="C434" s="49"/>
      <c r="D434" s="25"/>
      <c r="E434" s="38"/>
      <c r="F434" s="45"/>
      <c r="G434" s="46"/>
      <c r="H434" s="47"/>
      <c r="I434" s="23"/>
      <c r="J434" s="23"/>
      <c r="K434" s="191" t="s">
        <v>397</v>
      </c>
      <c r="L434" s="194"/>
      <c r="M434" s="193"/>
      <c r="N434" s="1"/>
    </row>
    <row r="435" spans="2:14" ht="14.25" customHeight="1" thickBot="1">
      <c r="B435" s="163"/>
      <c r="C435" s="50"/>
      <c r="D435" s="51"/>
      <c r="E435" s="52"/>
      <c r="F435" s="53"/>
      <c r="G435" s="54"/>
      <c r="H435" s="55"/>
      <c r="I435" s="56"/>
      <c r="J435" s="56"/>
      <c r="K435" s="200"/>
      <c r="L435" s="197"/>
      <c r="M435" s="198"/>
      <c r="N435" s="1"/>
    </row>
    <row r="436" spans="2:14" ht="14.25" customHeight="1">
      <c r="B436" s="158"/>
      <c r="C436" s="37"/>
      <c r="D436" s="37"/>
      <c r="E436" s="74"/>
      <c r="F436" s="43"/>
      <c r="G436" s="75"/>
      <c r="H436" s="76"/>
      <c r="I436" s="42"/>
      <c r="J436" s="42"/>
      <c r="K436" s="194"/>
      <c r="L436" s="194"/>
      <c r="M436" s="193"/>
      <c r="N436" s="1"/>
    </row>
    <row r="437" spans="2:14" ht="14.25" customHeight="1">
      <c r="B437" s="158" t="s">
        <v>77</v>
      </c>
      <c r="C437" s="87">
        <v>2061599000</v>
      </c>
      <c r="D437" s="25">
        <v>1761233722</v>
      </c>
      <c r="E437" s="38" t="s">
        <v>342</v>
      </c>
      <c r="F437" s="45">
        <v>1</v>
      </c>
      <c r="G437" s="46"/>
      <c r="H437" s="47" t="s">
        <v>18</v>
      </c>
      <c r="I437" s="23">
        <f>292209000+566000</f>
        <v>292775000</v>
      </c>
      <c r="J437" s="23">
        <v>278251660</v>
      </c>
      <c r="K437" s="195" t="s">
        <v>5</v>
      </c>
      <c r="L437" s="195"/>
      <c r="M437" s="225"/>
      <c r="N437" s="1"/>
    </row>
    <row r="438" spans="2:14" ht="14.25" customHeight="1">
      <c r="B438" s="159"/>
      <c r="C438" s="49"/>
      <c r="D438" s="25"/>
      <c r="E438" s="38"/>
      <c r="F438" s="45"/>
      <c r="G438" s="46"/>
      <c r="H438" s="47"/>
      <c r="I438" s="23"/>
      <c r="J438" s="23"/>
      <c r="K438" s="191" t="s">
        <v>215</v>
      </c>
      <c r="L438" s="194"/>
      <c r="M438" s="193"/>
      <c r="N438" s="1"/>
    </row>
    <row r="439" spans="2:14" ht="14.25" customHeight="1">
      <c r="B439" s="159"/>
      <c r="C439" s="44" t="s">
        <v>70</v>
      </c>
      <c r="D439" s="25" t="s">
        <v>70</v>
      </c>
      <c r="E439" s="38"/>
      <c r="F439" s="45"/>
      <c r="G439" s="46"/>
      <c r="H439" s="47"/>
      <c r="I439" s="23"/>
      <c r="J439" s="23"/>
      <c r="K439" s="191" t="s">
        <v>852</v>
      </c>
      <c r="L439" s="194"/>
      <c r="M439" s="193"/>
      <c r="N439" s="1"/>
    </row>
    <row r="440" spans="2:14" ht="14.25" customHeight="1">
      <c r="B440" s="159"/>
      <c r="C440" s="44">
        <f>191776000+90000000</f>
        <v>281776000</v>
      </c>
      <c r="D440" s="25">
        <v>148529000</v>
      </c>
      <c r="E440" s="38"/>
      <c r="F440" s="45"/>
      <c r="G440" s="46"/>
      <c r="H440" s="47"/>
      <c r="I440" s="23"/>
      <c r="J440" s="23"/>
      <c r="K440" s="191" t="s">
        <v>853</v>
      </c>
      <c r="L440" s="194"/>
      <c r="M440" s="193"/>
      <c r="N440" s="1"/>
    </row>
    <row r="441" spans="2:14" ht="14.25" customHeight="1">
      <c r="B441" s="159"/>
      <c r="C441" s="44" t="s">
        <v>55</v>
      </c>
      <c r="D441" s="25" t="s">
        <v>55</v>
      </c>
      <c r="E441" s="38"/>
      <c r="F441" s="45"/>
      <c r="G441" s="46"/>
      <c r="H441" s="47"/>
      <c r="I441" s="23"/>
      <c r="J441" s="23"/>
      <c r="K441" s="191" t="s">
        <v>854</v>
      </c>
      <c r="L441" s="194"/>
      <c r="M441" s="193"/>
      <c r="N441" s="1"/>
    </row>
    <row r="442" spans="2:14" ht="14.25" customHeight="1">
      <c r="B442" s="159"/>
      <c r="C442" s="44">
        <v>770000000</v>
      </c>
      <c r="D442" s="25">
        <v>753000000</v>
      </c>
      <c r="E442" s="38"/>
      <c r="F442" s="45"/>
      <c r="G442" s="46"/>
      <c r="H442" s="47"/>
      <c r="I442" s="23"/>
      <c r="J442" s="23"/>
      <c r="K442" s="191" t="s">
        <v>278</v>
      </c>
      <c r="L442" s="194"/>
      <c r="M442" s="193"/>
      <c r="N442" s="1"/>
    </row>
    <row r="443" spans="2:14" ht="14.25" customHeight="1">
      <c r="B443" s="159"/>
      <c r="C443" s="44" t="s">
        <v>53</v>
      </c>
      <c r="D443" s="25" t="s">
        <v>53</v>
      </c>
      <c r="E443" s="38"/>
      <c r="F443" s="45"/>
      <c r="G443" s="46"/>
      <c r="H443" s="47"/>
      <c r="I443" s="23"/>
      <c r="J443" s="23"/>
      <c r="K443" s="191" t="s">
        <v>855</v>
      </c>
      <c r="L443" s="194"/>
      <c r="M443" s="193"/>
      <c r="N443" s="1"/>
    </row>
    <row r="444" spans="2:14" ht="14.25" customHeight="1">
      <c r="B444" s="159"/>
      <c r="C444" s="44">
        <f>1379245000+15951000</f>
        <v>1395196000</v>
      </c>
      <c r="D444" s="25">
        <f>1340237449+15951000</f>
        <v>1356188449</v>
      </c>
      <c r="E444" s="38"/>
      <c r="F444" s="45"/>
      <c r="G444" s="46"/>
      <c r="H444" s="47"/>
      <c r="I444" s="23"/>
      <c r="J444" s="23"/>
      <c r="K444" s="195"/>
      <c r="L444" s="195"/>
      <c r="M444" s="225"/>
      <c r="N444" s="1"/>
    </row>
    <row r="445" spans="2:14" ht="14.25" customHeight="1">
      <c r="B445" s="159"/>
      <c r="C445" s="44" t="s">
        <v>54</v>
      </c>
      <c r="D445" s="25" t="s">
        <v>54</v>
      </c>
      <c r="E445" s="38"/>
      <c r="F445" s="45">
        <v>2</v>
      </c>
      <c r="G445" s="46"/>
      <c r="H445" s="47" t="s">
        <v>19</v>
      </c>
      <c r="I445" s="23">
        <f>185218000+25000</f>
        <v>185243000</v>
      </c>
      <c r="J445" s="23">
        <v>163082133</v>
      </c>
      <c r="K445" s="195" t="s">
        <v>5</v>
      </c>
      <c r="L445" s="194"/>
      <c r="M445" s="193"/>
      <c r="N445" s="1"/>
    </row>
    <row r="446" spans="2:14" ht="14.25" customHeight="1">
      <c r="B446" s="159"/>
      <c r="C446" s="137">
        <f>C437-C440-C444-C442</f>
        <v>-385373000</v>
      </c>
      <c r="D446" s="138">
        <f>D437-D440-D444-D442</f>
        <v>-496483727</v>
      </c>
      <c r="E446" s="38"/>
      <c r="F446" s="45"/>
      <c r="G446" s="46"/>
      <c r="H446" s="47"/>
      <c r="I446" s="23"/>
      <c r="J446" s="23"/>
      <c r="K446" s="191" t="s">
        <v>216</v>
      </c>
      <c r="L446" s="194"/>
      <c r="M446" s="193"/>
      <c r="N446" s="1"/>
    </row>
    <row r="447" spans="2:14" ht="14.25" customHeight="1">
      <c r="B447" s="159"/>
      <c r="D447" s="48"/>
      <c r="E447" s="38"/>
      <c r="F447" s="45"/>
      <c r="G447" s="46"/>
      <c r="H447" s="47"/>
      <c r="I447" s="23"/>
      <c r="J447" s="23"/>
      <c r="K447" s="191" t="s">
        <v>856</v>
      </c>
      <c r="L447" s="194"/>
      <c r="M447" s="193"/>
      <c r="N447" s="1"/>
    </row>
    <row r="448" spans="2:14" ht="14.25" customHeight="1">
      <c r="B448" s="159"/>
      <c r="C448" s="34"/>
      <c r="D448" s="48"/>
      <c r="E448" s="38"/>
      <c r="F448" s="45"/>
      <c r="G448" s="46"/>
      <c r="H448" s="47"/>
      <c r="I448" s="23"/>
      <c r="J448" s="23"/>
      <c r="K448" s="191" t="s">
        <v>217</v>
      </c>
      <c r="L448" s="194"/>
      <c r="M448" s="193"/>
      <c r="N448" s="1"/>
    </row>
    <row r="449" spans="2:14" ht="14.25" customHeight="1">
      <c r="B449" s="159"/>
      <c r="C449" s="34"/>
      <c r="D449" s="48"/>
      <c r="E449" s="38"/>
      <c r="F449" s="45"/>
      <c r="G449" s="46"/>
      <c r="H449" s="47"/>
      <c r="I449" s="23"/>
      <c r="J449" s="23"/>
      <c r="K449" s="191" t="s">
        <v>857</v>
      </c>
      <c r="L449" s="194"/>
      <c r="M449" s="193"/>
      <c r="N449" s="1"/>
    </row>
    <row r="450" spans="2:14" ht="14.25" customHeight="1">
      <c r="B450" s="159"/>
      <c r="C450" s="34"/>
      <c r="D450" s="48"/>
      <c r="E450" s="38"/>
      <c r="F450" s="45"/>
      <c r="G450" s="46"/>
      <c r="H450" s="47"/>
      <c r="I450" s="23"/>
      <c r="J450" s="23"/>
      <c r="K450" s="191" t="s">
        <v>858</v>
      </c>
      <c r="L450" s="194"/>
      <c r="M450" s="193"/>
      <c r="N450" s="1"/>
    </row>
    <row r="451" spans="2:14" ht="14.25" customHeight="1">
      <c r="B451" s="159"/>
      <c r="C451" s="34"/>
      <c r="D451" s="48"/>
      <c r="E451" s="38"/>
      <c r="F451" s="45"/>
      <c r="G451" s="46"/>
      <c r="H451" s="47"/>
      <c r="I451" s="23"/>
      <c r="J451" s="23"/>
      <c r="K451" s="191"/>
      <c r="L451" s="194"/>
      <c r="M451" s="193"/>
      <c r="N451" s="1"/>
    </row>
    <row r="452" spans="2:14" ht="14.25" customHeight="1">
      <c r="B452" s="159"/>
      <c r="C452" s="34"/>
      <c r="D452" s="48"/>
      <c r="E452" s="38"/>
      <c r="F452" s="45">
        <v>3</v>
      </c>
      <c r="G452" s="46"/>
      <c r="H452" s="47" t="s">
        <v>343</v>
      </c>
      <c r="I452" s="23">
        <v>9000000</v>
      </c>
      <c r="J452" s="23">
        <v>8277150</v>
      </c>
      <c r="K452" s="195" t="s">
        <v>764</v>
      </c>
      <c r="L452" s="194"/>
      <c r="M452" s="193"/>
      <c r="N452" s="1"/>
    </row>
    <row r="453" spans="2:14" ht="14.25" customHeight="1">
      <c r="B453" s="159"/>
      <c r="C453" s="34"/>
      <c r="D453" s="48"/>
      <c r="E453" s="38"/>
      <c r="F453" s="45"/>
      <c r="G453" s="46"/>
      <c r="H453" s="47"/>
      <c r="I453" s="23"/>
      <c r="J453" s="23"/>
      <c r="K453" s="191" t="s">
        <v>859</v>
      </c>
      <c r="L453" s="194"/>
      <c r="M453" s="193"/>
      <c r="N453" s="1"/>
    </row>
    <row r="454" spans="2:14" ht="14.25" customHeight="1">
      <c r="B454" s="159"/>
      <c r="C454" s="34"/>
      <c r="D454" s="48"/>
      <c r="E454" s="38"/>
      <c r="F454" s="45"/>
      <c r="G454" s="46"/>
      <c r="H454" s="47"/>
      <c r="I454" s="23"/>
      <c r="J454" s="23"/>
      <c r="K454" s="191" t="s">
        <v>860</v>
      </c>
      <c r="L454" s="194"/>
      <c r="M454" s="193"/>
      <c r="N454" s="1"/>
    </row>
    <row r="455" spans="2:14" ht="14.25" customHeight="1">
      <c r="B455" s="159"/>
      <c r="C455" s="34"/>
      <c r="D455" s="48"/>
      <c r="E455" s="38"/>
      <c r="F455" s="45"/>
      <c r="G455" s="46"/>
      <c r="H455" s="47"/>
      <c r="I455" s="23"/>
      <c r="J455" s="23"/>
      <c r="K455" s="191"/>
      <c r="L455" s="194"/>
      <c r="M455" s="193"/>
      <c r="N455" s="1"/>
    </row>
    <row r="456" spans="2:14" ht="14.25" customHeight="1">
      <c r="B456" s="159"/>
      <c r="C456" s="34"/>
      <c r="D456" s="48"/>
      <c r="E456" s="38"/>
      <c r="F456" s="45">
        <v>4</v>
      </c>
      <c r="G456" s="46"/>
      <c r="H456" s="47" t="s">
        <v>21</v>
      </c>
      <c r="I456" s="72">
        <v>3274000</v>
      </c>
      <c r="J456" s="72">
        <v>3274000</v>
      </c>
      <c r="K456" s="195" t="s">
        <v>5</v>
      </c>
      <c r="L456" s="195"/>
      <c r="M456" s="225"/>
      <c r="N456" s="1"/>
    </row>
    <row r="457" spans="2:14" ht="14.25" customHeight="1">
      <c r="B457" s="159"/>
      <c r="C457" s="34"/>
      <c r="D457" s="48"/>
      <c r="E457" s="38"/>
      <c r="F457" s="45"/>
      <c r="G457" s="46"/>
      <c r="H457" s="47"/>
      <c r="I457" s="23"/>
      <c r="J457" s="23"/>
      <c r="K457" s="191" t="s">
        <v>861</v>
      </c>
      <c r="L457" s="194"/>
      <c r="M457" s="193"/>
      <c r="N457" s="1"/>
    </row>
    <row r="458" spans="2:14" ht="14.25" customHeight="1">
      <c r="B458" s="159"/>
      <c r="C458" s="34"/>
      <c r="D458" s="48"/>
      <c r="E458" s="38"/>
      <c r="F458" s="45"/>
      <c r="G458" s="46"/>
      <c r="H458" s="47"/>
      <c r="I458" s="23"/>
      <c r="J458" s="23"/>
      <c r="K458" s="191"/>
      <c r="L458" s="194"/>
      <c r="M458" s="193"/>
      <c r="N458" s="1"/>
    </row>
    <row r="459" spans="2:14" ht="14.25" customHeight="1">
      <c r="B459" s="159"/>
      <c r="C459" s="49"/>
      <c r="D459" s="25"/>
      <c r="E459" s="38"/>
      <c r="F459" s="45">
        <v>5</v>
      </c>
      <c r="G459" s="46"/>
      <c r="H459" s="47" t="s">
        <v>82</v>
      </c>
      <c r="I459" s="23">
        <v>1175000</v>
      </c>
      <c r="J459" s="23">
        <v>1175000</v>
      </c>
      <c r="K459" s="195" t="s">
        <v>5</v>
      </c>
      <c r="L459" s="194"/>
      <c r="M459" s="193"/>
      <c r="N459" s="1"/>
    </row>
    <row r="460" spans="2:14" ht="14.25" customHeight="1">
      <c r="B460" s="159"/>
      <c r="C460" s="49"/>
      <c r="D460" s="25"/>
      <c r="E460" s="38"/>
      <c r="F460" s="45"/>
      <c r="G460" s="46"/>
      <c r="H460" s="47"/>
      <c r="I460" s="23"/>
      <c r="J460" s="23"/>
      <c r="K460" s="191" t="s">
        <v>152</v>
      </c>
      <c r="L460" s="194"/>
      <c r="M460" s="193"/>
      <c r="N460" s="1"/>
    </row>
    <row r="461" spans="2:14" ht="14.25" customHeight="1">
      <c r="B461" s="159"/>
      <c r="C461" s="49"/>
      <c r="D461" s="25"/>
      <c r="E461" s="38"/>
      <c r="F461" s="45"/>
      <c r="G461" s="46"/>
      <c r="H461" s="47"/>
      <c r="I461" s="23"/>
      <c r="J461" s="23"/>
      <c r="K461" s="191" t="s">
        <v>862</v>
      </c>
      <c r="L461" s="194"/>
      <c r="M461" s="193"/>
      <c r="N461" s="1"/>
    </row>
    <row r="462" spans="2:14" ht="14.25" customHeight="1">
      <c r="B462" s="159"/>
      <c r="C462" s="49"/>
      <c r="D462" s="25"/>
      <c r="E462" s="38"/>
      <c r="F462" s="45"/>
      <c r="G462" s="46"/>
      <c r="H462" s="47"/>
      <c r="I462" s="23"/>
      <c r="J462" s="23"/>
      <c r="K462" s="258"/>
      <c r="L462" s="262"/>
      <c r="M462" s="260"/>
      <c r="N462" s="1"/>
    </row>
    <row r="463" spans="2:14" ht="14.25" customHeight="1">
      <c r="B463" s="159"/>
      <c r="C463" s="49"/>
      <c r="D463" s="25"/>
      <c r="E463" s="38"/>
      <c r="F463" s="45">
        <v>6</v>
      </c>
      <c r="G463" s="46"/>
      <c r="H463" s="47" t="s">
        <v>20</v>
      </c>
      <c r="I463" s="23">
        <v>512388000</v>
      </c>
      <c r="J463" s="23">
        <v>371384000</v>
      </c>
      <c r="K463" s="263" t="s">
        <v>218</v>
      </c>
      <c r="L463" s="262" t="s">
        <v>34</v>
      </c>
      <c r="M463" s="260" t="s">
        <v>34</v>
      </c>
      <c r="N463" s="1"/>
    </row>
    <row r="464" spans="2:14" ht="14.25" customHeight="1">
      <c r="B464" s="159"/>
      <c r="C464" s="49"/>
      <c r="D464" s="25"/>
      <c r="E464" s="38"/>
      <c r="F464" s="45"/>
      <c r="G464" s="46"/>
      <c r="H464" s="47"/>
      <c r="I464" s="23"/>
      <c r="J464" s="23"/>
      <c r="K464" s="258" t="s">
        <v>863</v>
      </c>
      <c r="L464" s="262"/>
      <c r="M464" s="260"/>
      <c r="N464" s="1"/>
    </row>
    <row r="465" spans="2:14" ht="14.25" customHeight="1">
      <c r="B465" s="159"/>
      <c r="C465" s="49"/>
      <c r="D465" s="25"/>
      <c r="E465" s="38"/>
      <c r="F465" s="45"/>
      <c r="G465" s="46"/>
      <c r="H465" s="47"/>
      <c r="I465" s="23"/>
      <c r="J465" s="23"/>
      <c r="K465" s="258" t="s">
        <v>864</v>
      </c>
      <c r="L465" s="262"/>
      <c r="M465" s="260"/>
      <c r="N465" s="1"/>
    </row>
    <row r="466" spans="2:14" ht="14.25" customHeight="1">
      <c r="B466" s="159"/>
      <c r="C466" s="49"/>
      <c r="D466" s="25"/>
      <c r="E466" s="38"/>
      <c r="F466" s="45"/>
      <c r="G466" s="46"/>
      <c r="H466" s="47"/>
      <c r="I466" s="23"/>
      <c r="J466" s="23"/>
      <c r="K466" s="258" t="s">
        <v>865</v>
      </c>
      <c r="L466" s="262"/>
      <c r="M466" s="260"/>
      <c r="N466" s="1"/>
    </row>
    <row r="467" spans="2:14" ht="14.25" customHeight="1">
      <c r="B467" s="159"/>
      <c r="C467" s="49"/>
      <c r="D467" s="25"/>
      <c r="E467" s="38"/>
      <c r="F467" s="45"/>
      <c r="G467" s="46"/>
      <c r="H467" s="47"/>
      <c r="I467" s="23"/>
      <c r="J467" s="23"/>
      <c r="K467" s="258" t="s">
        <v>866</v>
      </c>
      <c r="L467" s="262"/>
      <c r="M467" s="260"/>
      <c r="N467" s="1"/>
    </row>
    <row r="468" spans="2:14" ht="14.25" customHeight="1">
      <c r="B468" s="159"/>
      <c r="C468" s="49"/>
      <c r="D468" s="25"/>
      <c r="E468" s="38"/>
      <c r="F468" s="45"/>
      <c r="G468" s="46"/>
      <c r="H468" s="47"/>
      <c r="I468" s="23"/>
      <c r="J468" s="23"/>
      <c r="K468" s="258" t="s">
        <v>398</v>
      </c>
      <c r="L468" s="262"/>
      <c r="M468" s="260"/>
      <c r="N468" s="1"/>
    </row>
    <row r="469" spans="2:14" ht="14.25" customHeight="1">
      <c r="B469" s="159"/>
      <c r="C469" s="49"/>
      <c r="D469" s="25"/>
      <c r="E469" s="38"/>
      <c r="F469" s="45"/>
      <c r="G469" s="46"/>
      <c r="H469" s="47"/>
      <c r="I469" s="23"/>
      <c r="J469" s="23"/>
      <c r="K469" s="258"/>
      <c r="L469" s="262"/>
      <c r="M469" s="260"/>
      <c r="N469" s="1"/>
    </row>
    <row r="470" spans="2:14" ht="14.25" customHeight="1">
      <c r="B470" s="159"/>
      <c r="C470" s="44"/>
      <c r="D470" s="25"/>
      <c r="E470" s="38"/>
      <c r="F470" s="45">
        <v>7</v>
      </c>
      <c r="G470" s="46"/>
      <c r="H470" s="47" t="s">
        <v>89</v>
      </c>
      <c r="I470" s="72">
        <v>636798000</v>
      </c>
      <c r="J470" s="72">
        <v>636797079</v>
      </c>
      <c r="K470" s="195" t="s">
        <v>204</v>
      </c>
      <c r="L470" s="194"/>
      <c r="M470" s="193"/>
      <c r="N470" s="1"/>
    </row>
    <row r="471" spans="2:14" ht="14.25" customHeight="1">
      <c r="B471" s="159"/>
      <c r="C471" s="44"/>
      <c r="D471" s="25"/>
      <c r="E471" s="38"/>
      <c r="F471" s="45"/>
      <c r="G471" s="46"/>
      <c r="H471" s="47"/>
      <c r="I471" s="72"/>
      <c r="J471" s="72"/>
      <c r="K471" s="191" t="s">
        <v>867</v>
      </c>
      <c r="L471" s="194"/>
      <c r="M471" s="193"/>
      <c r="N471" s="1"/>
    </row>
    <row r="472" spans="2:14" ht="14.25" customHeight="1">
      <c r="B472" s="159"/>
      <c r="C472" s="34"/>
      <c r="D472" s="48"/>
      <c r="E472" s="38"/>
      <c r="F472" s="45"/>
      <c r="G472" s="46"/>
      <c r="H472" s="47"/>
      <c r="I472" s="23"/>
      <c r="J472" s="23"/>
      <c r="K472" s="191"/>
      <c r="L472" s="194"/>
      <c r="M472" s="193"/>
      <c r="N472" s="1"/>
    </row>
    <row r="473" spans="2:14" ht="14.25" customHeight="1">
      <c r="B473" s="159"/>
      <c r="C473" s="34"/>
      <c r="D473" s="48"/>
      <c r="E473" s="38" t="s">
        <v>379</v>
      </c>
      <c r="F473" s="45">
        <v>8</v>
      </c>
      <c r="G473" s="46"/>
      <c r="H473" s="47" t="s">
        <v>22</v>
      </c>
      <c r="I473" s="23">
        <v>421537000</v>
      </c>
      <c r="J473" s="23">
        <v>298992700</v>
      </c>
      <c r="K473" s="195" t="s">
        <v>5</v>
      </c>
      <c r="L473" s="195"/>
      <c r="M473" s="225"/>
      <c r="N473" s="1"/>
    </row>
    <row r="474" spans="2:14" ht="14.25" customHeight="1">
      <c r="B474" s="159"/>
      <c r="C474" s="34"/>
      <c r="D474" s="48"/>
      <c r="E474" s="38" t="s">
        <v>380</v>
      </c>
      <c r="F474" s="45"/>
      <c r="G474" s="46"/>
      <c r="H474" s="47"/>
      <c r="I474" s="23"/>
      <c r="J474" s="23"/>
      <c r="K474" s="191" t="s">
        <v>868</v>
      </c>
      <c r="L474" s="194"/>
      <c r="M474" s="193"/>
      <c r="N474" s="1"/>
    </row>
    <row r="475" spans="2:14" ht="14.25" customHeight="1">
      <c r="B475" s="159"/>
      <c r="C475" s="34"/>
      <c r="D475" s="48"/>
      <c r="E475" s="38"/>
      <c r="F475" s="45"/>
      <c r="G475" s="46"/>
      <c r="H475" s="47"/>
      <c r="I475" s="23"/>
      <c r="J475" s="23"/>
      <c r="K475" s="191" t="s">
        <v>869</v>
      </c>
      <c r="L475" s="194"/>
      <c r="M475" s="193"/>
      <c r="N475" s="1"/>
    </row>
    <row r="476" spans="2:14" ht="14.25" customHeight="1">
      <c r="B476" s="159"/>
      <c r="C476" s="34"/>
      <c r="D476" s="48"/>
      <c r="E476" s="38"/>
      <c r="F476" s="45"/>
      <c r="G476" s="46"/>
      <c r="H476" s="47"/>
      <c r="I476" s="23"/>
      <c r="J476" s="23"/>
      <c r="K476" s="191" t="s">
        <v>972</v>
      </c>
      <c r="L476" s="194"/>
      <c r="M476" s="193"/>
      <c r="N476" s="1"/>
    </row>
    <row r="477" spans="2:14" ht="14.25" customHeight="1">
      <c r="B477" s="159"/>
      <c r="C477" s="49"/>
      <c r="D477" s="25"/>
      <c r="E477" s="38"/>
      <c r="F477" s="45"/>
      <c r="G477" s="46"/>
      <c r="H477" s="47"/>
      <c r="I477" s="23"/>
      <c r="J477" s="23"/>
      <c r="K477" s="191" t="s">
        <v>973</v>
      </c>
      <c r="L477" s="194"/>
      <c r="M477" s="193"/>
      <c r="N477" s="1"/>
    </row>
    <row r="478" spans="2:14" ht="14.25" customHeight="1">
      <c r="B478" s="159"/>
      <c r="C478" s="49"/>
      <c r="D478" s="25"/>
      <c r="E478" s="38"/>
      <c r="F478" s="45"/>
      <c r="G478" s="46"/>
      <c r="H478" s="47"/>
      <c r="I478" s="23"/>
      <c r="J478" s="23"/>
      <c r="K478" s="191" t="s">
        <v>399</v>
      </c>
      <c r="L478" s="194"/>
      <c r="M478" s="193"/>
      <c r="N478" s="1"/>
    </row>
    <row r="479" spans="2:14" ht="14.25" customHeight="1">
      <c r="B479" s="159"/>
      <c r="C479" s="49"/>
      <c r="D479" s="25"/>
      <c r="E479" s="38"/>
      <c r="F479" s="45"/>
      <c r="G479" s="46"/>
      <c r="H479" s="47"/>
      <c r="I479" s="23"/>
      <c r="J479" s="23"/>
      <c r="K479" s="191"/>
      <c r="L479" s="194"/>
      <c r="M479" s="193"/>
      <c r="N479" s="1"/>
    </row>
    <row r="480" spans="2:14" ht="14.25" customHeight="1">
      <c r="B480" s="159"/>
      <c r="C480" s="49"/>
      <c r="D480" s="25"/>
      <c r="E480" s="38"/>
      <c r="F480" s="45">
        <v>9</v>
      </c>
      <c r="G480" s="46"/>
      <c r="H480" s="47" t="s">
        <v>172</v>
      </c>
      <c r="I480" s="23">
        <v>-591000</v>
      </c>
      <c r="J480" s="42">
        <v>0</v>
      </c>
      <c r="K480" s="195" t="s">
        <v>5</v>
      </c>
      <c r="L480" s="194"/>
      <c r="M480" s="193"/>
      <c r="N480" s="1"/>
    </row>
    <row r="481" spans="2:14" ht="14.25" customHeight="1" thickBot="1">
      <c r="B481" s="163"/>
      <c r="C481" s="50"/>
      <c r="D481" s="51"/>
      <c r="E481" s="52"/>
      <c r="F481" s="53"/>
      <c r="G481" s="54"/>
      <c r="H481" s="55"/>
      <c r="I481" s="56"/>
      <c r="J481" s="56"/>
      <c r="K481" s="200"/>
      <c r="L481" s="197"/>
      <c r="M481" s="198"/>
      <c r="N481" s="1"/>
    </row>
    <row r="482" spans="2:14" ht="14.25" customHeight="1">
      <c r="B482" s="158"/>
      <c r="C482" s="185"/>
      <c r="D482" s="37"/>
      <c r="E482" s="74"/>
      <c r="F482" s="43"/>
      <c r="G482" s="75"/>
      <c r="H482" s="76"/>
      <c r="I482" s="42"/>
      <c r="J482" s="42"/>
      <c r="K482" s="194"/>
      <c r="L482" s="194"/>
      <c r="M482" s="193"/>
      <c r="N482" s="1"/>
    </row>
    <row r="483" spans="2:14" ht="14.25" customHeight="1">
      <c r="B483" s="158" t="s">
        <v>69</v>
      </c>
      <c r="C483" s="63">
        <v>1318638000</v>
      </c>
      <c r="D483" s="25">
        <v>1066259657</v>
      </c>
      <c r="E483" s="38" t="s">
        <v>192</v>
      </c>
      <c r="F483" s="45">
        <v>1</v>
      </c>
      <c r="G483" s="46"/>
      <c r="H483" s="47" t="s">
        <v>337</v>
      </c>
      <c r="I483" s="77">
        <v>18000000</v>
      </c>
      <c r="J483" s="23">
        <v>16269750</v>
      </c>
      <c r="K483" s="195" t="s">
        <v>5</v>
      </c>
      <c r="L483" s="264"/>
      <c r="M483" s="254"/>
      <c r="N483" s="1"/>
    </row>
    <row r="484" spans="2:14" ht="14.25" customHeight="1">
      <c r="B484" s="159"/>
      <c r="C484" s="49"/>
      <c r="D484" s="25"/>
      <c r="E484" s="38"/>
      <c r="F484" s="45"/>
      <c r="G484" s="46"/>
      <c r="H484" s="47"/>
      <c r="I484" s="23"/>
      <c r="J484" s="23"/>
      <c r="K484" s="191" t="s">
        <v>274</v>
      </c>
      <c r="L484" s="194"/>
      <c r="M484" s="193"/>
      <c r="N484" s="1"/>
    </row>
    <row r="485" spans="2:14" ht="14.25" customHeight="1">
      <c r="B485" s="159"/>
      <c r="C485" s="49" t="s">
        <v>70</v>
      </c>
      <c r="D485" s="25" t="s">
        <v>70</v>
      </c>
      <c r="E485" s="38"/>
      <c r="F485" s="45"/>
      <c r="G485" s="46"/>
      <c r="H485" s="47"/>
      <c r="I485" s="23"/>
      <c r="J485" s="23"/>
      <c r="K485" s="191" t="s">
        <v>755</v>
      </c>
      <c r="L485" s="194"/>
      <c r="M485" s="193"/>
      <c r="N485" s="1"/>
    </row>
    <row r="486" spans="2:14" ht="14.25" customHeight="1">
      <c r="B486" s="159"/>
      <c r="C486" s="63">
        <v>6000000</v>
      </c>
      <c r="D486" s="25">
        <v>6000000</v>
      </c>
      <c r="E486" s="38"/>
      <c r="F486" s="45"/>
      <c r="G486" s="46"/>
      <c r="H486" s="47"/>
      <c r="I486" s="23"/>
      <c r="J486" s="23"/>
      <c r="K486" s="191"/>
      <c r="L486" s="194"/>
      <c r="M486" s="193"/>
      <c r="N486" s="1"/>
    </row>
    <row r="487" spans="2:14" ht="14.25" customHeight="1">
      <c r="B487" s="159"/>
      <c r="C487" s="44" t="s">
        <v>71</v>
      </c>
      <c r="D487" s="25" t="s">
        <v>71</v>
      </c>
      <c r="E487" s="38"/>
      <c r="F487" s="45">
        <v>2</v>
      </c>
      <c r="G487" s="46"/>
      <c r="H487" s="47" t="s">
        <v>102</v>
      </c>
      <c r="I487" s="23">
        <v>791000</v>
      </c>
      <c r="J487" s="23">
        <v>728000</v>
      </c>
      <c r="K487" s="196" t="s">
        <v>270</v>
      </c>
      <c r="L487" s="194" t="s">
        <v>760</v>
      </c>
      <c r="M487" s="193" t="s">
        <v>760</v>
      </c>
      <c r="N487" s="1"/>
    </row>
    <row r="488" spans="2:14" ht="14.25" customHeight="1">
      <c r="B488" s="159"/>
      <c r="C488" s="63">
        <v>349000000</v>
      </c>
      <c r="D488" s="25">
        <v>347000000</v>
      </c>
      <c r="E488" s="38"/>
      <c r="F488" s="45"/>
      <c r="G488" s="46"/>
      <c r="H488" s="47"/>
      <c r="I488" s="72"/>
      <c r="J488" s="72"/>
      <c r="K488" s="196" t="s">
        <v>756</v>
      </c>
      <c r="L488" s="194"/>
      <c r="M488" s="193"/>
      <c r="N488" s="1"/>
    </row>
    <row r="489" spans="2:14" ht="14.25" customHeight="1">
      <c r="B489" s="159"/>
      <c r="C489" s="49" t="s">
        <v>53</v>
      </c>
      <c r="D489" s="25" t="s">
        <v>53</v>
      </c>
      <c r="E489" s="38"/>
      <c r="F489" s="45"/>
      <c r="G489" s="46"/>
      <c r="H489" s="47"/>
      <c r="I489" s="72"/>
      <c r="J489" s="72"/>
      <c r="K489" s="191" t="s">
        <v>757</v>
      </c>
      <c r="L489" s="194"/>
      <c r="M489" s="193"/>
      <c r="N489" s="1"/>
    </row>
    <row r="490" spans="2:14" ht="14.25" customHeight="1">
      <c r="B490" s="159"/>
      <c r="C490" s="63">
        <v>663690000</v>
      </c>
      <c r="D490" s="25">
        <v>663690000</v>
      </c>
      <c r="E490" s="38"/>
      <c r="F490" s="45"/>
      <c r="G490" s="46"/>
      <c r="H490" s="47"/>
      <c r="I490" s="23"/>
      <c r="J490" s="23"/>
      <c r="K490" s="191"/>
      <c r="L490" s="194"/>
      <c r="M490" s="193"/>
      <c r="N490" s="1"/>
    </row>
    <row r="491" spans="2:14" ht="14.25" customHeight="1">
      <c r="B491" s="159"/>
      <c r="C491" s="49" t="s">
        <v>73</v>
      </c>
      <c r="D491" s="25" t="s">
        <v>73</v>
      </c>
      <c r="E491" s="38"/>
      <c r="F491" s="45">
        <v>3</v>
      </c>
      <c r="G491" s="46"/>
      <c r="H491" s="47" t="s">
        <v>103</v>
      </c>
      <c r="I491" s="23">
        <f>10440000+396000</f>
        <v>10836000</v>
      </c>
      <c r="J491" s="23">
        <v>10018937</v>
      </c>
      <c r="K491" s="191" t="s">
        <v>271</v>
      </c>
      <c r="L491" s="194" t="s">
        <v>272</v>
      </c>
      <c r="M491" s="193" t="s">
        <v>272</v>
      </c>
      <c r="N491" s="1"/>
    </row>
    <row r="492" spans="2:14" ht="14.25" customHeight="1">
      <c r="B492" s="159"/>
      <c r="C492" s="63">
        <f>C483-C488-C490-C486</f>
        <v>299948000</v>
      </c>
      <c r="D492" s="25">
        <f>D483-D488-D490-D486</f>
        <v>49569657</v>
      </c>
      <c r="E492" s="38"/>
      <c r="F492" s="45"/>
      <c r="G492" s="46"/>
      <c r="H492" s="47"/>
      <c r="I492" s="23"/>
      <c r="J492" s="23"/>
      <c r="K492" s="191" t="s">
        <v>758</v>
      </c>
      <c r="L492" s="194"/>
      <c r="M492" s="193"/>
      <c r="N492" s="1"/>
    </row>
    <row r="493" spans="2:14" ht="14.25" customHeight="1">
      <c r="B493" s="159"/>
      <c r="C493" s="34"/>
      <c r="D493" s="48"/>
      <c r="E493" s="38"/>
      <c r="F493" s="45"/>
      <c r="G493" s="46"/>
      <c r="H493" s="47"/>
      <c r="I493" s="23"/>
      <c r="J493" s="23"/>
      <c r="K493" s="191" t="s">
        <v>273</v>
      </c>
      <c r="L493" s="194"/>
      <c r="M493" s="193"/>
      <c r="N493" s="1"/>
    </row>
    <row r="494" spans="2:14" ht="14.25" customHeight="1">
      <c r="B494" s="159"/>
      <c r="C494" s="34"/>
      <c r="D494" s="48"/>
      <c r="E494" s="38"/>
      <c r="F494" s="45"/>
      <c r="G494" s="46"/>
      <c r="H494" s="47"/>
      <c r="I494" s="23"/>
      <c r="J494" s="23"/>
      <c r="K494" s="191" t="s">
        <v>759</v>
      </c>
      <c r="L494" s="194"/>
      <c r="M494" s="193"/>
      <c r="N494" s="1"/>
    </row>
    <row r="495" spans="2:14" ht="14.25" customHeight="1">
      <c r="B495" s="159"/>
      <c r="C495" s="34"/>
      <c r="D495" s="48"/>
      <c r="E495" s="38"/>
      <c r="F495" s="45"/>
      <c r="G495" s="46"/>
      <c r="H495" s="47"/>
      <c r="I495" s="23"/>
      <c r="J495" s="23"/>
      <c r="K495" s="191"/>
      <c r="L495" s="194"/>
      <c r="M495" s="193"/>
      <c r="N495" s="1"/>
    </row>
    <row r="496" spans="2:14" ht="14.25" customHeight="1">
      <c r="B496" s="159"/>
      <c r="C496" s="34"/>
      <c r="D496" s="48"/>
      <c r="E496" s="38"/>
      <c r="F496" s="45">
        <v>4</v>
      </c>
      <c r="G496" s="46"/>
      <c r="H496" s="47" t="s">
        <v>104</v>
      </c>
      <c r="I496" s="23">
        <v>181292000</v>
      </c>
      <c r="J496" s="23">
        <v>181291925</v>
      </c>
      <c r="K496" s="191" t="s">
        <v>8</v>
      </c>
      <c r="L496" s="194" t="s">
        <v>101</v>
      </c>
      <c r="M496" s="193" t="s">
        <v>101</v>
      </c>
      <c r="N496" s="1"/>
    </row>
    <row r="497" spans="2:14" ht="14.25" customHeight="1">
      <c r="B497" s="159"/>
      <c r="C497" s="34"/>
      <c r="D497" s="48"/>
      <c r="E497" s="38"/>
      <c r="F497" s="45"/>
      <c r="G497" s="46"/>
      <c r="H497" s="47"/>
      <c r="I497" s="72"/>
      <c r="J497" s="72"/>
      <c r="K497" s="191" t="s">
        <v>234</v>
      </c>
      <c r="L497" s="194"/>
      <c r="M497" s="193"/>
      <c r="N497" s="1"/>
    </row>
    <row r="498" spans="2:14" ht="14.25" customHeight="1">
      <c r="B498" s="159"/>
      <c r="C498" s="34"/>
      <c r="D498" s="48"/>
      <c r="E498" s="38"/>
      <c r="F498" s="45"/>
      <c r="G498" s="46"/>
      <c r="H498" s="47"/>
      <c r="I498" s="23"/>
      <c r="J498" s="23"/>
      <c r="K498" s="191" t="s">
        <v>961</v>
      </c>
      <c r="L498" s="194"/>
      <c r="M498" s="193"/>
      <c r="N498" s="1"/>
    </row>
    <row r="499" spans="2:14" ht="14.25" customHeight="1">
      <c r="B499" s="159"/>
      <c r="C499" s="34"/>
      <c r="D499" s="48"/>
      <c r="E499" s="38"/>
      <c r="F499" s="45"/>
      <c r="G499" s="46"/>
      <c r="H499" s="47"/>
      <c r="I499" s="23"/>
      <c r="J499" s="23"/>
      <c r="K499" s="191"/>
      <c r="L499" s="194"/>
      <c r="M499" s="193"/>
      <c r="N499" s="1"/>
    </row>
    <row r="500" spans="2:14" ht="14.25" customHeight="1">
      <c r="B500" s="159"/>
      <c r="C500" s="34"/>
      <c r="D500" s="48"/>
      <c r="E500" s="38"/>
      <c r="F500" s="45">
        <v>5</v>
      </c>
      <c r="G500" s="46"/>
      <c r="H500" s="47" t="s">
        <v>338</v>
      </c>
      <c r="I500" s="23">
        <v>975090000</v>
      </c>
      <c r="J500" s="23">
        <v>734676000</v>
      </c>
      <c r="K500" s="191" t="s">
        <v>148</v>
      </c>
      <c r="L500" s="194" t="s">
        <v>91</v>
      </c>
      <c r="M500" s="193" t="s">
        <v>91</v>
      </c>
      <c r="N500" s="1"/>
    </row>
    <row r="501" spans="2:14" ht="14.25" customHeight="1">
      <c r="B501" s="159"/>
      <c r="C501" s="34"/>
      <c r="D501" s="48"/>
      <c r="E501" s="38"/>
      <c r="F501" s="45"/>
      <c r="G501" s="46"/>
      <c r="H501" s="47"/>
      <c r="I501" s="23"/>
      <c r="J501" s="23"/>
      <c r="K501" s="191" t="s">
        <v>275</v>
      </c>
      <c r="L501" s="194"/>
      <c r="M501" s="193"/>
      <c r="N501" s="1"/>
    </row>
    <row r="502" spans="2:14" ht="14.25" customHeight="1">
      <c r="B502" s="159"/>
      <c r="C502" s="34"/>
      <c r="D502" s="48"/>
      <c r="E502" s="38"/>
      <c r="F502" s="45"/>
      <c r="G502" s="46"/>
      <c r="H502" s="47"/>
      <c r="I502" s="23"/>
      <c r="J502" s="23"/>
      <c r="K502" s="191" t="s">
        <v>960</v>
      </c>
      <c r="L502" s="194"/>
      <c r="M502" s="193"/>
      <c r="N502" s="1"/>
    </row>
    <row r="503" spans="2:14" ht="14.25" customHeight="1">
      <c r="B503" s="159"/>
      <c r="C503" s="34"/>
      <c r="D503" s="48"/>
      <c r="E503" s="38"/>
      <c r="F503" s="45"/>
      <c r="G503" s="46"/>
      <c r="H503" s="47"/>
      <c r="I503" s="23"/>
      <c r="J503" s="23"/>
      <c r="K503" s="191" t="s">
        <v>235</v>
      </c>
      <c r="L503" s="194"/>
      <c r="M503" s="193"/>
      <c r="N503" s="1"/>
    </row>
    <row r="504" spans="2:14" ht="14.25" customHeight="1">
      <c r="B504" s="159"/>
      <c r="C504" s="44"/>
      <c r="D504" s="25"/>
      <c r="E504" s="38"/>
      <c r="F504" s="45"/>
      <c r="G504" s="46"/>
      <c r="H504" s="47"/>
      <c r="I504" s="72"/>
      <c r="J504" s="72"/>
      <c r="K504" s="191" t="s">
        <v>959</v>
      </c>
      <c r="L504" s="194"/>
      <c r="M504" s="193"/>
      <c r="N504" s="1"/>
    </row>
    <row r="505" spans="2:14" ht="14.25" customHeight="1">
      <c r="B505" s="159"/>
      <c r="C505" s="49"/>
      <c r="D505" s="25"/>
      <c r="E505" s="38"/>
      <c r="F505" s="45"/>
      <c r="G505" s="46"/>
      <c r="H505" s="47"/>
      <c r="I505" s="23"/>
      <c r="J505" s="23"/>
      <c r="K505" s="191" t="s">
        <v>236</v>
      </c>
      <c r="L505" s="194"/>
      <c r="M505" s="193"/>
      <c r="N505" s="1"/>
    </row>
    <row r="506" spans="2:14" ht="14.25" customHeight="1">
      <c r="B506" s="159"/>
      <c r="C506" s="49"/>
      <c r="D506" s="25"/>
      <c r="E506" s="38"/>
      <c r="F506" s="45"/>
      <c r="G506" s="46"/>
      <c r="H506" s="47"/>
      <c r="I506" s="23"/>
      <c r="J506" s="23"/>
      <c r="K506" s="191" t="s">
        <v>958</v>
      </c>
      <c r="L506" s="194"/>
      <c r="M506" s="193"/>
      <c r="N506" s="1"/>
    </row>
    <row r="507" spans="2:14" ht="14.25" customHeight="1">
      <c r="B507" s="159"/>
      <c r="C507" s="49"/>
      <c r="D507" s="25"/>
      <c r="E507" s="38"/>
      <c r="F507" s="45"/>
      <c r="G507" s="46"/>
      <c r="H507" s="47"/>
      <c r="I507" s="23"/>
      <c r="J507" s="23"/>
      <c r="K507" s="191" t="s">
        <v>382</v>
      </c>
      <c r="L507" s="194"/>
      <c r="M507" s="193"/>
      <c r="N507" s="1"/>
    </row>
    <row r="508" spans="2:14" ht="14.25" customHeight="1">
      <c r="B508" s="159"/>
      <c r="C508" s="49"/>
      <c r="D508" s="25"/>
      <c r="E508" s="38"/>
      <c r="F508" s="45"/>
      <c r="G508" s="46"/>
      <c r="H508" s="47"/>
      <c r="I508" s="23"/>
      <c r="J508" s="23"/>
      <c r="K508" s="191"/>
      <c r="L508" s="194"/>
      <c r="M508" s="193"/>
      <c r="N508" s="1"/>
    </row>
    <row r="509" spans="2:14" ht="14.25" customHeight="1">
      <c r="B509" s="159"/>
      <c r="C509" s="49"/>
      <c r="D509" s="25"/>
      <c r="E509" s="38"/>
      <c r="F509" s="45">
        <v>6</v>
      </c>
      <c r="G509" s="46"/>
      <c r="H509" s="47" t="s">
        <v>339</v>
      </c>
      <c r="I509" s="23">
        <v>11468000</v>
      </c>
      <c r="J509" s="23">
        <v>9258000</v>
      </c>
      <c r="K509" s="191" t="s">
        <v>761</v>
      </c>
      <c r="L509" s="194" t="s">
        <v>964</v>
      </c>
      <c r="M509" s="193" t="s">
        <v>964</v>
      </c>
      <c r="N509" s="1"/>
    </row>
    <row r="510" spans="2:14" ht="14.25" customHeight="1">
      <c r="B510" s="159"/>
      <c r="C510" s="49"/>
      <c r="D510" s="25"/>
      <c r="E510" s="38"/>
      <c r="F510" s="45"/>
      <c r="G510" s="46"/>
      <c r="H510" s="47"/>
      <c r="I510" s="23"/>
      <c r="J510" s="23"/>
      <c r="K510" s="191" t="s">
        <v>762</v>
      </c>
      <c r="L510" s="194"/>
      <c r="M510" s="193"/>
      <c r="N510" s="1"/>
    </row>
    <row r="511" spans="2:14" ht="14.25" customHeight="1">
      <c r="B511" s="159"/>
      <c r="C511" s="49"/>
      <c r="D511" s="25"/>
      <c r="E511" s="38"/>
      <c r="F511" s="45"/>
      <c r="G511" s="46"/>
      <c r="H511" s="47"/>
      <c r="I511" s="23"/>
      <c r="J511" s="23"/>
      <c r="K511" s="191" t="s">
        <v>957</v>
      </c>
      <c r="L511" s="194"/>
      <c r="M511" s="193"/>
      <c r="N511" s="1"/>
    </row>
    <row r="512" spans="2:14" ht="14.25" customHeight="1">
      <c r="B512" s="159"/>
      <c r="C512" s="49"/>
      <c r="D512" s="25"/>
      <c r="E512" s="38"/>
      <c r="F512" s="45"/>
      <c r="G512" s="46"/>
      <c r="H512" s="47"/>
      <c r="I512" s="23"/>
      <c r="J512" s="23"/>
      <c r="K512" s="191"/>
      <c r="L512" s="194"/>
      <c r="M512" s="193"/>
      <c r="N512" s="1"/>
    </row>
    <row r="513" spans="2:14" ht="14.25" customHeight="1">
      <c r="B513" s="159"/>
      <c r="C513" s="49"/>
      <c r="D513" s="25"/>
      <c r="E513" s="38"/>
      <c r="F513" s="45">
        <v>7</v>
      </c>
      <c r="G513" s="46"/>
      <c r="H513" s="47" t="s">
        <v>105</v>
      </c>
      <c r="I513" s="23">
        <v>42290000</v>
      </c>
      <c r="J513" s="23">
        <v>40951960</v>
      </c>
      <c r="K513" s="195" t="s">
        <v>764</v>
      </c>
      <c r="L513" s="194"/>
      <c r="M513" s="193"/>
      <c r="N513" s="1"/>
    </row>
    <row r="514" spans="2:14" ht="14.25" customHeight="1">
      <c r="B514" s="159"/>
      <c r="C514" s="49"/>
      <c r="D514" s="25"/>
      <c r="E514" s="38"/>
      <c r="F514" s="45"/>
      <c r="G514" s="46"/>
      <c r="H514" s="47"/>
      <c r="I514" s="23"/>
      <c r="J514" s="23"/>
      <c r="K514" s="191" t="s">
        <v>763</v>
      </c>
      <c r="L514" s="194"/>
      <c r="M514" s="193"/>
      <c r="N514" s="1"/>
    </row>
    <row r="515" spans="2:14" ht="14.25" customHeight="1">
      <c r="B515" s="159"/>
      <c r="C515" s="49"/>
      <c r="D515" s="25"/>
      <c r="E515" s="38"/>
      <c r="F515" s="45"/>
      <c r="G515" s="46"/>
      <c r="H515" s="47"/>
      <c r="I515" s="23"/>
      <c r="J515" s="23"/>
      <c r="K515" s="196" t="s">
        <v>245</v>
      </c>
      <c r="L515" s="194"/>
      <c r="M515" s="193"/>
      <c r="N515" s="1"/>
    </row>
    <row r="516" spans="2:14" ht="14.25" customHeight="1">
      <c r="B516" s="159"/>
      <c r="C516" s="49"/>
      <c r="D516" s="25"/>
      <c r="E516" s="38"/>
      <c r="F516" s="45">
        <v>8</v>
      </c>
      <c r="G516" s="46"/>
      <c r="H516" s="47" t="s">
        <v>340</v>
      </c>
      <c r="I516" s="23">
        <v>25000000</v>
      </c>
      <c r="J516" s="23">
        <v>22047820</v>
      </c>
      <c r="K516" s="191" t="s">
        <v>765</v>
      </c>
      <c r="L516" s="194" t="s">
        <v>230</v>
      </c>
      <c r="M516" s="193" t="s">
        <v>230</v>
      </c>
      <c r="N516" s="1"/>
    </row>
    <row r="517" spans="2:14" ht="14.25" customHeight="1">
      <c r="B517" s="159"/>
      <c r="C517" s="49"/>
      <c r="D517" s="25"/>
      <c r="E517" s="38"/>
      <c r="F517" s="45"/>
      <c r="G517" s="46"/>
      <c r="H517" s="47"/>
      <c r="I517" s="23"/>
      <c r="J517" s="23"/>
      <c r="K517" s="191" t="s">
        <v>766</v>
      </c>
      <c r="L517" s="194"/>
      <c r="M517" s="193"/>
      <c r="N517" s="1"/>
    </row>
    <row r="518" spans="2:14" ht="14.25" customHeight="1">
      <c r="B518" s="159"/>
      <c r="C518" s="49"/>
      <c r="D518" s="25"/>
      <c r="E518" s="38"/>
      <c r="F518" s="45"/>
      <c r="G518" s="46"/>
      <c r="H518" s="47"/>
      <c r="I518" s="23"/>
      <c r="J518" s="23"/>
      <c r="K518" s="191" t="s">
        <v>767</v>
      </c>
      <c r="L518" s="194"/>
      <c r="M518" s="193"/>
      <c r="N518" s="1"/>
    </row>
    <row r="519" spans="2:14" ht="14.25" customHeight="1">
      <c r="B519" s="159"/>
      <c r="C519" s="49"/>
      <c r="D519" s="25"/>
      <c r="E519" s="38"/>
      <c r="F519" s="45"/>
      <c r="G519" s="46"/>
      <c r="H519" s="47"/>
      <c r="I519" s="23"/>
      <c r="J519" s="23"/>
      <c r="K519" s="191"/>
      <c r="L519" s="194"/>
      <c r="M519" s="193"/>
      <c r="N519" s="1"/>
    </row>
    <row r="520" spans="2:14" ht="14.25" customHeight="1">
      <c r="B520" s="159"/>
      <c r="C520" s="49"/>
      <c r="D520" s="25"/>
      <c r="E520" s="38"/>
      <c r="F520" s="45">
        <v>9</v>
      </c>
      <c r="G520" s="46"/>
      <c r="H520" s="47" t="s">
        <v>341</v>
      </c>
      <c r="I520" s="23">
        <v>54267000</v>
      </c>
      <c r="J520" s="23">
        <v>51017265</v>
      </c>
      <c r="K520" s="191" t="s">
        <v>237</v>
      </c>
      <c r="L520" s="194" t="s">
        <v>768</v>
      </c>
      <c r="M520" s="193" t="s">
        <v>768</v>
      </c>
      <c r="N520" s="1"/>
    </row>
    <row r="521" spans="2:14" ht="14.25" customHeight="1">
      <c r="B521" s="159"/>
      <c r="C521" s="49"/>
      <c r="D521" s="25"/>
      <c r="E521" s="38"/>
      <c r="F521" s="45"/>
      <c r="G521" s="46"/>
      <c r="H521" s="47"/>
      <c r="I521" s="23"/>
      <c r="J521" s="23"/>
      <c r="K521" s="191" t="s">
        <v>769</v>
      </c>
      <c r="L521" s="194"/>
      <c r="M521" s="193"/>
      <c r="N521" s="1"/>
    </row>
    <row r="522" spans="2:14" ht="14.25" customHeight="1">
      <c r="B522" s="159"/>
      <c r="C522" s="49"/>
      <c r="D522" s="25"/>
      <c r="E522" s="38"/>
      <c r="F522" s="45"/>
      <c r="G522" s="46"/>
      <c r="H522" s="47"/>
      <c r="I522" s="23"/>
      <c r="J522" s="23"/>
      <c r="K522" s="191" t="s">
        <v>770</v>
      </c>
      <c r="L522" s="194"/>
      <c r="M522" s="193"/>
      <c r="N522" s="1"/>
    </row>
    <row r="523" spans="2:14" ht="14.25" customHeight="1">
      <c r="B523" s="159"/>
      <c r="C523" s="49"/>
      <c r="D523" s="25"/>
      <c r="E523" s="38"/>
      <c r="F523" s="45"/>
      <c r="G523" s="46"/>
      <c r="H523" s="47"/>
      <c r="I523" s="23"/>
      <c r="J523" s="23"/>
      <c r="K523" s="191"/>
      <c r="L523" s="194"/>
      <c r="M523" s="193"/>
      <c r="N523" s="1"/>
    </row>
    <row r="524" spans="2:14" ht="14.25" customHeight="1">
      <c r="B524" s="159"/>
      <c r="C524" s="49"/>
      <c r="D524" s="25"/>
      <c r="E524" s="38"/>
      <c r="F524" s="45">
        <v>10</v>
      </c>
      <c r="G524" s="46"/>
      <c r="H524" s="47" t="s">
        <v>172</v>
      </c>
      <c r="I524" s="23">
        <v>-396000</v>
      </c>
      <c r="J524" s="42">
        <v>0</v>
      </c>
      <c r="K524" s="195" t="s">
        <v>5</v>
      </c>
      <c r="L524" s="194"/>
      <c r="M524" s="193"/>
      <c r="N524" s="1"/>
    </row>
    <row r="525" spans="2:14" ht="14.25" customHeight="1">
      <c r="B525" s="159"/>
      <c r="C525" s="49"/>
      <c r="D525" s="25"/>
      <c r="E525" s="38"/>
      <c r="F525" s="45"/>
      <c r="G525" s="46"/>
      <c r="H525" s="47"/>
      <c r="I525" s="23"/>
      <c r="J525" s="23"/>
      <c r="K525" s="191"/>
      <c r="L525" s="194"/>
      <c r="M525" s="193"/>
      <c r="N525" s="1"/>
    </row>
    <row r="526" spans="2:14" ht="14.25" customHeight="1" thickBot="1">
      <c r="B526" s="163"/>
      <c r="C526" s="50"/>
      <c r="D526" s="51"/>
      <c r="E526" s="52"/>
      <c r="F526" s="53"/>
      <c r="G526" s="54"/>
      <c r="H526" s="55"/>
      <c r="I526" s="56"/>
      <c r="J526" s="56"/>
      <c r="K526" s="200"/>
      <c r="L526" s="197"/>
      <c r="M526" s="198"/>
      <c r="N526" s="1"/>
    </row>
    <row r="527" spans="2:14" ht="14.25" customHeight="1">
      <c r="B527" s="158"/>
      <c r="C527" s="185"/>
      <c r="D527" s="37"/>
      <c r="E527" s="74"/>
      <c r="F527" s="43"/>
      <c r="G527" s="75"/>
      <c r="H527" s="76"/>
      <c r="I527" s="42"/>
      <c r="J527" s="42"/>
      <c r="K527" s="194"/>
      <c r="L527" s="194"/>
      <c r="M527" s="193"/>
      <c r="N527" s="1"/>
    </row>
    <row r="528" spans="2:14" ht="14.25" customHeight="1">
      <c r="B528" s="158" t="s">
        <v>147</v>
      </c>
      <c r="C528" s="64">
        <f>17971152000-3848000</f>
        <v>17967304000</v>
      </c>
      <c r="D528" s="25">
        <f>17970152000-3848000</f>
        <v>17966304000</v>
      </c>
      <c r="E528" s="38" t="s">
        <v>145</v>
      </c>
      <c r="F528" s="45" t="s">
        <v>246</v>
      </c>
      <c r="G528" s="34"/>
      <c r="H528" s="80"/>
      <c r="I528" s="48"/>
      <c r="J528" s="48"/>
      <c r="K528" s="227"/>
      <c r="L528" s="194"/>
      <c r="M528" s="193"/>
      <c r="N528" s="2"/>
    </row>
    <row r="529" spans="2:14" ht="14.25" customHeight="1">
      <c r="B529" s="159"/>
      <c r="C529" s="64"/>
      <c r="D529" s="25"/>
      <c r="E529" s="38"/>
      <c r="F529" s="70"/>
      <c r="G529" s="34"/>
      <c r="H529" s="80"/>
      <c r="I529" s="48"/>
      <c r="J529" s="48"/>
      <c r="K529" s="227"/>
      <c r="L529" s="194"/>
      <c r="M529" s="193"/>
      <c r="N529" s="2"/>
    </row>
    <row r="530" spans="2:14" ht="14.25" customHeight="1">
      <c r="B530" s="159"/>
      <c r="C530" s="49" t="s">
        <v>73</v>
      </c>
      <c r="D530" s="25" t="s">
        <v>73</v>
      </c>
      <c r="E530" s="38"/>
      <c r="F530" s="45">
        <v>1</v>
      </c>
      <c r="G530" s="46"/>
      <c r="H530" s="47" t="s">
        <v>265</v>
      </c>
      <c r="I530" s="23">
        <v>17967304000</v>
      </c>
      <c r="J530" s="23">
        <v>17966304000</v>
      </c>
      <c r="K530" s="195" t="s">
        <v>5</v>
      </c>
      <c r="L530" s="194"/>
      <c r="M530" s="193"/>
      <c r="N530" s="2"/>
    </row>
    <row r="531" spans="2:14" ht="14.25" customHeight="1">
      <c r="B531" s="159"/>
      <c r="C531" s="64">
        <f>+C528</f>
        <v>17967304000</v>
      </c>
      <c r="D531" s="25">
        <f>+D528</f>
        <v>17966304000</v>
      </c>
      <c r="E531" s="38"/>
      <c r="F531" s="45"/>
      <c r="G531" s="46"/>
      <c r="H531" s="47"/>
      <c r="I531" s="23"/>
      <c r="J531" s="23"/>
      <c r="K531" s="191"/>
      <c r="L531" s="194"/>
      <c r="M531" s="193"/>
      <c r="N531" s="2"/>
    </row>
    <row r="532" spans="2:14" ht="14.25" customHeight="1" thickBot="1">
      <c r="B532" s="159"/>
      <c r="C532" s="64"/>
      <c r="D532" s="25"/>
      <c r="E532" s="38"/>
      <c r="F532" s="45"/>
      <c r="G532" s="46"/>
      <c r="H532" s="47"/>
      <c r="I532" s="23"/>
      <c r="J532" s="23"/>
      <c r="K532" s="191"/>
      <c r="L532" s="194"/>
      <c r="M532" s="193"/>
      <c r="N532" s="2"/>
    </row>
    <row r="533" spans="2:14" ht="14.25" customHeight="1">
      <c r="B533" s="164"/>
      <c r="C533" s="186"/>
      <c r="D533" s="57"/>
      <c r="E533" s="58"/>
      <c r="F533" s="59"/>
      <c r="G533" s="60"/>
      <c r="H533" s="61"/>
      <c r="I533" s="62"/>
      <c r="J533" s="62"/>
      <c r="K533" s="203"/>
      <c r="L533" s="203"/>
      <c r="M533" s="204"/>
      <c r="N533" s="1"/>
    </row>
    <row r="534" spans="2:14" ht="14.25" customHeight="1">
      <c r="B534" s="158" t="s">
        <v>75</v>
      </c>
      <c r="C534" s="63">
        <v>6241259000</v>
      </c>
      <c r="D534" s="25">
        <v>6030992623</v>
      </c>
      <c r="E534" s="38" t="s">
        <v>9</v>
      </c>
      <c r="F534" s="45">
        <v>1</v>
      </c>
      <c r="G534" s="46"/>
      <c r="H534" s="47" t="s">
        <v>10</v>
      </c>
      <c r="I534" s="23">
        <f>3025484000+55000</f>
        <v>3025539000</v>
      </c>
      <c r="J534" s="23">
        <v>2911859367</v>
      </c>
      <c r="K534" s="205" t="s">
        <v>276</v>
      </c>
      <c r="L534" s="206" t="s">
        <v>11</v>
      </c>
      <c r="M534" s="207" t="s">
        <v>11</v>
      </c>
      <c r="N534" s="1"/>
    </row>
    <row r="535" spans="2:14" ht="14.25" customHeight="1">
      <c r="B535" s="159"/>
      <c r="C535" s="49"/>
      <c r="D535" s="25"/>
      <c r="E535" s="38"/>
      <c r="F535" s="45"/>
      <c r="G535" s="46"/>
      <c r="H535" s="47"/>
      <c r="I535" s="23"/>
      <c r="J535" s="23"/>
      <c r="K535" s="205" t="s">
        <v>222</v>
      </c>
      <c r="L535" s="206"/>
      <c r="M535" s="207"/>
      <c r="N535" s="1"/>
    </row>
    <row r="536" spans="2:14" ht="14.25" customHeight="1">
      <c r="B536" s="159"/>
      <c r="C536" s="49" t="s">
        <v>70</v>
      </c>
      <c r="D536" s="25" t="s">
        <v>70</v>
      </c>
      <c r="E536" s="38"/>
      <c r="F536" s="45"/>
      <c r="G536" s="46"/>
      <c r="H536" s="47"/>
      <c r="I536" s="23"/>
      <c r="J536" s="23"/>
      <c r="K536" s="205" t="s">
        <v>425</v>
      </c>
      <c r="L536" s="206"/>
      <c r="M536" s="207"/>
      <c r="N536" s="1"/>
    </row>
    <row r="537" spans="2:14" ht="14.25" customHeight="1">
      <c r="B537" s="159"/>
      <c r="C537" s="63">
        <f>552588000+143000000</f>
        <v>695588000</v>
      </c>
      <c r="D537" s="84">
        <v>648828000</v>
      </c>
      <c r="E537" s="38"/>
      <c r="F537" s="45"/>
      <c r="G537" s="46"/>
      <c r="H537" s="47"/>
      <c r="I537" s="23"/>
      <c r="J537" s="23"/>
      <c r="K537" s="205" t="s">
        <v>427</v>
      </c>
      <c r="L537" s="206"/>
      <c r="M537" s="207"/>
      <c r="N537" s="1"/>
    </row>
    <row r="538" spans="2:14" ht="14.25" customHeight="1">
      <c r="B538" s="159"/>
      <c r="C538" s="44" t="s">
        <v>55</v>
      </c>
      <c r="D538" s="25" t="s">
        <v>55</v>
      </c>
      <c r="E538" s="38"/>
      <c r="F538" s="45"/>
      <c r="G538" s="46"/>
      <c r="H538" s="47"/>
      <c r="I538" s="23"/>
      <c r="J538" s="23"/>
      <c r="K538" s="205" t="s">
        <v>428</v>
      </c>
      <c r="L538" s="206"/>
      <c r="M538" s="207"/>
      <c r="N538" s="1"/>
    </row>
    <row r="539" spans="2:14" ht="14.25" customHeight="1">
      <c r="B539" s="159"/>
      <c r="C539" s="63">
        <v>1424000000</v>
      </c>
      <c r="D539" s="25">
        <v>1423000000</v>
      </c>
      <c r="E539" s="38"/>
      <c r="F539" s="45"/>
      <c r="G539" s="46"/>
      <c r="H539" s="47"/>
      <c r="I539" s="23"/>
      <c r="J539" s="23"/>
      <c r="K539" s="205" t="s">
        <v>254</v>
      </c>
      <c r="L539" s="206"/>
      <c r="M539" s="207"/>
      <c r="N539" s="1"/>
    </row>
    <row r="540" spans="2:14" ht="14.25" customHeight="1">
      <c r="B540" s="159"/>
      <c r="C540" s="44" t="s">
        <v>53</v>
      </c>
      <c r="D540" s="25" t="s">
        <v>53</v>
      </c>
      <c r="E540" s="38"/>
      <c r="F540" s="45"/>
      <c r="G540" s="46"/>
      <c r="H540" s="47"/>
      <c r="I540" s="23"/>
      <c r="J540" s="23"/>
      <c r="K540" s="205" t="s">
        <v>426</v>
      </c>
      <c r="L540" s="206"/>
      <c r="M540" s="207"/>
      <c r="N540" s="1"/>
    </row>
    <row r="541" spans="2:14" ht="14.25" customHeight="1">
      <c r="B541" s="159"/>
      <c r="C541" s="44">
        <f>534551000+50141000</f>
        <v>584692000</v>
      </c>
      <c r="D541" s="25">
        <f>506415069+50141000</f>
        <v>556556069</v>
      </c>
      <c r="E541" s="38"/>
      <c r="F541" s="45"/>
      <c r="G541" s="46"/>
      <c r="H541" s="47"/>
      <c r="I541" s="23"/>
      <c r="J541" s="23"/>
      <c r="K541" s="205" t="s">
        <v>457</v>
      </c>
      <c r="L541" s="206"/>
      <c r="M541" s="207"/>
      <c r="N541" s="1"/>
    </row>
    <row r="542" spans="1:15" ht="14.25" customHeight="1">
      <c r="A542" s="6"/>
      <c r="B542" s="158"/>
      <c r="C542" s="44" t="s">
        <v>54</v>
      </c>
      <c r="D542" s="25" t="s">
        <v>54</v>
      </c>
      <c r="E542" s="38"/>
      <c r="F542" s="45"/>
      <c r="G542" s="46"/>
      <c r="H542" s="47"/>
      <c r="I542" s="23"/>
      <c r="J542" s="23"/>
      <c r="K542" s="205" t="s">
        <v>401</v>
      </c>
      <c r="L542" s="206"/>
      <c r="M542" s="207"/>
      <c r="N542" s="1"/>
      <c r="O542" s="6"/>
    </row>
    <row r="543" spans="2:14" ht="14.25" customHeight="1">
      <c r="B543" s="159"/>
      <c r="C543" s="81">
        <f>C534-C537-C539-C541</f>
        <v>3536979000</v>
      </c>
      <c r="D543" s="82">
        <f>D534-D537-D539-D541</f>
        <v>3402608554</v>
      </c>
      <c r="E543" s="38"/>
      <c r="F543" s="45"/>
      <c r="G543" s="46"/>
      <c r="H543" s="47"/>
      <c r="I543" s="23"/>
      <c r="J543" s="23"/>
      <c r="K543" s="205"/>
      <c r="L543" s="206"/>
      <c r="M543" s="207"/>
      <c r="N543" s="1"/>
    </row>
    <row r="544" spans="2:14" ht="14.25" customHeight="1">
      <c r="B544" s="159"/>
      <c r="C544" s="156"/>
      <c r="D544" s="82"/>
      <c r="E544" s="38"/>
      <c r="F544" s="45">
        <v>2</v>
      </c>
      <c r="G544" s="46"/>
      <c r="H544" s="47" t="s">
        <v>12</v>
      </c>
      <c r="I544" s="23">
        <v>1369719000</v>
      </c>
      <c r="J544" s="23">
        <v>1345472770</v>
      </c>
      <c r="K544" s="205" t="s">
        <v>429</v>
      </c>
      <c r="L544" s="206" t="s">
        <v>430</v>
      </c>
      <c r="M544" s="207" t="s">
        <v>430</v>
      </c>
      <c r="N544" s="1"/>
    </row>
    <row r="545" spans="2:14" ht="14.25" customHeight="1">
      <c r="B545" s="159"/>
      <c r="D545" s="48"/>
      <c r="E545" s="38"/>
      <c r="F545" s="45"/>
      <c r="G545" s="46"/>
      <c r="H545" s="47"/>
      <c r="I545" s="23"/>
      <c r="J545" s="23"/>
      <c r="K545" s="205" t="s">
        <v>431</v>
      </c>
      <c r="L545" s="206"/>
      <c r="M545" s="207"/>
      <c r="N545" s="1"/>
    </row>
    <row r="546" spans="1:14" ht="14.25" customHeight="1">
      <c r="A546" s="6"/>
      <c r="B546" s="158"/>
      <c r="C546" s="34"/>
      <c r="D546" s="48"/>
      <c r="E546" s="38"/>
      <c r="F546" s="45"/>
      <c r="G546" s="46"/>
      <c r="H546" s="47"/>
      <c r="I546" s="23"/>
      <c r="J546" s="23"/>
      <c r="K546" s="205" t="s">
        <v>432</v>
      </c>
      <c r="L546" s="206"/>
      <c r="M546" s="207"/>
      <c r="N546" s="1"/>
    </row>
    <row r="547" spans="2:14" ht="14.25" customHeight="1">
      <c r="B547" s="159"/>
      <c r="C547" s="81"/>
      <c r="D547" s="82"/>
      <c r="E547" s="38"/>
      <c r="F547" s="45"/>
      <c r="G547" s="46"/>
      <c r="H547" s="47"/>
      <c r="I547" s="23"/>
      <c r="J547" s="23"/>
      <c r="K547" s="205" t="s">
        <v>433</v>
      </c>
      <c r="L547" s="206"/>
      <c r="M547" s="207"/>
      <c r="N547" s="1"/>
    </row>
    <row r="548" spans="2:14" ht="14.25" customHeight="1">
      <c r="B548" s="159"/>
      <c r="C548" s="44"/>
      <c r="D548" s="25"/>
      <c r="E548" s="38"/>
      <c r="F548" s="45"/>
      <c r="G548" s="46"/>
      <c r="H548" s="47"/>
      <c r="I548" s="23"/>
      <c r="J548" s="23"/>
      <c r="K548" s="205" t="s">
        <v>434</v>
      </c>
      <c r="L548" s="206"/>
      <c r="M548" s="207"/>
      <c r="N548" s="1"/>
    </row>
    <row r="549" spans="2:14" ht="14.25" customHeight="1">
      <c r="B549" s="159"/>
      <c r="C549" s="81"/>
      <c r="D549" s="82"/>
      <c r="E549" s="38"/>
      <c r="F549" s="45"/>
      <c r="G549" s="46"/>
      <c r="H549" s="47"/>
      <c r="I549" s="23"/>
      <c r="J549" s="23"/>
      <c r="K549" s="205" t="s">
        <v>448</v>
      </c>
      <c r="L549" s="206"/>
      <c r="M549" s="207"/>
      <c r="N549" s="1"/>
    </row>
    <row r="550" spans="2:14" ht="14.25" customHeight="1">
      <c r="B550" s="159"/>
      <c r="C550" s="44"/>
      <c r="D550" s="25"/>
      <c r="E550" s="38"/>
      <c r="F550" s="45"/>
      <c r="G550" s="46"/>
      <c r="H550" s="47"/>
      <c r="I550" s="72"/>
      <c r="J550" s="72"/>
      <c r="K550" s="205" t="s">
        <v>435</v>
      </c>
      <c r="L550" s="206"/>
      <c r="M550" s="207"/>
      <c r="N550" s="1"/>
    </row>
    <row r="551" spans="1:15" ht="14.25" customHeight="1">
      <c r="A551" s="6"/>
      <c r="B551" s="158"/>
      <c r="C551" s="49"/>
      <c r="D551" s="25"/>
      <c r="E551" s="38"/>
      <c r="F551" s="45"/>
      <c r="G551" s="46"/>
      <c r="H551" s="47"/>
      <c r="I551" s="23"/>
      <c r="J551" s="23"/>
      <c r="K551" s="205" t="s">
        <v>400</v>
      </c>
      <c r="L551" s="206"/>
      <c r="M551" s="207"/>
      <c r="N551" s="1"/>
      <c r="O551" s="6"/>
    </row>
    <row r="552" spans="1:15" ht="14.25" customHeight="1">
      <c r="A552" s="6"/>
      <c r="B552" s="158"/>
      <c r="C552" s="49"/>
      <c r="D552" s="25"/>
      <c r="E552" s="38"/>
      <c r="F552" s="45"/>
      <c r="G552" s="46"/>
      <c r="H552" s="47"/>
      <c r="I552" s="23"/>
      <c r="J552" s="23"/>
      <c r="K552" s="205"/>
      <c r="L552" s="206"/>
      <c r="M552" s="207"/>
      <c r="N552" s="1"/>
      <c r="O552" s="6"/>
    </row>
    <row r="553" spans="1:15" ht="14.25" customHeight="1">
      <c r="A553" s="6"/>
      <c r="B553" s="158"/>
      <c r="C553" s="49"/>
      <c r="D553" s="25"/>
      <c r="E553" s="38"/>
      <c r="F553" s="45">
        <v>3</v>
      </c>
      <c r="G553" s="46"/>
      <c r="H553" s="47" t="s">
        <v>344</v>
      </c>
      <c r="I553" s="23">
        <v>580676000</v>
      </c>
      <c r="J553" s="23">
        <v>580676000</v>
      </c>
      <c r="K553" s="195" t="s">
        <v>5</v>
      </c>
      <c r="L553" s="206"/>
      <c r="M553" s="207"/>
      <c r="N553" s="1"/>
      <c r="O553" s="6"/>
    </row>
    <row r="554" spans="1:15" ht="14.25" customHeight="1">
      <c r="A554" s="6"/>
      <c r="B554" s="158"/>
      <c r="C554" s="49"/>
      <c r="D554" s="25"/>
      <c r="E554" s="38"/>
      <c r="F554" s="45"/>
      <c r="G554" s="46"/>
      <c r="H554" s="47"/>
      <c r="I554" s="23"/>
      <c r="J554" s="23"/>
      <c r="K554" s="205"/>
      <c r="L554" s="206"/>
      <c r="M554" s="207"/>
      <c r="N554" s="1"/>
      <c r="O554" s="6"/>
    </row>
    <row r="555" spans="1:15" ht="14.25" customHeight="1">
      <c r="A555" s="6"/>
      <c r="B555" s="158"/>
      <c r="C555" s="49"/>
      <c r="D555" s="25"/>
      <c r="E555" s="38"/>
      <c r="F555" s="45">
        <v>4</v>
      </c>
      <c r="G555" s="46"/>
      <c r="H555" s="47" t="s">
        <v>345</v>
      </c>
      <c r="I555" s="23">
        <v>74000000</v>
      </c>
      <c r="J555" s="23">
        <v>74000000</v>
      </c>
      <c r="K555" s="205" t="s">
        <v>436</v>
      </c>
      <c r="L555" s="206" t="s">
        <v>438</v>
      </c>
      <c r="M555" s="207" t="s">
        <v>438</v>
      </c>
      <c r="N555" s="1"/>
      <c r="O555" s="6"/>
    </row>
    <row r="556" spans="1:15" ht="14.25" customHeight="1">
      <c r="A556" s="6"/>
      <c r="B556" s="158"/>
      <c r="C556" s="49"/>
      <c r="D556" s="25"/>
      <c r="E556" s="38"/>
      <c r="F556" s="45"/>
      <c r="G556" s="46"/>
      <c r="H556" s="47"/>
      <c r="I556" s="23"/>
      <c r="J556" s="23"/>
      <c r="K556" s="205" t="s">
        <v>437</v>
      </c>
      <c r="L556" s="206"/>
      <c r="M556" s="207"/>
      <c r="N556" s="1"/>
      <c r="O556" s="6"/>
    </row>
    <row r="557" spans="1:15" ht="14.25" customHeight="1">
      <c r="A557" s="6"/>
      <c r="B557" s="158"/>
      <c r="C557" s="49"/>
      <c r="D557" s="25"/>
      <c r="E557" s="38"/>
      <c r="F557" s="45"/>
      <c r="G557" s="46"/>
      <c r="H557" s="47"/>
      <c r="I557" s="23"/>
      <c r="J557" s="23"/>
      <c r="K557" s="205" t="s">
        <v>452</v>
      </c>
      <c r="L557" s="206"/>
      <c r="M557" s="207"/>
      <c r="N557" s="1"/>
      <c r="O557" s="6"/>
    </row>
    <row r="558" spans="1:15" ht="14.25" customHeight="1">
      <c r="A558" s="6"/>
      <c r="B558" s="158"/>
      <c r="C558" s="49"/>
      <c r="D558" s="25"/>
      <c r="E558" s="38"/>
      <c r="F558" s="45"/>
      <c r="G558" s="46"/>
      <c r="H558" s="47"/>
      <c r="I558" s="23"/>
      <c r="J558" s="23"/>
      <c r="K558" s="205"/>
      <c r="L558" s="206"/>
      <c r="M558" s="207"/>
      <c r="N558" s="1"/>
      <c r="O558" s="6"/>
    </row>
    <row r="559" spans="1:15" ht="14.25" customHeight="1">
      <c r="A559" s="6"/>
      <c r="B559" s="158"/>
      <c r="C559" s="49"/>
      <c r="D559" s="25"/>
      <c r="E559" s="38"/>
      <c r="F559" s="45">
        <v>5</v>
      </c>
      <c r="G559" s="46"/>
      <c r="H559" s="47" t="s">
        <v>346</v>
      </c>
      <c r="I559" s="23">
        <v>14000000</v>
      </c>
      <c r="J559" s="23">
        <v>12663000</v>
      </c>
      <c r="K559" s="205" t="s">
        <v>346</v>
      </c>
      <c r="L559" s="206" t="s">
        <v>438</v>
      </c>
      <c r="M559" s="207" t="s">
        <v>438</v>
      </c>
      <c r="N559" s="1"/>
      <c r="O559" s="6"/>
    </row>
    <row r="560" spans="1:15" ht="14.25" customHeight="1">
      <c r="A560" s="6"/>
      <c r="B560" s="158"/>
      <c r="C560" s="49"/>
      <c r="D560" s="25"/>
      <c r="E560" s="38"/>
      <c r="F560" s="45"/>
      <c r="G560" s="46"/>
      <c r="H560" s="47"/>
      <c r="I560" s="23"/>
      <c r="J560" s="23"/>
      <c r="K560" s="205" t="s">
        <v>439</v>
      </c>
      <c r="L560" s="206"/>
      <c r="M560" s="207"/>
      <c r="N560" s="1"/>
      <c r="O560" s="6"/>
    </row>
    <row r="561" spans="1:15" ht="14.25" customHeight="1">
      <c r="A561" s="6"/>
      <c r="B561" s="158"/>
      <c r="C561" s="49"/>
      <c r="D561" s="25"/>
      <c r="E561" s="38"/>
      <c r="F561" s="45"/>
      <c r="G561" s="46"/>
      <c r="H561" s="47"/>
      <c r="I561" s="23"/>
      <c r="J561" s="23"/>
      <c r="K561" s="205" t="s">
        <v>440</v>
      </c>
      <c r="L561" s="206"/>
      <c r="M561" s="207"/>
      <c r="N561" s="1"/>
      <c r="O561" s="6"/>
    </row>
    <row r="562" spans="1:15" ht="14.25" customHeight="1">
      <c r="A562" s="6"/>
      <c r="B562" s="158"/>
      <c r="C562" s="49"/>
      <c r="D562" s="25"/>
      <c r="E562" s="38"/>
      <c r="F562" s="45"/>
      <c r="G562" s="46"/>
      <c r="H562" s="47"/>
      <c r="I562" s="23"/>
      <c r="J562" s="23"/>
      <c r="K562" s="205"/>
      <c r="L562" s="206"/>
      <c r="M562" s="207"/>
      <c r="N562" s="1"/>
      <c r="O562" s="6"/>
    </row>
    <row r="563" spans="2:15" ht="14.25" customHeight="1">
      <c r="B563" s="159"/>
      <c r="C563" s="25"/>
      <c r="D563" s="25"/>
      <c r="E563" s="38"/>
      <c r="F563" s="45">
        <v>6</v>
      </c>
      <c r="G563" s="46"/>
      <c r="H563" s="47" t="s">
        <v>13</v>
      </c>
      <c r="I563" s="23">
        <v>858269000</v>
      </c>
      <c r="J563" s="23">
        <v>796063234</v>
      </c>
      <c r="K563" s="205" t="s">
        <v>14</v>
      </c>
      <c r="L563" s="206" t="s">
        <v>277</v>
      </c>
      <c r="M563" s="207" t="s">
        <v>277</v>
      </c>
      <c r="N563" s="1"/>
      <c r="O563" s="6"/>
    </row>
    <row r="564" spans="2:15" ht="14.25" customHeight="1">
      <c r="B564" s="159"/>
      <c r="C564" s="82"/>
      <c r="D564" s="82"/>
      <c r="E564" s="38"/>
      <c r="F564" s="45"/>
      <c r="G564" s="46"/>
      <c r="H564" s="47"/>
      <c r="I564" s="23"/>
      <c r="J564" s="23"/>
      <c r="K564" s="205" t="s">
        <v>441</v>
      </c>
      <c r="L564" s="206"/>
      <c r="M564" s="207"/>
      <c r="N564" s="1"/>
      <c r="O564" s="6"/>
    </row>
    <row r="565" spans="1:15" ht="14.25" customHeight="1">
      <c r="A565" s="6"/>
      <c r="B565" s="158"/>
      <c r="C565" s="49"/>
      <c r="D565" s="25"/>
      <c r="E565" s="38"/>
      <c r="F565" s="45"/>
      <c r="G565" s="46"/>
      <c r="H565" s="47"/>
      <c r="I565" s="23"/>
      <c r="J565" s="23"/>
      <c r="K565" s="205" t="s">
        <v>442</v>
      </c>
      <c r="L565" s="206"/>
      <c r="M565" s="207"/>
      <c r="N565" s="1"/>
      <c r="O565" s="6"/>
    </row>
    <row r="566" spans="2:15" ht="14.25" customHeight="1">
      <c r="B566" s="159"/>
      <c r="C566" s="49"/>
      <c r="D566" s="25"/>
      <c r="E566" s="38"/>
      <c r="F566" s="45"/>
      <c r="G566" s="46"/>
      <c r="H566" s="47"/>
      <c r="I566" s="23"/>
      <c r="J566" s="23"/>
      <c r="K566" s="205" t="s">
        <v>443</v>
      </c>
      <c r="L566" s="206"/>
      <c r="M566" s="207"/>
      <c r="N566" s="1"/>
      <c r="O566" s="6"/>
    </row>
    <row r="567" spans="1:15" ht="14.25" customHeight="1">
      <c r="A567" s="6"/>
      <c r="B567" s="158"/>
      <c r="C567" s="49"/>
      <c r="D567" s="25"/>
      <c r="E567" s="38"/>
      <c r="F567" s="45"/>
      <c r="G567" s="46"/>
      <c r="H567" s="47"/>
      <c r="I567" s="23"/>
      <c r="J567" s="23"/>
      <c r="K567" s="205" t="s">
        <v>444</v>
      </c>
      <c r="L567" s="206"/>
      <c r="M567" s="207"/>
      <c r="N567" s="1"/>
      <c r="O567" s="6"/>
    </row>
    <row r="568" spans="2:15" ht="14.25" customHeight="1">
      <c r="B568" s="159"/>
      <c r="C568" s="49"/>
      <c r="D568" s="25"/>
      <c r="E568" s="38"/>
      <c r="F568" s="45"/>
      <c r="G568" s="46"/>
      <c r="H568" s="47"/>
      <c r="I568" s="23"/>
      <c r="J568" s="23"/>
      <c r="K568" s="205"/>
      <c r="L568" s="206"/>
      <c r="M568" s="207"/>
      <c r="N568" s="1"/>
      <c r="O568" s="6"/>
    </row>
    <row r="569" spans="2:15" ht="14.25" customHeight="1">
      <c r="B569" s="159"/>
      <c r="C569" s="49"/>
      <c r="D569" s="25"/>
      <c r="E569" s="38"/>
      <c r="F569" s="45">
        <v>7</v>
      </c>
      <c r="G569" s="46"/>
      <c r="H569" s="47" t="s">
        <v>15</v>
      </c>
      <c r="I569" s="23">
        <v>91746000</v>
      </c>
      <c r="J569" s="23">
        <v>91745992</v>
      </c>
      <c r="K569" s="205" t="s">
        <v>150</v>
      </c>
      <c r="L569" s="206" t="s">
        <v>16</v>
      </c>
      <c r="M569" s="207" t="s">
        <v>16</v>
      </c>
      <c r="N569" s="1"/>
      <c r="O569" s="6"/>
    </row>
    <row r="570" spans="2:15" ht="14.25" customHeight="1">
      <c r="B570" s="159"/>
      <c r="C570" s="49"/>
      <c r="D570" s="25"/>
      <c r="E570" s="38"/>
      <c r="F570" s="45"/>
      <c r="G570" s="46"/>
      <c r="H570" s="47"/>
      <c r="I570" s="23"/>
      <c r="J570" s="23"/>
      <c r="K570" s="205" t="s">
        <v>445</v>
      </c>
      <c r="L570" s="206"/>
      <c r="M570" s="207"/>
      <c r="N570" s="1"/>
      <c r="O570" s="6"/>
    </row>
    <row r="571" spans="2:15" ht="14.25" customHeight="1" thickBot="1">
      <c r="B571" s="163"/>
      <c r="C571" s="50"/>
      <c r="D571" s="51"/>
      <c r="E571" s="52"/>
      <c r="F571" s="53"/>
      <c r="G571" s="54"/>
      <c r="H571" s="55"/>
      <c r="I571" s="56"/>
      <c r="J571" s="56"/>
      <c r="K571" s="213"/>
      <c r="L571" s="211"/>
      <c r="M571" s="212"/>
      <c r="N571" s="1"/>
      <c r="O571" s="6"/>
    </row>
    <row r="572" spans="2:15" ht="14.25" customHeight="1">
      <c r="B572" s="159"/>
      <c r="C572" s="49"/>
      <c r="D572" s="25"/>
      <c r="E572" s="38"/>
      <c r="F572" s="45">
        <v>8</v>
      </c>
      <c r="G572" s="46"/>
      <c r="H572" s="47" t="s">
        <v>347</v>
      </c>
      <c r="I572" s="23">
        <v>218210000</v>
      </c>
      <c r="J572" s="23">
        <v>210555260</v>
      </c>
      <c r="K572" s="208" t="s">
        <v>446</v>
      </c>
      <c r="L572" s="206"/>
      <c r="M572" s="207"/>
      <c r="N572" s="1"/>
      <c r="O572" s="6"/>
    </row>
    <row r="573" spans="2:15" ht="14.25" customHeight="1">
      <c r="B573" s="159"/>
      <c r="C573" s="49"/>
      <c r="D573" s="25"/>
      <c r="E573" s="38"/>
      <c r="F573" s="45"/>
      <c r="G573" s="46"/>
      <c r="H573" s="47"/>
      <c r="I573" s="23"/>
      <c r="J573" s="23"/>
      <c r="K573" s="205" t="s">
        <v>447</v>
      </c>
      <c r="L573" s="206"/>
      <c r="M573" s="207"/>
      <c r="N573" s="1"/>
      <c r="O573" s="6"/>
    </row>
    <row r="574" spans="2:15" ht="14.25" customHeight="1">
      <c r="B574" s="159"/>
      <c r="C574" s="49"/>
      <c r="D574" s="25"/>
      <c r="E574" s="38"/>
      <c r="F574" s="45"/>
      <c r="G574" s="46"/>
      <c r="H574" s="47"/>
      <c r="I574" s="23"/>
      <c r="J574" s="23"/>
      <c r="K574" s="205" t="s">
        <v>451</v>
      </c>
      <c r="L574" s="206"/>
      <c r="M574" s="207"/>
      <c r="N574" s="1"/>
      <c r="O574" s="6"/>
    </row>
    <row r="575" spans="2:15" ht="14.25" customHeight="1">
      <c r="B575" s="159"/>
      <c r="C575" s="49"/>
      <c r="D575" s="25"/>
      <c r="E575" s="38"/>
      <c r="F575" s="45"/>
      <c r="G575" s="46"/>
      <c r="H575" s="47"/>
      <c r="I575" s="23"/>
      <c r="J575" s="23"/>
      <c r="K575" s="205" t="s">
        <v>458</v>
      </c>
      <c r="L575" s="206"/>
      <c r="M575" s="207"/>
      <c r="N575" s="1"/>
      <c r="O575" s="6"/>
    </row>
    <row r="576" spans="2:15" ht="14.25" customHeight="1">
      <c r="B576" s="159"/>
      <c r="C576" s="49"/>
      <c r="D576" s="25"/>
      <c r="E576" s="38"/>
      <c r="F576" s="45"/>
      <c r="G576" s="46"/>
      <c r="H576" s="47"/>
      <c r="I576" s="23"/>
      <c r="J576" s="23"/>
      <c r="K576" s="205" t="s">
        <v>459</v>
      </c>
      <c r="L576" s="206"/>
      <c r="M576" s="207"/>
      <c r="N576" s="1"/>
      <c r="O576" s="6"/>
    </row>
    <row r="577" spans="2:15" ht="14.25" customHeight="1">
      <c r="B577" s="159"/>
      <c r="C577" s="49"/>
      <c r="D577" s="25"/>
      <c r="E577" s="38"/>
      <c r="F577" s="45"/>
      <c r="G577" s="46"/>
      <c r="H577" s="47"/>
      <c r="I577" s="23"/>
      <c r="J577" s="23"/>
      <c r="K577" s="205" t="s">
        <v>460</v>
      </c>
      <c r="L577" s="206"/>
      <c r="M577" s="207"/>
      <c r="N577" s="1"/>
      <c r="O577" s="6"/>
    </row>
    <row r="578" spans="2:15" ht="14.25" customHeight="1">
      <c r="B578" s="159"/>
      <c r="C578" s="49"/>
      <c r="D578" s="25"/>
      <c r="E578" s="38"/>
      <c r="F578" s="45"/>
      <c r="G578" s="46"/>
      <c r="H578" s="47"/>
      <c r="I578" s="23"/>
      <c r="J578" s="23"/>
      <c r="K578" s="205"/>
      <c r="L578" s="206"/>
      <c r="M578" s="207"/>
      <c r="N578" s="1"/>
      <c r="O578" s="6"/>
    </row>
    <row r="579" spans="2:14" ht="14.25" customHeight="1">
      <c r="B579" s="159"/>
      <c r="C579" s="49"/>
      <c r="D579" s="25"/>
      <c r="E579" s="38"/>
      <c r="F579" s="45">
        <v>9</v>
      </c>
      <c r="G579" s="46"/>
      <c r="H579" s="47" t="s">
        <v>17</v>
      </c>
      <c r="I579" s="23">
        <v>9108000</v>
      </c>
      <c r="J579" s="23">
        <v>7915000</v>
      </c>
      <c r="K579" s="208" t="s">
        <v>5</v>
      </c>
      <c r="L579" s="208"/>
      <c r="M579" s="209"/>
      <c r="N579" s="1"/>
    </row>
    <row r="580" spans="2:14" ht="14.25" customHeight="1">
      <c r="B580" s="159"/>
      <c r="C580" s="49"/>
      <c r="D580" s="25"/>
      <c r="E580" s="38"/>
      <c r="F580" s="45"/>
      <c r="G580" s="46"/>
      <c r="H580" s="47"/>
      <c r="I580" s="23"/>
      <c r="J580" s="23"/>
      <c r="K580" s="205" t="s">
        <v>450</v>
      </c>
      <c r="L580" s="206"/>
      <c r="M580" s="207"/>
      <c r="N580" s="1"/>
    </row>
    <row r="581" spans="2:14" ht="14.25" customHeight="1">
      <c r="B581" s="159"/>
      <c r="C581" s="49"/>
      <c r="D581" s="25"/>
      <c r="E581" s="38"/>
      <c r="F581" s="45"/>
      <c r="G581" s="46"/>
      <c r="H581" s="47"/>
      <c r="I581" s="23"/>
      <c r="J581" s="23"/>
      <c r="K581" s="205" t="s">
        <v>449</v>
      </c>
      <c r="L581" s="206"/>
      <c r="M581" s="207"/>
      <c r="N581" s="1"/>
    </row>
    <row r="582" spans="2:14" ht="14.25" customHeight="1">
      <c r="B582" s="159"/>
      <c r="C582" s="49"/>
      <c r="D582" s="25"/>
      <c r="E582" s="38"/>
      <c r="F582" s="45"/>
      <c r="G582" s="46"/>
      <c r="H582" s="47"/>
      <c r="I582" s="23"/>
      <c r="J582" s="23"/>
      <c r="K582" s="205" t="s">
        <v>456</v>
      </c>
      <c r="L582" s="206"/>
      <c r="M582" s="207"/>
      <c r="N582" s="1"/>
    </row>
    <row r="583" spans="2:14" ht="14.25" customHeight="1">
      <c r="B583" s="159"/>
      <c r="C583" s="49"/>
      <c r="D583" s="25"/>
      <c r="E583" s="38"/>
      <c r="F583" s="45"/>
      <c r="G583" s="46"/>
      <c r="H583" s="47"/>
      <c r="I583" s="23"/>
      <c r="J583" s="23"/>
      <c r="K583" s="205"/>
      <c r="L583" s="206"/>
      <c r="M583" s="207"/>
      <c r="N583" s="1"/>
    </row>
    <row r="584" spans="2:14" ht="14.25" customHeight="1">
      <c r="B584" s="159"/>
      <c r="C584" s="49"/>
      <c r="D584" s="25"/>
      <c r="E584" s="38"/>
      <c r="F584" s="45">
        <v>10</v>
      </c>
      <c r="G584" s="46"/>
      <c r="H584" s="47" t="s">
        <v>133</v>
      </c>
      <c r="I584" s="23">
        <v>47000</v>
      </c>
      <c r="J584" s="23">
        <v>42000</v>
      </c>
      <c r="K584" s="208" t="s">
        <v>5</v>
      </c>
      <c r="L584" s="206"/>
      <c r="M584" s="207"/>
      <c r="N584" s="1"/>
    </row>
    <row r="585" spans="2:14" ht="14.25" customHeight="1">
      <c r="B585" s="159"/>
      <c r="C585" s="49"/>
      <c r="D585" s="25"/>
      <c r="E585" s="38"/>
      <c r="F585" s="45"/>
      <c r="G585" s="46"/>
      <c r="H585" s="47"/>
      <c r="I585" s="23"/>
      <c r="J585" s="23"/>
      <c r="K585" s="205" t="s">
        <v>453</v>
      </c>
      <c r="L585" s="206"/>
      <c r="M585" s="207"/>
      <c r="N585" s="1"/>
    </row>
    <row r="586" spans="2:14" ht="14.25" customHeight="1">
      <c r="B586" s="159"/>
      <c r="C586" s="49"/>
      <c r="D586" s="25"/>
      <c r="E586" s="38"/>
      <c r="F586" s="45"/>
      <c r="G586" s="46"/>
      <c r="H586" s="47"/>
      <c r="I586" s="23"/>
      <c r="J586" s="23"/>
      <c r="K586" s="205" t="s">
        <v>454</v>
      </c>
      <c r="L586" s="206"/>
      <c r="M586" s="207"/>
      <c r="N586" s="1"/>
    </row>
    <row r="587" spans="2:14" ht="14.25" customHeight="1">
      <c r="B587" s="159"/>
      <c r="C587" s="49"/>
      <c r="D587" s="25"/>
      <c r="E587" s="38"/>
      <c r="F587" s="45"/>
      <c r="G587" s="46"/>
      <c r="H587" s="47"/>
      <c r="I587" s="23"/>
      <c r="J587" s="23"/>
      <c r="K587" s="205"/>
      <c r="L587" s="206"/>
      <c r="M587" s="207"/>
      <c r="N587" s="1"/>
    </row>
    <row r="588" spans="2:14" ht="14.25" customHeight="1">
      <c r="B588" s="159"/>
      <c r="C588" s="49"/>
      <c r="D588" s="25"/>
      <c r="E588" s="38"/>
      <c r="F588" s="45">
        <v>11</v>
      </c>
      <c r="G588" s="46"/>
      <c r="H588" s="47" t="s">
        <v>172</v>
      </c>
      <c r="I588" s="23">
        <v>-55000</v>
      </c>
      <c r="J588" s="23">
        <v>0</v>
      </c>
      <c r="K588" s="195" t="s">
        <v>5</v>
      </c>
      <c r="L588" s="206"/>
      <c r="M588" s="207"/>
      <c r="N588" s="1"/>
    </row>
    <row r="589" spans="2:14" ht="14.25" customHeight="1" thickBot="1">
      <c r="B589" s="163"/>
      <c r="C589" s="50"/>
      <c r="D589" s="51"/>
      <c r="E589" s="52"/>
      <c r="F589" s="53"/>
      <c r="G589" s="54"/>
      <c r="H589" s="55"/>
      <c r="I589" s="56"/>
      <c r="J589" s="56"/>
      <c r="K589" s="210"/>
      <c r="L589" s="211"/>
      <c r="M589" s="212"/>
      <c r="N589" s="1"/>
    </row>
    <row r="590" spans="2:14" ht="14.25" customHeight="1">
      <c r="B590" s="159"/>
      <c r="C590" s="49"/>
      <c r="D590" s="25"/>
      <c r="E590" s="38"/>
      <c r="F590" s="45"/>
      <c r="G590" s="46"/>
      <c r="H590" s="47"/>
      <c r="I590" s="23"/>
      <c r="J590" s="23"/>
      <c r="K590" s="195"/>
      <c r="L590" s="194"/>
      <c r="M590" s="193"/>
      <c r="N590" s="1"/>
    </row>
    <row r="591" spans="2:14" ht="14.25" customHeight="1">
      <c r="B591" s="158" t="s">
        <v>66</v>
      </c>
      <c r="C591" s="63">
        <v>6096632000</v>
      </c>
      <c r="D591" s="25">
        <v>5888246937</v>
      </c>
      <c r="E591" s="38" t="s">
        <v>33</v>
      </c>
      <c r="F591" s="45">
        <v>1</v>
      </c>
      <c r="G591" s="46"/>
      <c r="H591" s="47" t="s">
        <v>133</v>
      </c>
      <c r="I591" s="23">
        <v>240000</v>
      </c>
      <c r="J591" s="23">
        <v>240000</v>
      </c>
      <c r="K591" s="195" t="s">
        <v>5</v>
      </c>
      <c r="L591" s="194"/>
      <c r="M591" s="193"/>
      <c r="N591" s="1"/>
    </row>
    <row r="592" spans="2:14" ht="14.25" customHeight="1">
      <c r="B592" s="158" t="s">
        <v>67</v>
      </c>
      <c r="C592" s="44"/>
      <c r="D592" s="25"/>
      <c r="E592" s="38" t="s">
        <v>154</v>
      </c>
      <c r="F592" s="45"/>
      <c r="G592" s="46"/>
      <c r="H592" s="47"/>
      <c r="I592" s="23"/>
      <c r="J592" s="23"/>
      <c r="K592" s="191" t="s">
        <v>685</v>
      </c>
      <c r="L592" s="194"/>
      <c r="M592" s="193"/>
      <c r="N592" s="1"/>
    </row>
    <row r="593" spans="2:14" ht="14.25" customHeight="1">
      <c r="B593" s="159"/>
      <c r="C593" s="44" t="s">
        <v>52</v>
      </c>
      <c r="D593" s="25" t="s">
        <v>52</v>
      </c>
      <c r="E593" s="38"/>
      <c r="F593" s="45"/>
      <c r="G593" s="46"/>
      <c r="H593" s="47"/>
      <c r="I593" s="23"/>
      <c r="J593" s="23"/>
      <c r="K593" s="191"/>
      <c r="L593" s="194"/>
      <c r="M593" s="193"/>
      <c r="N593" s="1"/>
    </row>
    <row r="594" spans="2:14" ht="14.25" customHeight="1">
      <c r="B594" s="159"/>
      <c r="C594" s="25">
        <f>290949000+41197000</f>
        <v>332146000</v>
      </c>
      <c r="D594" s="25">
        <v>310623000</v>
      </c>
      <c r="E594" s="38"/>
      <c r="F594" s="45">
        <v>2</v>
      </c>
      <c r="G594" s="46"/>
      <c r="H594" s="47" t="s">
        <v>179</v>
      </c>
      <c r="I594" s="23">
        <v>4844108000</v>
      </c>
      <c r="J594" s="23">
        <v>4675589770</v>
      </c>
      <c r="K594" s="195" t="s">
        <v>5</v>
      </c>
      <c r="L594" s="194"/>
      <c r="M594" s="193"/>
      <c r="N594" s="1"/>
    </row>
    <row r="595" spans="2:14" ht="14.25" customHeight="1">
      <c r="B595" s="159"/>
      <c r="C595" s="44" t="s">
        <v>55</v>
      </c>
      <c r="D595" s="25" t="s">
        <v>55</v>
      </c>
      <c r="E595" s="38"/>
      <c r="F595" s="45"/>
      <c r="G595" s="46"/>
      <c r="H595" s="47"/>
      <c r="I595" s="23"/>
      <c r="J595" s="23"/>
      <c r="K595" s="195"/>
      <c r="L595" s="194"/>
      <c r="M595" s="193"/>
      <c r="N595" s="1"/>
    </row>
    <row r="596" spans="2:14" ht="14.25" customHeight="1">
      <c r="B596" s="159"/>
      <c r="C596" s="44">
        <v>172000000</v>
      </c>
      <c r="D596" s="25">
        <v>172000000</v>
      </c>
      <c r="E596" s="38"/>
      <c r="F596" s="45">
        <v>3</v>
      </c>
      <c r="G596" s="46"/>
      <c r="H596" s="47" t="s">
        <v>180</v>
      </c>
      <c r="I596" s="23">
        <v>671761000</v>
      </c>
      <c r="J596" s="23">
        <v>632043895</v>
      </c>
      <c r="K596" s="196" t="s">
        <v>686</v>
      </c>
      <c r="L596" s="194" t="s">
        <v>238</v>
      </c>
      <c r="M596" s="193" t="s">
        <v>238</v>
      </c>
      <c r="N596" s="1"/>
    </row>
    <row r="597" spans="2:14" ht="14.25" customHeight="1">
      <c r="B597" s="159"/>
      <c r="C597" s="49" t="s">
        <v>53</v>
      </c>
      <c r="D597" s="25" t="s">
        <v>53</v>
      </c>
      <c r="E597" s="38"/>
      <c r="F597" s="45"/>
      <c r="G597" s="46"/>
      <c r="H597" s="47"/>
      <c r="I597" s="23"/>
      <c r="J597" s="23"/>
      <c r="K597" s="196" t="s">
        <v>687</v>
      </c>
      <c r="L597" s="194"/>
      <c r="M597" s="193"/>
      <c r="N597" s="1"/>
    </row>
    <row r="598" spans="2:14" ht="14.25" customHeight="1">
      <c r="B598" s="159"/>
      <c r="C598" s="63">
        <v>10706000</v>
      </c>
      <c r="D598" s="25">
        <v>10706000</v>
      </c>
      <c r="E598" s="38"/>
      <c r="F598" s="45"/>
      <c r="G598" s="46"/>
      <c r="H598" s="47"/>
      <c r="I598" s="23"/>
      <c r="J598" s="23"/>
      <c r="K598" s="191" t="s">
        <v>688</v>
      </c>
      <c r="L598" s="194"/>
      <c r="M598" s="193"/>
      <c r="N598" s="1"/>
    </row>
    <row r="599" spans="2:14" ht="14.25" customHeight="1">
      <c r="B599" s="159"/>
      <c r="C599" s="44" t="s">
        <v>54</v>
      </c>
      <c r="D599" s="25" t="s">
        <v>54</v>
      </c>
      <c r="E599" s="38"/>
      <c r="F599" s="45"/>
      <c r="G599" s="46"/>
      <c r="H599" s="47"/>
      <c r="I599" s="23"/>
      <c r="J599" s="23"/>
      <c r="K599" s="191" t="s">
        <v>689</v>
      </c>
      <c r="L599" s="194"/>
      <c r="M599" s="193"/>
      <c r="N599" s="1"/>
    </row>
    <row r="600" spans="2:14" ht="14.25" customHeight="1">
      <c r="B600" s="159"/>
      <c r="C600" s="44">
        <f>C591-C594-C596-C598</f>
        <v>5581780000</v>
      </c>
      <c r="D600" s="25">
        <f>D591-D594-D596-D598</f>
        <v>5394917937</v>
      </c>
      <c r="E600" s="38"/>
      <c r="F600" s="45"/>
      <c r="G600" s="46"/>
      <c r="H600" s="47"/>
      <c r="I600" s="23"/>
      <c r="J600" s="23"/>
      <c r="K600" s="226" t="s">
        <v>690</v>
      </c>
      <c r="L600" s="194"/>
      <c r="M600" s="193"/>
      <c r="N600" s="1"/>
    </row>
    <row r="601" spans="2:14" ht="14.25" customHeight="1">
      <c r="B601" s="159"/>
      <c r="D601" s="48"/>
      <c r="E601" s="38"/>
      <c r="F601" s="45"/>
      <c r="G601" s="46"/>
      <c r="H601" s="47"/>
      <c r="I601" s="23"/>
      <c r="J601" s="23"/>
      <c r="K601" s="226" t="s">
        <v>321</v>
      </c>
      <c r="L601" s="194"/>
      <c r="M601" s="193"/>
      <c r="N601" s="1"/>
    </row>
    <row r="602" spans="2:14" ht="14.25" customHeight="1">
      <c r="B602" s="159"/>
      <c r="C602" s="34"/>
      <c r="D602" s="48"/>
      <c r="E602" s="38"/>
      <c r="F602" s="45"/>
      <c r="G602" s="46"/>
      <c r="H602" s="47"/>
      <c r="I602" s="23"/>
      <c r="J602" s="23"/>
      <c r="K602" s="196" t="s">
        <v>691</v>
      </c>
      <c r="L602" s="194"/>
      <c r="M602" s="193"/>
      <c r="N602" s="1"/>
    </row>
    <row r="603" spans="2:14" ht="14.25" customHeight="1">
      <c r="B603" s="159"/>
      <c r="C603" s="34"/>
      <c r="D603" s="48"/>
      <c r="E603" s="38"/>
      <c r="F603" s="45"/>
      <c r="G603" s="46"/>
      <c r="H603" s="47"/>
      <c r="I603" s="23"/>
      <c r="J603" s="23"/>
      <c r="K603" s="191" t="s">
        <v>692</v>
      </c>
      <c r="L603" s="194"/>
      <c r="M603" s="241"/>
      <c r="N603" s="1"/>
    </row>
    <row r="604" spans="2:14" ht="14.25" customHeight="1">
      <c r="B604" s="159"/>
      <c r="C604" s="34"/>
      <c r="D604" s="48"/>
      <c r="E604" s="38"/>
      <c r="F604" s="45"/>
      <c r="G604" s="46"/>
      <c r="H604" s="47"/>
      <c r="I604" s="23"/>
      <c r="J604" s="23"/>
      <c r="K604" s="191"/>
      <c r="L604" s="194"/>
      <c r="M604" s="241"/>
      <c r="N604" s="1"/>
    </row>
    <row r="605" spans="2:14" ht="14.25" customHeight="1">
      <c r="B605" s="159"/>
      <c r="C605" s="34"/>
      <c r="D605" s="48"/>
      <c r="E605" s="38"/>
      <c r="F605" s="45"/>
      <c r="G605" s="46"/>
      <c r="H605" s="47"/>
      <c r="I605" s="23"/>
      <c r="J605" s="23"/>
      <c r="K605" s="196" t="s">
        <v>693</v>
      </c>
      <c r="L605" s="194"/>
      <c r="M605" s="193"/>
      <c r="N605" s="1"/>
    </row>
    <row r="606" spans="2:14" ht="14.25" customHeight="1">
      <c r="B606" s="159"/>
      <c r="C606" s="34"/>
      <c r="D606" s="48"/>
      <c r="E606" s="38"/>
      <c r="F606" s="45"/>
      <c r="G606" s="46"/>
      <c r="H606" s="47"/>
      <c r="I606" s="23"/>
      <c r="J606" s="23"/>
      <c r="K606" s="196" t="s">
        <v>694</v>
      </c>
      <c r="L606" s="194"/>
      <c r="M606" s="193"/>
      <c r="N606" s="1"/>
    </row>
    <row r="607" spans="2:14" ht="14.25" customHeight="1">
      <c r="B607" s="159"/>
      <c r="C607" s="34"/>
      <c r="D607" s="48"/>
      <c r="E607" s="38"/>
      <c r="F607" s="45"/>
      <c r="G607" s="46"/>
      <c r="H607" s="47"/>
      <c r="I607" s="23"/>
      <c r="J607" s="23"/>
      <c r="K607" s="191" t="s">
        <v>695</v>
      </c>
      <c r="L607" s="194"/>
      <c r="M607" s="193"/>
      <c r="N607" s="1"/>
    </row>
    <row r="608" spans="2:14" ht="14.25" customHeight="1">
      <c r="B608" s="159"/>
      <c r="C608" s="34"/>
      <c r="D608" s="48"/>
      <c r="E608" s="38"/>
      <c r="F608" s="45"/>
      <c r="G608" s="46"/>
      <c r="H608" s="47"/>
      <c r="I608" s="23"/>
      <c r="J608" s="23"/>
      <c r="K608" s="191" t="s">
        <v>696</v>
      </c>
      <c r="L608" s="194"/>
      <c r="M608" s="193"/>
      <c r="N608" s="1"/>
    </row>
    <row r="609" spans="2:14" ht="14.25" customHeight="1">
      <c r="B609" s="159"/>
      <c r="C609" s="34"/>
      <c r="D609" s="48"/>
      <c r="E609" s="38"/>
      <c r="F609" s="45"/>
      <c r="G609" s="46"/>
      <c r="H609" s="47"/>
      <c r="I609" s="23"/>
      <c r="J609" s="23"/>
      <c r="K609" s="191" t="s">
        <v>381</v>
      </c>
      <c r="L609" s="194"/>
      <c r="M609" s="193"/>
      <c r="N609" s="1"/>
    </row>
    <row r="610" spans="2:14" ht="14.25" customHeight="1">
      <c r="B610" s="159"/>
      <c r="C610" s="34"/>
      <c r="D610" s="48"/>
      <c r="E610" s="38"/>
      <c r="F610" s="45"/>
      <c r="G610" s="46"/>
      <c r="H610" s="47"/>
      <c r="I610" s="23"/>
      <c r="J610" s="23"/>
      <c r="K610" s="191"/>
      <c r="L610" s="194"/>
      <c r="M610" s="193"/>
      <c r="N610" s="1"/>
    </row>
    <row r="611" spans="2:14" ht="14.25" customHeight="1">
      <c r="B611" s="159"/>
      <c r="C611" s="64"/>
      <c r="D611" s="25"/>
      <c r="E611" s="38"/>
      <c r="F611" s="45">
        <v>4</v>
      </c>
      <c r="G611" s="46"/>
      <c r="H611" s="47" t="s">
        <v>182</v>
      </c>
      <c r="I611" s="23">
        <f>855000+45000</f>
        <v>900000</v>
      </c>
      <c r="J611" s="23">
        <v>854552</v>
      </c>
      <c r="K611" s="195" t="s">
        <v>5</v>
      </c>
      <c r="L611" s="194"/>
      <c r="M611" s="193"/>
      <c r="N611" s="1"/>
    </row>
    <row r="612" spans="2:14" ht="14.25" customHeight="1">
      <c r="B612" s="159"/>
      <c r="C612" s="64"/>
      <c r="D612" s="25"/>
      <c r="E612" s="38"/>
      <c r="F612" s="45"/>
      <c r="G612" s="46"/>
      <c r="H612" s="47"/>
      <c r="I612" s="23"/>
      <c r="J612" s="23"/>
      <c r="K612" s="195"/>
      <c r="L612" s="194"/>
      <c r="M612" s="193"/>
      <c r="N612" s="1"/>
    </row>
    <row r="613" spans="2:14" ht="14.25" customHeight="1">
      <c r="B613" s="159"/>
      <c r="C613" s="64"/>
      <c r="D613" s="25"/>
      <c r="E613" s="38"/>
      <c r="F613" s="45">
        <v>5</v>
      </c>
      <c r="G613" s="46"/>
      <c r="H613" s="47" t="s">
        <v>181</v>
      </c>
      <c r="I613" s="23">
        <f>579668000</f>
        <v>579668000</v>
      </c>
      <c r="J613" s="23">
        <v>579518720</v>
      </c>
      <c r="K613" s="196" t="s">
        <v>240</v>
      </c>
      <c r="L613" s="194" t="s">
        <v>239</v>
      </c>
      <c r="M613" s="193" t="s">
        <v>239</v>
      </c>
      <c r="N613" s="1"/>
    </row>
    <row r="614" spans="2:14" ht="14.25" customHeight="1">
      <c r="B614" s="159"/>
      <c r="C614" s="64"/>
      <c r="D614" s="25"/>
      <c r="E614" s="38"/>
      <c r="F614" s="45"/>
      <c r="G614" s="46"/>
      <c r="H614" s="47"/>
      <c r="I614" s="23"/>
      <c r="J614" s="23"/>
      <c r="K614" s="196" t="s">
        <v>697</v>
      </c>
      <c r="L614" s="194"/>
      <c r="M614" s="193"/>
      <c r="N614" s="1"/>
    </row>
    <row r="615" spans="2:14" ht="14.25" customHeight="1">
      <c r="B615" s="159"/>
      <c r="C615" s="64"/>
      <c r="D615" s="25"/>
      <c r="E615" s="38"/>
      <c r="F615" s="45"/>
      <c r="G615" s="46"/>
      <c r="H615" s="47"/>
      <c r="I615" s="23"/>
      <c r="J615" s="23"/>
      <c r="K615" s="196" t="s">
        <v>698</v>
      </c>
      <c r="L615" s="194"/>
      <c r="M615" s="193"/>
      <c r="N615" s="1"/>
    </row>
    <row r="616" spans="2:14" ht="14.25" customHeight="1">
      <c r="B616" s="159"/>
      <c r="C616" s="64"/>
      <c r="D616" s="25"/>
      <c r="E616" s="38"/>
      <c r="F616" s="45"/>
      <c r="G616" s="46"/>
      <c r="H616" s="47"/>
      <c r="I616" s="23"/>
      <c r="J616" s="23"/>
      <c r="K616" s="196"/>
      <c r="L616" s="194"/>
      <c r="M616" s="193"/>
      <c r="N616" s="1"/>
    </row>
    <row r="617" spans="2:14" ht="14.25" customHeight="1">
      <c r="B617" s="159"/>
      <c r="C617" s="64"/>
      <c r="D617" s="25"/>
      <c r="E617" s="38"/>
      <c r="F617" s="45">
        <v>6</v>
      </c>
      <c r="G617" s="46"/>
      <c r="H617" s="47" t="s">
        <v>172</v>
      </c>
      <c r="I617" s="23">
        <v>-45000</v>
      </c>
      <c r="J617" s="42">
        <v>0</v>
      </c>
      <c r="K617" s="195" t="s">
        <v>204</v>
      </c>
      <c r="L617" s="194"/>
      <c r="M617" s="193"/>
      <c r="N617" s="1"/>
    </row>
    <row r="618" spans="2:14" ht="14.25" customHeight="1" thickBot="1">
      <c r="B618" s="163"/>
      <c r="C618" s="50"/>
      <c r="D618" s="51"/>
      <c r="E618" s="52"/>
      <c r="F618" s="53"/>
      <c r="G618" s="54"/>
      <c r="H618" s="55"/>
      <c r="I618" s="56"/>
      <c r="J618" s="56"/>
      <c r="K618" s="199"/>
      <c r="L618" s="199"/>
      <c r="M618" s="198"/>
      <c r="N618" s="1"/>
    </row>
    <row r="619" spans="2:14" ht="14.25" customHeight="1">
      <c r="B619" s="164"/>
      <c r="C619" s="57"/>
      <c r="D619" s="57"/>
      <c r="E619" s="58"/>
      <c r="F619" s="59"/>
      <c r="G619" s="60"/>
      <c r="H619" s="61"/>
      <c r="I619" s="62"/>
      <c r="J619" s="62"/>
      <c r="K619" s="242"/>
      <c r="L619" s="252"/>
      <c r="M619" s="243"/>
      <c r="N619" s="1"/>
    </row>
    <row r="620" spans="2:14" ht="14.25" customHeight="1">
      <c r="B620" s="158" t="s">
        <v>78</v>
      </c>
      <c r="C620" s="44">
        <v>93642000</v>
      </c>
      <c r="D620" s="25">
        <v>86320150</v>
      </c>
      <c r="E620" s="65" t="s">
        <v>78</v>
      </c>
      <c r="F620" s="45">
        <v>1</v>
      </c>
      <c r="G620" s="78"/>
      <c r="H620" s="41" t="s">
        <v>81</v>
      </c>
      <c r="I620" s="79">
        <v>84497000</v>
      </c>
      <c r="J620" s="79">
        <v>77175300</v>
      </c>
      <c r="K620" s="191" t="s">
        <v>871</v>
      </c>
      <c r="L620" s="244" t="s">
        <v>204</v>
      </c>
      <c r="M620" s="193" t="s">
        <v>875</v>
      </c>
      <c r="N620" s="1"/>
    </row>
    <row r="621" spans="2:14" ht="14.25" customHeight="1">
      <c r="B621" s="158" t="s">
        <v>79</v>
      </c>
      <c r="C621" s="44"/>
      <c r="D621" s="37"/>
      <c r="E621" s="65" t="s">
        <v>80</v>
      </c>
      <c r="F621" s="45"/>
      <c r="G621" s="46"/>
      <c r="H621" s="41"/>
      <c r="I621" s="79"/>
      <c r="J621" s="79"/>
      <c r="K621" s="191" t="s">
        <v>985</v>
      </c>
      <c r="L621" s="194"/>
      <c r="M621" s="193"/>
      <c r="N621" s="1"/>
    </row>
    <row r="622" spans="2:14" ht="14.25" customHeight="1">
      <c r="B622" s="158"/>
      <c r="C622" s="49" t="s">
        <v>70</v>
      </c>
      <c r="D622" s="25" t="s">
        <v>70</v>
      </c>
      <c r="E622" s="38"/>
      <c r="F622" s="45"/>
      <c r="G622" s="46"/>
      <c r="H622" s="41"/>
      <c r="I622" s="79"/>
      <c r="J622" s="79"/>
      <c r="K622" s="191" t="s">
        <v>986</v>
      </c>
      <c r="L622" s="192"/>
      <c r="M622" s="193"/>
      <c r="N622" s="1"/>
    </row>
    <row r="623" spans="2:14" ht="14.25" customHeight="1">
      <c r="B623" s="158"/>
      <c r="C623" s="44">
        <v>57448000</v>
      </c>
      <c r="D623" s="25">
        <v>60393515</v>
      </c>
      <c r="E623" s="38"/>
      <c r="F623" s="45"/>
      <c r="G623" s="46"/>
      <c r="H623" s="41"/>
      <c r="I623" s="79"/>
      <c r="J623" s="79"/>
      <c r="K623" s="191" t="s">
        <v>870</v>
      </c>
      <c r="L623" s="194"/>
      <c r="M623" s="193"/>
      <c r="N623" s="1"/>
    </row>
    <row r="624" spans="2:14" ht="14.25" customHeight="1">
      <c r="B624" s="158"/>
      <c r="C624" s="44" t="s">
        <v>71</v>
      </c>
      <c r="D624" s="25" t="s">
        <v>71</v>
      </c>
      <c r="E624" s="38"/>
      <c r="F624" s="45"/>
      <c r="G624" s="46"/>
      <c r="H624" s="41"/>
      <c r="I624" s="79"/>
      <c r="J624" s="79"/>
      <c r="K624" s="191" t="s">
        <v>968</v>
      </c>
      <c r="L624" s="194"/>
      <c r="M624" s="193"/>
      <c r="N624" s="1"/>
    </row>
    <row r="625" spans="2:14" ht="14.25" customHeight="1">
      <c r="B625" s="158"/>
      <c r="C625" s="44">
        <f>15000000+19000000</f>
        <v>34000000</v>
      </c>
      <c r="D625" s="25">
        <v>31000000</v>
      </c>
      <c r="E625" s="38"/>
      <c r="F625" s="45"/>
      <c r="G625" s="46"/>
      <c r="H625" s="41"/>
      <c r="I625" s="79"/>
      <c r="J625" s="79"/>
      <c r="K625" s="191"/>
      <c r="L625" s="266"/>
      <c r="M625" s="267"/>
      <c r="N625" s="1"/>
    </row>
    <row r="626" spans="2:14" ht="14.25" customHeight="1">
      <c r="B626" s="158"/>
      <c r="C626" s="49" t="s">
        <v>53</v>
      </c>
      <c r="D626" s="25" t="s">
        <v>53</v>
      </c>
      <c r="E626" s="38"/>
      <c r="F626" s="45">
        <v>2</v>
      </c>
      <c r="G626" s="46"/>
      <c r="H626" s="47" t="s">
        <v>183</v>
      </c>
      <c r="I626" s="72">
        <v>9145000</v>
      </c>
      <c r="J626" s="72">
        <v>9144850</v>
      </c>
      <c r="K626" s="191" t="s">
        <v>872</v>
      </c>
      <c r="L626" s="195" t="s">
        <v>204</v>
      </c>
      <c r="M626" s="193" t="s">
        <v>876</v>
      </c>
      <c r="N626" s="1"/>
    </row>
    <row r="627" spans="2:14" ht="14.25" customHeight="1">
      <c r="B627" s="158"/>
      <c r="C627" s="63">
        <v>162000</v>
      </c>
      <c r="D627" s="25">
        <v>162000</v>
      </c>
      <c r="E627" s="38"/>
      <c r="F627" s="45"/>
      <c r="G627" s="46"/>
      <c r="H627" s="41"/>
      <c r="I627" s="72"/>
      <c r="J627" s="72"/>
      <c r="K627" s="191" t="s">
        <v>873</v>
      </c>
      <c r="L627" s="194"/>
      <c r="M627" s="193"/>
      <c r="N627" s="1"/>
    </row>
    <row r="628" spans="2:14" ht="14.25" customHeight="1">
      <c r="B628" s="158"/>
      <c r="C628" s="49" t="s">
        <v>73</v>
      </c>
      <c r="D628" s="25" t="s">
        <v>73</v>
      </c>
      <c r="E628" s="38"/>
      <c r="F628" s="45"/>
      <c r="G628" s="46"/>
      <c r="H628" s="41"/>
      <c r="I628" s="72"/>
      <c r="J628" s="72"/>
      <c r="K628" s="191" t="s">
        <v>874</v>
      </c>
      <c r="L628" s="194"/>
      <c r="M628" s="193"/>
      <c r="N628" s="1"/>
    </row>
    <row r="629" spans="2:14" ht="14.25" customHeight="1">
      <c r="B629" s="158"/>
      <c r="C629" s="64">
        <f>C620-C623-C625-C627</f>
        <v>2032000</v>
      </c>
      <c r="D629" s="413">
        <f>D620-D623-D625-D627</f>
        <v>-5235365</v>
      </c>
      <c r="E629" s="38"/>
      <c r="F629" s="45"/>
      <c r="G629" s="46"/>
      <c r="H629" s="41"/>
      <c r="I629" s="72"/>
      <c r="J629" s="72"/>
      <c r="K629" s="191"/>
      <c r="L629" s="194"/>
      <c r="M629" s="193"/>
      <c r="N629" s="1"/>
    </row>
    <row r="630" spans="2:14" ht="14.25" customHeight="1" thickBot="1">
      <c r="B630" s="163"/>
      <c r="C630" s="140"/>
      <c r="D630" s="51"/>
      <c r="E630" s="52"/>
      <c r="F630" s="53"/>
      <c r="G630" s="54"/>
      <c r="H630" s="141"/>
      <c r="I630" s="56"/>
      <c r="J630" s="56"/>
      <c r="K630" s="199"/>
      <c r="L630" s="197"/>
      <c r="M630" s="198"/>
      <c r="N630" s="2"/>
    </row>
    <row r="631" spans="2:14" ht="14.25" customHeight="1">
      <c r="B631" s="159"/>
      <c r="C631" s="64"/>
      <c r="D631" s="25"/>
      <c r="E631" s="38"/>
      <c r="F631" s="45"/>
      <c r="G631" s="46"/>
      <c r="H631" s="41"/>
      <c r="I631" s="23"/>
      <c r="J631" s="23"/>
      <c r="K631" s="208"/>
      <c r="L631" s="206"/>
      <c r="M631" s="207"/>
      <c r="N631" s="2"/>
    </row>
    <row r="632" spans="2:14" ht="14.25" customHeight="1">
      <c r="B632" s="158" t="s">
        <v>329</v>
      </c>
      <c r="C632" s="63">
        <v>68088104000</v>
      </c>
      <c r="D632" s="25">
        <v>65157582840</v>
      </c>
      <c r="E632" s="38"/>
      <c r="F632" s="45" t="s">
        <v>171</v>
      </c>
      <c r="G632" s="46"/>
      <c r="H632" s="47"/>
      <c r="I632" s="23"/>
      <c r="J632" s="23"/>
      <c r="K632" s="205"/>
      <c r="L632" s="206"/>
      <c r="M632" s="207"/>
      <c r="N632" s="1"/>
    </row>
    <row r="633" spans="2:14" ht="14.25" customHeight="1">
      <c r="B633" s="158" t="s">
        <v>330</v>
      </c>
      <c r="C633" s="49"/>
      <c r="D633" s="25"/>
      <c r="E633" s="38"/>
      <c r="F633" s="45"/>
      <c r="G633" s="46"/>
      <c r="H633" s="47"/>
      <c r="I633" s="23"/>
      <c r="J633" s="23"/>
      <c r="K633" s="205"/>
      <c r="L633" s="206"/>
      <c r="M633" s="207"/>
      <c r="N633" s="1"/>
    </row>
    <row r="634" spans="2:14" ht="14.25" customHeight="1">
      <c r="B634" s="159"/>
      <c r="C634" s="73" t="s">
        <v>31</v>
      </c>
      <c r="D634" s="67" t="s">
        <v>31</v>
      </c>
      <c r="E634" s="38" t="s">
        <v>369</v>
      </c>
      <c r="F634" s="45">
        <v>1</v>
      </c>
      <c r="G634" s="46"/>
      <c r="H634" s="47" t="s">
        <v>132</v>
      </c>
      <c r="I634" s="23">
        <v>3426907000</v>
      </c>
      <c r="J634" s="23">
        <f>1308790518+1498066286+3770446+501724880+264057+435508+179629</f>
        <v>3313231324</v>
      </c>
      <c r="K634" s="205" t="s">
        <v>378</v>
      </c>
      <c r="L634" s="206" t="s">
        <v>409</v>
      </c>
      <c r="M634" s="193" t="s">
        <v>1004</v>
      </c>
      <c r="N634" s="1"/>
    </row>
    <row r="635" spans="2:14" ht="14.25" customHeight="1">
      <c r="B635" s="159"/>
      <c r="C635" s="25">
        <f>22749244000</f>
        <v>22749244000</v>
      </c>
      <c r="D635" s="67">
        <v>22748043000</v>
      </c>
      <c r="E635" s="38" t="s">
        <v>370</v>
      </c>
      <c r="F635" s="45"/>
      <c r="G635" s="46"/>
      <c r="H635" s="47"/>
      <c r="I635" s="23"/>
      <c r="J635" s="23"/>
      <c r="K635" s="205" t="s">
        <v>415</v>
      </c>
      <c r="L635" s="206"/>
      <c r="M635" s="207"/>
      <c r="N635" s="1"/>
    </row>
    <row r="636" spans="2:14" ht="14.25" customHeight="1">
      <c r="B636" s="159"/>
      <c r="C636" s="25" t="s">
        <v>59</v>
      </c>
      <c r="D636" s="67" t="s">
        <v>59</v>
      </c>
      <c r="E636" s="38"/>
      <c r="F636" s="45"/>
      <c r="G636" s="46"/>
      <c r="H636" s="47"/>
      <c r="I636" s="72"/>
      <c r="J636" s="72"/>
      <c r="K636" s="208"/>
      <c r="L636" s="206"/>
      <c r="M636" s="207"/>
      <c r="N636" s="1"/>
    </row>
    <row r="637" spans="2:14" ht="14.25" customHeight="1">
      <c r="B637" s="159"/>
      <c r="C637" s="25">
        <v>2121721000</v>
      </c>
      <c r="D637" s="67">
        <v>2121721995</v>
      </c>
      <c r="E637" s="38"/>
      <c r="F637" s="45">
        <v>2</v>
      </c>
      <c r="G637" s="46"/>
      <c r="H637" s="47" t="s">
        <v>362</v>
      </c>
      <c r="I637" s="72">
        <f>1420970000+9572000</f>
        <v>1430542000</v>
      </c>
      <c r="J637" s="72">
        <v>1327499681</v>
      </c>
      <c r="K637" s="208" t="s">
        <v>5</v>
      </c>
      <c r="L637" s="206"/>
      <c r="M637" s="207"/>
      <c r="N637" s="1"/>
    </row>
    <row r="638" spans="2:19" s="6" customFormat="1" ht="14.25" customHeight="1">
      <c r="B638" s="158"/>
      <c r="C638" s="73" t="s">
        <v>70</v>
      </c>
      <c r="D638" s="67" t="s">
        <v>70</v>
      </c>
      <c r="E638" s="38"/>
      <c r="F638" s="45"/>
      <c r="G638" s="46"/>
      <c r="H638" s="47"/>
      <c r="I638" s="23"/>
      <c r="J638" s="23"/>
      <c r="K638" s="205" t="s">
        <v>251</v>
      </c>
      <c r="L638" s="206"/>
      <c r="M638" s="207"/>
      <c r="N638" s="1"/>
      <c r="O638" s="3"/>
      <c r="R638" s="17"/>
      <c r="S638" s="17"/>
    </row>
    <row r="639" spans="2:19" s="6" customFormat="1" ht="14.25" customHeight="1">
      <c r="B639" s="158"/>
      <c r="C639" s="25">
        <v>8833899000</v>
      </c>
      <c r="D639" s="67">
        <v>7733121000</v>
      </c>
      <c r="E639" s="38"/>
      <c r="F639" s="45"/>
      <c r="G639" s="46"/>
      <c r="H639" s="47"/>
      <c r="I639" s="72"/>
      <c r="J639" s="72"/>
      <c r="K639" s="205" t="s">
        <v>463</v>
      </c>
      <c r="L639" s="206"/>
      <c r="M639" s="207"/>
      <c r="N639" s="1"/>
      <c r="O639" s="3"/>
      <c r="R639" s="17"/>
      <c r="S639" s="17"/>
    </row>
    <row r="640" spans="2:22" s="6" customFormat="1" ht="14.25" customHeight="1">
      <c r="B640" s="158"/>
      <c r="C640" s="44" t="s">
        <v>55</v>
      </c>
      <c r="D640" s="25" t="s">
        <v>55</v>
      </c>
      <c r="E640" s="38"/>
      <c r="F640" s="45"/>
      <c r="G640" s="46"/>
      <c r="H640" s="47"/>
      <c r="I640" s="23"/>
      <c r="J640" s="23"/>
      <c r="K640" s="205" t="s">
        <v>464</v>
      </c>
      <c r="L640" s="206"/>
      <c r="M640" s="207"/>
      <c r="N640" s="1"/>
      <c r="O640" s="3"/>
      <c r="P640" s="9"/>
      <c r="Q640" s="9"/>
      <c r="R640" s="20"/>
      <c r="S640" s="20"/>
      <c r="T640" s="11"/>
      <c r="U640" s="12"/>
      <c r="V640" s="12"/>
    </row>
    <row r="641" spans="2:22" s="6" customFormat="1" ht="14.25" customHeight="1">
      <c r="B641" s="158"/>
      <c r="C641" s="44">
        <v>12788900000</v>
      </c>
      <c r="D641" s="25">
        <v>12745994300</v>
      </c>
      <c r="E641" s="38"/>
      <c r="F641" s="45"/>
      <c r="G641" s="46"/>
      <c r="H641" s="47"/>
      <c r="I641" s="23"/>
      <c r="J641" s="23"/>
      <c r="K641" s="205" t="s">
        <v>465</v>
      </c>
      <c r="L641" s="206"/>
      <c r="M641" s="207"/>
      <c r="N641" s="1"/>
      <c r="O641" s="3"/>
      <c r="P641" s="9"/>
      <c r="Q641" s="9"/>
      <c r="R641" s="20"/>
      <c r="S641" s="20"/>
      <c r="T641" s="11"/>
      <c r="U641" s="12"/>
      <c r="V641" s="12"/>
    </row>
    <row r="642" spans="2:22" s="6" customFormat="1" ht="14.25" customHeight="1">
      <c r="B642" s="158"/>
      <c r="C642" s="44" t="s">
        <v>53</v>
      </c>
      <c r="D642" s="25" t="s">
        <v>53</v>
      </c>
      <c r="E642" s="38"/>
      <c r="F642" s="45"/>
      <c r="G642" s="46"/>
      <c r="H642" s="47"/>
      <c r="I642" s="23"/>
      <c r="J642" s="23"/>
      <c r="K642" s="205" t="s">
        <v>462</v>
      </c>
      <c r="L642" s="206"/>
      <c r="M642" s="207"/>
      <c r="N642" s="1"/>
      <c r="O642" s="3"/>
      <c r="P642" s="9"/>
      <c r="Q642" s="9"/>
      <c r="R642" s="20"/>
      <c r="S642" s="20"/>
      <c r="T642" s="11"/>
      <c r="U642" s="12"/>
      <c r="V642" s="12"/>
    </row>
    <row r="643" spans="2:16" ht="14.25" customHeight="1">
      <c r="B643" s="159"/>
      <c r="C643" s="44">
        <f>19276134000+2253607000+35744000+28855000</f>
        <v>21594340000</v>
      </c>
      <c r="D643" s="25">
        <f>19276149560+2156095502+57236415</f>
        <v>21489481477</v>
      </c>
      <c r="E643" s="38"/>
      <c r="F643" s="45"/>
      <c r="G643" s="46"/>
      <c r="H643" s="47"/>
      <c r="I643" s="23"/>
      <c r="J643" s="23"/>
      <c r="K643" s="205"/>
      <c r="L643" s="206"/>
      <c r="M643" s="207"/>
      <c r="N643" s="2"/>
      <c r="P643" s="6"/>
    </row>
    <row r="644" spans="2:16" ht="14.25" customHeight="1">
      <c r="B644" s="158"/>
      <c r="C644" s="44"/>
      <c r="D644" s="25"/>
      <c r="E644" s="38"/>
      <c r="F644" s="45">
        <v>3</v>
      </c>
      <c r="G644" s="46"/>
      <c r="H644" s="47" t="s">
        <v>172</v>
      </c>
      <c r="I644" s="23">
        <v>-9572000</v>
      </c>
      <c r="J644" s="23">
        <v>0</v>
      </c>
      <c r="K644" s="208" t="s">
        <v>5</v>
      </c>
      <c r="L644" s="206"/>
      <c r="M644" s="207"/>
      <c r="N644" s="1"/>
      <c r="P644" s="6"/>
    </row>
    <row r="645" spans="2:14" ht="14.25" customHeight="1">
      <c r="B645" s="158"/>
      <c r="C645" s="44"/>
      <c r="D645" s="71" t="s">
        <v>268</v>
      </c>
      <c r="E645" s="38"/>
      <c r="F645" s="45"/>
      <c r="G645" s="46"/>
      <c r="H645" s="47"/>
      <c r="I645" s="23"/>
      <c r="J645" s="23"/>
      <c r="K645" s="205"/>
      <c r="L645" s="206"/>
      <c r="M645" s="207"/>
      <c r="N645" s="1"/>
    </row>
    <row r="646" spans="2:14" ht="14.25" customHeight="1">
      <c r="B646" s="159"/>
      <c r="C646" s="70"/>
      <c r="D646" s="71" t="s">
        <v>269</v>
      </c>
      <c r="E646" s="38"/>
      <c r="F646" s="45">
        <v>4</v>
      </c>
      <c r="G646" s="46"/>
      <c r="H646" s="47" t="s">
        <v>365</v>
      </c>
      <c r="I646" s="23">
        <v>29892635000</v>
      </c>
      <c r="J646" s="23">
        <v>29880537971</v>
      </c>
      <c r="K646" s="208" t="s">
        <v>5</v>
      </c>
      <c r="L646" s="206"/>
      <c r="M646" s="207"/>
      <c r="N646" s="1"/>
    </row>
    <row r="647" spans="2:14" ht="14.25" customHeight="1">
      <c r="B647" s="159"/>
      <c r="C647" s="70"/>
      <c r="D647" s="25">
        <v>1680778932</v>
      </c>
      <c r="E647" s="38"/>
      <c r="F647" s="45"/>
      <c r="G647" s="46"/>
      <c r="H647" s="47"/>
      <c r="I647" s="23"/>
      <c r="J647" s="23"/>
      <c r="K647" s="208"/>
      <c r="L647" s="206"/>
      <c r="M647" s="207"/>
      <c r="N647" s="1"/>
    </row>
    <row r="648" spans="2:14" ht="14.25" customHeight="1">
      <c r="B648" s="158"/>
      <c r="C648" s="34"/>
      <c r="D648" s="157"/>
      <c r="E648" s="38"/>
      <c r="F648" s="45">
        <v>5</v>
      </c>
      <c r="G648" s="46"/>
      <c r="H648" s="47" t="s">
        <v>376</v>
      </c>
      <c r="I648" s="23">
        <v>15132453000</v>
      </c>
      <c r="J648" s="23">
        <v>14564095315</v>
      </c>
      <c r="K648" s="205" t="s">
        <v>161</v>
      </c>
      <c r="L648" s="206" t="s">
        <v>155</v>
      </c>
      <c r="M648" s="207" t="s">
        <v>155</v>
      </c>
      <c r="N648" s="1"/>
    </row>
    <row r="649" spans="2:14" ht="14.25" customHeight="1">
      <c r="B649" s="158"/>
      <c r="C649" s="34"/>
      <c r="D649" s="48"/>
      <c r="E649" s="38"/>
      <c r="F649" s="45"/>
      <c r="G649" s="46"/>
      <c r="H649" s="47"/>
      <c r="I649" s="23"/>
      <c r="J649" s="23"/>
      <c r="K649" s="205" t="s">
        <v>212</v>
      </c>
      <c r="L649" s="206"/>
      <c r="M649" s="207"/>
      <c r="N649" s="1"/>
    </row>
    <row r="650" spans="2:14" ht="14.25" customHeight="1">
      <c r="B650" s="159"/>
      <c r="C650" s="34"/>
      <c r="D650" s="48"/>
      <c r="E650" s="38"/>
      <c r="F650" s="45"/>
      <c r="G650" s="46"/>
      <c r="H650" s="47"/>
      <c r="I650" s="23"/>
      <c r="J650" s="23"/>
      <c r="K650" s="205" t="s">
        <v>213</v>
      </c>
      <c r="L650" s="206"/>
      <c r="M650" s="207"/>
      <c r="N650" s="1"/>
    </row>
    <row r="651" spans="2:14" ht="14.25" customHeight="1">
      <c r="B651" s="159"/>
      <c r="C651" s="34"/>
      <c r="D651" s="48"/>
      <c r="E651" s="38"/>
      <c r="F651" s="45"/>
      <c r="G651" s="46"/>
      <c r="H651" s="47"/>
      <c r="I651" s="23"/>
      <c r="J651" s="23"/>
      <c r="K651" s="205" t="s">
        <v>468</v>
      </c>
      <c r="L651" s="206"/>
      <c r="M651" s="207"/>
      <c r="N651" s="1"/>
    </row>
    <row r="652" spans="2:14" ht="14.25" customHeight="1">
      <c r="B652" s="159"/>
      <c r="C652" s="34"/>
      <c r="D652" s="48"/>
      <c r="E652" s="38"/>
      <c r="F652" s="45"/>
      <c r="G652" s="46"/>
      <c r="H652" s="47"/>
      <c r="I652" s="23"/>
      <c r="J652" s="23"/>
      <c r="K652" s="205" t="s">
        <v>461</v>
      </c>
      <c r="L652" s="206"/>
      <c r="M652" s="207"/>
      <c r="N652" s="1"/>
    </row>
    <row r="653" spans="2:14" ht="14.25" customHeight="1">
      <c r="B653" s="159"/>
      <c r="C653" s="34"/>
      <c r="D653" s="48"/>
      <c r="E653" s="38"/>
      <c r="F653" s="45"/>
      <c r="G653" s="46"/>
      <c r="H653" s="47"/>
      <c r="I653" s="23"/>
      <c r="J653" s="23"/>
      <c r="K653" s="205" t="s">
        <v>137</v>
      </c>
      <c r="L653" s="206"/>
      <c r="M653" s="207"/>
      <c r="N653" s="1"/>
    </row>
    <row r="654" spans="2:14" ht="14.25" customHeight="1">
      <c r="B654" s="159"/>
      <c r="C654" s="34"/>
      <c r="D654" s="48"/>
      <c r="E654" s="38"/>
      <c r="F654" s="45"/>
      <c r="G654" s="46"/>
      <c r="H654" s="47"/>
      <c r="I654" s="23"/>
      <c r="J654" s="23"/>
      <c r="K654" s="205" t="s">
        <v>466</v>
      </c>
      <c r="L654" s="206"/>
      <c r="M654" s="207"/>
      <c r="N654" s="1"/>
    </row>
    <row r="655" spans="2:14" ht="14.25" customHeight="1">
      <c r="B655" s="159"/>
      <c r="C655" s="70"/>
      <c r="D655" s="48"/>
      <c r="E655" s="38"/>
      <c r="F655" s="45"/>
      <c r="G655" s="46"/>
      <c r="H655" s="47"/>
      <c r="I655" s="23"/>
      <c r="J655" s="23"/>
      <c r="K655" s="205"/>
      <c r="L655" s="206"/>
      <c r="M655" s="207"/>
      <c r="N655" s="1"/>
    </row>
    <row r="656" spans="2:14" ht="14.25" customHeight="1">
      <c r="B656" s="159"/>
      <c r="C656" s="70"/>
      <c r="D656" s="48"/>
      <c r="E656" s="38"/>
      <c r="F656" s="45">
        <v>6</v>
      </c>
      <c r="G656" s="46"/>
      <c r="H656" s="47" t="s">
        <v>374</v>
      </c>
      <c r="I656" s="23">
        <v>3011182000</v>
      </c>
      <c r="J656" s="23">
        <f>147258706+214284598+5934367+626034432+207922+1378650+392708976+507679697+8233288+882475810+830340+1070706+586667</f>
        <v>2788684159</v>
      </c>
      <c r="K656" s="205" t="s">
        <v>4</v>
      </c>
      <c r="L656" s="206" t="s">
        <v>157</v>
      </c>
      <c r="M656" s="207" t="s">
        <v>157</v>
      </c>
      <c r="N656" s="1"/>
    </row>
    <row r="657" spans="2:14" ht="14.25" customHeight="1">
      <c r="B657" s="159"/>
      <c r="C657" s="81"/>
      <c r="D657" s="82"/>
      <c r="E657" s="38"/>
      <c r="F657" s="45"/>
      <c r="G657" s="46"/>
      <c r="H657" s="47"/>
      <c r="I657" s="23"/>
      <c r="J657" s="23"/>
      <c r="K657" s="205" t="s">
        <v>3</v>
      </c>
      <c r="L657" s="206"/>
      <c r="M657" s="207"/>
      <c r="N657" s="1"/>
    </row>
    <row r="658" spans="2:14" ht="14.25" customHeight="1">
      <c r="B658" s="159"/>
      <c r="C658" s="82"/>
      <c r="D658" s="83"/>
      <c r="E658" s="38"/>
      <c r="F658" s="45"/>
      <c r="G658" s="46"/>
      <c r="H658" s="47"/>
      <c r="I658" s="72"/>
      <c r="J658" s="72"/>
      <c r="K658" s="205" t="s">
        <v>252</v>
      </c>
      <c r="L658" s="206"/>
      <c r="M658" s="207"/>
      <c r="N658" s="1"/>
    </row>
    <row r="659" spans="2:14" ht="14.25" customHeight="1">
      <c r="B659" s="159"/>
      <c r="C659" s="82"/>
      <c r="D659" s="83"/>
      <c r="E659" s="38"/>
      <c r="F659" s="45"/>
      <c r="G659" s="46"/>
      <c r="H659" s="47"/>
      <c r="I659" s="72"/>
      <c r="J659" s="72"/>
      <c r="K659" s="205" t="s">
        <v>467</v>
      </c>
      <c r="L659" s="206"/>
      <c r="M659" s="207"/>
      <c r="N659" s="1"/>
    </row>
    <row r="660" spans="2:14" ht="14.25" customHeight="1">
      <c r="B660" s="159"/>
      <c r="C660" s="25"/>
      <c r="D660" s="25"/>
      <c r="E660" s="38"/>
      <c r="F660" s="45"/>
      <c r="G660" s="46"/>
      <c r="H660" s="47"/>
      <c r="I660" s="72"/>
      <c r="J660" s="72"/>
      <c r="K660" s="205"/>
      <c r="L660" s="206"/>
      <c r="M660" s="207"/>
      <c r="N660" s="1"/>
    </row>
    <row r="661" spans="2:14" ht="14.25" customHeight="1">
      <c r="B661" s="159"/>
      <c r="C661" s="49"/>
      <c r="D661" s="25"/>
      <c r="E661" s="38" t="s">
        <v>364</v>
      </c>
      <c r="F661" s="45">
        <v>7</v>
      </c>
      <c r="G661" s="46"/>
      <c r="H661" s="47" t="s">
        <v>375</v>
      </c>
      <c r="I661" s="23">
        <f>12077275000+1803058000</f>
        <v>13880333000</v>
      </c>
      <c r="J661" s="23">
        <v>12026303987</v>
      </c>
      <c r="K661" s="205" t="s">
        <v>158</v>
      </c>
      <c r="L661" s="206" t="s">
        <v>155</v>
      </c>
      <c r="M661" s="207" t="s">
        <v>155</v>
      </c>
      <c r="N661" s="1"/>
    </row>
    <row r="662" spans="2:14" ht="14.25" customHeight="1">
      <c r="B662" s="159"/>
      <c r="C662" s="25"/>
      <c r="D662" s="25"/>
      <c r="E662" s="38" t="s">
        <v>363</v>
      </c>
      <c r="F662" s="45"/>
      <c r="G662" s="46"/>
      <c r="H662" s="47"/>
      <c r="I662" s="72"/>
      <c r="J662" s="72"/>
      <c r="K662" s="205" t="s">
        <v>470</v>
      </c>
      <c r="L662" s="206"/>
      <c r="M662" s="207"/>
      <c r="N662" s="1"/>
    </row>
    <row r="663" spans="2:14" ht="14.25" customHeight="1">
      <c r="B663" s="159"/>
      <c r="C663" s="49"/>
      <c r="D663" s="25"/>
      <c r="E663" s="38"/>
      <c r="F663" s="45"/>
      <c r="G663" s="46"/>
      <c r="H663" s="47"/>
      <c r="I663" s="23"/>
      <c r="J663" s="23"/>
      <c r="K663" s="205" t="s">
        <v>469</v>
      </c>
      <c r="L663" s="206"/>
      <c r="M663" s="207"/>
      <c r="N663" s="1"/>
    </row>
    <row r="664" spans="2:14" ht="14.25" customHeight="1">
      <c r="B664" s="159"/>
      <c r="C664" s="49"/>
      <c r="D664" s="25"/>
      <c r="E664" s="38"/>
      <c r="F664" s="45"/>
      <c r="G664" s="46"/>
      <c r="H664" s="47"/>
      <c r="I664" s="23"/>
      <c r="J664" s="23"/>
      <c r="K664" s="205" t="s">
        <v>471</v>
      </c>
      <c r="L664" s="206"/>
      <c r="M664" s="207"/>
      <c r="N664" s="1"/>
    </row>
    <row r="665" spans="2:14" ht="14.25" customHeight="1" thickBot="1">
      <c r="B665" s="163"/>
      <c r="C665" s="50"/>
      <c r="D665" s="51"/>
      <c r="E665" s="52"/>
      <c r="F665" s="53"/>
      <c r="G665" s="54"/>
      <c r="H665" s="55"/>
      <c r="I665" s="56"/>
      <c r="J665" s="56"/>
      <c r="K665" s="213" t="s">
        <v>472</v>
      </c>
      <c r="L665" s="211"/>
      <c r="M665" s="212"/>
      <c r="N665" s="1"/>
    </row>
    <row r="666" spans="2:14" ht="14.25" customHeight="1">
      <c r="B666" s="159"/>
      <c r="C666" s="49"/>
      <c r="D666" s="25"/>
      <c r="E666" s="38"/>
      <c r="F666" s="45"/>
      <c r="G666" s="46"/>
      <c r="H666" s="47"/>
      <c r="I666" s="23"/>
      <c r="J666" s="23"/>
      <c r="K666" s="205" t="s">
        <v>253</v>
      </c>
      <c r="L666" s="206"/>
      <c r="M666" s="207"/>
      <c r="N666" s="1"/>
    </row>
    <row r="667" spans="2:14" ht="14.25" customHeight="1">
      <c r="B667" s="159"/>
      <c r="C667" s="49"/>
      <c r="D667" s="25"/>
      <c r="E667" s="38"/>
      <c r="F667" s="45"/>
      <c r="G667" s="46"/>
      <c r="H667" s="47"/>
      <c r="I667" s="23"/>
      <c r="J667" s="23"/>
      <c r="K667" s="205" t="s">
        <v>473</v>
      </c>
      <c r="L667" s="206"/>
      <c r="M667" s="207"/>
      <c r="N667" s="1"/>
    </row>
    <row r="668" spans="2:14" ht="14.25" customHeight="1">
      <c r="B668" s="159"/>
      <c r="C668" s="49"/>
      <c r="D668" s="25"/>
      <c r="E668" s="38"/>
      <c r="F668" s="45"/>
      <c r="G668" s="46"/>
      <c r="H668" s="47"/>
      <c r="I668" s="23"/>
      <c r="J668" s="23"/>
      <c r="K668" s="205" t="s">
        <v>402</v>
      </c>
      <c r="L668" s="206"/>
      <c r="M668" s="207"/>
      <c r="N668" s="1"/>
    </row>
    <row r="669" spans="2:14" ht="14.25" customHeight="1">
      <c r="B669" s="159"/>
      <c r="C669" s="49"/>
      <c r="D669" s="25"/>
      <c r="E669" s="38"/>
      <c r="F669" s="45"/>
      <c r="G669" s="46"/>
      <c r="H669" s="47"/>
      <c r="I669" s="23"/>
      <c r="J669" s="23"/>
      <c r="K669" s="205"/>
      <c r="L669" s="206"/>
      <c r="M669" s="207"/>
      <c r="N669" s="1"/>
    </row>
    <row r="670" spans="2:14" ht="14.25" customHeight="1">
      <c r="B670" s="159"/>
      <c r="C670" s="49"/>
      <c r="D670" s="25"/>
      <c r="E670" s="38" t="s">
        <v>364</v>
      </c>
      <c r="F670" s="45">
        <v>8</v>
      </c>
      <c r="G670" s="46"/>
      <c r="H670" s="47" t="s">
        <v>377</v>
      </c>
      <c r="I670" s="23">
        <f>565000000+757624000</f>
        <v>1322624000</v>
      </c>
      <c r="J670" s="23">
        <v>1257230403</v>
      </c>
      <c r="K670" s="205" t="s">
        <v>159</v>
      </c>
      <c r="L670" s="206" t="s">
        <v>156</v>
      </c>
      <c r="M670" s="207" t="s">
        <v>156</v>
      </c>
      <c r="N670" s="1"/>
    </row>
    <row r="671" spans="2:14" ht="14.25" customHeight="1">
      <c r="B671" s="159"/>
      <c r="C671" s="49"/>
      <c r="D671" s="25"/>
      <c r="E671" s="38" t="s">
        <v>363</v>
      </c>
      <c r="F671" s="45"/>
      <c r="G671" s="46"/>
      <c r="H671" s="47"/>
      <c r="I671" s="23"/>
      <c r="J671" s="23"/>
      <c r="K671" s="205" t="s">
        <v>160</v>
      </c>
      <c r="L671" s="206"/>
      <c r="M671" s="207"/>
      <c r="N671" s="1"/>
    </row>
    <row r="672" spans="2:14" ht="14.25" customHeight="1">
      <c r="B672" s="159"/>
      <c r="C672" s="49"/>
      <c r="D672" s="25"/>
      <c r="E672" s="38"/>
      <c r="F672" s="45"/>
      <c r="G672" s="46"/>
      <c r="H672" s="47"/>
      <c r="I672" s="23"/>
      <c r="J672" s="23"/>
      <c r="K672" s="205" t="s">
        <v>474</v>
      </c>
      <c r="L672" s="206"/>
      <c r="M672" s="207"/>
      <c r="N672" s="1"/>
    </row>
    <row r="673" spans="2:14" ht="14.25" customHeight="1">
      <c r="B673" s="159"/>
      <c r="C673" s="49"/>
      <c r="D673" s="25"/>
      <c r="E673" s="38"/>
      <c r="F673" s="45"/>
      <c r="G673" s="46"/>
      <c r="H673" s="47"/>
      <c r="I673" s="23"/>
      <c r="J673" s="23"/>
      <c r="K673" s="205" t="s">
        <v>475</v>
      </c>
      <c r="L673" s="206"/>
      <c r="M673" s="207"/>
      <c r="N673" s="1"/>
    </row>
    <row r="674" spans="2:14" ht="14.25" customHeight="1">
      <c r="B674" s="159"/>
      <c r="C674" s="49"/>
      <c r="D674" s="25"/>
      <c r="E674" s="38"/>
      <c r="F674" s="45"/>
      <c r="G674" s="46"/>
      <c r="H674" s="47"/>
      <c r="I674" s="23"/>
      <c r="J674" s="23"/>
      <c r="K674" s="205" t="s">
        <v>138</v>
      </c>
      <c r="L674" s="206"/>
      <c r="M674" s="207"/>
      <c r="N674" s="1"/>
    </row>
    <row r="675" spans="2:14" ht="14.25" customHeight="1">
      <c r="B675" s="159"/>
      <c r="C675" s="49"/>
      <c r="D675" s="25"/>
      <c r="E675" s="38"/>
      <c r="F675" s="45"/>
      <c r="G675" s="46"/>
      <c r="H675" s="47"/>
      <c r="I675" s="23"/>
      <c r="J675" s="23"/>
      <c r="K675" s="205" t="s">
        <v>476</v>
      </c>
      <c r="L675" s="206"/>
      <c r="M675" s="207"/>
      <c r="N675" s="1"/>
    </row>
    <row r="676" spans="2:14" ht="14.25" customHeight="1">
      <c r="B676" s="159"/>
      <c r="C676" s="49"/>
      <c r="D676" s="25"/>
      <c r="E676" s="38"/>
      <c r="F676" s="45"/>
      <c r="G676" s="46"/>
      <c r="H676" s="47"/>
      <c r="I676" s="23"/>
      <c r="J676" s="23"/>
      <c r="K676" s="205" t="s">
        <v>477</v>
      </c>
      <c r="L676" s="206"/>
      <c r="M676" s="207"/>
      <c r="N676" s="1"/>
    </row>
    <row r="677" spans="2:14" ht="14.25" customHeight="1">
      <c r="B677" s="159"/>
      <c r="C677" s="49"/>
      <c r="D677" s="25"/>
      <c r="E677" s="38"/>
      <c r="F677" s="45"/>
      <c r="G677" s="46"/>
      <c r="H677" s="47"/>
      <c r="I677" s="23"/>
      <c r="J677" s="23"/>
      <c r="K677" s="205" t="s">
        <v>478</v>
      </c>
      <c r="L677" s="206"/>
      <c r="M677" s="207"/>
      <c r="N677" s="1"/>
    </row>
    <row r="678" spans="2:14" ht="14.25" customHeight="1">
      <c r="B678" s="159"/>
      <c r="C678" s="49"/>
      <c r="D678" s="25"/>
      <c r="E678" s="38"/>
      <c r="F678" s="45"/>
      <c r="G678" s="46"/>
      <c r="H678" s="47"/>
      <c r="I678" s="23"/>
      <c r="J678" s="23"/>
      <c r="K678" s="205" t="s">
        <v>479</v>
      </c>
      <c r="L678" s="206"/>
      <c r="M678" s="207"/>
      <c r="N678" s="1"/>
    </row>
    <row r="679" spans="2:14" ht="14.25" customHeight="1">
      <c r="B679" s="159"/>
      <c r="C679" s="49"/>
      <c r="D679" s="25"/>
      <c r="E679" s="38"/>
      <c r="F679" s="45"/>
      <c r="G679" s="46"/>
      <c r="H679" s="47"/>
      <c r="I679" s="23"/>
      <c r="J679" s="23"/>
      <c r="K679" s="205" t="s">
        <v>403</v>
      </c>
      <c r="L679" s="206"/>
      <c r="M679" s="207"/>
      <c r="N679" s="1"/>
    </row>
    <row r="680" spans="2:14" ht="14.25" customHeight="1">
      <c r="B680" s="159"/>
      <c r="C680" s="49"/>
      <c r="D680" s="25"/>
      <c r="E680" s="38"/>
      <c r="F680" s="45"/>
      <c r="G680" s="46"/>
      <c r="H680" s="47"/>
      <c r="I680" s="23"/>
      <c r="J680" s="23"/>
      <c r="K680" s="205"/>
      <c r="L680" s="206"/>
      <c r="M680" s="207"/>
      <c r="N680" s="1"/>
    </row>
    <row r="681" spans="2:14" ht="14.25" customHeight="1">
      <c r="B681" s="159"/>
      <c r="C681" s="49"/>
      <c r="D681" s="25"/>
      <c r="E681" s="38" t="s">
        <v>130</v>
      </c>
      <c r="F681" s="45">
        <v>9</v>
      </c>
      <c r="G681" s="46"/>
      <c r="H681" s="47" t="s">
        <v>130</v>
      </c>
      <c r="I681" s="23">
        <v>1000000</v>
      </c>
      <c r="J681" s="23">
        <v>0</v>
      </c>
      <c r="K681" s="208" t="s">
        <v>5</v>
      </c>
      <c r="L681" s="206"/>
      <c r="M681" s="207"/>
      <c r="N681" s="1"/>
    </row>
    <row r="682" spans="2:14" ht="14.25" customHeight="1" thickBot="1">
      <c r="B682" s="163"/>
      <c r="C682" s="50"/>
      <c r="D682" s="51"/>
      <c r="E682" s="52"/>
      <c r="F682" s="53"/>
      <c r="G682" s="54"/>
      <c r="H682" s="55"/>
      <c r="I682" s="56"/>
      <c r="J682" s="56"/>
      <c r="K682" s="210"/>
      <c r="L682" s="211"/>
      <c r="M682" s="212"/>
      <c r="N682" s="1"/>
    </row>
    <row r="683" spans="2:14" ht="14.25" customHeight="1">
      <c r="B683" s="159"/>
      <c r="C683" s="64"/>
      <c r="D683" s="25"/>
      <c r="E683" s="38"/>
      <c r="F683" s="45"/>
      <c r="G683" s="46"/>
      <c r="H683" s="41"/>
      <c r="I683" s="23"/>
      <c r="J683" s="23"/>
      <c r="K683" s="195"/>
      <c r="L683" s="194"/>
      <c r="M683" s="193"/>
      <c r="N683" s="2"/>
    </row>
    <row r="684" spans="2:14" ht="14.25" customHeight="1">
      <c r="B684" s="158" t="s">
        <v>173</v>
      </c>
      <c r="C684" s="63">
        <v>11871806000</v>
      </c>
      <c r="D684" s="25">
        <v>11666390849</v>
      </c>
      <c r="E684" s="38"/>
      <c r="F684" s="45" t="s">
        <v>144</v>
      </c>
      <c r="G684" s="46"/>
      <c r="H684" s="47"/>
      <c r="I684" s="23"/>
      <c r="J684" s="23"/>
      <c r="K684" s="191"/>
      <c r="L684" s="194"/>
      <c r="M684" s="193"/>
      <c r="N684" s="1"/>
    </row>
    <row r="685" spans="2:14" ht="14.25" customHeight="1">
      <c r="B685" s="158"/>
      <c r="C685" s="49"/>
      <c r="D685" s="25"/>
      <c r="E685" s="38"/>
      <c r="F685" s="45"/>
      <c r="G685" s="46"/>
      <c r="H685" s="47"/>
      <c r="I685" s="23"/>
      <c r="J685" s="23"/>
      <c r="K685" s="191"/>
      <c r="L685" s="194"/>
      <c r="M685" s="193"/>
      <c r="N685" s="1"/>
    </row>
    <row r="686" spans="2:14" ht="14.25" customHeight="1">
      <c r="B686" s="159"/>
      <c r="C686" s="49" t="s">
        <v>31</v>
      </c>
      <c r="D686" s="25" t="s">
        <v>31</v>
      </c>
      <c r="E686" s="38" t="s">
        <v>197</v>
      </c>
      <c r="F686" s="45">
        <v>1</v>
      </c>
      <c r="G686" s="46"/>
      <c r="H686" s="47" t="s">
        <v>23</v>
      </c>
      <c r="I686" s="23">
        <v>345200000</v>
      </c>
      <c r="J686" s="23">
        <f>157530016+121117308+245238+63161828</f>
        <v>342054390</v>
      </c>
      <c r="K686" s="191" t="s">
        <v>373</v>
      </c>
      <c r="L686" s="194" t="s">
        <v>142</v>
      </c>
      <c r="M686" s="193" t="s">
        <v>366</v>
      </c>
      <c r="N686" s="1"/>
    </row>
    <row r="687" spans="2:14" ht="14.25" customHeight="1">
      <c r="B687" s="159"/>
      <c r="C687" s="44">
        <v>2993825000</v>
      </c>
      <c r="D687" s="25">
        <v>2993678000</v>
      </c>
      <c r="E687" s="38" t="s">
        <v>367</v>
      </c>
      <c r="F687" s="45"/>
      <c r="G687" s="46"/>
      <c r="H687" s="47"/>
      <c r="I687" s="23"/>
      <c r="J687" s="23"/>
      <c r="K687" s="191" t="s">
        <v>372</v>
      </c>
      <c r="L687" s="194"/>
      <c r="M687" s="193"/>
      <c r="N687" s="1"/>
    </row>
    <row r="688" spans="2:14" ht="14.25" customHeight="1">
      <c r="B688" s="159"/>
      <c r="C688" s="44" t="s">
        <v>59</v>
      </c>
      <c r="D688" s="25" t="s">
        <v>59</v>
      </c>
      <c r="E688" s="38"/>
      <c r="F688" s="45"/>
      <c r="G688" s="46"/>
      <c r="H688" s="47"/>
      <c r="I688" s="23"/>
      <c r="J688" s="23"/>
      <c r="K688" s="191"/>
      <c r="L688" s="194"/>
      <c r="M688" s="193"/>
      <c r="N688" s="1"/>
    </row>
    <row r="689" spans="2:14" ht="14.25" customHeight="1">
      <c r="B689" s="159"/>
      <c r="C689" s="44">
        <v>300811000</v>
      </c>
      <c r="D689" s="25">
        <v>300811595</v>
      </c>
      <c r="E689" s="38"/>
      <c r="F689" s="45">
        <v>2</v>
      </c>
      <c r="G689" s="46"/>
      <c r="H689" s="47" t="s">
        <v>108</v>
      </c>
      <c r="I689" s="23">
        <f>147750000+349000</f>
        <v>148099000</v>
      </c>
      <c r="J689" s="23">
        <f>2252250+1622280+13129453+105799800+1124670+1963694+855056</f>
        <v>126747203</v>
      </c>
      <c r="K689" s="195" t="s">
        <v>5</v>
      </c>
      <c r="L689" s="195"/>
      <c r="M689" s="225"/>
      <c r="N689" s="1"/>
    </row>
    <row r="690" spans="2:14" ht="14.25" customHeight="1">
      <c r="B690" s="158"/>
      <c r="C690" s="44" t="s">
        <v>55</v>
      </c>
      <c r="D690" s="25" t="s">
        <v>55</v>
      </c>
      <c r="E690" s="38"/>
      <c r="F690" s="45"/>
      <c r="G690" s="46"/>
      <c r="H690" s="47"/>
      <c r="I690" s="23"/>
      <c r="J690" s="23"/>
      <c r="K690" s="191"/>
      <c r="L690" s="194"/>
      <c r="M690" s="193"/>
      <c r="N690" s="1"/>
    </row>
    <row r="691" spans="2:14" ht="14.25" customHeight="1">
      <c r="B691" s="158"/>
      <c r="C691" s="44">
        <v>4095000000</v>
      </c>
      <c r="D691" s="25">
        <v>4045045200</v>
      </c>
      <c r="E691" s="38"/>
      <c r="F691" s="45">
        <v>3</v>
      </c>
      <c r="G691" s="46"/>
      <c r="H691" s="47" t="s">
        <v>365</v>
      </c>
      <c r="I691" s="23">
        <v>9322929000</v>
      </c>
      <c r="J691" s="23">
        <v>9316914475</v>
      </c>
      <c r="K691" s="195" t="s">
        <v>5</v>
      </c>
      <c r="L691" s="194"/>
      <c r="M691" s="193"/>
      <c r="N691" s="1"/>
    </row>
    <row r="692" spans="2:14" ht="14.25" customHeight="1">
      <c r="B692" s="158"/>
      <c r="C692" s="44" t="s">
        <v>53</v>
      </c>
      <c r="D692" s="25" t="s">
        <v>53</v>
      </c>
      <c r="E692" s="38"/>
      <c r="F692" s="45"/>
      <c r="G692" s="46"/>
      <c r="H692" s="47"/>
      <c r="I692" s="23"/>
      <c r="J692" s="23"/>
      <c r="K692" s="191" t="s">
        <v>877</v>
      </c>
      <c r="L692" s="194"/>
      <c r="M692" s="193"/>
      <c r="N692" s="1"/>
    </row>
    <row r="693" spans="2:14" ht="14.25" customHeight="1">
      <c r="B693" s="158"/>
      <c r="C693" s="44">
        <f>4480036000+2134000</f>
        <v>4482170000</v>
      </c>
      <c r="D693" s="25">
        <f>4597411192+4954357</f>
        <v>4602365549</v>
      </c>
      <c r="E693" s="38"/>
      <c r="F693" s="45"/>
      <c r="G693" s="46"/>
      <c r="H693" s="47"/>
      <c r="I693" s="23"/>
      <c r="J693" s="23"/>
      <c r="K693" s="191"/>
      <c r="L693" s="194"/>
      <c r="M693" s="193"/>
      <c r="N693" s="1"/>
    </row>
    <row r="694" spans="2:14" ht="14.25" customHeight="1">
      <c r="B694" s="159"/>
      <c r="C694" s="34"/>
      <c r="D694" s="48"/>
      <c r="E694" s="38"/>
      <c r="F694" s="45">
        <v>4</v>
      </c>
      <c r="G694" s="46"/>
      <c r="H694" s="47" t="s">
        <v>24</v>
      </c>
      <c r="I694" s="23">
        <v>1002393000</v>
      </c>
      <c r="J694" s="23">
        <f>92000+788510+51994818+6343222+158154430+29793874+25111750+666727903</f>
        <v>939006507</v>
      </c>
      <c r="K694" s="191" t="s">
        <v>205</v>
      </c>
      <c r="L694" s="194" t="s">
        <v>141</v>
      </c>
      <c r="M694" s="193" t="s">
        <v>141</v>
      </c>
      <c r="N694" s="1"/>
    </row>
    <row r="695" spans="2:14" ht="14.25" customHeight="1">
      <c r="B695" s="159"/>
      <c r="C695" s="34"/>
      <c r="D695" s="71" t="s">
        <v>268</v>
      </c>
      <c r="E695" s="38"/>
      <c r="F695" s="45"/>
      <c r="G695" s="46"/>
      <c r="H695" s="47"/>
      <c r="I695" s="23"/>
      <c r="J695" s="23"/>
      <c r="K695" s="191" t="s">
        <v>206</v>
      </c>
      <c r="L695" s="194"/>
      <c r="M695" s="193"/>
      <c r="N695" s="1"/>
    </row>
    <row r="696" spans="2:14" ht="14.25" customHeight="1">
      <c r="B696" s="159"/>
      <c r="C696" s="34"/>
      <c r="D696" s="71" t="s">
        <v>269</v>
      </c>
      <c r="E696" s="38"/>
      <c r="F696" s="45"/>
      <c r="G696" s="46"/>
      <c r="H696" s="47"/>
      <c r="I696" s="23"/>
      <c r="J696" s="23"/>
      <c r="K696" s="191" t="s">
        <v>878</v>
      </c>
      <c r="L696" s="194"/>
      <c r="M696" s="193"/>
      <c r="N696" s="1"/>
    </row>
    <row r="697" spans="2:14" ht="14.25" customHeight="1">
      <c r="B697" s="159"/>
      <c r="C697" s="34"/>
      <c r="D697" s="25">
        <v>275509495</v>
      </c>
      <c r="E697" s="38"/>
      <c r="F697" s="45"/>
      <c r="G697" s="46">
        <v>6</v>
      </c>
      <c r="H697" s="47"/>
      <c r="I697" s="23"/>
      <c r="J697" s="23"/>
      <c r="K697" s="191" t="s">
        <v>879</v>
      </c>
      <c r="L697" s="194"/>
      <c r="M697" s="193"/>
      <c r="N697" s="1"/>
    </row>
    <row r="698" spans="2:14" ht="14.25" customHeight="1">
      <c r="B698" s="159"/>
      <c r="D698" s="48"/>
      <c r="E698" s="38"/>
      <c r="F698" s="45"/>
      <c r="G698" s="46"/>
      <c r="H698" s="47"/>
      <c r="I698" s="23"/>
      <c r="J698" s="23"/>
      <c r="K698" s="191" t="s">
        <v>880</v>
      </c>
      <c r="L698" s="194"/>
      <c r="M698" s="193"/>
      <c r="N698" s="1"/>
    </row>
    <row r="699" spans="2:14" ht="14.25" customHeight="1">
      <c r="B699" s="159"/>
      <c r="C699" s="48"/>
      <c r="E699" s="38"/>
      <c r="F699" s="45"/>
      <c r="G699" s="46"/>
      <c r="H699" s="47"/>
      <c r="I699" s="23"/>
      <c r="J699" s="23"/>
      <c r="K699" s="191" t="s">
        <v>881</v>
      </c>
      <c r="L699" s="194"/>
      <c r="M699" s="193"/>
      <c r="N699" s="1"/>
    </row>
    <row r="700" spans="2:14" ht="14.25" customHeight="1">
      <c r="B700" s="159"/>
      <c r="C700" s="48"/>
      <c r="E700" s="38"/>
      <c r="F700" s="45"/>
      <c r="G700" s="46"/>
      <c r="H700" s="47"/>
      <c r="I700" s="72"/>
      <c r="J700" s="72"/>
      <c r="K700" s="191" t="s">
        <v>25</v>
      </c>
      <c r="L700" s="194"/>
      <c r="M700" s="193"/>
      <c r="N700" s="1"/>
    </row>
    <row r="701" spans="2:14" ht="14.25" customHeight="1">
      <c r="B701" s="159"/>
      <c r="C701" s="48"/>
      <c r="D701" s="67"/>
      <c r="E701" s="38"/>
      <c r="F701" s="45"/>
      <c r="G701" s="46"/>
      <c r="H701" s="47"/>
      <c r="I701" s="72"/>
      <c r="J701" s="72"/>
      <c r="K701" s="191" t="s">
        <v>882</v>
      </c>
      <c r="L701" s="194"/>
      <c r="M701" s="193"/>
      <c r="N701" s="1"/>
    </row>
    <row r="702" spans="2:14" ht="14.25" customHeight="1">
      <c r="B702" s="159"/>
      <c r="C702" s="34"/>
      <c r="D702" s="157"/>
      <c r="E702" s="38"/>
      <c r="F702" s="45"/>
      <c r="G702" s="46"/>
      <c r="H702" s="47"/>
      <c r="I702" s="72"/>
      <c r="J702" s="72"/>
      <c r="K702" s="191"/>
      <c r="L702" s="194"/>
      <c r="M702" s="193"/>
      <c r="N702" s="1"/>
    </row>
    <row r="703" spans="2:14" ht="14.25" customHeight="1">
      <c r="B703" s="159"/>
      <c r="C703" s="34"/>
      <c r="D703" s="157"/>
      <c r="E703" s="38"/>
      <c r="F703" s="45">
        <v>5</v>
      </c>
      <c r="G703" s="46"/>
      <c r="H703" s="47" t="s">
        <v>26</v>
      </c>
      <c r="I703" s="23">
        <f>7826000+53000</f>
        <v>7879000</v>
      </c>
      <c r="J703" s="23">
        <f>935565+327075+96000+255000+366000+31000</f>
        <v>2010640</v>
      </c>
      <c r="K703" s="191" t="s">
        <v>27</v>
      </c>
      <c r="L703" s="194"/>
      <c r="M703" s="193"/>
      <c r="N703" s="1"/>
    </row>
    <row r="704" spans="2:14" ht="14.25" customHeight="1">
      <c r="B704" s="159"/>
      <c r="C704" s="34"/>
      <c r="D704" s="157"/>
      <c r="E704" s="38"/>
      <c r="F704" s="45"/>
      <c r="G704" s="46"/>
      <c r="H704" s="47"/>
      <c r="I704" s="23"/>
      <c r="J704" s="23"/>
      <c r="K704" s="191" t="s">
        <v>28</v>
      </c>
      <c r="L704" s="194" t="s">
        <v>207</v>
      </c>
      <c r="M704" s="193" t="s">
        <v>207</v>
      </c>
      <c r="N704" s="1"/>
    </row>
    <row r="705" spans="2:14" ht="14.25" customHeight="1">
      <c r="B705" s="159"/>
      <c r="C705" s="34"/>
      <c r="D705" s="157"/>
      <c r="E705" s="38"/>
      <c r="F705" s="45"/>
      <c r="G705" s="46"/>
      <c r="H705" s="47"/>
      <c r="I705" s="23"/>
      <c r="J705" s="23"/>
      <c r="K705" s="191" t="s">
        <v>883</v>
      </c>
      <c r="L705" s="194"/>
      <c r="M705" s="193"/>
      <c r="N705" s="1"/>
    </row>
    <row r="706" spans="2:14" ht="14.25" customHeight="1">
      <c r="B706" s="159"/>
      <c r="C706" s="34"/>
      <c r="D706" s="157"/>
      <c r="E706" s="38"/>
      <c r="F706" s="45"/>
      <c r="G706" s="46"/>
      <c r="H706" s="47"/>
      <c r="I706" s="23"/>
      <c r="J706" s="23"/>
      <c r="K706" s="191" t="s">
        <v>884</v>
      </c>
      <c r="L706" s="194"/>
      <c r="M706" s="193"/>
      <c r="N706" s="1"/>
    </row>
    <row r="707" spans="2:14" ht="14.25" customHeight="1">
      <c r="B707" s="159"/>
      <c r="C707" s="34"/>
      <c r="D707" s="48"/>
      <c r="E707" s="38"/>
      <c r="F707" s="45"/>
      <c r="G707" s="46"/>
      <c r="H707" s="47"/>
      <c r="I707" s="72"/>
      <c r="J707" s="72"/>
      <c r="K707" s="191"/>
      <c r="L707" s="194"/>
      <c r="M707" s="193"/>
      <c r="N707" s="1"/>
    </row>
    <row r="708" spans="2:14" ht="14.25" customHeight="1">
      <c r="B708" s="159"/>
      <c r="C708" s="34"/>
      <c r="D708" s="48"/>
      <c r="E708" s="38"/>
      <c r="F708" s="45">
        <v>6</v>
      </c>
      <c r="G708" s="46"/>
      <c r="H708" s="47" t="s">
        <v>172</v>
      </c>
      <c r="I708" s="23">
        <v>-402000</v>
      </c>
      <c r="J708" s="42">
        <v>0</v>
      </c>
      <c r="K708" s="195" t="s">
        <v>5</v>
      </c>
      <c r="L708" s="194"/>
      <c r="M708" s="193"/>
      <c r="N708" s="1"/>
    </row>
    <row r="709" spans="2:14" ht="14.25" customHeight="1">
      <c r="B709" s="159"/>
      <c r="C709" s="44"/>
      <c r="D709" s="25"/>
      <c r="E709" s="38"/>
      <c r="F709" s="45"/>
      <c r="G709" s="46"/>
      <c r="H709" s="47"/>
      <c r="I709" s="72"/>
      <c r="J709" s="72"/>
      <c r="K709" s="191"/>
      <c r="L709" s="194"/>
      <c r="M709" s="193"/>
      <c r="N709" s="1"/>
    </row>
    <row r="710" spans="2:14" ht="14.25" customHeight="1">
      <c r="B710" s="159"/>
      <c r="C710" s="49"/>
      <c r="D710" s="25"/>
      <c r="E710" s="38" t="s">
        <v>368</v>
      </c>
      <c r="F710" s="45">
        <v>8</v>
      </c>
      <c r="G710" s="46"/>
      <c r="H710" s="47" t="s">
        <v>29</v>
      </c>
      <c r="I710" s="23">
        <v>629399000</v>
      </c>
      <c r="J710" s="23">
        <f>9319000+208480200+20724734+354216200</f>
        <v>592740134</v>
      </c>
      <c r="K710" s="191" t="s">
        <v>208</v>
      </c>
      <c r="L710" s="194" t="s">
        <v>143</v>
      </c>
      <c r="M710" s="193" t="s">
        <v>143</v>
      </c>
      <c r="N710" s="1"/>
    </row>
    <row r="711" spans="2:14" ht="14.25" customHeight="1">
      <c r="B711" s="159"/>
      <c r="C711" s="49"/>
      <c r="D711" s="25"/>
      <c r="E711" s="38" t="s">
        <v>363</v>
      </c>
      <c r="F711" s="45"/>
      <c r="G711" s="46"/>
      <c r="H711" s="47"/>
      <c r="I711" s="23"/>
      <c r="J711" s="23"/>
      <c r="K711" s="191" t="s">
        <v>885</v>
      </c>
      <c r="L711" s="194"/>
      <c r="M711" s="193"/>
      <c r="N711" s="1"/>
    </row>
    <row r="712" spans="2:14" ht="14.25" customHeight="1">
      <c r="B712" s="159"/>
      <c r="C712" s="49"/>
      <c r="D712" s="25"/>
      <c r="E712" s="38"/>
      <c r="F712" s="45"/>
      <c r="G712" s="46"/>
      <c r="H712" s="47"/>
      <c r="I712" s="23"/>
      <c r="J712" s="23"/>
      <c r="K712" s="191" t="s">
        <v>886</v>
      </c>
      <c r="L712" s="194"/>
      <c r="M712" s="193"/>
      <c r="N712" s="1"/>
    </row>
    <row r="713" spans="2:14" ht="14.25" customHeight="1">
      <c r="B713" s="159"/>
      <c r="C713" s="49"/>
      <c r="D713" s="25"/>
      <c r="E713" s="38"/>
      <c r="F713" s="45"/>
      <c r="G713" s="46"/>
      <c r="H713" s="47"/>
      <c r="I713" s="23"/>
      <c r="J713" s="23"/>
      <c r="K713" s="191" t="s">
        <v>887</v>
      </c>
      <c r="L713" s="194"/>
      <c r="M713" s="193"/>
      <c r="N713" s="1"/>
    </row>
    <row r="714" spans="2:14" ht="14.25" customHeight="1">
      <c r="B714" s="159"/>
      <c r="C714" s="49"/>
      <c r="D714" s="25"/>
      <c r="E714" s="38"/>
      <c r="F714" s="45"/>
      <c r="G714" s="46"/>
      <c r="H714" s="47"/>
      <c r="I714" s="23"/>
      <c r="J714" s="23"/>
      <c r="K714" s="191" t="s">
        <v>888</v>
      </c>
      <c r="L714" s="194"/>
      <c r="M714" s="193"/>
      <c r="N714" s="1"/>
    </row>
    <row r="715" spans="2:14" ht="14.25" customHeight="1">
      <c r="B715" s="159"/>
      <c r="C715" s="64"/>
      <c r="D715" s="25"/>
      <c r="E715" s="38"/>
      <c r="F715" s="45"/>
      <c r="G715" s="46"/>
      <c r="H715" s="47"/>
      <c r="I715" s="72"/>
      <c r="J715" s="72"/>
      <c r="K715" s="191"/>
      <c r="L715" s="194"/>
      <c r="M715" s="193"/>
      <c r="N715" s="1"/>
    </row>
    <row r="716" spans="2:14" ht="14.25" customHeight="1">
      <c r="B716" s="159"/>
      <c r="C716" s="49"/>
      <c r="D716" s="25"/>
      <c r="E716" s="38"/>
      <c r="F716" s="45">
        <v>9</v>
      </c>
      <c r="G716" s="46"/>
      <c r="H716" s="47" t="s">
        <v>30</v>
      </c>
      <c r="I716" s="23">
        <v>415309000</v>
      </c>
      <c r="J716" s="23">
        <f>15600000+331317500</f>
        <v>346917500</v>
      </c>
      <c r="K716" s="191" t="s">
        <v>163</v>
      </c>
      <c r="L716" s="194" t="s">
        <v>141</v>
      </c>
      <c r="M716" s="193" t="s">
        <v>141</v>
      </c>
      <c r="N716" s="1"/>
    </row>
    <row r="717" spans="2:14" ht="14.25" customHeight="1">
      <c r="B717" s="159"/>
      <c r="C717" s="49"/>
      <c r="D717" s="25"/>
      <c r="E717" s="38"/>
      <c r="F717" s="45"/>
      <c r="G717" s="46"/>
      <c r="H717" s="47"/>
      <c r="I717" s="23"/>
      <c r="J717" s="23"/>
      <c r="K717" s="191" t="s">
        <v>889</v>
      </c>
      <c r="L717" s="194"/>
      <c r="M717" s="193"/>
      <c r="N717" s="1"/>
    </row>
    <row r="718" spans="2:14" ht="14.25" customHeight="1">
      <c r="B718" s="159"/>
      <c r="C718" s="25"/>
      <c r="D718" s="25"/>
      <c r="E718" s="38"/>
      <c r="F718" s="45"/>
      <c r="G718" s="46"/>
      <c r="H718" s="47"/>
      <c r="I718" s="72"/>
      <c r="J718" s="72"/>
      <c r="K718" s="246" t="s">
        <v>890</v>
      </c>
      <c r="L718" s="194"/>
      <c r="M718" s="193"/>
      <c r="N718" s="1"/>
    </row>
    <row r="719" spans="2:14" ht="14.25" customHeight="1">
      <c r="B719" s="159"/>
      <c r="C719" s="25"/>
      <c r="D719" s="25"/>
      <c r="E719" s="38"/>
      <c r="F719" s="45"/>
      <c r="G719" s="46"/>
      <c r="H719" s="47"/>
      <c r="I719" s="72"/>
      <c r="J719" s="72"/>
      <c r="K719" s="246" t="s">
        <v>891</v>
      </c>
      <c r="L719" s="194"/>
      <c r="M719" s="193"/>
      <c r="N719" s="1"/>
    </row>
    <row r="720" spans="2:14" ht="14.25" customHeight="1">
      <c r="B720" s="159"/>
      <c r="C720" s="49"/>
      <c r="D720" s="25"/>
      <c r="E720" s="38"/>
      <c r="F720" s="45"/>
      <c r="G720" s="46"/>
      <c r="H720" s="47"/>
      <c r="I720" s="23"/>
      <c r="J720" s="23"/>
      <c r="K720" s="246" t="s">
        <v>892</v>
      </c>
      <c r="L720" s="194"/>
      <c r="M720" s="193"/>
      <c r="N720" s="1"/>
    </row>
    <row r="721" spans="2:14" ht="14.25" customHeight="1">
      <c r="B721" s="159"/>
      <c r="C721" s="49"/>
      <c r="D721" s="25"/>
      <c r="E721" s="38"/>
      <c r="F721" s="45"/>
      <c r="G721" s="46"/>
      <c r="H721" s="47"/>
      <c r="I721" s="23"/>
      <c r="J721" s="23"/>
      <c r="K721" s="191" t="s">
        <v>404</v>
      </c>
      <c r="L721" s="194"/>
      <c r="M721" s="193"/>
      <c r="N721" s="1"/>
    </row>
    <row r="722" spans="2:14" ht="14.25" customHeight="1">
      <c r="B722" s="159"/>
      <c r="C722" s="49"/>
      <c r="D722" s="25"/>
      <c r="E722" s="38"/>
      <c r="F722" s="45"/>
      <c r="G722" s="46"/>
      <c r="H722" s="47"/>
      <c r="I722" s="23"/>
      <c r="J722" s="23"/>
      <c r="K722" s="191"/>
      <c r="L722" s="194"/>
      <c r="M722" s="193"/>
      <c r="N722" s="1"/>
    </row>
    <row r="723" spans="2:14" ht="14.25" customHeight="1">
      <c r="B723" s="159"/>
      <c r="C723" s="49"/>
      <c r="D723" s="25"/>
      <c r="E723" s="38" t="s">
        <v>130</v>
      </c>
      <c r="F723" s="45">
        <v>10</v>
      </c>
      <c r="G723" s="46"/>
      <c r="H723" s="47" t="s">
        <v>130</v>
      </c>
      <c r="I723" s="23">
        <v>1000000</v>
      </c>
      <c r="J723" s="23">
        <v>0</v>
      </c>
      <c r="K723" s="195" t="s">
        <v>5</v>
      </c>
      <c r="L723" s="194"/>
      <c r="M723" s="193"/>
      <c r="N723" s="1"/>
    </row>
    <row r="724" spans="2:14" ht="14.25" customHeight="1" thickBot="1">
      <c r="B724" s="163"/>
      <c r="C724" s="50"/>
      <c r="D724" s="51"/>
      <c r="E724" s="52"/>
      <c r="F724" s="53"/>
      <c r="G724" s="54"/>
      <c r="H724" s="55"/>
      <c r="I724" s="56"/>
      <c r="J724" s="56"/>
      <c r="K724" s="199"/>
      <c r="L724" s="197"/>
      <c r="M724" s="198"/>
      <c r="N724" s="1"/>
    </row>
    <row r="725" spans="2:14" ht="14.25" customHeight="1">
      <c r="B725" s="159"/>
      <c r="C725" s="392"/>
      <c r="D725" s="393"/>
      <c r="E725" s="38"/>
      <c r="F725" s="45"/>
      <c r="G725" s="46"/>
      <c r="H725" s="47"/>
      <c r="I725" s="23"/>
      <c r="J725" s="23"/>
      <c r="K725" s="191"/>
      <c r="L725" s="194"/>
      <c r="M725" s="193"/>
      <c r="N725" s="1"/>
    </row>
    <row r="726" spans="2:14" ht="14.25" customHeight="1">
      <c r="B726" s="158" t="s">
        <v>38</v>
      </c>
      <c r="C726" s="394">
        <f>5865840000-C749</f>
        <v>5444774000</v>
      </c>
      <c r="D726" s="393">
        <f>5555044903-D749</f>
        <v>5142746595</v>
      </c>
      <c r="E726" s="38"/>
      <c r="F726" s="45" t="s">
        <v>39</v>
      </c>
      <c r="G726" s="46"/>
      <c r="H726" s="41"/>
      <c r="I726" s="23"/>
      <c r="J726" s="23"/>
      <c r="K726" s="191"/>
      <c r="L726" s="194"/>
      <c r="M726" s="193"/>
      <c r="N726" s="10"/>
    </row>
    <row r="727" spans="2:14" ht="14.25" customHeight="1">
      <c r="B727" s="158" t="s">
        <v>67</v>
      </c>
      <c r="C727" s="392"/>
      <c r="D727" s="393"/>
      <c r="E727" s="38"/>
      <c r="F727" s="45"/>
      <c r="G727" s="46"/>
      <c r="H727" s="41"/>
      <c r="I727" s="23"/>
      <c r="J727" s="23"/>
      <c r="K727" s="191"/>
      <c r="L727" s="194"/>
      <c r="M727" s="193"/>
      <c r="N727" s="10"/>
    </row>
    <row r="728" spans="2:14" ht="14.25" customHeight="1">
      <c r="B728" s="395"/>
      <c r="C728" s="392" t="s">
        <v>31</v>
      </c>
      <c r="D728" s="393" t="s">
        <v>31</v>
      </c>
      <c r="E728" s="38" t="s">
        <v>942</v>
      </c>
      <c r="F728" s="45">
        <v>1</v>
      </c>
      <c r="G728" s="46"/>
      <c r="H728" s="41" t="s">
        <v>131</v>
      </c>
      <c r="I728" s="23">
        <v>171832000</v>
      </c>
      <c r="J728" s="23">
        <f>29199692+78443908+63544470</f>
        <v>171188070</v>
      </c>
      <c r="K728" s="226" t="s">
        <v>371</v>
      </c>
      <c r="L728" s="192" t="s">
        <v>408</v>
      </c>
      <c r="M728" s="193" t="s">
        <v>1005</v>
      </c>
      <c r="N728" s="10"/>
    </row>
    <row r="729" spans="2:14" ht="14.25" customHeight="1">
      <c r="B729" s="396"/>
      <c r="C729" s="393">
        <f>4845675000-C752</f>
        <v>4424609000</v>
      </c>
      <c r="D729" s="393">
        <f>4676992770-D752</f>
        <v>4264694462</v>
      </c>
      <c r="E729" s="38" t="s">
        <v>943</v>
      </c>
      <c r="F729" s="45"/>
      <c r="G729" s="46"/>
      <c r="H729" s="41"/>
      <c r="I729" s="23"/>
      <c r="J729" s="23"/>
      <c r="K729" s="191" t="s">
        <v>416</v>
      </c>
      <c r="L729" s="194"/>
      <c r="M729" s="193"/>
      <c r="N729" s="10"/>
    </row>
    <row r="730" spans="2:14" ht="14.25" customHeight="1">
      <c r="B730" s="396"/>
      <c r="C730" s="393" t="s">
        <v>59</v>
      </c>
      <c r="D730" s="393" t="s">
        <v>59</v>
      </c>
      <c r="E730" s="38"/>
      <c r="F730" s="45"/>
      <c r="G730" s="46"/>
      <c r="H730" s="41"/>
      <c r="I730" s="23"/>
      <c r="J730" s="23"/>
      <c r="K730" s="226"/>
      <c r="L730" s="192"/>
      <c r="M730" s="193"/>
      <c r="N730" s="10"/>
    </row>
    <row r="731" spans="2:14" ht="14.25" customHeight="1">
      <c r="B731" s="396"/>
      <c r="C731" s="393">
        <v>187165000</v>
      </c>
      <c r="D731" s="393">
        <v>187165000</v>
      </c>
      <c r="E731" s="38"/>
      <c r="F731" s="45">
        <v>2</v>
      </c>
      <c r="G731" s="46"/>
      <c r="H731" s="41" t="s">
        <v>134</v>
      </c>
      <c r="I731" s="23">
        <f>3346919000+11317000</f>
        <v>3358236000</v>
      </c>
      <c r="J731" s="23">
        <v>3342440996</v>
      </c>
      <c r="K731" s="195" t="s">
        <v>5</v>
      </c>
      <c r="L731" s="194"/>
      <c r="M731" s="193"/>
      <c r="N731" s="10"/>
    </row>
    <row r="732" spans="2:14" ht="14.25" customHeight="1">
      <c r="B732" s="159"/>
      <c r="C732" s="392" t="s">
        <v>70</v>
      </c>
      <c r="D732" s="393" t="s">
        <v>70</v>
      </c>
      <c r="E732" s="38"/>
      <c r="F732" s="45"/>
      <c r="G732" s="46"/>
      <c r="H732" s="41"/>
      <c r="I732" s="23"/>
      <c r="J732" s="23"/>
      <c r="K732" s="191" t="s">
        <v>699</v>
      </c>
      <c r="L732" s="194"/>
      <c r="M732" s="193"/>
      <c r="N732" s="10"/>
    </row>
    <row r="733" spans="2:14" ht="14.25" customHeight="1">
      <c r="B733" s="159"/>
      <c r="C733" s="393">
        <v>36464000</v>
      </c>
      <c r="D733" s="393">
        <v>36464000</v>
      </c>
      <c r="E733" s="38"/>
      <c r="F733" s="45"/>
      <c r="G733" s="46"/>
      <c r="H733" s="41"/>
      <c r="I733" s="23"/>
      <c r="J733" s="23"/>
      <c r="K733" s="226" t="s">
        <v>202</v>
      </c>
      <c r="L733" s="194"/>
      <c r="M733" s="193"/>
      <c r="N733" s="10"/>
    </row>
    <row r="734" spans="2:14" ht="14.25" customHeight="1">
      <c r="B734" s="159"/>
      <c r="C734" s="397" t="s">
        <v>53</v>
      </c>
      <c r="D734" s="393" t="s">
        <v>53</v>
      </c>
      <c r="E734" s="38"/>
      <c r="F734" s="45"/>
      <c r="G734" s="46"/>
      <c r="H734" s="41"/>
      <c r="I734" s="23"/>
      <c r="J734" s="23"/>
      <c r="K734" s="191" t="s">
        <v>700</v>
      </c>
      <c r="L734" s="192"/>
      <c r="M734" s="193"/>
      <c r="N734" s="10"/>
    </row>
    <row r="735" spans="2:14" ht="14.25" customHeight="1">
      <c r="B735" s="159"/>
      <c r="C735" s="397">
        <f>770976000+25560000</f>
        <v>796536000</v>
      </c>
      <c r="D735" s="393">
        <f>620834882+33588251</f>
        <v>654423133</v>
      </c>
      <c r="E735" s="38"/>
      <c r="F735" s="45"/>
      <c r="G735" s="46"/>
      <c r="H735" s="41"/>
      <c r="I735" s="23"/>
      <c r="J735" s="23"/>
      <c r="K735" s="226" t="s">
        <v>701</v>
      </c>
      <c r="L735" s="194"/>
      <c r="M735" s="193"/>
      <c r="N735" s="10"/>
    </row>
    <row r="736" spans="2:14" ht="14.25" customHeight="1">
      <c r="B736" s="159"/>
      <c r="C736" s="392"/>
      <c r="D736" s="393"/>
      <c r="E736" s="38"/>
      <c r="F736" s="45"/>
      <c r="G736" s="46"/>
      <c r="H736" s="41"/>
      <c r="I736" s="23"/>
      <c r="J736" s="23"/>
      <c r="K736" s="191" t="s">
        <v>702</v>
      </c>
      <c r="L736" s="194"/>
      <c r="M736" s="193"/>
      <c r="N736" s="10"/>
    </row>
    <row r="737" spans="2:14" ht="14.25" customHeight="1">
      <c r="B737" s="159"/>
      <c r="C737" s="392"/>
      <c r="D737" s="398" t="s">
        <v>268</v>
      </c>
      <c r="E737" s="38"/>
      <c r="F737" s="45"/>
      <c r="G737" s="46"/>
      <c r="H737" s="41"/>
      <c r="I737" s="23"/>
      <c r="J737" s="23"/>
      <c r="K737" s="191"/>
      <c r="L737" s="194"/>
      <c r="M737" s="193"/>
      <c r="N737" s="10"/>
    </row>
    <row r="738" spans="2:14" ht="14.25" customHeight="1">
      <c r="B738" s="159"/>
      <c r="C738" s="392"/>
      <c r="D738" s="398" t="s">
        <v>269</v>
      </c>
      <c r="E738" s="38"/>
      <c r="F738" s="45">
        <v>3</v>
      </c>
      <c r="G738" s="46"/>
      <c r="H738" s="41" t="s">
        <v>136</v>
      </c>
      <c r="I738" s="89">
        <f>1926023000+107000</f>
        <v>1926130000</v>
      </c>
      <c r="J738" s="23">
        <v>1629117529</v>
      </c>
      <c r="K738" s="195" t="s">
        <v>5</v>
      </c>
      <c r="L738" s="192"/>
      <c r="M738" s="193"/>
      <c r="N738" s="10"/>
    </row>
    <row r="739" spans="2:14" ht="14.25" customHeight="1">
      <c r="B739" s="159"/>
      <c r="C739" s="392"/>
      <c r="D739" s="393">
        <v>0</v>
      </c>
      <c r="E739" s="38"/>
      <c r="F739" s="70"/>
      <c r="G739" s="34"/>
      <c r="H739" s="80"/>
      <c r="I739" s="34"/>
      <c r="J739" s="48"/>
      <c r="K739" s="191" t="s">
        <v>203</v>
      </c>
      <c r="L739" s="192"/>
      <c r="M739" s="193"/>
      <c r="N739" s="10"/>
    </row>
    <row r="740" spans="2:14" ht="14.25" customHeight="1">
      <c r="B740" s="159"/>
      <c r="C740" s="392"/>
      <c r="D740" s="393"/>
      <c r="E740" s="38"/>
      <c r="F740" s="45"/>
      <c r="G740" s="46"/>
      <c r="H740" s="41"/>
      <c r="I740" s="89"/>
      <c r="J740" s="23"/>
      <c r="K740" s="226" t="s">
        <v>703</v>
      </c>
      <c r="L740" s="192"/>
      <c r="M740" s="193"/>
      <c r="N740" s="10"/>
    </row>
    <row r="741" spans="2:14" ht="14.25" customHeight="1">
      <c r="B741" s="159"/>
      <c r="C741" s="392"/>
      <c r="D741" s="393"/>
      <c r="E741" s="38"/>
      <c r="F741" s="45"/>
      <c r="G741" s="46"/>
      <c r="H741" s="41"/>
      <c r="I741" s="23"/>
      <c r="J741" s="23"/>
      <c r="K741" s="191" t="s">
        <v>704</v>
      </c>
      <c r="L741" s="192"/>
      <c r="M741" s="193"/>
      <c r="N741" s="10"/>
    </row>
    <row r="742" spans="2:14" ht="14.25" customHeight="1">
      <c r="B742" s="159"/>
      <c r="C742" s="392"/>
      <c r="D742" s="393"/>
      <c r="E742" s="38"/>
      <c r="F742" s="45"/>
      <c r="G742" s="46"/>
      <c r="H742" s="41"/>
      <c r="I742" s="23"/>
      <c r="J742" s="23"/>
      <c r="K742" s="226" t="s">
        <v>705</v>
      </c>
      <c r="L742" s="192"/>
      <c r="M742" s="193"/>
      <c r="N742" s="10"/>
    </row>
    <row r="743" spans="2:14" ht="14.25" customHeight="1">
      <c r="B743" s="159"/>
      <c r="C743" s="167"/>
      <c r="D743" s="227"/>
      <c r="E743" s="38"/>
      <c r="F743" s="45"/>
      <c r="G743" s="46"/>
      <c r="H743" s="41"/>
      <c r="I743" s="23"/>
      <c r="J743" s="23"/>
      <c r="K743" s="226" t="s">
        <v>706</v>
      </c>
      <c r="L743" s="192"/>
      <c r="M743" s="193"/>
      <c r="N743" s="10"/>
    </row>
    <row r="744" spans="2:14" ht="14.25" customHeight="1">
      <c r="B744" s="159"/>
      <c r="C744" s="167"/>
      <c r="D744" s="227"/>
      <c r="E744" s="38"/>
      <c r="F744" s="45"/>
      <c r="G744" s="46"/>
      <c r="H744" s="41"/>
      <c r="I744" s="23"/>
      <c r="J744" s="23"/>
      <c r="K744" s="191" t="s">
        <v>707</v>
      </c>
      <c r="L744" s="244"/>
      <c r="M744" s="225"/>
      <c r="N744" s="10"/>
    </row>
    <row r="745" spans="2:14" ht="14.25" customHeight="1">
      <c r="B745" s="159"/>
      <c r="C745" s="167"/>
      <c r="D745" s="227"/>
      <c r="E745" s="38"/>
      <c r="F745" s="45"/>
      <c r="G745" s="46"/>
      <c r="H745" s="41"/>
      <c r="I745" s="88"/>
      <c r="J745" s="23"/>
      <c r="K745" s="191"/>
      <c r="L745" s="192"/>
      <c r="M745" s="193"/>
      <c r="N745" s="10"/>
    </row>
    <row r="746" spans="2:14" ht="14.25" customHeight="1">
      <c r="B746" s="159"/>
      <c r="C746" s="167"/>
      <c r="D746" s="227"/>
      <c r="E746" s="38"/>
      <c r="F746" s="45">
        <v>4</v>
      </c>
      <c r="G746" s="46"/>
      <c r="H746" s="41" t="s">
        <v>172</v>
      </c>
      <c r="I746" s="88">
        <v>-11424000</v>
      </c>
      <c r="J746" s="23">
        <v>0</v>
      </c>
      <c r="K746" s="195" t="s">
        <v>204</v>
      </c>
      <c r="L746" s="192"/>
      <c r="M746" s="193"/>
      <c r="N746" s="10"/>
    </row>
    <row r="747" spans="2:14" ht="14.25" customHeight="1" thickBot="1">
      <c r="B747" s="163"/>
      <c r="C747" s="249"/>
      <c r="D747" s="250"/>
      <c r="E747" s="52"/>
      <c r="F747" s="53"/>
      <c r="G747" s="54"/>
      <c r="H747" s="141"/>
      <c r="I747" s="56"/>
      <c r="J747" s="56"/>
      <c r="K747" s="199"/>
      <c r="L747" s="367"/>
      <c r="M747" s="198"/>
      <c r="N747" s="10"/>
    </row>
    <row r="748" spans="2:14" ht="14.25" customHeight="1">
      <c r="B748" s="159"/>
      <c r="C748" s="167"/>
      <c r="D748" s="227"/>
      <c r="E748" s="38"/>
      <c r="F748" s="45"/>
      <c r="G748" s="46"/>
      <c r="H748" s="41"/>
      <c r="I748" s="23"/>
      <c r="J748" s="23"/>
      <c r="K748" s="195"/>
      <c r="L748" s="192"/>
      <c r="M748" s="193"/>
      <c r="N748" s="10"/>
    </row>
    <row r="749" spans="2:14" ht="14.25" customHeight="1">
      <c r="B749" s="396" t="s">
        <v>199</v>
      </c>
      <c r="C749" s="399">
        <v>421066000</v>
      </c>
      <c r="D749" s="400">
        <v>412298308</v>
      </c>
      <c r="E749" s="38" t="s">
        <v>40</v>
      </c>
      <c r="F749" s="45" t="s">
        <v>39</v>
      </c>
      <c r="G749" s="46"/>
      <c r="H749" s="41"/>
      <c r="I749" s="23"/>
      <c r="J749" s="23"/>
      <c r="K749" s="195"/>
      <c r="L749" s="194"/>
      <c r="M749" s="193"/>
      <c r="N749" s="10"/>
    </row>
    <row r="750" spans="2:14" ht="14.25" customHeight="1">
      <c r="B750" s="396" t="s">
        <v>410</v>
      </c>
      <c r="C750" s="401"/>
      <c r="D750" s="402"/>
      <c r="E750" s="38"/>
      <c r="F750" s="45"/>
      <c r="G750" s="46"/>
      <c r="H750" s="41"/>
      <c r="I750" s="23"/>
      <c r="J750" s="23"/>
      <c r="K750" s="245"/>
      <c r="L750" s="194"/>
      <c r="M750" s="193"/>
      <c r="N750" s="10"/>
    </row>
    <row r="751" spans="2:14" ht="14.25" customHeight="1">
      <c r="B751" s="396" t="s">
        <v>411</v>
      </c>
      <c r="C751" s="392" t="s">
        <v>31</v>
      </c>
      <c r="D751" s="393" t="s">
        <v>31</v>
      </c>
      <c r="E751" s="38"/>
      <c r="F751" s="45">
        <v>1</v>
      </c>
      <c r="G751" s="46"/>
      <c r="H751" s="41" t="s">
        <v>40</v>
      </c>
      <c r="I751" s="23">
        <v>420066000</v>
      </c>
      <c r="J751" s="23">
        <f>84030515+113870+206400000+119332000+2421923</f>
        <v>412298308</v>
      </c>
      <c r="K751" s="195" t="s">
        <v>5</v>
      </c>
      <c r="L751" s="194"/>
      <c r="M751" s="193"/>
      <c r="N751" s="10"/>
    </row>
    <row r="752" spans="2:14" ht="14.25" customHeight="1">
      <c r="B752" s="159"/>
      <c r="C752" s="393">
        <f>+C749-C754</f>
        <v>421066000</v>
      </c>
      <c r="D752" s="393">
        <f>+D749-D754</f>
        <v>412298308</v>
      </c>
      <c r="E752" s="38"/>
      <c r="F752" s="45"/>
      <c r="G752" s="46"/>
      <c r="H752" s="41"/>
      <c r="I752" s="23"/>
      <c r="J752" s="23"/>
      <c r="K752" s="245" t="s">
        <v>708</v>
      </c>
      <c r="L752" s="195"/>
      <c r="M752" s="225"/>
      <c r="N752" s="10"/>
    </row>
    <row r="753" spans="2:14" ht="14.25" customHeight="1">
      <c r="B753" s="159"/>
      <c r="C753" s="392"/>
      <c r="D753" s="393"/>
      <c r="E753" s="65"/>
      <c r="F753" s="46"/>
      <c r="G753" s="46"/>
      <c r="H753" s="41"/>
      <c r="I753" s="23"/>
      <c r="J753" s="23"/>
      <c r="K753" s="246" t="s">
        <v>709</v>
      </c>
      <c r="L753" s="194"/>
      <c r="M753" s="193"/>
      <c r="N753" s="10"/>
    </row>
    <row r="754" spans="2:14" ht="14.25" customHeight="1">
      <c r="B754" s="159"/>
      <c r="C754" s="393"/>
      <c r="D754" s="393"/>
      <c r="E754" s="65"/>
      <c r="F754" s="46"/>
      <c r="G754" s="46"/>
      <c r="H754" s="40"/>
      <c r="I754" s="23"/>
      <c r="J754" s="23"/>
      <c r="K754" s="245" t="s">
        <v>710</v>
      </c>
      <c r="L754" s="194"/>
      <c r="M754" s="193"/>
      <c r="N754" s="10"/>
    </row>
    <row r="755" spans="2:14" ht="14.25" customHeight="1">
      <c r="B755" s="159"/>
      <c r="C755" s="403"/>
      <c r="D755" s="393"/>
      <c r="E755" s="65"/>
      <c r="F755" s="46"/>
      <c r="G755" s="46"/>
      <c r="H755" s="40"/>
      <c r="I755" s="23"/>
      <c r="J755" s="23"/>
      <c r="K755" s="224" t="s">
        <v>711</v>
      </c>
      <c r="L755" s="194"/>
      <c r="M755" s="193"/>
      <c r="N755" s="10"/>
    </row>
    <row r="756" spans="2:14" ht="14.25" customHeight="1">
      <c r="B756" s="159"/>
      <c r="C756" s="403"/>
      <c r="D756" s="393"/>
      <c r="E756" s="65"/>
      <c r="F756" s="46"/>
      <c r="G756" s="46"/>
      <c r="H756" s="40"/>
      <c r="I756" s="23"/>
      <c r="J756" s="23"/>
      <c r="K756" s="247" t="s">
        <v>712</v>
      </c>
      <c r="L756" s="194"/>
      <c r="M756" s="193"/>
      <c r="N756" s="10"/>
    </row>
    <row r="757" spans="2:14" ht="14.25" customHeight="1">
      <c r="B757" s="159"/>
      <c r="C757" s="403"/>
      <c r="D757" s="393"/>
      <c r="E757" s="65"/>
      <c r="F757" s="46"/>
      <c r="G757" s="46"/>
      <c r="H757" s="40"/>
      <c r="I757" s="23"/>
      <c r="J757" s="23"/>
      <c r="K757" s="247"/>
      <c r="L757" s="194"/>
      <c r="M757" s="193"/>
      <c r="N757" s="10"/>
    </row>
    <row r="758" spans="2:14" ht="14.25" customHeight="1">
      <c r="B758" s="159"/>
      <c r="C758" s="404"/>
      <c r="D758" s="400"/>
      <c r="E758" s="65" t="s">
        <v>130</v>
      </c>
      <c r="F758" s="46">
        <v>2</v>
      </c>
      <c r="G758" s="46"/>
      <c r="H758" s="46" t="s">
        <v>130</v>
      </c>
      <c r="I758" s="23">
        <v>1000000</v>
      </c>
      <c r="J758" s="23">
        <v>0</v>
      </c>
      <c r="K758" s="248" t="s">
        <v>5</v>
      </c>
      <c r="L758" s="194"/>
      <c r="M758" s="193"/>
      <c r="N758" s="10"/>
    </row>
    <row r="759" spans="2:13" ht="14.25" customHeight="1" thickBot="1">
      <c r="B759" s="163"/>
      <c r="C759" s="405"/>
      <c r="D759" s="406"/>
      <c r="E759" s="69"/>
      <c r="F759" s="68"/>
      <c r="G759" s="68"/>
      <c r="H759" s="68"/>
      <c r="I759" s="69"/>
      <c r="J759" s="69"/>
      <c r="K759" s="249"/>
      <c r="L759" s="250"/>
      <c r="M759" s="251"/>
    </row>
    <row r="760" spans="2:13" ht="14.25" customHeight="1">
      <c r="B760" s="159"/>
      <c r="C760" s="49"/>
      <c r="D760" s="25"/>
      <c r="E760" s="48"/>
      <c r="F760" s="34"/>
      <c r="G760" s="34"/>
      <c r="H760" s="34"/>
      <c r="I760" s="48"/>
      <c r="J760" s="48"/>
      <c r="K760" s="373"/>
      <c r="L760" s="227"/>
      <c r="M760" s="374"/>
    </row>
    <row r="761" spans="2:13" ht="14.25" customHeight="1">
      <c r="B761" s="375" t="s">
        <v>987</v>
      </c>
      <c r="C761" s="154">
        <f>581379000-C775</f>
        <v>80702000</v>
      </c>
      <c r="D761" s="25">
        <f>581377351-D775</f>
        <v>80701951</v>
      </c>
      <c r="E761" s="377"/>
      <c r="F761" s="45" t="s">
        <v>993</v>
      </c>
      <c r="G761" s="40"/>
      <c r="H761" s="40"/>
      <c r="I761" s="378"/>
      <c r="J761" s="378"/>
      <c r="K761" s="379"/>
      <c r="L761" s="227"/>
      <c r="M761" s="374"/>
    </row>
    <row r="762" spans="2:13" ht="14.25" customHeight="1">
      <c r="B762" s="158"/>
      <c r="C762" s="154"/>
      <c r="D762" s="25"/>
      <c r="E762" s="377"/>
      <c r="F762" s="40"/>
      <c r="G762" s="40"/>
      <c r="H762" s="40"/>
      <c r="I762" s="378"/>
      <c r="J762" s="378"/>
      <c r="K762" s="379"/>
      <c r="L762" s="227"/>
      <c r="M762" s="374"/>
    </row>
    <row r="763" spans="2:13" ht="14.25" customHeight="1">
      <c r="B763" s="375"/>
      <c r="C763" s="154" t="s">
        <v>992</v>
      </c>
      <c r="D763" s="25" t="s">
        <v>992</v>
      </c>
      <c r="E763" s="380" t="s">
        <v>994</v>
      </c>
      <c r="F763" s="40">
        <v>1</v>
      </c>
      <c r="G763" s="40"/>
      <c r="H763" s="40" t="s">
        <v>995</v>
      </c>
      <c r="I763" s="378">
        <v>80702000</v>
      </c>
      <c r="J763" s="378">
        <v>80701951</v>
      </c>
      <c r="K763" s="248" t="s">
        <v>5</v>
      </c>
      <c r="L763" s="227"/>
      <c r="M763" s="374"/>
    </row>
    <row r="764" spans="2:13" ht="14.25" customHeight="1">
      <c r="B764" s="375"/>
      <c r="C764" s="154">
        <f>581379000-C778</f>
        <v>80702000</v>
      </c>
      <c r="D764" s="25">
        <f>581379000-D778</f>
        <v>80702000</v>
      </c>
      <c r="E764" s="380"/>
      <c r="F764" s="40"/>
      <c r="G764" s="40"/>
      <c r="H764" s="40"/>
      <c r="I764" s="378"/>
      <c r="J764" s="378"/>
      <c r="K764" s="379"/>
      <c r="L764" s="227"/>
      <c r="M764" s="374"/>
    </row>
    <row r="765" spans="2:13" ht="14.25" customHeight="1">
      <c r="B765" s="159"/>
      <c r="C765" s="154"/>
      <c r="D765" s="25" t="s">
        <v>990</v>
      </c>
      <c r="E765" s="380"/>
      <c r="F765" s="40"/>
      <c r="G765" s="40"/>
      <c r="H765" s="40"/>
      <c r="I765" s="378"/>
      <c r="J765" s="378"/>
      <c r="K765" s="248"/>
      <c r="L765" s="227"/>
      <c r="M765" s="374"/>
    </row>
    <row r="766" spans="2:13" ht="14.25" customHeight="1">
      <c r="B766" s="159"/>
      <c r="C766" s="154"/>
      <c r="D766" s="25">
        <v>77610702</v>
      </c>
      <c r="E766" s="380"/>
      <c r="F766" s="40"/>
      <c r="G766" s="40"/>
      <c r="H766" s="40"/>
      <c r="I766" s="378"/>
      <c r="J766" s="378"/>
      <c r="K766" s="379"/>
      <c r="L766" s="227"/>
      <c r="M766" s="374"/>
    </row>
    <row r="767" spans="2:13" ht="14.25" customHeight="1">
      <c r="B767" s="159"/>
      <c r="C767" s="154"/>
      <c r="D767" s="25" t="s">
        <v>991</v>
      </c>
      <c r="E767" s="380"/>
      <c r="F767" s="40"/>
      <c r="G767" s="40"/>
      <c r="H767" s="40"/>
      <c r="I767" s="378"/>
      <c r="J767" s="378"/>
      <c r="K767" s="379"/>
      <c r="L767" s="227"/>
      <c r="M767" s="374"/>
    </row>
    <row r="768" spans="2:13" ht="14.25" customHeight="1">
      <c r="B768" s="159"/>
      <c r="C768" s="154"/>
      <c r="D768" s="25">
        <v>7635</v>
      </c>
      <c r="E768" s="380"/>
      <c r="F768" s="40"/>
      <c r="G768" s="40"/>
      <c r="H768" s="40"/>
      <c r="I768" s="378"/>
      <c r="J768" s="378"/>
      <c r="K768" s="379"/>
      <c r="L768" s="227"/>
      <c r="M768" s="374"/>
    </row>
    <row r="769" spans="2:13" ht="14.25" customHeight="1">
      <c r="B769" s="159"/>
      <c r="C769" s="154"/>
      <c r="D769" s="25"/>
      <c r="E769" s="380"/>
      <c r="F769" s="40"/>
      <c r="G769" s="40"/>
      <c r="H769" s="40"/>
      <c r="I769" s="378"/>
      <c r="J769" s="378"/>
      <c r="K769" s="379"/>
      <c r="L769" s="227"/>
      <c r="M769" s="374"/>
    </row>
    <row r="770" spans="2:13" ht="14.25" customHeight="1">
      <c r="B770" s="159"/>
      <c r="C770" s="154"/>
      <c r="D770" s="71" t="s">
        <v>268</v>
      </c>
      <c r="E770" s="380"/>
      <c r="F770" s="40"/>
      <c r="G770" s="40"/>
      <c r="H770" s="40"/>
      <c r="I770" s="378"/>
      <c r="J770" s="378"/>
      <c r="K770" s="379"/>
      <c r="L770" s="227"/>
      <c r="M770" s="374"/>
    </row>
    <row r="771" spans="2:13" ht="14.25" customHeight="1">
      <c r="B771" s="159"/>
      <c r="C771" s="49"/>
      <c r="D771" s="71" t="s">
        <v>269</v>
      </c>
      <c r="E771" s="377"/>
      <c r="F771" s="40"/>
      <c r="G771" s="40"/>
      <c r="H771" s="40"/>
      <c r="I771" s="378"/>
      <c r="J771" s="378"/>
      <c r="K771" s="379"/>
      <c r="L771" s="227"/>
      <c r="M771" s="374"/>
    </row>
    <row r="772" spans="2:13" ht="14.25" customHeight="1">
      <c r="B772" s="159"/>
      <c r="C772" s="49"/>
      <c r="D772" s="37">
        <f>77619986-D782</f>
        <v>77618386</v>
      </c>
      <c r="E772" s="377"/>
      <c r="F772" s="40"/>
      <c r="G772" s="40"/>
      <c r="H772" s="40"/>
      <c r="I772" s="378"/>
      <c r="J772" s="378"/>
      <c r="K772" s="379"/>
      <c r="L772" s="227"/>
      <c r="M772" s="374"/>
    </row>
    <row r="773" spans="2:13" ht="14.25" customHeight="1" thickBot="1">
      <c r="B773" s="159"/>
      <c r="C773" s="49"/>
      <c r="D773" s="37"/>
      <c r="E773" s="377"/>
      <c r="F773" s="40"/>
      <c r="G773" s="40"/>
      <c r="H773" s="40"/>
      <c r="I773" s="378"/>
      <c r="J773" s="378"/>
      <c r="K773" s="379"/>
      <c r="L773" s="227"/>
      <c r="M773" s="374"/>
    </row>
    <row r="774" spans="2:13" ht="14.25" customHeight="1">
      <c r="B774" s="160"/>
      <c r="C774" s="147"/>
      <c r="D774" s="57"/>
      <c r="E774" s="381"/>
      <c r="F774" s="382"/>
      <c r="G774" s="382"/>
      <c r="H774" s="382"/>
      <c r="I774" s="383"/>
      <c r="J774" s="383"/>
      <c r="K774" s="384"/>
      <c r="L774" s="385"/>
      <c r="M774" s="386"/>
    </row>
    <row r="775" spans="2:13" ht="14.25" customHeight="1">
      <c r="B775" s="375" t="s">
        <v>988</v>
      </c>
      <c r="C775" s="154">
        <v>500677000</v>
      </c>
      <c r="D775" s="387">
        <v>500675400</v>
      </c>
      <c r="E775" s="378"/>
      <c r="F775" s="45" t="s">
        <v>993</v>
      </c>
      <c r="G775" s="388"/>
      <c r="H775" s="388"/>
      <c r="I775" s="378"/>
      <c r="J775" s="378"/>
      <c r="K775" s="389"/>
      <c r="L775" s="227"/>
      <c r="M775" s="374"/>
    </row>
    <row r="776" spans="2:13" ht="14.25" customHeight="1">
      <c r="B776" s="375" t="s">
        <v>989</v>
      </c>
      <c r="C776" s="154"/>
      <c r="D776" s="387"/>
      <c r="E776" s="378"/>
      <c r="F776" s="388"/>
      <c r="G776" s="388"/>
      <c r="H776" s="388"/>
      <c r="I776" s="378"/>
      <c r="J776" s="378"/>
      <c r="K776" s="389"/>
      <c r="L776" s="227"/>
      <c r="M776" s="374"/>
    </row>
    <row r="777" spans="2:13" ht="14.25" customHeight="1">
      <c r="B777" s="159"/>
      <c r="C777" s="154" t="s">
        <v>992</v>
      </c>
      <c r="D777" s="155" t="s">
        <v>992</v>
      </c>
      <c r="E777" s="380" t="s">
        <v>988</v>
      </c>
      <c r="F777" s="40">
        <v>1</v>
      </c>
      <c r="G777" s="40"/>
      <c r="H777" s="40" t="s">
        <v>995</v>
      </c>
      <c r="I777" s="378">
        <v>500677000</v>
      </c>
      <c r="J777" s="378">
        <v>500675400</v>
      </c>
      <c r="K777" s="248" t="s">
        <v>5</v>
      </c>
      <c r="L777" s="227"/>
      <c r="M777" s="374"/>
    </row>
    <row r="778" spans="2:13" ht="14.25" customHeight="1">
      <c r="B778" s="159"/>
      <c r="C778" s="154">
        <v>500677000</v>
      </c>
      <c r="D778" s="155">
        <v>500677000</v>
      </c>
      <c r="E778" s="380" t="s">
        <v>996</v>
      </c>
      <c r="F778" s="388"/>
      <c r="G778" s="388"/>
      <c r="H778" s="388"/>
      <c r="I778" s="378"/>
      <c r="J778" s="378"/>
      <c r="K778" s="389"/>
      <c r="L778" s="227"/>
      <c r="M778" s="374"/>
    </row>
    <row r="779" spans="2:13" ht="14.25" customHeight="1">
      <c r="B779" s="159"/>
      <c r="C779" s="154"/>
      <c r="D779" s="155"/>
      <c r="E779" s="380" t="s">
        <v>198</v>
      </c>
      <c r="F779" s="388"/>
      <c r="G779" s="388"/>
      <c r="H779" s="388"/>
      <c r="I779" s="378"/>
      <c r="J779" s="378"/>
      <c r="K779" s="389"/>
      <c r="L779" s="227"/>
      <c r="M779" s="374"/>
    </row>
    <row r="780" spans="2:13" ht="14.25" customHeight="1">
      <c r="B780" s="159"/>
      <c r="C780" s="154"/>
      <c r="D780" s="71" t="s">
        <v>268</v>
      </c>
      <c r="E780" s="378"/>
      <c r="F780" s="388"/>
      <c r="G780" s="388"/>
      <c r="H780" s="388"/>
      <c r="I780" s="378"/>
      <c r="J780" s="378"/>
      <c r="K780" s="389"/>
      <c r="L780" s="227"/>
      <c r="M780" s="374"/>
    </row>
    <row r="781" spans="2:13" ht="14.25" customHeight="1">
      <c r="B781" s="159"/>
      <c r="C781" s="154"/>
      <c r="D781" s="71" t="s">
        <v>269</v>
      </c>
      <c r="E781" s="378"/>
      <c r="F781" s="388"/>
      <c r="G781" s="388"/>
      <c r="H781" s="388"/>
      <c r="I781" s="378"/>
      <c r="J781" s="378"/>
      <c r="K781" s="389"/>
      <c r="L781" s="227"/>
      <c r="M781" s="374"/>
    </row>
    <row r="782" spans="2:13" ht="14.25" customHeight="1">
      <c r="B782" s="159"/>
      <c r="C782" s="154"/>
      <c r="D782" s="37">
        <v>1600</v>
      </c>
      <c r="E782" s="378"/>
      <c r="F782" s="388"/>
      <c r="G782" s="388"/>
      <c r="H782" s="388"/>
      <c r="I782" s="378"/>
      <c r="J782" s="378"/>
      <c r="K782" s="389"/>
      <c r="L782" s="227"/>
      <c r="M782" s="374"/>
    </row>
    <row r="783" spans="2:13" ht="14.25" customHeight="1" thickBot="1">
      <c r="B783" s="159"/>
      <c r="C783" s="49"/>
      <c r="D783" s="37"/>
      <c r="E783" s="377"/>
      <c r="F783" s="40"/>
      <c r="G783" s="40"/>
      <c r="H783" s="40"/>
      <c r="I783" s="377"/>
      <c r="J783" s="377"/>
      <c r="K783" s="379"/>
      <c r="L783" s="227"/>
      <c r="M783" s="374"/>
    </row>
    <row r="784" spans="2:14" ht="14.25" customHeight="1">
      <c r="B784" s="376"/>
      <c r="C784" s="148"/>
      <c r="D784" s="148"/>
      <c r="E784" s="522"/>
      <c r="F784" s="525"/>
      <c r="G784" s="526"/>
      <c r="H784" s="527"/>
      <c r="I784" s="534"/>
      <c r="J784" s="534"/>
      <c r="K784" s="505"/>
      <c r="L784" s="505"/>
      <c r="M784" s="508"/>
      <c r="N784" s="1"/>
    </row>
    <row r="785" spans="2:14" ht="14.25" customHeight="1">
      <c r="B785" s="165" t="s">
        <v>60</v>
      </c>
      <c r="C785" s="25">
        <f>SUM(C726,C684,C437,C415,C61,C534,C632,C620,C248,C483,C108,C591,C7,C53,C528,C749,C761,C775)</f>
        <v>244606452160</v>
      </c>
      <c r="D785" s="25">
        <f>SUM(D726,D684,D437,D415,D61,D534,D632,D620,D248,D483,D108,D591,D7,D53,D528,D749,D761,D775)</f>
        <v>229048798779</v>
      </c>
      <c r="E785" s="523"/>
      <c r="F785" s="528"/>
      <c r="G785" s="529"/>
      <c r="H785" s="530"/>
      <c r="I785" s="535"/>
      <c r="J785" s="535"/>
      <c r="K785" s="506"/>
      <c r="L785" s="506"/>
      <c r="M785" s="509"/>
      <c r="N785" s="1"/>
    </row>
    <row r="786" spans="2:14" ht="14.25" customHeight="1" thickBot="1">
      <c r="B786" s="166"/>
      <c r="C786" s="51"/>
      <c r="D786" s="51"/>
      <c r="E786" s="524"/>
      <c r="F786" s="531"/>
      <c r="G786" s="532"/>
      <c r="H786" s="533"/>
      <c r="I786" s="536"/>
      <c r="J786" s="536"/>
      <c r="K786" s="507"/>
      <c r="L786" s="507"/>
      <c r="M786" s="510"/>
      <c r="N786" s="1"/>
    </row>
    <row r="787" ht="13.5">
      <c r="H787" s="90"/>
    </row>
    <row r="789" spans="3:10" ht="13.5">
      <c r="C789" s="168"/>
      <c r="D789" s="169"/>
      <c r="H789" s="92"/>
      <c r="I789" s="390"/>
      <c r="J789" s="390"/>
    </row>
    <row r="790" spans="9:10" ht="13.5">
      <c r="I790" s="391"/>
      <c r="J790" s="390"/>
    </row>
    <row r="791" spans="3:8" ht="13.5">
      <c r="C791" s="146"/>
      <c r="D791" s="372"/>
      <c r="E791" s="495"/>
      <c r="F791" s="495"/>
      <c r="G791" s="495"/>
      <c r="H791" s="495"/>
    </row>
    <row r="792" spans="3:8" ht="13.5">
      <c r="C792" s="498"/>
      <c r="D792" s="498"/>
      <c r="E792" s="498"/>
      <c r="F792" s="498"/>
      <c r="G792" s="498"/>
      <c r="H792" s="498"/>
    </row>
    <row r="793" spans="3:8" ht="13.5">
      <c r="C793" s="498"/>
      <c r="D793" s="498"/>
      <c r="E793" s="498"/>
      <c r="F793" s="498"/>
      <c r="G793" s="498"/>
      <c r="H793" s="498"/>
    </row>
    <row r="794" spans="3:8" ht="13.5">
      <c r="C794" s="498"/>
      <c r="D794" s="498"/>
      <c r="E794" s="498"/>
      <c r="F794" s="498"/>
      <c r="G794" s="498"/>
      <c r="H794" s="498"/>
    </row>
    <row r="795" spans="3:8" ht="13.5">
      <c r="C795" s="498"/>
      <c r="D795" s="498"/>
      <c r="E795" s="498"/>
      <c r="F795" s="498"/>
      <c r="G795" s="498"/>
      <c r="H795" s="498"/>
    </row>
    <row r="796" spans="3:8" ht="13.5">
      <c r="C796" s="143"/>
      <c r="D796" s="143"/>
      <c r="E796" s="491"/>
      <c r="F796" s="491"/>
      <c r="G796" s="143"/>
      <c r="H796" s="143"/>
    </row>
    <row r="797" spans="3:13" ht="13.5">
      <c r="C797" s="143"/>
      <c r="D797" s="143"/>
      <c r="E797" s="491"/>
      <c r="F797" s="491"/>
      <c r="G797" s="144"/>
      <c r="H797" s="144"/>
      <c r="I797" s="92"/>
      <c r="K797" s="94"/>
      <c r="L797" s="92"/>
      <c r="M797" s="32"/>
    </row>
    <row r="798" spans="3:18" ht="13.5">
      <c r="C798" s="498"/>
      <c r="D798" s="498"/>
      <c r="E798" s="491"/>
      <c r="F798" s="491"/>
      <c r="G798" s="491"/>
      <c r="H798" s="491"/>
      <c r="I798" s="92"/>
      <c r="J798" s="92"/>
      <c r="K798" s="94"/>
      <c r="L798" s="92"/>
      <c r="R798" s="18"/>
    </row>
    <row r="799" spans="3:12" ht="13.5">
      <c r="C799" s="143"/>
      <c r="D799" s="143"/>
      <c r="E799" s="144"/>
      <c r="F799" s="144"/>
      <c r="G799" s="144"/>
      <c r="H799" s="144"/>
      <c r="I799" s="92"/>
      <c r="J799" s="92"/>
      <c r="K799" s="94"/>
      <c r="L799" s="92"/>
    </row>
    <row r="800" spans="3:12" ht="13.5">
      <c r="C800" s="143"/>
      <c r="D800" s="143"/>
      <c r="E800" s="491"/>
      <c r="F800" s="491"/>
      <c r="G800" s="144"/>
      <c r="H800" s="144"/>
      <c r="I800" s="92"/>
      <c r="J800" s="92"/>
      <c r="K800" s="94"/>
      <c r="L800" s="92"/>
    </row>
    <row r="801" spans="3:12" ht="13.5">
      <c r="C801" s="143"/>
      <c r="D801" s="143"/>
      <c r="E801" s="491"/>
      <c r="F801" s="491"/>
      <c r="G801" s="144"/>
      <c r="H801" s="144"/>
      <c r="I801" s="92"/>
      <c r="J801" s="92"/>
      <c r="K801" s="94"/>
      <c r="L801" s="92"/>
    </row>
    <row r="802" spans="3:12" ht="13.5">
      <c r="C802" s="143"/>
      <c r="D802" s="143"/>
      <c r="E802" s="491"/>
      <c r="F802" s="491"/>
      <c r="G802" s="144"/>
      <c r="H802" s="144"/>
      <c r="I802" s="92"/>
      <c r="J802" s="92"/>
      <c r="K802" s="94"/>
      <c r="L802" s="92"/>
    </row>
    <row r="803" spans="3:13" ht="13.5">
      <c r="C803" s="143"/>
      <c r="D803" s="143"/>
      <c r="E803" s="144"/>
      <c r="F803" s="144"/>
      <c r="G803" s="144"/>
      <c r="H803" s="144"/>
      <c r="I803" s="92"/>
      <c r="J803" s="92"/>
      <c r="K803" s="94"/>
      <c r="L803" s="92"/>
      <c r="M803" s="95"/>
    </row>
    <row r="804" spans="1:12" ht="13.5">
      <c r="A804" s="492"/>
      <c r="B804" s="492"/>
      <c r="C804" s="143"/>
      <c r="D804" s="143"/>
      <c r="E804" s="494"/>
      <c r="F804" s="494"/>
      <c r="G804" s="494"/>
      <c r="H804" s="144"/>
      <c r="I804" s="90"/>
      <c r="J804" s="92"/>
      <c r="K804" s="94"/>
      <c r="L804" s="92"/>
    </row>
    <row r="805" spans="1:12" ht="13.5">
      <c r="A805" s="490"/>
      <c r="B805" s="490"/>
      <c r="C805" s="90"/>
      <c r="E805" s="496"/>
      <c r="F805" s="495"/>
      <c r="G805" s="495"/>
      <c r="I805" s="92"/>
      <c r="K805" s="94"/>
      <c r="L805" s="92"/>
    </row>
    <row r="806" spans="3:12" ht="13.5">
      <c r="C806" s="93"/>
      <c r="E806" s="491"/>
      <c r="F806" s="491"/>
      <c r="G806" s="491"/>
      <c r="H806" s="92"/>
      <c r="I806" s="92"/>
      <c r="J806" s="92"/>
      <c r="K806" s="94"/>
      <c r="L806" s="92"/>
    </row>
    <row r="807" spans="9:15" ht="13.5">
      <c r="I807" s="92"/>
      <c r="J807" s="92"/>
      <c r="K807" s="94"/>
      <c r="L807" s="92"/>
      <c r="N807" s="492"/>
      <c r="O807" s="492"/>
    </row>
    <row r="808" spans="3:16" ht="13.5">
      <c r="C808" s="496"/>
      <c r="D808" s="496"/>
      <c r="E808" s="496"/>
      <c r="F808" s="495"/>
      <c r="G808" s="495"/>
      <c r="H808" s="495"/>
      <c r="I808" s="92"/>
      <c r="J808" s="92"/>
      <c r="K808" s="94"/>
      <c r="L808" s="96"/>
      <c r="M808" s="97"/>
      <c r="P808" s="16"/>
    </row>
    <row r="809" spans="3:16" ht="13.5">
      <c r="C809" s="491"/>
      <c r="D809" s="495"/>
      <c r="E809" s="496"/>
      <c r="F809" s="495"/>
      <c r="G809" s="495"/>
      <c r="H809" s="495"/>
      <c r="K809" s="98"/>
      <c r="P809" s="15"/>
    </row>
    <row r="810" spans="3:16" ht="13.5">
      <c r="C810" s="491"/>
      <c r="D810" s="495"/>
      <c r="E810" s="496"/>
      <c r="F810" s="495"/>
      <c r="G810" s="495"/>
      <c r="H810" s="495"/>
      <c r="O810" s="13"/>
      <c r="P810" s="15"/>
    </row>
    <row r="811" spans="3:16" ht="13.5">
      <c r="C811" s="491"/>
      <c r="D811" s="495"/>
      <c r="E811" s="496"/>
      <c r="F811" s="495"/>
      <c r="G811" s="495"/>
      <c r="H811" s="495"/>
      <c r="P811" s="15"/>
    </row>
    <row r="812" spans="3:16" ht="13.5">
      <c r="C812" s="491"/>
      <c r="D812" s="495"/>
      <c r="E812" s="496"/>
      <c r="F812" s="495"/>
      <c r="G812" s="495"/>
      <c r="H812" s="495"/>
      <c r="I812" s="99"/>
      <c r="J812" s="99"/>
      <c r="K812" s="100"/>
      <c r="L812" s="99"/>
      <c r="M812" s="32"/>
      <c r="P812" s="15"/>
    </row>
    <row r="813" spans="3:16" ht="13.5">
      <c r="C813" s="491"/>
      <c r="D813" s="495"/>
      <c r="E813" s="496"/>
      <c r="F813" s="495"/>
      <c r="G813" s="495"/>
      <c r="H813" s="495"/>
      <c r="I813" s="99"/>
      <c r="J813" s="99"/>
      <c r="K813" s="100"/>
      <c r="L813" s="99"/>
      <c r="M813" s="32"/>
      <c r="P813" s="15"/>
    </row>
    <row r="814" spans="3:16" ht="13.5">
      <c r="C814" s="491"/>
      <c r="D814" s="495"/>
      <c r="E814" s="496"/>
      <c r="F814" s="495"/>
      <c r="G814" s="495"/>
      <c r="H814" s="495"/>
      <c r="I814" s="99"/>
      <c r="J814" s="99"/>
      <c r="K814" s="100"/>
      <c r="L814" s="99"/>
      <c r="M814" s="32"/>
      <c r="O814" s="13"/>
      <c r="P814" s="15"/>
    </row>
    <row r="815" spans="3:16" ht="13.5">
      <c r="C815" s="491"/>
      <c r="D815" s="495"/>
      <c r="E815" s="496"/>
      <c r="F815" s="495"/>
      <c r="G815" s="495"/>
      <c r="H815" s="495"/>
      <c r="I815" s="99"/>
      <c r="J815" s="99"/>
      <c r="K815" s="100"/>
      <c r="L815" s="99"/>
      <c r="M815" s="32"/>
      <c r="P815" s="15"/>
    </row>
    <row r="816" spans="3:16" ht="13.5">
      <c r="C816" s="496"/>
      <c r="D816" s="495"/>
      <c r="E816" s="496"/>
      <c r="F816" s="495"/>
      <c r="G816" s="495"/>
      <c r="H816" s="495"/>
      <c r="I816" s="99"/>
      <c r="J816" s="99"/>
      <c r="K816" s="100"/>
      <c r="L816" s="99"/>
      <c r="M816" s="32"/>
      <c r="P816" s="15"/>
    </row>
    <row r="817" spans="3:16" ht="13.5">
      <c r="C817" s="497"/>
      <c r="D817" s="495"/>
      <c r="E817" s="496"/>
      <c r="F817" s="495"/>
      <c r="G817" s="495"/>
      <c r="H817" s="495"/>
      <c r="I817" s="99"/>
      <c r="J817" s="99"/>
      <c r="K817" s="100"/>
      <c r="L817" s="99"/>
      <c r="M817" s="32"/>
      <c r="P817" s="15"/>
    </row>
    <row r="818" spans="3:16" ht="13.5">
      <c r="C818" s="496"/>
      <c r="D818" s="495"/>
      <c r="E818" s="496"/>
      <c r="F818" s="495"/>
      <c r="G818" s="495"/>
      <c r="H818" s="495"/>
      <c r="I818" s="99"/>
      <c r="J818" s="99"/>
      <c r="K818" s="100"/>
      <c r="L818" s="99"/>
      <c r="M818" s="92"/>
      <c r="P818" s="15"/>
    </row>
    <row r="819" spans="3:16" ht="13.5">
      <c r="C819" s="92"/>
      <c r="E819" s="496"/>
      <c r="F819" s="496"/>
      <c r="G819" s="496"/>
      <c r="H819" s="496"/>
      <c r="I819" s="99"/>
      <c r="J819" s="99"/>
      <c r="K819" s="100"/>
      <c r="L819" s="99"/>
      <c r="M819" s="32"/>
      <c r="O819" s="13"/>
      <c r="P819" s="15"/>
    </row>
    <row r="820" spans="9:13" ht="13.5">
      <c r="I820" s="99"/>
      <c r="J820" s="99"/>
      <c r="K820" s="100"/>
      <c r="L820" s="99"/>
      <c r="M820" s="32"/>
    </row>
    <row r="821" spans="3:13" ht="13.5">
      <c r="C821" s="93"/>
      <c r="E821" s="491"/>
      <c r="F821" s="495"/>
      <c r="G821" s="495"/>
      <c r="H821" s="495"/>
      <c r="I821" s="99"/>
      <c r="J821" s="99"/>
      <c r="K821" s="100"/>
      <c r="L821" s="99"/>
      <c r="M821" s="32"/>
    </row>
    <row r="822" spans="3:15" ht="13.5">
      <c r="C822" s="93"/>
      <c r="I822" s="99"/>
      <c r="J822" s="99"/>
      <c r="K822" s="100"/>
      <c r="L822" s="99"/>
      <c r="M822" s="32"/>
      <c r="N822" s="492"/>
      <c r="O822" s="492"/>
    </row>
    <row r="823" spans="3:16" ht="13.5">
      <c r="C823" s="99"/>
      <c r="I823" s="99"/>
      <c r="J823" s="99"/>
      <c r="K823" s="100"/>
      <c r="L823" s="99"/>
      <c r="M823" s="32"/>
      <c r="P823" s="16"/>
    </row>
    <row r="824" spans="3:16" ht="13.5">
      <c r="C824" s="99"/>
      <c r="P824" s="16"/>
    </row>
    <row r="825" spans="3:16" ht="13.5">
      <c r="C825" s="99"/>
      <c r="P825" s="16"/>
    </row>
    <row r="826" spans="3:16" ht="13.5">
      <c r="C826" s="99"/>
      <c r="P826" s="16"/>
    </row>
    <row r="827" spans="3:16" ht="13.5">
      <c r="C827" s="99"/>
      <c r="P827" s="16"/>
    </row>
    <row r="828" spans="3:16" ht="13.5">
      <c r="C828" s="99"/>
      <c r="I828" s="99"/>
      <c r="J828" s="99"/>
      <c r="K828" s="100"/>
      <c r="L828" s="99"/>
      <c r="P828" s="16"/>
    </row>
    <row r="829" spans="3:16" ht="13.5">
      <c r="C829" s="99"/>
      <c r="I829" s="99"/>
      <c r="J829" s="99"/>
      <c r="K829" s="100"/>
      <c r="L829" s="99"/>
      <c r="N829" s="493"/>
      <c r="O829" s="492"/>
      <c r="P829" s="16"/>
    </row>
    <row r="830" spans="3:16" ht="13.5">
      <c r="C830" s="99"/>
      <c r="I830" s="99"/>
      <c r="J830" s="99"/>
      <c r="K830" s="100"/>
      <c r="L830" s="99"/>
      <c r="P830" s="16"/>
    </row>
    <row r="831" spans="3:16" ht="13.5">
      <c r="C831" s="99"/>
      <c r="I831" s="99"/>
      <c r="J831" s="99"/>
      <c r="K831" s="100"/>
      <c r="L831" s="100"/>
      <c r="P831" s="16"/>
    </row>
    <row r="832" spans="3:16" ht="13.5">
      <c r="C832" s="99"/>
      <c r="L832" s="99"/>
      <c r="P832" s="16"/>
    </row>
    <row r="833" spans="3:16" ht="13.5">
      <c r="C833" s="99"/>
      <c r="I833" s="99"/>
      <c r="J833" s="99"/>
      <c r="K833" s="100"/>
      <c r="L833" s="99"/>
      <c r="P833" s="16"/>
    </row>
    <row r="834" spans="3:16" ht="13.5">
      <c r="C834" s="93"/>
      <c r="I834" s="92"/>
      <c r="J834" s="92"/>
      <c r="K834" s="94"/>
      <c r="M834" s="95"/>
      <c r="O834" s="13"/>
      <c r="P834" s="16"/>
    </row>
    <row r="835" ht="13.5">
      <c r="K835" s="100"/>
    </row>
    <row r="838" ht="13.5">
      <c r="H838" s="101"/>
    </row>
    <row r="839" ht="13.5">
      <c r="H839" s="145"/>
    </row>
    <row r="840" ht="13.5">
      <c r="H840" s="145"/>
    </row>
    <row r="841" ht="13.5">
      <c r="H841" s="145"/>
    </row>
    <row r="842" ht="13.5">
      <c r="H842" s="145"/>
    </row>
    <row r="845" ht="13.5">
      <c r="O845" s="13"/>
    </row>
  </sheetData>
  <sheetProtection/>
  <mergeCells count="64">
    <mergeCell ref="L3:M3"/>
    <mergeCell ref="L784:L786"/>
    <mergeCell ref="M784:M786"/>
    <mergeCell ref="J1:M2"/>
    <mergeCell ref="E4:M4"/>
    <mergeCell ref="F5:H5"/>
    <mergeCell ref="H1:I2"/>
    <mergeCell ref="E784:E786"/>
    <mergeCell ref="F784:H786"/>
    <mergeCell ref="I784:I786"/>
    <mergeCell ref="J784:J786"/>
    <mergeCell ref="K784:K786"/>
    <mergeCell ref="E792:H792"/>
    <mergeCell ref="C792:D792"/>
    <mergeCell ref="E800:F800"/>
    <mergeCell ref="E805:G805"/>
    <mergeCell ref="E794:H794"/>
    <mergeCell ref="E795:H795"/>
    <mergeCell ref="E798:H798"/>
    <mergeCell ref="E793:H793"/>
    <mergeCell ref="B4:B5"/>
    <mergeCell ref="C4:C5"/>
    <mergeCell ref="D4:D5"/>
    <mergeCell ref="B1:D2"/>
    <mergeCell ref="E791:H791"/>
    <mergeCell ref="C815:D815"/>
    <mergeCell ref="C793:D793"/>
    <mergeCell ref="C794:D794"/>
    <mergeCell ref="C795:D795"/>
    <mergeCell ref="C798:D798"/>
    <mergeCell ref="C808:D808"/>
    <mergeCell ref="C809:D809"/>
    <mergeCell ref="E819:H819"/>
    <mergeCell ref="E806:G806"/>
    <mergeCell ref="C816:D816"/>
    <mergeCell ref="C817:D817"/>
    <mergeCell ref="C818:D818"/>
    <mergeCell ref="E808:H808"/>
    <mergeCell ref="E809:H809"/>
    <mergeCell ref="E810:H810"/>
    <mergeCell ref="E811:H811"/>
    <mergeCell ref="E812:H812"/>
    <mergeCell ref="E813:H813"/>
    <mergeCell ref="C810:D810"/>
    <mergeCell ref="C811:D811"/>
    <mergeCell ref="C812:D812"/>
    <mergeCell ref="C813:D813"/>
    <mergeCell ref="C814:D814"/>
    <mergeCell ref="A805:B805"/>
    <mergeCell ref="E796:F796"/>
    <mergeCell ref="N822:O822"/>
    <mergeCell ref="N829:O829"/>
    <mergeCell ref="N807:O807"/>
    <mergeCell ref="E801:F801"/>
    <mergeCell ref="E802:F802"/>
    <mergeCell ref="E797:F797"/>
    <mergeCell ref="A804:B804"/>
    <mergeCell ref="E804:G804"/>
    <mergeCell ref="E821:H821"/>
    <mergeCell ref="E814:H814"/>
    <mergeCell ref="E815:H815"/>
    <mergeCell ref="E816:H816"/>
    <mergeCell ref="E817:H817"/>
    <mergeCell ref="E818:H818"/>
  </mergeCells>
  <printOptions/>
  <pageMargins left="0.1968503937007874" right="0.1968503937007874" top="0.984251968503937" bottom="0.5905511811023623" header="0.5118110236220472" footer="0.31496062992125984"/>
  <pageSetup horizontalDpi="600" verticalDpi="600" orientation="landscape" paperSize="9" scale="74" r:id="rId2"/>
  <headerFooter alignWithMargins="0">
    <oddHeader>&amp;C&amp;14&amp;P</oddHeader>
    <oddFooter>&amp;C&amp;14&amp;P</oddFooter>
  </headerFooter>
  <rowBreaks count="18" manualBreakCount="18">
    <brk id="49" min="1" max="12" man="1"/>
    <brk id="96" min="1" max="12" man="1"/>
    <brk id="143" min="1" max="12" man="1"/>
    <brk id="188" min="1" max="12" man="1"/>
    <brk id="235" min="1" max="12" man="1"/>
    <brk id="281" min="1" max="12" man="1"/>
    <brk id="328" min="1" max="12" man="1"/>
    <brk id="375" min="1" max="12" man="1"/>
    <brk id="413" min="1" max="12" man="1"/>
    <brk id="435" min="1" max="12" man="1"/>
    <brk id="481" min="1" max="12" man="1"/>
    <brk id="526" min="1" max="12" man="1"/>
    <brk id="571" min="1" max="12" man="1"/>
    <brk id="618" min="1" max="12" man="1"/>
    <brk id="665" min="1" max="12" man="1"/>
    <brk id="682" max="255" man="1"/>
    <brk id="724" max="255" man="1"/>
    <brk id="75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2012-10-09T10:01:27Z</cp:lastPrinted>
  <dcterms:created xsi:type="dcterms:W3CDTF">2006-08-09T04:20:34Z</dcterms:created>
  <dcterms:modified xsi:type="dcterms:W3CDTF">2012-10-22T14:10:45Z</dcterms:modified>
  <cp:category/>
  <cp:version/>
  <cp:contentType/>
  <cp:contentStatus/>
</cp:coreProperties>
</file>