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380" windowWidth="5040" windowHeight="4395" tabRatio="602" activeTab="0"/>
  </bookViews>
  <sheets>
    <sheet name="5-1-2" sheetId="1" r:id="rId1"/>
    <sheet name="5-1-2材料表" sheetId="2" r:id="rId2"/>
    <sheet name="5-1-2計算書" sheetId="3" r:id="rId3"/>
  </sheets>
  <definedNames>
    <definedName name="P2型">'5-1-2材料表'!$A$7:$I$28</definedName>
    <definedName name="_xlnm.Print_Area" localSheetId="0">'5-1-2'!$A$1:$O$31</definedName>
    <definedName name="_xlnm.Print_Area" localSheetId="2">'5-1-2計算書'!$A$1:$P$42</definedName>
    <definedName name="_xlnm.Print_Area" localSheetId="1">'5-1-2材料表'!$A$1:$I$55</definedName>
  </definedNames>
  <calcPr fullCalcOnLoad="1"/>
</workbook>
</file>

<file path=xl/comments3.xml><?xml version="1.0" encoding="utf-8"?>
<comments xmlns="http://schemas.openxmlformats.org/spreadsheetml/2006/main">
  <authors>
    <author>協和設計株式会社</author>
  </authors>
  <commentList>
    <comment ref="M4" authorId="0">
      <text>
        <r>
          <rPr>
            <b/>
            <sz val="9"/>
            <rFont val="ＭＳ Ｐゴシック"/>
            <family val="3"/>
          </rPr>
          <t>コピーして、張付け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<sst xmlns="http://schemas.openxmlformats.org/spreadsheetml/2006/main" count="151" uniqueCount="86">
  <si>
    <t>１０ｍ当たり</t>
  </si>
  <si>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</si>
  <si>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</si>
  <si>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</si>
  <si>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</si>
  <si>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</si>
  <si>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</si>
  <si>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</si>
  <si>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</si>
  <si>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</si>
  <si>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</si>
  <si>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</si>
  <si>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</si>
  <si>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型枠</t>
  </si>
  <si>
    <t>×</t>
  </si>
  <si>
    <t>ｺﾝｸﾘｰﾄ</t>
  </si>
  <si>
    <t>-(</t>
  </si>
  <si>
    <t>1/2</t>
  </si>
  <si>
    <t>１：4０</t>
  </si>
  <si>
    <t>算式</t>
  </si>
  <si>
    <t>ｂ</t>
  </si>
  <si>
    <t>10.0</t>
  </si>
  <si>
    <t>b</t>
  </si>
  <si>
    <t>φ</t>
  </si>
  <si>
    <t>π/4</t>
  </si>
  <si>
    <t>t</t>
  </si>
  <si>
    <t>遠心力鉄筋コンクリート管</t>
  </si>
  <si>
    <t>B型φ200～φ350</t>
  </si>
  <si>
    <t>/</t>
  </si>
  <si>
    <t>本</t>
  </si>
  <si>
    <t>B型φ400～φ1350</t>
  </si>
  <si>
    <t>φ500～φ2000</t>
  </si>
  <si>
    <r>
      <t>ｍ</t>
    </r>
    <r>
      <rPr>
        <vertAlign val="superscript"/>
        <sz val="11"/>
        <rFont val="ＭＳ Ｐ明朝"/>
        <family val="1"/>
      </rPr>
      <t>２</t>
    </r>
  </si>
  <si>
    <r>
      <t>h</t>
    </r>
    <r>
      <rPr>
        <vertAlign val="subscript"/>
        <sz val="11"/>
        <rFont val="ＭＳ Ｐ明朝"/>
        <family val="1"/>
      </rPr>
      <t>2</t>
    </r>
  </si>
  <si>
    <t>{</t>
  </si>
  <si>
    <t>}×</t>
  </si>
  <si>
    <t>寸　法　表　及　び　材　料　表</t>
  </si>
  <si>
    <t>寸法表</t>
  </si>
  <si>
    <t>材料表</t>
  </si>
  <si>
    <t>　φ</t>
  </si>
  <si>
    <t>型      枠</t>
  </si>
  <si>
    <t>コンクリート</t>
  </si>
  <si>
    <t>コンクリート管本数</t>
  </si>
  <si>
    <t>摘要</t>
  </si>
  <si>
    <r>
      <t>ｈ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</si>
  <si>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2</t>
    </r>
  </si>
  <si>
    <r>
      <t>ｈ</t>
    </r>
    <r>
      <rPr>
        <vertAlign val="sub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</si>
  <si>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</si>
  <si>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</si>
  <si>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t>図面番号　5-1-2</t>
  </si>
  <si>
    <t>排水工　管渠　Ｐ２型　１８０°固定基礎</t>
  </si>
  <si>
    <t>Ｃ型φ1350～φ2000</t>
  </si>
  <si>
    <r>
      <t>ｍ</t>
    </r>
    <r>
      <rPr>
        <vertAlign val="superscript"/>
        <sz val="11"/>
        <rFont val="ＭＳ Ｐ明朝"/>
        <family val="1"/>
      </rPr>
      <t>３</t>
    </r>
  </si>
  <si>
    <t>遠心力鉄筋コンクリート管</t>
  </si>
  <si>
    <t>φ</t>
  </si>
  <si>
    <t>寸法表</t>
  </si>
  <si>
    <t>ｔ</t>
  </si>
  <si>
    <t>ｂ</t>
  </si>
  <si>
    <t>ｈ１</t>
  </si>
  <si>
    <t>ｈ２</t>
  </si>
  <si>
    <t>ｈ３</t>
  </si>
  <si>
    <t>基礎材</t>
  </si>
  <si>
    <t>RC-40</t>
  </si>
  <si>
    <t>(</t>
  </si>
  <si>
    <t>+</t>
  </si>
  <si>
    <t>)×</t>
  </si>
  <si>
    <t>10.0</t>
  </si>
  <si>
    <r>
      <t>ｍ</t>
    </r>
    <r>
      <rPr>
        <vertAlign val="superscript"/>
        <sz val="11"/>
        <rFont val="ＭＳ Ｐ明朝"/>
        <family val="1"/>
      </rPr>
      <t>２</t>
    </r>
  </si>
  <si>
    <t>型枠</t>
  </si>
  <si>
    <t>×</t>
  </si>
  <si>
    <t>10.0</t>
  </si>
  <si>
    <r>
      <t>ｍ</t>
    </r>
    <r>
      <rPr>
        <vertAlign val="superscript"/>
        <sz val="11"/>
        <rFont val="ＭＳ Ｐ明朝"/>
        <family val="1"/>
      </rPr>
      <t>２</t>
    </r>
  </si>
  <si>
    <r>
      <t>)</t>
    </r>
    <r>
      <rPr>
        <vertAlign val="superscript"/>
        <sz val="11"/>
        <rFont val="ＭＳ Ｐ明朝"/>
        <family val="1"/>
      </rPr>
      <t>2</t>
    </r>
  </si>
  <si>
    <t>t</t>
  </si>
  <si>
    <t>コンクリート管</t>
  </si>
  <si>
    <t xml:space="preserve">   図面番号　5-1-2</t>
  </si>
  <si>
    <t>遠心力鉄筋コンクリート管</t>
  </si>
  <si>
    <t>/</t>
  </si>
  <si>
    <t>本</t>
  </si>
  <si>
    <t>プレストレストコンクリート管</t>
  </si>
  <si>
    <t>プレストレストコンクリート管</t>
  </si>
  <si>
    <t>プレストレストコンクリート管</t>
  </si>
  <si>
    <t>プレストレストコンクリート管</t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</si>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</sst>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  <numFmt numFmtId="183" formatCode="0_ ;[Red]\-0\ "/>
    <numFmt numFmtId="184" formatCode="0.0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distributed" shrinkToFit="1"/>
    </xf>
    <xf numFmtId="49" fontId="2" fillId="0" borderId="16" xfId="0" applyNumberFormat="1" applyFont="1" applyBorder="1" applyAlignment="1">
      <alignment horizontal="distributed" shrinkToFit="1"/>
    </xf>
    <xf numFmtId="49" fontId="2" fillId="0" borderId="17" xfId="0" applyNumberFormat="1" applyFont="1" applyBorder="1" applyAlignment="1">
      <alignment horizontal="distributed" shrinkToFit="1"/>
    </xf>
    <xf numFmtId="49" fontId="2" fillId="0" borderId="18" xfId="0" applyNumberFormat="1" applyFont="1" applyBorder="1" applyAlignment="1">
      <alignment horizontal="distributed" shrinkToFit="1"/>
    </xf>
    <xf numFmtId="49" fontId="2" fillId="0" borderId="17" xfId="0" applyNumberFormat="1" applyFont="1" applyBorder="1" applyAlignment="1">
      <alignment horizontal="distributed" wrapText="1" shrinkToFit="1"/>
    </xf>
    <xf numFmtId="49" fontId="2" fillId="0" borderId="3" xfId="0" applyNumberFormat="1" applyFont="1" applyBorder="1" applyAlignment="1">
      <alignment horizontal="left" vertical="center" indent="1"/>
    </xf>
    <xf numFmtId="2" fontId="2" fillId="0" borderId="1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7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distributed" shrinkToFit="1"/>
    </xf>
    <xf numFmtId="1" fontId="2" fillId="0" borderId="12" xfId="0" applyNumberFormat="1" applyFont="1" applyBorder="1" applyAlignment="1">
      <alignment horizontal="center" shrinkToFit="1"/>
    </xf>
    <xf numFmtId="1" fontId="2" fillId="0" borderId="1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18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 shrinkToFit="1"/>
    </xf>
    <xf numFmtId="180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 shrinkToFit="1"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shrinkToFit="1"/>
    </xf>
    <xf numFmtId="1" fontId="2" fillId="0" borderId="14" xfId="0" applyNumberFormat="1" applyFont="1" applyBorder="1" applyAlignment="1">
      <alignment horizontal="center" shrinkToFit="1"/>
    </xf>
    <xf numFmtId="1" fontId="2" fillId="0" borderId="3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distributed" shrinkToFit="1"/>
    </xf>
    <xf numFmtId="180" fontId="2" fillId="0" borderId="34" xfId="0" applyNumberFormat="1" applyFont="1" applyBorder="1" applyAlignment="1">
      <alignment horizontal="center" shrinkToFit="1"/>
    </xf>
    <xf numFmtId="180" fontId="2" fillId="0" borderId="34" xfId="0" applyNumberFormat="1" applyFont="1" applyBorder="1" applyAlignment="1">
      <alignment/>
    </xf>
    <xf numFmtId="180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/>
    </xf>
    <xf numFmtId="182" fontId="2" fillId="0" borderId="23" xfId="0" applyNumberFormat="1" applyFont="1" applyBorder="1" applyAlignment="1" quotePrefix="1">
      <alignment/>
    </xf>
    <xf numFmtId="183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5" xfId="0" applyNumberFormat="1" applyFont="1" applyFill="1" applyBorder="1" applyAlignment="1">
      <alignment horizontal="distributed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distributed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12" xfId="0" applyNumberFormat="1" applyFont="1" applyFill="1" applyBorder="1" applyAlignment="1">
      <alignment horizontal="center"/>
    </xf>
    <xf numFmtId="179" fontId="2" fillId="2" borderId="8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distributed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 horizontal="center"/>
    </xf>
    <xf numFmtId="179" fontId="2" fillId="2" borderId="9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49" fontId="2" fillId="2" borderId="17" xfId="0" applyNumberFormat="1" applyFont="1" applyFill="1" applyBorder="1" applyAlignment="1">
      <alignment horizontal="distributed" wrapText="1" shrinkToFit="1"/>
    </xf>
    <xf numFmtId="49" fontId="2" fillId="2" borderId="23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/>
    </xf>
    <xf numFmtId="182" fontId="2" fillId="2" borderId="23" xfId="0" applyNumberFormat="1" applyFont="1" applyFill="1" applyBorder="1" applyAlignment="1" quotePrefix="1">
      <alignment/>
    </xf>
    <xf numFmtId="2" fontId="2" fillId="2" borderId="8" xfId="0" applyNumberFormat="1" applyFont="1" applyFill="1" applyBorder="1" applyAlignment="1">
      <alignment horizontal="right"/>
    </xf>
    <xf numFmtId="49" fontId="2" fillId="2" borderId="18" xfId="0" applyNumberFormat="1" applyFont="1" applyFill="1" applyBorder="1" applyAlignment="1">
      <alignment horizontal="distributed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8" xfId="0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distributed" shrinkToFit="1"/>
    </xf>
    <xf numFmtId="49" fontId="2" fillId="2" borderId="39" xfId="0" applyNumberFormat="1" applyFont="1" applyFill="1" applyBorder="1" applyAlignment="1">
      <alignment horizontal="center" shrinkToFit="1"/>
    </xf>
    <xf numFmtId="180" fontId="2" fillId="2" borderId="23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distributed" shrinkToFit="1"/>
    </xf>
    <xf numFmtId="49" fontId="2" fillId="2" borderId="27" xfId="0" applyNumberFormat="1" applyFont="1" applyFill="1" applyBorder="1" applyAlignment="1">
      <alignment horizontal="center" shrinkToFit="1"/>
    </xf>
    <xf numFmtId="49" fontId="2" fillId="2" borderId="25" xfId="0" applyNumberFormat="1" applyFont="1" applyFill="1" applyBorder="1" applyAlignment="1">
      <alignment horizontal="distributed" wrapText="1" shrinkToFit="1"/>
    </xf>
    <xf numFmtId="49" fontId="2" fillId="2" borderId="22" xfId="0" applyNumberFormat="1" applyFont="1" applyFill="1" applyBorder="1" applyAlignment="1">
      <alignment horizontal="distributed" shrinkToFit="1"/>
    </xf>
    <xf numFmtId="49" fontId="2" fillId="2" borderId="24" xfId="0" applyNumberFormat="1" applyFont="1" applyFill="1" applyBorder="1" applyAlignment="1">
      <alignment horizontal="center" shrinkToFit="1"/>
    </xf>
    <xf numFmtId="0" fontId="2" fillId="2" borderId="16" xfId="0" applyNumberFormat="1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right" shrinkToFit="1"/>
    </xf>
    <xf numFmtId="0" fontId="2" fillId="2" borderId="39" xfId="0" applyNumberFormat="1" applyFont="1" applyFill="1" applyBorder="1" applyAlignment="1">
      <alignment horizontal="left" shrinkToFit="1"/>
    </xf>
    <xf numFmtId="0" fontId="2" fillId="2" borderId="0" xfId="0" applyNumberFormat="1" applyFont="1" applyFill="1" applyBorder="1" applyAlignment="1">
      <alignment horizontal="center" shrinkToFit="1"/>
    </xf>
    <xf numFmtId="49" fontId="2" fillId="2" borderId="40" xfId="0" applyNumberFormat="1" applyFont="1" applyFill="1" applyBorder="1" applyAlignment="1">
      <alignment horizontal="distributed" shrinkToFit="1"/>
    </xf>
    <xf numFmtId="49" fontId="2" fillId="2" borderId="28" xfId="0" applyNumberFormat="1" applyFont="1" applyFill="1" applyBorder="1" applyAlignment="1">
      <alignment horizontal="distributed" shrinkToFit="1"/>
    </xf>
    <xf numFmtId="49" fontId="2" fillId="2" borderId="30" xfId="0" applyNumberFormat="1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distributed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42" xfId="0" applyFont="1" applyBorder="1" applyAlignment="1">
      <alignment horizontal="distributed"/>
    </xf>
    <xf numFmtId="0" fontId="2" fillId="0" borderId="43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44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49" xfId="0" applyNumberFormat="1" applyFont="1" applyBorder="1" applyAlignment="1">
      <alignment shrinkToFit="1"/>
    </xf>
    <xf numFmtId="1" fontId="2" fillId="0" borderId="50" xfId="0" applyNumberFormat="1" applyFont="1" applyBorder="1" applyAlignment="1">
      <alignment shrinkToFit="1"/>
    </xf>
    <xf numFmtId="0" fontId="0" fillId="0" borderId="51" xfId="0" applyBorder="1" applyAlignment="1">
      <alignment shrinkToFit="1"/>
    </xf>
    <xf numFmtId="1" fontId="2" fillId="0" borderId="45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" fontId="2" fillId="0" borderId="52" xfId="0" applyNumberFormat="1" applyFont="1" applyBorder="1" applyAlignment="1">
      <alignment horizontal="center" shrinkToFit="1"/>
    </xf>
    <xf numFmtId="1" fontId="2" fillId="0" borderId="41" xfId="0" applyNumberFormat="1" applyFont="1" applyBorder="1" applyAlignment="1">
      <alignment horizontal="center" shrinkToFit="1"/>
    </xf>
    <xf numFmtId="1" fontId="2" fillId="0" borderId="47" xfId="0" applyNumberFormat="1" applyFont="1" applyBorder="1" applyAlignment="1">
      <alignment horizontal="distributed" vertical="center" shrinkToFit="1"/>
    </xf>
    <xf numFmtId="0" fontId="0" fillId="0" borderId="12" xfId="0" applyBorder="1" applyAlignment="1">
      <alignment vertical="center" shrinkToFit="1"/>
    </xf>
    <xf numFmtId="1" fontId="2" fillId="0" borderId="45" xfId="0" applyNumberFormat="1" applyFont="1" applyBorder="1" applyAlignment="1">
      <alignment horizontal="center" shrinkToFit="1"/>
    </xf>
    <xf numFmtId="0" fontId="0" fillId="0" borderId="46" xfId="0" applyBorder="1" applyAlignment="1">
      <alignment shrinkToFit="1"/>
    </xf>
    <xf numFmtId="1" fontId="2" fillId="0" borderId="46" xfId="0" applyNumberFormat="1" applyFont="1" applyBorder="1" applyAlignment="1">
      <alignment horizontal="center" shrinkToFit="1"/>
    </xf>
    <xf numFmtId="0" fontId="0" fillId="0" borderId="41" xfId="0" applyBorder="1" applyAlignment="1">
      <alignment horizontal="center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5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6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52" xfId="0" applyFont="1" applyFill="1" applyBorder="1" applyAlignment="1">
      <alignment horizontal="right" vertical="center"/>
    </xf>
    <xf numFmtId="0" fontId="2" fillId="2" borderId="53" xfId="0" applyFont="1" applyFill="1" applyBorder="1" applyAlignment="1">
      <alignment horizontal="right" vertical="center"/>
    </xf>
    <xf numFmtId="49" fontId="2" fillId="2" borderId="22" xfId="0" applyNumberFormat="1" applyFont="1" applyFill="1" applyBorder="1" applyAlignment="1">
      <alignment horizontal="center" shrinkToFit="1"/>
    </xf>
    <xf numFmtId="0" fontId="0" fillId="2" borderId="24" xfId="0" applyFill="1" applyBorder="1" applyAlignment="1">
      <alignment shrinkToFit="1"/>
    </xf>
    <xf numFmtId="49" fontId="2" fillId="2" borderId="22" xfId="0" applyNumberFormat="1" applyFont="1" applyFill="1" applyBorder="1" applyAlignment="1">
      <alignment horizontal="distributed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shrinkToFit="1"/>
    </xf>
    <xf numFmtId="0" fontId="2" fillId="2" borderId="42" xfId="0" applyFont="1" applyFill="1" applyBorder="1" applyAlignment="1">
      <alignment horizontal="distributed"/>
    </xf>
    <xf numFmtId="0" fontId="0" fillId="2" borderId="43" xfId="0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1.625" style="1" customWidth="1"/>
    <col min="2" max="2" width="13.625" style="1" customWidth="1"/>
    <col min="3" max="3" width="3.625" style="1" customWidth="1"/>
    <col min="4" max="4" width="5.1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72" t="s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7"/>
    </row>
    <row r="2" spans="1:15" ht="24.75" customHeight="1">
      <c r="A2" s="172" t="s">
        <v>2</v>
      </c>
      <c r="B2" s="173"/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</v>
      </c>
      <c r="O2" s="4" t="s">
        <v>18</v>
      </c>
    </row>
    <row r="3" spans="1:15" ht="300" customHeight="1">
      <c r="A3" s="174" t="s">
        <v>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0</v>
      </c>
      <c r="O4" s="8"/>
    </row>
    <row r="5" spans="1:15" ht="24.75" customHeight="1">
      <c r="A5" s="10" t="s">
        <v>4</v>
      </c>
      <c r="B5" s="11" t="s">
        <v>5</v>
      </c>
      <c r="C5" s="178" t="s">
        <v>19</v>
      </c>
      <c r="D5" s="171"/>
      <c r="E5" s="171"/>
      <c r="F5" s="171"/>
      <c r="G5" s="171"/>
      <c r="H5" s="171"/>
      <c r="I5" s="171"/>
      <c r="J5" s="171"/>
      <c r="K5" s="171"/>
      <c r="L5" s="171"/>
      <c r="M5" s="179"/>
      <c r="N5" s="11" t="s">
        <v>6</v>
      </c>
      <c r="O5" s="12" t="s">
        <v>7</v>
      </c>
    </row>
    <row r="6" spans="1:15" ht="15.75" customHeight="1">
      <c r="A6" s="29"/>
      <c r="B6" s="25"/>
      <c r="C6" s="45"/>
      <c r="D6" s="46"/>
      <c r="E6" s="46"/>
      <c r="F6" s="46"/>
      <c r="G6" s="46"/>
      <c r="H6" s="46"/>
      <c r="I6" s="46"/>
      <c r="J6" s="46"/>
      <c r="K6" s="46"/>
      <c r="L6" s="46"/>
      <c r="M6" s="47"/>
      <c r="N6" s="35"/>
      <c r="O6" s="36"/>
    </row>
    <row r="7" spans="1:15" ht="16.5" customHeight="1">
      <c r="A7" s="30" t="s">
        <v>8</v>
      </c>
      <c r="B7" s="26" t="s">
        <v>9</v>
      </c>
      <c r="C7" s="48" t="s">
        <v>10</v>
      </c>
      <c r="D7" s="50" t="s">
        <v>20</v>
      </c>
      <c r="E7" s="50" t="s">
        <v>11</v>
      </c>
      <c r="F7" s="50">
        <v>0.1</v>
      </c>
      <c r="G7" s="50" t="s">
        <v>11</v>
      </c>
      <c r="H7" s="50">
        <v>0.1</v>
      </c>
      <c r="I7" s="49" t="s">
        <v>12</v>
      </c>
      <c r="J7" s="51" t="s">
        <v>21</v>
      </c>
      <c r="K7" s="49"/>
      <c r="L7" s="51"/>
      <c r="M7" s="52"/>
      <c r="N7" s="37" t="s">
        <v>32</v>
      </c>
      <c r="O7" s="43"/>
    </row>
    <row r="8" spans="1:15" ht="15.75" customHeight="1">
      <c r="A8" s="31"/>
      <c r="B8" s="27"/>
      <c r="C8" s="53"/>
      <c r="D8" s="83"/>
      <c r="E8" s="54"/>
      <c r="F8" s="83"/>
      <c r="G8" s="54"/>
      <c r="H8" s="54"/>
      <c r="I8" s="54"/>
      <c r="J8" s="54"/>
      <c r="K8" s="54"/>
      <c r="L8" s="54"/>
      <c r="M8" s="55"/>
      <c r="N8" s="39"/>
      <c r="O8" s="44"/>
    </row>
    <row r="9" spans="1:15" ht="16.5" customHeight="1">
      <c r="A9" s="30" t="s">
        <v>13</v>
      </c>
      <c r="B9" s="26"/>
      <c r="C9" s="48"/>
      <c r="D9" s="84" t="s">
        <v>33</v>
      </c>
      <c r="E9" s="50" t="s">
        <v>14</v>
      </c>
      <c r="F9" s="84">
        <v>2</v>
      </c>
      <c r="G9" s="50" t="s">
        <v>14</v>
      </c>
      <c r="H9" s="51" t="s">
        <v>21</v>
      </c>
      <c r="I9" s="50"/>
      <c r="J9" s="50"/>
      <c r="K9" s="49"/>
      <c r="L9" s="50"/>
      <c r="M9" s="52"/>
      <c r="N9" s="37" t="s">
        <v>32</v>
      </c>
      <c r="O9" s="43"/>
    </row>
    <row r="10" spans="1:15" ht="15.75" customHeight="1">
      <c r="A10" s="31"/>
      <c r="B10" s="27"/>
      <c r="C10" s="53"/>
      <c r="D10" s="83"/>
      <c r="E10" s="54"/>
      <c r="F10" s="83"/>
      <c r="G10" s="54"/>
      <c r="H10" s="54"/>
      <c r="I10" s="54"/>
      <c r="J10" s="54"/>
      <c r="K10" s="54"/>
      <c r="L10" s="54"/>
      <c r="M10" s="55"/>
      <c r="N10" s="39"/>
      <c r="O10" s="44"/>
    </row>
    <row r="11" spans="1:15" ht="16.5" customHeight="1">
      <c r="A11" s="30" t="s">
        <v>15</v>
      </c>
      <c r="B11" s="26" t="s">
        <v>83</v>
      </c>
      <c r="C11" s="48" t="s">
        <v>34</v>
      </c>
      <c r="D11" s="50" t="s">
        <v>22</v>
      </c>
      <c r="E11" s="50" t="s">
        <v>14</v>
      </c>
      <c r="F11" s="84" t="s">
        <v>33</v>
      </c>
      <c r="G11" s="85" t="s">
        <v>16</v>
      </c>
      <c r="H11" s="50" t="s">
        <v>23</v>
      </c>
      <c r="I11" s="50" t="s">
        <v>11</v>
      </c>
      <c r="J11" s="84">
        <v>2</v>
      </c>
      <c r="K11" s="50" t="s">
        <v>14</v>
      </c>
      <c r="L11" s="50" t="s">
        <v>73</v>
      </c>
      <c r="M11" s="49" t="s">
        <v>72</v>
      </c>
      <c r="N11" s="37"/>
      <c r="O11" s="43"/>
    </row>
    <row r="12" spans="1:15" ht="15.75" customHeight="1">
      <c r="A12" s="33"/>
      <c r="B12" s="27"/>
      <c r="C12" s="53"/>
      <c r="D12" s="83"/>
      <c r="E12" s="54"/>
      <c r="F12" s="83"/>
      <c r="G12" s="54"/>
      <c r="H12" s="54"/>
      <c r="I12" s="54"/>
      <c r="J12" s="54"/>
      <c r="K12" s="54"/>
      <c r="L12" s="54"/>
      <c r="M12" s="55"/>
      <c r="N12" s="39"/>
      <c r="O12" s="44"/>
    </row>
    <row r="13" spans="1:15" ht="16.5" customHeight="1">
      <c r="A13" s="30"/>
      <c r="B13" s="26"/>
      <c r="C13" s="50" t="s">
        <v>14</v>
      </c>
      <c r="D13" s="50" t="s">
        <v>24</v>
      </c>
      <c r="E13" s="50" t="s">
        <v>14</v>
      </c>
      <c r="F13" s="86" t="s">
        <v>17</v>
      </c>
      <c r="G13" s="49" t="s">
        <v>35</v>
      </c>
      <c r="H13" s="51" t="s">
        <v>21</v>
      </c>
      <c r="I13" s="49"/>
      <c r="J13" s="86"/>
      <c r="K13" s="49"/>
      <c r="L13" s="51"/>
      <c r="M13" s="52"/>
      <c r="N13" s="37" t="s">
        <v>52</v>
      </c>
      <c r="O13" s="43"/>
    </row>
    <row r="14" spans="1:15" ht="15.75" customHeight="1">
      <c r="A14" s="31"/>
      <c r="B14" s="27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39"/>
      <c r="O14" s="40"/>
    </row>
    <row r="15" spans="1:15" ht="16.5" customHeight="1">
      <c r="A15" s="99" t="s">
        <v>74</v>
      </c>
      <c r="B15" s="25" t="s">
        <v>26</v>
      </c>
      <c r="C15" s="56"/>
      <c r="D15" s="51"/>
      <c r="E15" s="50"/>
      <c r="F15" s="50"/>
      <c r="G15" s="50"/>
      <c r="H15" s="84"/>
      <c r="I15" s="49"/>
      <c r="J15" s="49"/>
      <c r="K15" s="49"/>
      <c r="L15" s="49"/>
      <c r="M15" s="52"/>
      <c r="N15" s="37"/>
      <c r="O15" s="43"/>
    </row>
    <row r="16" spans="1:15" ht="15.75" customHeight="1">
      <c r="A16" s="31"/>
      <c r="B16" s="27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39"/>
      <c r="O16" s="40"/>
    </row>
    <row r="17" spans="1:15" ht="16.5" customHeight="1">
      <c r="A17" s="30"/>
      <c r="B17" s="26" t="s">
        <v>27</v>
      </c>
      <c r="C17" s="56"/>
      <c r="D17" s="96">
        <v>10</v>
      </c>
      <c r="E17" s="50" t="s">
        <v>28</v>
      </c>
      <c r="F17" s="50">
        <v>2</v>
      </c>
      <c r="G17" s="50"/>
      <c r="H17" s="84"/>
      <c r="I17" s="49"/>
      <c r="J17" s="49"/>
      <c r="K17" s="49"/>
      <c r="L17" s="49"/>
      <c r="M17" s="52"/>
      <c r="N17" s="37" t="s">
        <v>29</v>
      </c>
      <c r="O17" s="43">
        <v>5</v>
      </c>
    </row>
    <row r="18" spans="1:15" ht="15.75" customHeight="1">
      <c r="A18" s="33"/>
      <c r="B18" s="27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39"/>
      <c r="O18" s="40"/>
    </row>
    <row r="19" spans="1:15" ht="16.5" customHeight="1">
      <c r="A19" s="30"/>
      <c r="B19" s="26" t="s">
        <v>30</v>
      </c>
      <c r="C19" s="56"/>
      <c r="D19" s="96">
        <v>10</v>
      </c>
      <c r="E19" s="50" t="s">
        <v>28</v>
      </c>
      <c r="F19" s="50">
        <v>2.43</v>
      </c>
      <c r="G19" s="50"/>
      <c r="H19" s="84"/>
      <c r="I19" s="49"/>
      <c r="J19" s="49"/>
      <c r="K19" s="49"/>
      <c r="L19" s="49"/>
      <c r="M19" s="52"/>
      <c r="N19" s="37" t="s">
        <v>29</v>
      </c>
      <c r="O19" s="43">
        <v>4.115</v>
      </c>
    </row>
    <row r="20" spans="1:15" ht="15.75" customHeight="1">
      <c r="A20" s="31"/>
      <c r="B20" s="27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39"/>
      <c r="O20" s="40"/>
    </row>
    <row r="21" spans="1:15" ht="16.5" customHeight="1">
      <c r="A21" s="30"/>
      <c r="B21" s="26" t="s">
        <v>51</v>
      </c>
      <c r="C21" s="56"/>
      <c r="D21" s="96">
        <v>10</v>
      </c>
      <c r="E21" s="50" t="s">
        <v>28</v>
      </c>
      <c r="F21" s="50">
        <v>2.36</v>
      </c>
      <c r="G21" s="49"/>
      <c r="H21" s="49"/>
      <c r="I21" s="49"/>
      <c r="J21" s="49"/>
      <c r="K21" s="49"/>
      <c r="L21" s="49"/>
      <c r="M21" s="52"/>
      <c r="N21" s="37" t="s">
        <v>29</v>
      </c>
      <c r="O21" s="43">
        <v>4.237</v>
      </c>
    </row>
    <row r="22" spans="1:15" ht="15.75" customHeight="1">
      <c r="A22" s="31"/>
      <c r="B22" s="27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39"/>
      <c r="O22" s="40"/>
    </row>
    <row r="23" spans="1:15" ht="16.5" customHeight="1">
      <c r="A23" s="30"/>
      <c r="B23" s="25" t="s">
        <v>79</v>
      </c>
      <c r="C23" s="56"/>
      <c r="D23" s="51"/>
      <c r="E23" s="50"/>
      <c r="F23" s="50"/>
      <c r="G23" s="49"/>
      <c r="H23" s="49"/>
      <c r="I23" s="49"/>
      <c r="J23" s="49"/>
      <c r="K23" s="49"/>
      <c r="L23" s="49"/>
      <c r="M23" s="52"/>
      <c r="N23" s="37"/>
      <c r="O23" s="43"/>
    </row>
    <row r="24" spans="1:15" ht="15.75" customHeight="1">
      <c r="A24" s="31"/>
      <c r="B24" s="27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39"/>
      <c r="O24" s="40"/>
    </row>
    <row r="25" spans="1:15" ht="16.5" customHeight="1">
      <c r="A25" s="30"/>
      <c r="B25" s="26" t="s">
        <v>31</v>
      </c>
      <c r="C25" s="56"/>
      <c r="D25" s="96">
        <v>10</v>
      </c>
      <c r="E25" s="50" t="s">
        <v>28</v>
      </c>
      <c r="F25" s="50">
        <v>4</v>
      </c>
      <c r="G25" s="49"/>
      <c r="H25" s="49"/>
      <c r="I25" s="49"/>
      <c r="J25" s="49"/>
      <c r="K25" s="49"/>
      <c r="L25" s="49"/>
      <c r="M25" s="52"/>
      <c r="N25" s="37" t="s">
        <v>29</v>
      </c>
      <c r="O25" s="43">
        <v>2.5</v>
      </c>
    </row>
    <row r="26" spans="1:15" ht="15.75" customHeight="1">
      <c r="A26" s="31"/>
      <c r="B26" s="27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39"/>
      <c r="O26" s="40"/>
    </row>
    <row r="27" spans="1:15" ht="16.5" customHeight="1">
      <c r="A27" s="30"/>
      <c r="B27" s="26"/>
      <c r="C27" s="56"/>
      <c r="D27" s="49"/>
      <c r="E27" s="49"/>
      <c r="F27" s="49"/>
      <c r="G27" s="49"/>
      <c r="H27" s="49"/>
      <c r="I27" s="49"/>
      <c r="J27" s="49"/>
      <c r="K27" s="49"/>
      <c r="L27" s="49"/>
      <c r="M27" s="52"/>
      <c r="N27" s="37"/>
      <c r="O27" s="38"/>
    </row>
    <row r="28" spans="1:15" ht="15.75" customHeight="1">
      <c r="A28" s="31"/>
      <c r="B28" s="27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39"/>
      <c r="O28" s="40"/>
    </row>
    <row r="29" spans="1:15" ht="16.5" customHeight="1">
      <c r="A29" s="30"/>
      <c r="B29" s="26"/>
      <c r="C29" s="56"/>
      <c r="D29" s="49"/>
      <c r="E29" s="49"/>
      <c r="F29" s="49"/>
      <c r="G29" s="49"/>
      <c r="H29" s="49"/>
      <c r="I29" s="49"/>
      <c r="J29" s="49"/>
      <c r="K29" s="49"/>
      <c r="L29" s="49"/>
      <c r="M29" s="52"/>
      <c r="N29" s="37"/>
      <c r="O29" s="38"/>
    </row>
    <row r="30" spans="1:15" ht="15.75" customHeight="1">
      <c r="A30" s="31"/>
      <c r="B30" s="27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39"/>
      <c r="O30" s="40"/>
    </row>
    <row r="31" spans="1:15" ht="16.5" customHeight="1">
      <c r="A31" s="32"/>
      <c r="B31" s="28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41"/>
      <c r="O31" s="42"/>
    </row>
  </sheetData>
  <mergeCells count="4">
    <mergeCell ref="A2:B2"/>
    <mergeCell ref="A3:O3"/>
    <mergeCell ref="A1:O1"/>
    <mergeCell ref="C5:M5"/>
  </mergeCells>
  <printOptions/>
  <pageMargins left="0.7874015748031497" right="0.5905511811023623" top="0.7874015748031497" bottom="0.35433070866141736" header="0" footer="0"/>
  <pageSetup orientation="portrait" paperSize="9" r:id="rId3"/>
  <legacyDrawing r:id="rId2"/>
  <oleObjects>
    <oleObject progId="AutoCADLT.Drawing.4" shapeId="1702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72" t="s">
        <v>36</v>
      </c>
      <c r="B1" s="173"/>
      <c r="C1" s="173"/>
      <c r="D1" s="173"/>
      <c r="E1" s="173"/>
      <c r="F1" s="173"/>
      <c r="G1" s="173"/>
      <c r="H1" s="173"/>
      <c r="I1" s="177"/>
    </row>
    <row r="2" spans="1:9" ht="24.75" customHeight="1">
      <c r="A2" s="172" t="s">
        <v>2</v>
      </c>
      <c r="B2" s="173"/>
      <c r="C2" s="180"/>
      <c r="D2" s="2" t="s">
        <v>50</v>
      </c>
      <c r="E2" s="2"/>
      <c r="F2" s="2"/>
      <c r="G2" s="2"/>
      <c r="H2" s="3"/>
      <c r="I2" s="4"/>
    </row>
    <row r="3" spans="1:9" s="9" customFormat="1" ht="15" customHeight="1">
      <c r="A3" s="60" t="s">
        <v>37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181" t="s">
        <v>23</v>
      </c>
      <c r="B4" s="184" t="s">
        <v>25</v>
      </c>
      <c r="C4" s="185"/>
      <c r="D4" s="186" t="s">
        <v>22</v>
      </c>
      <c r="E4" s="184" t="s">
        <v>44</v>
      </c>
      <c r="F4" s="185"/>
      <c r="G4" s="184" t="s">
        <v>45</v>
      </c>
      <c r="H4" s="185"/>
      <c r="I4" s="189" t="s">
        <v>46</v>
      </c>
    </row>
    <row r="5" spans="1:9" ht="13.5" customHeight="1" hidden="1">
      <c r="A5" s="182"/>
      <c r="B5" s="63">
        <v>27</v>
      </c>
      <c r="C5" s="64">
        <v>400</v>
      </c>
      <c r="D5" s="187"/>
      <c r="E5" s="64">
        <v>450</v>
      </c>
      <c r="F5" s="64"/>
      <c r="G5" s="64"/>
      <c r="H5" s="64"/>
      <c r="I5" s="190"/>
    </row>
    <row r="6" spans="1:9" ht="13.5" customHeight="1">
      <c r="A6" s="183"/>
      <c r="B6" s="87" t="s">
        <v>53</v>
      </c>
      <c r="C6" s="87" t="s">
        <v>80</v>
      </c>
      <c r="D6" s="188"/>
      <c r="E6" s="87" t="s">
        <v>53</v>
      </c>
      <c r="F6" s="87" t="s">
        <v>81</v>
      </c>
      <c r="G6" s="87" t="s">
        <v>53</v>
      </c>
      <c r="H6" s="87" t="s">
        <v>81</v>
      </c>
      <c r="I6" s="191"/>
    </row>
    <row r="7" spans="1:11" ht="13.5" customHeight="1">
      <c r="A7" s="62">
        <v>200</v>
      </c>
      <c r="B7" s="63">
        <v>27</v>
      </c>
      <c r="C7" s="64"/>
      <c r="D7" s="64">
        <v>500</v>
      </c>
      <c r="E7" s="64">
        <v>354</v>
      </c>
      <c r="F7" s="64"/>
      <c r="G7" s="64">
        <v>230</v>
      </c>
      <c r="H7" s="64"/>
      <c r="I7" s="73">
        <v>100</v>
      </c>
      <c r="K7" s="97"/>
    </row>
    <row r="8" spans="1:11" ht="13.5" customHeight="1">
      <c r="A8" s="62">
        <v>250</v>
      </c>
      <c r="B8" s="63">
        <v>28</v>
      </c>
      <c r="C8" s="64"/>
      <c r="D8" s="64">
        <v>550</v>
      </c>
      <c r="E8" s="64">
        <v>406</v>
      </c>
      <c r="F8" s="64"/>
      <c r="G8" s="64">
        <v>260</v>
      </c>
      <c r="H8" s="64"/>
      <c r="I8" s="73">
        <v>100</v>
      </c>
      <c r="K8" s="97"/>
    </row>
    <row r="9" spans="1:11" ht="13.5" customHeight="1">
      <c r="A9" s="62">
        <v>300</v>
      </c>
      <c r="B9" s="63">
        <v>30</v>
      </c>
      <c r="C9" s="64"/>
      <c r="D9" s="64">
        <v>600</v>
      </c>
      <c r="E9" s="64">
        <v>460</v>
      </c>
      <c r="F9" s="64"/>
      <c r="G9" s="64">
        <v>280</v>
      </c>
      <c r="H9" s="64"/>
      <c r="I9" s="73">
        <v>100</v>
      </c>
      <c r="K9" s="97"/>
    </row>
    <row r="10" spans="1:11" ht="13.5" customHeight="1">
      <c r="A10" s="62">
        <v>350</v>
      </c>
      <c r="B10" s="63">
        <v>32</v>
      </c>
      <c r="C10" s="64"/>
      <c r="D10" s="64">
        <v>650</v>
      </c>
      <c r="E10" s="64">
        <v>514</v>
      </c>
      <c r="F10" s="64"/>
      <c r="G10" s="64">
        <v>310</v>
      </c>
      <c r="H10" s="64"/>
      <c r="I10" s="73">
        <v>100</v>
      </c>
      <c r="K10" s="97"/>
    </row>
    <row r="11" spans="1:11" ht="13.5" customHeight="1">
      <c r="A11" s="62">
        <v>400</v>
      </c>
      <c r="B11" s="63">
        <v>35</v>
      </c>
      <c r="C11" s="64"/>
      <c r="D11" s="64">
        <v>700</v>
      </c>
      <c r="E11" s="64">
        <v>620</v>
      </c>
      <c r="F11" s="64"/>
      <c r="G11" s="64">
        <v>390</v>
      </c>
      <c r="H11" s="64"/>
      <c r="I11" s="73">
        <v>150</v>
      </c>
      <c r="K11" s="97"/>
    </row>
    <row r="12" spans="1:11" ht="13.5" customHeight="1">
      <c r="A12" s="62">
        <v>450</v>
      </c>
      <c r="B12" s="63">
        <v>38</v>
      </c>
      <c r="C12" s="64"/>
      <c r="D12" s="64">
        <v>750</v>
      </c>
      <c r="E12" s="64">
        <v>676</v>
      </c>
      <c r="F12" s="64"/>
      <c r="G12" s="64">
        <v>420</v>
      </c>
      <c r="H12" s="64"/>
      <c r="I12" s="73">
        <v>150</v>
      </c>
      <c r="K12" s="97"/>
    </row>
    <row r="13" spans="1:11" ht="13.5" customHeight="1">
      <c r="A13" s="62">
        <v>500</v>
      </c>
      <c r="B13" s="63">
        <v>42</v>
      </c>
      <c r="C13" s="64">
        <v>65</v>
      </c>
      <c r="D13" s="64">
        <v>800</v>
      </c>
      <c r="E13" s="64">
        <v>734</v>
      </c>
      <c r="F13" s="64">
        <v>780</v>
      </c>
      <c r="G13" s="64">
        <v>450</v>
      </c>
      <c r="H13" s="64">
        <v>470</v>
      </c>
      <c r="I13" s="73">
        <v>150</v>
      </c>
      <c r="K13" s="97"/>
    </row>
    <row r="14" spans="1:11" ht="13.5" customHeight="1">
      <c r="A14" s="62">
        <v>600</v>
      </c>
      <c r="B14" s="63">
        <v>50</v>
      </c>
      <c r="C14" s="64">
        <v>69</v>
      </c>
      <c r="D14" s="64">
        <v>900</v>
      </c>
      <c r="E14" s="64">
        <v>850</v>
      </c>
      <c r="F14" s="64">
        <v>888</v>
      </c>
      <c r="G14" s="64">
        <v>500</v>
      </c>
      <c r="H14" s="64">
        <v>520</v>
      </c>
      <c r="I14" s="73">
        <v>150</v>
      </c>
      <c r="K14" s="97"/>
    </row>
    <row r="15" spans="1:11" ht="13.5" customHeight="1">
      <c r="A15" s="62">
        <v>700</v>
      </c>
      <c r="B15" s="63">
        <v>58</v>
      </c>
      <c r="C15" s="64">
        <v>71</v>
      </c>
      <c r="D15" s="64">
        <v>1050</v>
      </c>
      <c r="E15" s="64">
        <v>1016</v>
      </c>
      <c r="F15" s="64">
        <v>1042</v>
      </c>
      <c r="G15" s="64">
        <v>610</v>
      </c>
      <c r="H15" s="64">
        <v>630</v>
      </c>
      <c r="I15" s="73">
        <v>200</v>
      </c>
      <c r="K15" s="97"/>
    </row>
    <row r="16" spans="1:11" ht="13.5" customHeight="1">
      <c r="A16" s="62">
        <v>800</v>
      </c>
      <c r="B16" s="63">
        <v>66</v>
      </c>
      <c r="C16" s="64">
        <v>75</v>
      </c>
      <c r="D16" s="64">
        <v>1200</v>
      </c>
      <c r="E16" s="64">
        <v>1132</v>
      </c>
      <c r="F16" s="64">
        <v>1150</v>
      </c>
      <c r="G16" s="64">
        <v>670</v>
      </c>
      <c r="H16" s="64">
        <v>680</v>
      </c>
      <c r="I16" s="73">
        <v>200</v>
      </c>
      <c r="K16" s="97"/>
    </row>
    <row r="17" spans="1:11" ht="13.5" customHeight="1">
      <c r="A17" s="62">
        <v>900</v>
      </c>
      <c r="B17" s="63">
        <v>75</v>
      </c>
      <c r="C17" s="64">
        <v>80</v>
      </c>
      <c r="D17" s="64">
        <v>1350</v>
      </c>
      <c r="E17" s="64">
        <v>1250</v>
      </c>
      <c r="F17" s="64">
        <v>1260</v>
      </c>
      <c r="G17" s="64">
        <v>730</v>
      </c>
      <c r="H17" s="64">
        <v>730</v>
      </c>
      <c r="I17" s="73">
        <v>200</v>
      </c>
      <c r="K17" s="97"/>
    </row>
    <row r="18" spans="1:11" ht="13.5" customHeight="1">
      <c r="A18" s="62">
        <v>1000</v>
      </c>
      <c r="B18" s="63">
        <v>82</v>
      </c>
      <c r="C18" s="64">
        <v>85</v>
      </c>
      <c r="D18" s="64">
        <v>1450</v>
      </c>
      <c r="E18" s="64">
        <v>1364</v>
      </c>
      <c r="F18" s="64">
        <v>1370</v>
      </c>
      <c r="G18" s="64">
        <v>790</v>
      </c>
      <c r="H18" s="64">
        <v>790</v>
      </c>
      <c r="I18" s="73">
        <v>200</v>
      </c>
      <c r="K18" s="97"/>
    </row>
    <row r="19" spans="1:11" ht="13.5" customHeight="1">
      <c r="A19" s="62">
        <v>1100</v>
      </c>
      <c r="B19" s="63">
        <v>88</v>
      </c>
      <c r="C19" s="64">
        <v>90</v>
      </c>
      <c r="D19" s="64">
        <v>1600</v>
      </c>
      <c r="E19" s="64">
        <v>1526</v>
      </c>
      <c r="F19" s="64">
        <v>1530</v>
      </c>
      <c r="G19" s="64">
        <v>890</v>
      </c>
      <c r="H19" s="64">
        <v>890</v>
      </c>
      <c r="I19" s="73">
        <v>250</v>
      </c>
      <c r="K19" s="97"/>
    </row>
    <row r="20" spans="1:11" ht="13.5" customHeight="1">
      <c r="A20" s="62">
        <v>1200</v>
      </c>
      <c r="B20" s="63">
        <v>95</v>
      </c>
      <c r="C20" s="64">
        <v>95</v>
      </c>
      <c r="D20" s="64">
        <v>1750</v>
      </c>
      <c r="E20" s="64">
        <v>1640</v>
      </c>
      <c r="F20" s="64">
        <v>1640</v>
      </c>
      <c r="G20" s="64">
        <v>950</v>
      </c>
      <c r="H20" s="64">
        <v>950</v>
      </c>
      <c r="I20" s="73">
        <v>250</v>
      </c>
      <c r="K20" s="97"/>
    </row>
    <row r="21" spans="1:11" ht="13.5" customHeight="1">
      <c r="A21" s="62">
        <v>1350</v>
      </c>
      <c r="B21" s="63">
        <v>103</v>
      </c>
      <c r="C21" s="64">
        <v>100</v>
      </c>
      <c r="D21" s="64">
        <v>1900</v>
      </c>
      <c r="E21" s="64">
        <v>1806</v>
      </c>
      <c r="F21" s="64">
        <v>1800</v>
      </c>
      <c r="G21" s="64">
        <v>1030</v>
      </c>
      <c r="H21" s="64">
        <v>1030</v>
      </c>
      <c r="I21" s="73">
        <v>250</v>
      </c>
      <c r="K21" s="97"/>
    </row>
    <row r="22" spans="1:11" ht="13.5" customHeight="1">
      <c r="A22" s="62">
        <v>1500</v>
      </c>
      <c r="B22" s="63">
        <v>112</v>
      </c>
      <c r="C22" s="64">
        <v>110</v>
      </c>
      <c r="D22" s="64">
        <v>2100</v>
      </c>
      <c r="E22" s="64">
        <v>1974</v>
      </c>
      <c r="F22" s="64">
        <v>1970</v>
      </c>
      <c r="G22" s="64">
        <v>1120</v>
      </c>
      <c r="H22" s="64">
        <v>1110</v>
      </c>
      <c r="I22" s="73">
        <v>250</v>
      </c>
      <c r="K22" s="97"/>
    </row>
    <row r="23" spans="1:11" ht="13.5" customHeight="1">
      <c r="A23" s="62">
        <v>1650</v>
      </c>
      <c r="B23" s="63">
        <v>120</v>
      </c>
      <c r="C23" s="64">
        <v>120</v>
      </c>
      <c r="D23" s="64">
        <v>2350</v>
      </c>
      <c r="E23" s="64">
        <v>2190</v>
      </c>
      <c r="F23" s="64">
        <v>2190</v>
      </c>
      <c r="G23" s="64">
        <v>1250</v>
      </c>
      <c r="H23" s="64">
        <v>1250</v>
      </c>
      <c r="I23" s="73">
        <v>300</v>
      </c>
      <c r="K23" s="97"/>
    </row>
    <row r="24" spans="1:11" ht="13.5" customHeight="1">
      <c r="A24" s="62">
        <v>1800</v>
      </c>
      <c r="B24" s="63">
        <v>127</v>
      </c>
      <c r="C24" s="64">
        <v>125</v>
      </c>
      <c r="D24" s="64">
        <v>2500</v>
      </c>
      <c r="E24" s="64">
        <v>2354</v>
      </c>
      <c r="F24" s="64">
        <v>2350</v>
      </c>
      <c r="G24" s="64">
        <v>1330</v>
      </c>
      <c r="H24" s="64">
        <v>1330</v>
      </c>
      <c r="I24" s="73">
        <v>300</v>
      </c>
      <c r="K24" s="97"/>
    </row>
    <row r="25" spans="1:11" ht="13.5" customHeight="1">
      <c r="A25" s="62">
        <v>2000</v>
      </c>
      <c r="B25" s="63">
        <v>145</v>
      </c>
      <c r="C25" s="64">
        <v>135</v>
      </c>
      <c r="D25" s="64">
        <v>2800</v>
      </c>
      <c r="E25" s="64">
        <v>2590</v>
      </c>
      <c r="F25" s="64">
        <v>2570</v>
      </c>
      <c r="G25" s="64">
        <v>1450</v>
      </c>
      <c r="H25" s="64">
        <v>1440</v>
      </c>
      <c r="I25" s="73">
        <v>300</v>
      </c>
      <c r="K25" s="97"/>
    </row>
    <row r="26" spans="1:9" ht="13.5" customHeight="1">
      <c r="A26" s="62"/>
      <c r="B26" s="63"/>
      <c r="C26" s="64"/>
      <c r="D26" s="64"/>
      <c r="E26" s="64"/>
      <c r="F26" s="64"/>
      <c r="G26" s="64"/>
      <c r="H26" s="64"/>
      <c r="I26" s="73"/>
    </row>
    <row r="27" spans="1:9" ht="13.5" customHeight="1">
      <c r="A27" s="62"/>
      <c r="B27" s="63"/>
      <c r="C27" s="64"/>
      <c r="D27" s="64"/>
      <c r="E27" s="64"/>
      <c r="F27" s="64"/>
      <c r="G27" s="64"/>
      <c r="H27" s="64"/>
      <c r="I27" s="73"/>
    </row>
    <row r="28" spans="1:9" ht="13.5" customHeight="1">
      <c r="A28" s="62"/>
      <c r="B28" s="63"/>
      <c r="C28" s="66"/>
      <c r="D28" s="66"/>
      <c r="E28" s="66"/>
      <c r="F28" s="66"/>
      <c r="G28" s="66"/>
      <c r="H28" s="66"/>
      <c r="I28" s="74"/>
    </row>
    <row r="29" spans="1:9" ht="15" customHeight="1">
      <c r="A29" s="68" t="s">
        <v>38</v>
      </c>
      <c r="B29" s="69"/>
      <c r="C29" s="69"/>
      <c r="D29" s="69"/>
      <c r="E29" s="69"/>
      <c r="F29" s="69"/>
      <c r="G29" s="69"/>
      <c r="H29" s="70" t="s">
        <v>0</v>
      </c>
      <c r="I29" s="71"/>
    </row>
    <row r="30" spans="1:9" ht="15" customHeight="1">
      <c r="A30" s="192" t="s">
        <v>39</v>
      </c>
      <c r="B30" s="199" t="s">
        <v>8</v>
      </c>
      <c r="C30" s="195" t="s">
        <v>40</v>
      </c>
      <c r="D30" s="196"/>
      <c r="E30" s="201" t="s">
        <v>41</v>
      </c>
      <c r="F30" s="202"/>
      <c r="G30" s="201" t="s">
        <v>42</v>
      </c>
      <c r="H30" s="203"/>
      <c r="I30" s="189" t="s">
        <v>43</v>
      </c>
    </row>
    <row r="31" spans="1:9" ht="15.75" customHeight="1">
      <c r="A31" s="193"/>
      <c r="B31" s="200"/>
      <c r="C31" s="197" t="s">
        <v>47</v>
      </c>
      <c r="D31" s="198"/>
      <c r="E31" s="197" t="s">
        <v>48</v>
      </c>
      <c r="F31" s="198"/>
      <c r="G31" s="197" t="s">
        <v>29</v>
      </c>
      <c r="H31" s="204"/>
      <c r="I31" s="190"/>
    </row>
    <row r="32" spans="1:9" ht="15" customHeight="1">
      <c r="A32" s="194"/>
      <c r="B32" s="88" t="s">
        <v>47</v>
      </c>
      <c r="C32" s="87" t="s">
        <v>53</v>
      </c>
      <c r="D32" s="87" t="s">
        <v>79</v>
      </c>
      <c r="E32" s="87" t="s">
        <v>53</v>
      </c>
      <c r="F32" s="87" t="s">
        <v>79</v>
      </c>
      <c r="G32" s="87" t="s">
        <v>53</v>
      </c>
      <c r="H32" s="87" t="s">
        <v>81</v>
      </c>
      <c r="I32" s="191"/>
    </row>
    <row r="33" spans="1:9" ht="13.5" customHeight="1">
      <c r="A33" s="62">
        <v>200</v>
      </c>
      <c r="B33" s="75">
        <f aca="true" t="shared" si="0" ref="B33:B51">(D7+100+100)/1000*10</f>
        <v>7</v>
      </c>
      <c r="C33" s="76">
        <f aca="true" t="shared" si="1" ref="C33:C51">G7/1000*2*10</f>
        <v>4.6000000000000005</v>
      </c>
      <c r="D33" s="76"/>
      <c r="E33" s="98">
        <f>(D7*G7-PI()*(A7/2+B7)^2*(360-DEGREES(2*ACOS((G7-I7-A7/2-B7)/(A7/2+B7))))/360-(G7-I7-A7/2-B7)*2*(A7/2+B7)*SIN(RADIANS(DEGREES(ACOS((G7-I7-A7/2-B7)/(A7/2+B7)))))/2)/100000</f>
        <v>0.8890269691719954</v>
      </c>
      <c r="F33" s="78"/>
      <c r="G33" s="76">
        <f>10/2</f>
        <v>5</v>
      </c>
      <c r="H33" s="77"/>
      <c r="I33" s="94"/>
    </row>
    <row r="34" spans="1:9" ht="13.5" customHeight="1">
      <c r="A34" s="62">
        <v>250</v>
      </c>
      <c r="B34" s="75">
        <f t="shared" si="0"/>
        <v>7.5</v>
      </c>
      <c r="C34" s="76">
        <f t="shared" si="1"/>
        <v>5.2</v>
      </c>
      <c r="D34" s="76"/>
      <c r="E34" s="92">
        <f aca="true" t="shared" si="2" ref="E34:E51">(D8*G8-PI()*(A8/2+B8)^2*(360-DEGREES(2*ACOS((G8-I8-A8/2-B8)/(A8/2+B8))))/360-(G8-I8-A8/2-B8)*2*(A8/2+B8)*SIN(RADIANS(DEGREES(ACOS((G8-I8-A8/2-B8)/(A8/2+B8)))))/2)/100000</f>
        <v>1.0408797629755357</v>
      </c>
      <c r="F34" s="92"/>
      <c r="G34" s="76">
        <f>10/2</f>
        <v>5</v>
      </c>
      <c r="H34" s="76"/>
      <c r="I34" s="89"/>
    </row>
    <row r="35" spans="1:9" ht="13.5" customHeight="1">
      <c r="A35" s="62">
        <v>300</v>
      </c>
      <c r="B35" s="75">
        <f t="shared" si="0"/>
        <v>8</v>
      </c>
      <c r="C35" s="76">
        <f t="shared" si="1"/>
        <v>5.6000000000000005</v>
      </c>
      <c r="D35" s="76"/>
      <c r="E35" s="92">
        <f t="shared" si="2"/>
        <v>1.1710619901184536</v>
      </c>
      <c r="F35" s="92"/>
      <c r="G35" s="76">
        <f>10/2</f>
        <v>5</v>
      </c>
      <c r="H35" s="77"/>
      <c r="I35" s="65"/>
    </row>
    <row r="36" spans="1:9" ht="13.5" customHeight="1">
      <c r="A36" s="62">
        <v>350</v>
      </c>
      <c r="B36" s="75">
        <f t="shared" si="0"/>
        <v>8.5</v>
      </c>
      <c r="C36" s="76">
        <f t="shared" si="1"/>
        <v>6.2</v>
      </c>
      <c r="D36" s="76"/>
      <c r="E36" s="92">
        <f t="shared" si="2"/>
        <v>1.329509916727963</v>
      </c>
      <c r="F36" s="92"/>
      <c r="G36" s="76">
        <f>10/2</f>
        <v>5</v>
      </c>
      <c r="H36" s="76"/>
      <c r="I36" s="89"/>
    </row>
    <row r="37" spans="1:9" ht="13.5" customHeight="1">
      <c r="A37" s="62">
        <v>400</v>
      </c>
      <c r="B37" s="75">
        <f t="shared" si="0"/>
        <v>9</v>
      </c>
      <c r="C37" s="76">
        <f t="shared" si="1"/>
        <v>7.800000000000001</v>
      </c>
      <c r="D37" s="76">
        <f>H11/1000*2*10</f>
        <v>0</v>
      </c>
      <c r="E37" s="92">
        <f t="shared" si="2"/>
        <v>1.8390295016975806</v>
      </c>
      <c r="F37" s="92"/>
      <c r="G37" s="76">
        <f aca="true" t="shared" si="3" ref="G37:G47">10/2.43</f>
        <v>4.11522633744856</v>
      </c>
      <c r="H37" s="77"/>
      <c r="I37" s="65"/>
    </row>
    <row r="38" spans="1:9" ht="13.5" customHeight="1">
      <c r="A38" s="62">
        <v>450</v>
      </c>
      <c r="B38" s="75">
        <f t="shared" si="0"/>
        <v>9.5</v>
      </c>
      <c r="C38" s="76">
        <f t="shared" si="1"/>
        <v>8.4</v>
      </c>
      <c r="D38" s="76"/>
      <c r="E38" s="92">
        <f t="shared" si="2"/>
        <v>2.0266802364563343</v>
      </c>
      <c r="F38" s="92"/>
      <c r="G38" s="76">
        <f t="shared" si="3"/>
        <v>4.11522633744856</v>
      </c>
      <c r="H38" s="76"/>
      <c r="I38" s="95"/>
    </row>
    <row r="39" spans="1:9" ht="13.5" customHeight="1">
      <c r="A39" s="62">
        <v>500</v>
      </c>
      <c r="B39" s="75">
        <f t="shared" si="0"/>
        <v>10</v>
      </c>
      <c r="C39" s="76">
        <f t="shared" si="1"/>
        <v>9</v>
      </c>
      <c r="D39" s="76">
        <f aca="true" t="shared" si="4" ref="D39:D51">H13/1000*2*10</f>
        <v>9.399999999999999</v>
      </c>
      <c r="E39" s="92">
        <f t="shared" si="2"/>
        <v>2.213962065328703</v>
      </c>
      <c r="F39" s="92">
        <f>(D13*H13-PI()*(A13/2+C13)^2*(360-DEGREES(2*ACOS((H13-I13-A13/2-C13)/(A13/2+C13))))/360-(H13-I13-A13/2-C13)*2*(A13/2+C13)*SIN(RADIANS(DEGREES(ACOS((H13-I13-A13/2-C13)/(A13/2+C13)))))/2)/100000</f>
        <v>2.1698786675390815</v>
      </c>
      <c r="G39" s="76">
        <f t="shared" si="3"/>
        <v>4.11522633744856</v>
      </c>
      <c r="H39" s="77">
        <f aca="true" t="shared" si="5" ref="H39:H51">10/4</f>
        <v>2.5</v>
      </c>
      <c r="I39" s="65"/>
    </row>
    <row r="40" spans="1:9" ht="13.5" customHeight="1">
      <c r="A40" s="62">
        <v>600</v>
      </c>
      <c r="B40" s="75">
        <f t="shared" si="0"/>
        <v>11</v>
      </c>
      <c r="C40" s="76">
        <f t="shared" si="1"/>
        <v>10</v>
      </c>
      <c r="D40" s="76">
        <f t="shared" si="4"/>
        <v>10.4</v>
      </c>
      <c r="E40" s="92">
        <f t="shared" si="2"/>
        <v>2.5757744996762515</v>
      </c>
      <c r="F40" s="92">
        <f aca="true" t="shared" si="6" ref="F40:F51">(D14*H14-PI()*(A14/2+C14)^2*(360-DEGREES(2*ACOS((H14-I14-A14/2-C14)/(A14/2+C14))))/360-(H14-I14-A14/2-C14)*2*(A14/2+C14)*SIN(RADIANS(DEGREES(ACOS((H14-I14-A14/2-C14)/(A14/2+C14)))))/2)/100000</f>
        <v>2.5338080225062343</v>
      </c>
      <c r="G40" s="76">
        <f t="shared" si="3"/>
        <v>4.11522633744856</v>
      </c>
      <c r="H40" s="77">
        <f t="shared" si="5"/>
        <v>2.5</v>
      </c>
      <c r="I40" s="95"/>
    </row>
    <row r="41" spans="1:9" ht="13.5" customHeight="1">
      <c r="A41" s="62">
        <v>700</v>
      </c>
      <c r="B41" s="75">
        <f t="shared" si="0"/>
        <v>12.5</v>
      </c>
      <c r="C41" s="76">
        <f t="shared" si="1"/>
        <v>12.2</v>
      </c>
      <c r="D41" s="76">
        <f t="shared" si="4"/>
        <v>12.6</v>
      </c>
      <c r="E41" s="92">
        <f t="shared" si="2"/>
        <v>3.773869667923856</v>
      </c>
      <c r="F41" s="92">
        <f t="shared" si="6"/>
        <v>3.7551306547926915</v>
      </c>
      <c r="G41" s="76">
        <f t="shared" si="3"/>
        <v>4.11522633744856</v>
      </c>
      <c r="H41" s="77">
        <f t="shared" si="5"/>
        <v>2.5</v>
      </c>
      <c r="I41" s="65"/>
    </row>
    <row r="42" spans="1:9" ht="13.5" customHeight="1">
      <c r="A42" s="62">
        <v>800</v>
      </c>
      <c r="B42" s="75">
        <f t="shared" si="0"/>
        <v>14</v>
      </c>
      <c r="C42" s="76">
        <f t="shared" si="1"/>
        <v>13.4</v>
      </c>
      <c r="D42" s="76">
        <f t="shared" si="4"/>
        <v>13.600000000000001</v>
      </c>
      <c r="E42" s="92">
        <f t="shared" si="2"/>
        <v>4.591641986387187</v>
      </c>
      <c r="F42" s="92">
        <f t="shared" si="6"/>
        <v>4.568391664876577</v>
      </c>
      <c r="G42" s="76">
        <f t="shared" si="3"/>
        <v>4.11522633744856</v>
      </c>
      <c r="H42" s="77">
        <f t="shared" si="5"/>
        <v>2.5</v>
      </c>
      <c r="I42" s="95"/>
    </row>
    <row r="43" spans="1:9" ht="13.5" customHeight="1">
      <c r="A43" s="62">
        <v>900</v>
      </c>
      <c r="B43" s="75">
        <f t="shared" si="0"/>
        <v>15.5</v>
      </c>
      <c r="C43" s="76">
        <f t="shared" si="1"/>
        <v>14.6</v>
      </c>
      <c r="D43" s="76">
        <f t="shared" si="4"/>
        <v>14.6</v>
      </c>
      <c r="E43" s="92">
        <f t="shared" si="2"/>
        <v>5.472993417933157</v>
      </c>
      <c r="F43" s="92">
        <f t="shared" si="6"/>
        <v>5.442633118033137</v>
      </c>
      <c r="G43" s="76">
        <f t="shared" si="3"/>
        <v>4.11522633744856</v>
      </c>
      <c r="H43" s="77">
        <f t="shared" si="5"/>
        <v>2.5</v>
      </c>
      <c r="I43" s="65"/>
    </row>
    <row r="44" spans="1:9" ht="13.5" customHeight="1">
      <c r="A44" s="62">
        <v>1000</v>
      </c>
      <c r="B44" s="75">
        <f t="shared" si="0"/>
        <v>16.5</v>
      </c>
      <c r="C44" s="76">
        <f t="shared" si="1"/>
        <v>15.8</v>
      </c>
      <c r="D44" s="76">
        <f t="shared" si="4"/>
        <v>15.8</v>
      </c>
      <c r="E44" s="92">
        <f t="shared" si="2"/>
        <v>6.041218782527324</v>
      </c>
      <c r="F44" s="92">
        <f t="shared" si="6"/>
        <v>6.020842982884683</v>
      </c>
      <c r="G44" s="76">
        <f t="shared" si="3"/>
        <v>4.11522633744856</v>
      </c>
      <c r="H44" s="77">
        <f t="shared" si="5"/>
        <v>2.5</v>
      </c>
      <c r="I44" s="95"/>
    </row>
    <row r="45" spans="1:9" ht="13.5" customHeight="1">
      <c r="A45" s="62">
        <v>1100</v>
      </c>
      <c r="B45" s="75">
        <f t="shared" si="0"/>
        <v>18</v>
      </c>
      <c r="C45" s="76">
        <f t="shared" si="1"/>
        <v>17.8</v>
      </c>
      <c r="D45" s="76">
        <f t="shared" si="4"/>
        <v>17.8</v>
      </c>
      <c r="E45" s="92">
        <f t="shared" si="2"/>
        <v>7.820647841358328</v>
      </c>
      <c r="F45" s="92">
        <f t="shared" si="6"/>
        <v>7.8060182454481035</v>
      </c>
      <c r="G45" s="76">
        <f t="shared" si="3"/>
        <v>4.11522633744856</v>
      </c>
      <c r="H45" s="77">
        <f t="shared" si="5"/>
        <v>2.5</v>
      </c>
      <c r="I45" s="65"/>
    </row>
    <row r="46" spans="1:9" ht="13.5" customHeight="1">
      <c r="A46" s="62">
        <v>1200</v>
      </c>
      <c r="B46" s="75">
        <f t="shared" si="0"/>
        <v>19.5</v>
      </c>
      <c r="C46" s="76">
        <f t="shared" si="1"/>
        <v>19</v>
      </c>
      <c r="D46" s="76">
        <f t="shared" si="4"/>
        <v>19</v>
      </c>
      <c r="E46" s="92">
        <f t="shared" si="2"/>
        <v>8.96816164202399</v>
      </c>
      <c r="F46" s="92">
        <f t="shared" si="6"/>
        <v>8.96816164202399</v>
      </c>
      <c r="G46" s="76">
        <f t="shared" si="3"/>
        <v>4.11522633744856</v>
      </c>
      <c r="H46" s="77">
        <f t="shared" si="5"/>
        <v>2.5</v>
      </c>
      <c r="I46" s="95"/>
    </row>
    <row r="47" spans="1:9" ht="13.5" customHeight="1">
      <c r="A47" s="62">
        <v>1350</v>
      </c>
      <c r="B47" s="75">
        <f t="shared" si="0"/>
        <v>21</v>
      </c>
      <c r="C47" s="76">
        <f t="shared" si="1"/>
        <v>20.6</v>
      </c>
      <c r="D47" s="76">
        <f t="shared" si="4"/>
        <v>20.6</v>
      </c>
      <c r="E47" s="92">
        <f t="shared" si="2"/>
        <v>10.031101195598733</v>
      </c>
      <c r="F47" s="92">
        <f t="shared" si="6"/>
        <v>10.057905099825918</v>
      </c>
      <c r="G47" s="76">
        <f t="shared" si="3"/>
        <v>4.11522633744856</v>
      </c>
      <c r="H47" s="77">
        <f t="shared" si="5"/>
        <v>2.5</v>
      </c>
      <c r="I47" s="65"/>
    </row>
    <row r="48" spans="1:9" ht="13.5" customHeight="1">
      <c r="A48" s="62">
        <v>1500</v>
      </c>
      <c r="B48" s="75">
        <f t="shared" si="0"/>
        <v>23</v>
      </c>
      <c r="C48" s="76">
        <f t="shared" si="1"/>
        <v>22.400000000000002</v>
      </c>
      <c r="D48" s="76">
        <f t="shared" si="4"/>
        <v>22.200000000000003</v>
      </c>
      <c r="E48" s="92">
        <f t="shared" si="2"/>
        <v>11.710374121447433</v>
      </c>
      <c r="F48" s="92">
        <f t="shared" si="6"/>
        <v>11.692390367024945</v>
      </c>
      <c r="G48" s="76">
        <f>10/2.36</f>
        <v>4.237288135593221</v>
      </c>
      <c r="H48" s="77">
        <f t="shared" si="5"/>
        <v>2.5</v>
      </c>
      <c r="I48" s="95"/>
    </row>
    <row r="49" spans="1:9" ht="13.5" customHeight="1">
      <c r="A49" s="62">
        <v>1650</v>
      </c>
      <c r="B49" s="75">
        <f t="shared" si="0"/>
        <v>25.5</v>
      </c>
      <c r="C49" s="76">
        <f t="shared" si="1"/>
        <v>25</v>
      </c>
      <c r="D49" s="76">
        <f t="shared" si="4"/>
        <v>25</v>
      </c>
      <c r="E49" s="92">
        <f t="shared" si="2"/>
        <v>15.252896543558837</v>
      </c>
      <c r="F49" s="92">
        <f t="shared" si="6"/>
        <v>15.252896543558837</v>
      </c>
      <c r="G49" s="76">
        <f>10/2.36</f>
        <v>4.237288135593221</v>
      </c>
      <c r="H49" s="77">
        <f t="shared" si="5"/>
        <v>2.5</v>
      </c>
      <c r="I49" s="65"/>
    </row>
    <row r="50" spans="1:9" ht="13.5" customHeight="1">
      <c r="A50" s="62">
        <v>1800</v>
      </c>
      <c r="B50" s="75">
        <f t="shared" si="0"/>
        <v>27</v>
      </c>
      <c r="C50" s="76">
        <f t="shared" si="1"/>
        <v>26.6</v>
      </c>
      <c r="D50" s="76">
        <f t="shared" si="4"/>
        <v>26.6</v>
      </c>
      <c r="E50" s="92">
        <f t="shared" si="2"/>
        <v>16.620735697993453</v>
      </c>
      <c r="F50" s="92">
        <f t="shared" si="6"/>
        <v>16.644321498116636</v>
      </c>
      <c r="G50" s="76">
        <f>10/2.36</f>
        <v>4.237288135593221</v>
      </c>
      <c r="H50" s="77">
        <f t="shared" si="5"/>
        <v>2.5</v>
      </c>
      <c r="I50" s="95"/>
    </row>
    <row r="51" spans="1:9" ht="13.5" customHeight="1">
      <c r="A51" s="62">
        <v>2000</v>
      </c>
      <c r="B51" s="75">
        <f t="shared" si="0"/>
        <v>30</v>
      </c>
      <c r="C51" s="76">
        <f t="shared" si="1"/>
        <v>29</v>
      </c>
      <c r="D51" s="76">
        <f t="shared" si="4"/>
        <v>28.799999999999997</v>
      </c>
      <c r="E51" s="92">
        <f t="shared" si="2"/>
        <v>19.891967820539264</v>
      </c>
      <c r="F51" s="92">
        <f t="shared" si="6"/>
        <v>19.971109386254707</v>
      </c>
      <c r="G51" s="76">
        <f>10/2.36</f>
        <v>4.237288135593221</v>
      </c>
      <c r="H51" s="77">
        <f t="shared" si="5"/>
        <v>2.5</v>
      </c>
      <c r="I51" s="65"/>
    </row>
    <row r="52" spans="1:9" ht="13.5" customHeight="1">
      <c r="A52" s="90"/>
      <c r="B52" s="91"/>
      <c r="C52" s="92">
        <f>E26/1000*4*10</f>
        <v>0</v>
      </c>
      <c r="D52" s="92"/>
      <c r="E52" s="92"/>
      <c r="F52" s="92"/>
      <c r="G52" s="92"/>
      <c r="H52" s="93"/>
      <c r="I52" s="89"/>
    </row>
    <row r="53" spans="1:9" ht="13.5" customHeight="1">
      <c r="A53" s="62">
        <f>A26</f>
        <v>0</v>
      </c>
      <c r="B53" s="76">
        <f>+(D27*G27-((A27+2*B27)^2*PI()/4*0.25-(A27/2+B27)^2*0.5))*10/1000000</f>
        <v>0</v>
      </c>
      <c r="C53" s="76">
        <f>E27/1000*4*10</f>
        <v>0</v>
      </c>
      <c r="D53" s="78"/>
      <c r="F53" s="78"/>
      <c r="G53" s="78"/>
      <c r="H53" s="79"/>
      <c r="I53" s="61"/>
    </row>
    <row r="54" spans="1:9" ht="13.5" customHeight="1">
      <c r="A54" s="90"/>
      <c r="B54" s="91"/>
      <c r="C54" s="92"/>
      <c r="D54" s="92"/>
      <c r="E54" s="92"/>
      <c r="F54" s="92"/>
      <c r="G54" s="92"/>
      <c r="H54" s="93"/>
      <c r="I54" s="89"/>
    </row>
    <row r="55" spans="1:9" ht="13.5" customHeight="1">
      <c r="A55" s="72">
        <f>A28</f>
        <v>0</v>
      </c>
      <c r="B55" s="80"/>
      <c r="C55" s="81"/>
      <c r="D55" s="81"/>
      <c r="E55" s="81"/>
      <c r="F55" s="81"/>
      <c r="G55" s="81"/>
      <c r="H55" s="82"/>
      <c r="I55" s="67"/>
    </row>
    <row r="56" spans="1:9" ht="24.75" customHeight="1">
      <c r="A56" s="34"/>
      <c r="B56" s="2"/>
      <c r="C56" s="2"/>
      <c r="D56" s="2"/>
      <c r="E56" s="2"/>
      <c r="F56" s="2"/>
      <c r="G56" s="2"/>
      <c r="H56" s="3"/>
      <c r="I56" s="4"/>
    </row>
    <row r="57" spans="1:9" s="9" customFormat="1" ht="24.75" customHeight="1">
      <c r="A57" s="5"/>
      <c r="B57" s="6"/>
      <c r="C57" s="6"/>
      <c r="D57" s="6"/>
      <c r="E57" s="6"/>
      <c r="F57" s="6"/>
      <c r="G57" s="6"/>
      <c r="H57" s="7"/>
      <c r="I57" s="8"/>
    </row>
    <row r="58" spans="1:9" ht="24.75" customHeight="1">
      <c r="A58" s="10" t="s">
        <v>4</v>
      </c>
      <c r="B58" s="11" t="s">
        <v>5</v>
      </c>
      <c r="C58" s="11" t="s">
        <v>19</v>
      </c>
      <c r="D58" s="11"/>
      <c r="E58" s="11"/>
      <c r="F58" s="11"/>
      <c r="G58" s="11"/>
      <c r="H58" s="11" t="s">
        <v>6</v>
      </c>
      <c r="I58" s="12" t="s">
        <v>7</v>
      </c>
    </row>
    <row r="59" spans="1:9" ht="15" customHeight="1">
      <c r="A59" s="29"/>
      <c r="B59" s="25"/>
      <c r="C59" s="21"/>
      <c r="D59" s="21"/>
      <c r="E59" s="21"/>
      <c r="F59" s="21"/>
      <c r="G59" s="21"/>
      <c r="H59" s="17"/>
      <c r="I59" s="13"/>
    </row>
    <row r="60" spans="1:9" ht="15" customHeight="1">
      <c r="A60" s="30"/>
      <c r="B60" s="26"/>
      <c r="C60" s="22"/>
      <c r="D60" s="22"/>
      <c r="E60" s="22"/>
      <c r="F60" s="22"/>
      <c r="G60" s="22"/>
      <c r="H60" s="18"/>
      <c r="I60" s="14"/>
    </row>
    <row r="61" spans="1:9" ht="15" customHeight="1">
      <c r="A61" s="31"/>
      <c r="B61" s="27"/>
      <c r="C61" s="23"/>
      <c r="D61" s="23"/>
      <c r="E61" s="23"/>
      <c r="F61" s="23"/>
      <c r="G61" s="23"/>
      <c r="H61" s="19"/>
      <c r="I61" s="15"/>
    </row>
    <row r="62" spans="1:9" ht="15" customHeight="1">
      <c r="A62" s="30"/>
      <c r="B62" s="26"/>
      <c r="C62" s="22"/>
      <c r="D62" s="22"/>
      <c r="E62" s="22"/>
      <c r="F62" s="22"/>
      <c r="G62" s="22"/>
      <c r="H62" s="18"/>
      <c r="I62" s="14"/>
    </row>
    <row r="63" spans="1:9" ht="15" customHeight="1">
      <c r="A63" s="31"/>
      <c r="B63" s="27"/>
      <c r="C63" s="23"/>
      <c r="D63" s="23"/>
      <c r="E63" s="23"/>
      <c r="F63" s="23"/>
      <c r="G63" s="23"/>
      <c r="H63" s="19"/>
      <c r="I63" s="15"/>
    </row>
    <row r="64" spans="1:9" ht="15" customHeight="1">
      <c r="A64" s="30"/>
      <c r="B64" s="26"/>
      <c r="C64" s="22"/>
      <c r="D64" s="22"/>
      <c r="E64" s="22"/>
      <c r="F64" s="22"/>
      <c r="G64" s="22"/>
      <c r="H64" s="18"/>
      <c r="I64" s="14"/>
    </row>
    <row r="65" spans="1:9" ht="15" customHeight="1">
      <c r="A65" s="31"/>
      <c r="B65" s="27"/>
      <c r="C65" s="23"/>
      <c r="D65" s="23"/>
      <c r="E65" s="23"/>
      <c r="F65" s="23"/>
      <c r="G65" s="23"/>
      <c r="H65" s="19"/>
      <c r="I65" s="15"/>
    </row>
    <row r="66" spans="1:9" ht="15" customHeight="1">
      <c r="A66" s="30"/>
      <c r="B66" s="26"/>
      <c r="C66" s="22"/>
      <c r="D66" s="22"/>
      <c r="E66" s="22"/>
      <c r="F66" s="22"/>
      <c r="G66" s="22"/>
      <c r="H66" s="18"/>
      <c r="I66" s="14"/>
    </row>
    <row r="67" spans="1:9" ht="15" customHeight="1">
      <c r="A67" s="31"/>
      <c r="B67" s="27"/>
      <c r="C67" s="23"/>
      <c r="D67" s="23"/>
      <c r="E67" s="23"/>
      <c r="F67" s="23"/>
      <c r="G67" s="23"/>
      <c r="H67" s="19"/>
      <c r="I67" s="15"/>
    </row>
    <row r="68" spans="1:9" ht="15" customHeight="1">
      <c r="A68" s="30"/>
      <c r="B68" s="26"/>
      <c r="C68" s="22"/>
      <c r="D68" s="22"/>
      <c r="E68" s="22"/>
      <c r="F68" s="22"/>
      <c r="G68" s="22"/>
      <c r="H68" s="18"/>
      <c r="I68" s="14"/>
    </row>
    <row r="69" spans="1:9" ht="15" customHeight="1">
      <c r="A69" s="31"/>
      <c r="B69" s="27"/>
      <c r="C69" s="23"/>
      <c r="D69" s="23"/>
      <c r="E69" s="23"/>
      <c r="F69" s="23"/>
      <c r="G69" s="23"/>
      <c r="H69" s="19"/>
      <c r="I69" s="15"/>
    </row>
    <row r="70" spans="1:9" ht="15" customHeight="1">
      <c r="A70" s="30"/>
      <c r="B70" s="26"/>
      <c r="C70" s="22"/>
      <c r="D70" s="22"/>
      <c r="E70" s="22"/>
      <c r="F70" s="22"/>
      <c r="G70" s="22"/>
      <c r="H70" s="18"/>
      <c r="I70" s="14"/>
    </row>
    <row r="71" spans="1:9" ht="15" customHeight="1">
      <c r="A71" s="31"/>
      <c r="B71" s="27"/>
      <c r="C71" s="23"/>
      <c r="D71" s="23"/>
      <c r="E71" s="23"/>
      <c r="F71" s="23"/>
      <c r="G71" s="23"/>
      <c r="H71" s="19"/>
      <c r="I71" s="15"/>
    </row>
    <row r="72" spans="1:9" ht="15" customHeight="1">
      <c r="A72" s="30"/>
      <c r="B72" s="26"/>
      <c r="C72" s="22"/>
      <c r="D72" s="22"/>
      <c r="E72" s="22"/>
      <c r="F72" s="22"/>
      <c r="G72" s="22"/>
      <c r="H72" s="18"/>
      <c r="I72" s="14"/>
    </row>
    <row r="73" spans="1:9" ht="15" customHeight="1">
      <c r="A73" s="31"/>
      <c r="B73" s="27"/>
      <c r="C73" s="23"/>
      <c r="D73" s="23"/>
      <c r="E73" s="23"/>
      <c r="F73" s="23"/>
      <c r="G73" s="23"/>
      <c r="H73" s="19"/>
      <c r="I73" s="15"/>
    </row>
    <row r="74" spans="1:9" ht="15" customHeight="1">
      <c r="A74" s="30"/>
      <c r="B74" s="26"/>
      <c r="C74" s="22"/>
      <c r="D74" s="22"/>
      <c r="E74" s="22"/>
      <c r="F74" s="22"/>
      <c r="G74" s="22"/>
      <c r="H74" s="18"/>
      <c r="I74" s="14"/>
    </row>
    <row r="75" spans="1:9" ht="15" customHeight="1">
      <c r="A75" s="31"/>
      <c r="B75" s="27"/>
      <c r="C75" s="23"/>
      <c r="D75" s="23"/>
      <c r="E75" s="23"/>
      <c r="F75" s="23"/>
      <c r="G75" s="23"/>
      <c r="H75" s="19"/>
      <c r="I75" s="15"/>
    </row>
    <row r="76" spans="1:9" ht="15" customHeight="1">
      <c r="A76" s="30"/>
      <c r="B76" s="26"/>
      <c r="C76" s="22"/>
      <c r="D76" s="22"/>
      <c r="E76" s="22"/>
      <c r="F76" s="22"/>
      <c r="G76" s="22"/>
      <c r="H76" s="18"/>
      <c r="I76" s="14"/>
    </row>
    <row r="77" spans="1:9" ht="15" customHeight="1">
      <c r="A77" s="31"/>
      <c r="B77" s="27"/>
      <c r="C77" s="23"/>
      <c r="D77" s="23"/>
      <c r="E77" s="23"/>
      <c r="F77" s="23"/>
      <c r="G77" s="23"/>
      <c r="H77" s="19"/>
      <c r="I77" s="15"/>
    </row>
    <row r="78" spans="1:9" ht="15" customHeight="1">
      <c r="A78" s="30"/>
      <c r="B78" s="26"/>
      <c r="C78" s="22"/>
      <c r="D78" s="22"/>
      <c r="E78" s="22"/>
      <c r="F78" s="22"/>
      <c r="G78" s="22"/>
      <c r="H78" s="18"/>
      <c r="I78" s="14"/>
    </row>
    <row r="79" spans="1:9" ht="15" customHeight="1">
      <c r="A79" s="31"/>
      <c r="B79" s="27"/>
      <c r="C79" s="23"/>
      <c r="D79" s="23"/>
      <c r="E79" s="23"/>
      <c r="F79" s="23"/>
      <c r="G79" s="23"/>
      <c r="H79" s="19"/>
      <c r="I79" s="15"/>
    </row>
    <row r="80" spans="1:9" ht="15" customHeight="1">
      <c r="A80" s="30"/>
      <c r="B80" s="26"/>
      <c r="C80" s="22"/>
      <c r="D80" s="22"/>
      <c r="E80" s="22"/>
      <c r="F80" s="22"/>
      <c r="G80" s="22"/>
      <c r="H80" s="18"/>
      <c r="I80" s="14"/>
    </row>
    <row r="81" spans="1:9" ht="15" customHeight="1">
      <c r="A81" s="31"/>
      <c r="B81" s="27"/>
      <c r="C81" s="23"/>
      <c r="D81" s="23"/>
      <c r="E81" s="23"/>
      <c r="F81" s="23"/>
      <c r="G81" s="23"/>
      <c r="H81" s="19"/>
      <c r="I81" s="15"/>
    </row>
    <row r="82" spans="1:9" ht="15" customHeight="1">
      <c r="A82" s="30"/>
      <c r="B82" s="26"/>
      <c r="C82" s="22"/>
      <c r="D82" s="22"/>
      <c r="E82" s="22"/>
      <c r="F82" s="22"/>
      <c r="G82" s="22"/>
      <c r="H82" s="18"/>
      <c r="I82" s="14"/>
    </row>
    <row r="83" spans="1:9" ht="15" customHeight="1">
      <c r="A83" s="31"/>
      <c r="B83" s="27"/>
      <c r="C83" s="23"/>
      <c r="D83" s="23"/>
      <c r="E83" s="23"/>
      <c r="F83" s="23"/>
      <c r="G83" s="23"/>
      <c r="H83" s="19"/>
      <c r="I83" s="15"/>
    </row>
    <row r="84" spans="1:9" ht="15" customHeight="1">
      <c r="A84" s="30"/>
      <c r="B84" s="26"/>
      <c r="C84" s="22"/>
      <c r="D84" s="22"/>
      <c r="E84" s="22"/>
      <c r="F84" s="22"/>
      <c r="G84" s="22"/>
      <c r="H84" s="18"/>
      <c r="I84" s="14"/>
    </row>
    <row r="85" spans="1:9" ht="15" customHeight="1">
      <c r="A85" s="33"/>
      <c r="B85" s="27"/>
      <c r="C85" s="23"/>
      <c r="D85" s="23"/>
      <c r="E85" s="23"/>
      <c r="F85" s="23"/>
      <c r="G85" s="23"/>
      <c r="H85" s="19"/>
      <c r="I85" s="15"/>
    </row>
    <row r="86" spans="1:9" ht="15" customHeight="1">
      <c r="A86" s="30"/>
      <c r="B86" s="26"/>
      <c r="C86" s="22"/>
      <c r="D86" s="22"/>
      <c r="E86" s="22"/>
      <c r="F86" s="22"/>
      <c r="G86" s="22"/>
      <c r="H86" s="18"/>
      <c r="I86" s="14"/>
    </row>
    <row r="87" spans="1:9" ht="15" customHeight="1">
      <c r="A87" s="31"/>
      <c r="B87" s="27"/>
      <c r="C87" s="23"/>
      <c r="D87" s="23"/>
      <c r="E87" s="23"/>
      <c r="F87" s="23"/>
      <c r="G87" s="23"/>
      <c r="H87" s="19"/>
      <c r="I87" s="15"/>
    </row>
    <row r="88" spans="1:9" ht="15" customHeight="1">
      <c r="A88" s="30"/>
      <c r="B88" s="26"/>
      <c r="C88" s="22"/>
      <c r="D88" s="22"/>
      <c r="E88" s="22"/>
      <c r="F88" s="22"/>
      <c r="G88" s="22"/>
      <c r="H88" s="18"/>
      <c r="I88" s="14"/>
    </row>
    <row r="89" spans="1:9" ht="15" customHeight="1">
      <c r="A89" s="31"/>
      <c r="B89" s="27"/>
      <c r="C89" s="23"/>
      <c r="D89" s="23"/>
      <c r="E89" s="23"/>
      <c r="F89" s="23"/>
      <c r="G89" s="23"/>
      <c r="H89" s="19"/>
      <c r="I89" s="15"/>
    </row>
    <row r="90" spans="1:9" ht="15" customHeight="1">
      <c r="A90" s="30"/>
      <c r="B90" s="26"/>
      <c r="C90" s="22"/>
      <c r="D90" s="22"/>
      <c r="E90" s="22"/>
      <c r="F90" s="22"/>
      <c r="G90" s="22"/>
      <c r="H90" s="18"/>
      <c r="I90" s="14"/>
    </row>
    <row r="91" spans="1:9" ht="15" customHeight="1">
      <c r="A91" s="31"/>
      <c r="B91" s="27"/>
      <c r="C91" s="23"/>
      <c r="D91" s="23"/>
      <c r="E91" s="23"/>
      <c r="F91" s="23"/>
      <c r="G91" s="23"/>
      <c r="H91" s="19"/>
      <c r="I91" s="15"/>
    </row>
    <row r="92" spans="1:9" ht="15" customHeight="1">
      <c r="A92" s="30"/>
      <c r="B92" s="26"/>
      <c r="C92" s="22"/>
      <c r="D92" s="22"/>
      <c r="E92" s="22"/>
      <c r="F92" s="22"/>
      <c r="G92" s="22"/>
      <c r="H92" s="18"/>
      <c r="I92" s="14"/>
    </row>
    <row r="93" spans="1:9" ht="15" customHeight="1">
      <c r="A93" s="31"/>
      <c r="B93" s="27"/>
      <c r="C93" s="23"/>
      <c r="D93" s="23"/>
      <c r="E93" s="23"/>
      <c r="F93" s="23"/>
      <c r="G93" s="23"/>
      <c r="H93" s="19"/>
      <c r="I93" s="15"/>
    </row>
    <row r="94" spans="1:9" ht="15" customHeight="1">
      <c r="A94" s="30"/>
      <c r="B94" s="26"/>
      <c r="C94" s="22"/>
      <c r="D94" s="22"/>
      <c r="E94" s="22"/>
      <c r="F94" s="22"/>
      <c r="G94" s="22"/>
      <c r="H94" s="18"/>
      <c r="I94" s="14"/>
    </row>
    <row r="95" spans="1:9" ht="15" customHeight="1">
      <c r="A95" s="31"/>
      <c r="B95" s="27"/>
      <c r="C95" s="23"/>
      <c r="D95" s="23"/>
      <c r="E95" s="23"/>
      <c r="F95" s="23"/>
      <c r="G95" s="23"/>
      <c r="H95" s="19"/>
      <c r="I95" s="15"/>
    </row>
    <row r="96" spans="1:9" ht="15" customHeight="1">
      <c r="A96" s="30"/>
      <c r="B96" s="26"/>
      <c r="C96" s="22"/>
      <c r="D96" s="22"/>
      <c r="E96" s="22"/>
      <c r="F96" s="22"/>
      <c r="G96" s="22"/>
      <c r="H96" s="18"/>
      <c r="I96" s="14"/>
    </row>
    <row r="97" spans="1:9" ht="15" customHeight="1">
      <c r="A97" s="31"/>
      <c r="B97" s="27"/>
      <c r="C97" s="23"/>
      <c r="D97" s="23"/>
      <c r="E97" s="23"/>
      <c r="F97" s="23"/>
      <c r="G97" s="23"/>
      <c r="H97" s="19"/>
      <c r="I97" s="15"/>
    </row>
    <row r="98" spans="1:9" ht="15" customHeight="1">
      <c r="A98" s="30"/>
      <c r="B98" s="26"/>
      <c r="C98" s="22"/>
      <c r="D98" s="22"/>
      <c r="E98" s="22"/>
      <c r="F98" s="22"/>
      <c r="G98" s="22"/>
      <c r="H98" s="18"/>
      <c r="I98" s="14"/>
    </row>
    <row r="99" spans="1:9" ht="15" customHeight="1">
      <c r="A99" s="31"/>
      <c r="B99" s="27"/>
      <c r="C99" s="23"/>
      <c r="D99" s="23"/>
      <c r="E99" s="23"/>
      <c r="F99" s="23"/>
      <c r="G99" s="23"/>
      <c r="H99" s="19"/>
      <c r="I99" s="15"/>
    </row>
    <row r="100" spans="1:9" ht="15" customHeight="1">
      <c r="A100" s="30"/>
      <c r="B100" s="26"/>
      <c r="C100" s="22"/>
      <c r="D100" s="22"/>
      <c r="E100" s="22"/>
      <c r="F100" s="22"/>
      <c r="G100" s="22"/>
      <c r="H100" s="18"/>
      <c r="I100" s="14"/>
    </row>
    <row r="101" spans="1:9" ht="15" customHeight="1">
      <c r="A101" s="31"/>
      <c r="B101" s="27"/>
      <c r="C101" s="23"/>
      <c r="D101" s="23"/>
      <c r="E101" s="23"/>
      <c r="F101" s="23"/>
      <c r="G101" s="23"/>
      <c r="H101" s="19"/>
      <c r="I101" s="15"/>
    </row>
    <row r="102" spans="1:9" ht="15" customHeight="1">
      <c r="A102" s="30"/>
      <c r="B102" s="26"/>
      <c r="C102" s="22"/>
      <c r="D102" s="22"/>
      <c r="E102" s="22"/>
      <c r="F102" s="22"/>
      <c r="G102" s="22"/>
      <c r="H102" s="18"/>
      <c r="I102" s="14"/>
    </row>
    <row r="103" spans="1:9" ht="15" customHeight="1">
      <c r="A103" s="31"/>
      <c r="B103" s="27"/>
      <c r="C103" s="23"/>
      <c r="D103" s="23"/>
      <c r="E103" s="23"/>
      <c r="F103" s="23"/>
      <c r="G103" s="23"/>
      <c r="H103" s="19"/>
      <c r="I103" s="15"/>
    </row>
    <row r="104" spans="1:9" ht="15" customHeight="1">
      <c r="A104" s="30"/>
      <c r="B104" s="26"/>
      <c r="C104" s="22"/>
      <c r="D104" s="22"/>
      <c r="E104" s="22"/>
      <c r="F104" s="22"/>
      <c r="G104" s="22"/>
      <c r="H104" s="18"/>
      <c r="I104" s="14"/>
    </row>
    <row r="105" spans="1:9" ht="15" customHeight="1">
      <c r="A105" s="31"/>
      <c r="B105" s="27"/>
      <c r="C105" s="23"/>
      <c r="D105" s="23"/>
      <c r="E105" s="23"/>
      <c r="F105" s="23"/>
      <c r="G105" s="23"/>
      <c r="H105" s="19"/>
      <c r="I105" s="15"/>
    </row>
    <row r="106" spans="1:9" ht="15" customHeight="1">
      <c r="A106" s="30"/>
      <c r="B106" s="26"/>
      <c r="C106" s="22"/>
      <c r="D106" s="22"/>
      <c r="E106" s="22"/>
      <c r="F106" s="22"/>
      <c r="G106" s="22"/>
      <c r="H106" s="18"/>
      <c r="I106" s="14"/>
    </row>
    <row r="107" spans="1:9" ht="15" customHeight="1">
      <c r="A107" s="31"/>
      <c r="B107" s="27"/>
      <c r="C107" s="23"/>
      <c r="D107" s="23"/>
      <c r="E107" s="23"/>
      <c r="F107" s="23"/>
      <c r="G107" s="23"/>
      <c r="H107" s="19"/>
      <c r="I107" s="15"/>
    </row>
    <row r="108" spans="1:9" ht="15" customHeight="1">
      <c r="A108" s="32"/>
      <c r="B108" s="28"/>
      <c r="C108" s="24"/>
      <c r="D108" s="24"/>
      <c r="E108" s="24"/>
      <c r="F108" s="24"/>
      <c r="G108" s="24"/>
      <c r="H108" s="20"/>
      <c r="I108" s="16"/>
    </row>
  </sheetData>
  <mergeCells count="17">
    <mergeCell ref="I30:I32"/>
    <mergeCell ref="E30:F30"/>
    <mergeCell ref="E31:F31"/>
    <mergeCell ref="G30:H30"/>
    <mergeCell ref="G31:H31"/>
    <mergeCell ref="A30:A32"/>
    <mergeCell ref="C30:D30"/>
    <mergeCell ref="C31:D31"/>
    <mergeCell ref="B30:B31"/>
    <mergeCell ref="A1:I1"/>
    <mergeCell ref="A2:C2"/>
    <mergeCell ref="A4:A6"/>
    <mergeCell ref="B4:C4"/>
    <mergeCell ref="E4:F4"/>
    <mergeCell ref="G4:H4"/>
    <mergeCell ref="D4:D6"/>
    <mergeCell ref="I4:I6"/>
  </mergeCells>
  <printOptions/>
  <pageMargins left="0.7874015748031497" right="0.55" top="0.7874015748031497" bottom="0.35433070866141736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P1"/>
    </sheetView>
  </sheetViews>
  <sheetFormatPr defaultColWidth="9.00390625" defaultRowHeight="15" customHeight="1"/>
  <cols>
    <col min="1" max="1" width="11.625" style="101" customWidth="1"/>
    <col min="2" max="2" width="7.125" style="101" customWidth="1"/>
    <col min="3" max="3" width="6.875" style="101" customWidth="1"/>
    <col min="4" max="4" width="2.875" style="101" customWidth="1"/>
    <col min="5" max="5" width="6.625" style="101" customWidth="1"/>
    <col min="6" max="6" width="2.875" style="101" customWidth="1"/>
    <col min="7" max="7" width="6.625" style="101" customWidth="1"/>
    <col min="8" max="8" width="2.875" style="101" customWidth="1"/>
    <col min="9" max="9" width="6.625" style="101" customWidth="1"/>
    <col min="10" max="10" width="2.875" style="101" customWidth="1"/>
    <col min="11" max="11" width="4.75390625" style="101" customWidth="1"/>
    <col min="12" max="12" width="2.875" style="101" customWidth="1"/>
    <col min="13" max="13" width="5.75390625" style="101" customWidth="1"/>
    <col min="14" max="14" width="1.875" style="101" customWidth="1"/>
    <col min="15" max="15" width="7.125" style="101" customWidth="1"/>
    <col min="16" max="16" width="10.125" style="101" customWidth="1"/>
    <col min="17" max="16384" width="9.00390625" style="101" customWidth="1"/>
  </cols>
  <sheetData>
    <row r="1" spans="1:16" ht="24.75" customHeight="1">
      <c r="A1" s="205" t="s">
        <v>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</row>
    <row r="2" spans="1:16" ht="24.75" customHeight="1">
      <c r="A2" s="205" t="s">
        <v>2</v>
      </c>
      <c r="B2" s="206"/>
      <c r="C2" s="206"/>
      <c r="D2" s="100" t="s">
        <v>50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2"/>
      <c r="P2" s="103"/>
    </row>
    <row r="3" spans="1:16" ht="24.75" customHeigh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47"/>
      <c r="N3" s="147"/>
      <c r="O3" s="147"/>
      <c r="P3" s="148"/>
    </row>
    <row r="4" spans="1:20" ht="24.75" customHeight="1">
      <c r="A4" s="214"/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24" t="s">
        <v>82</v>
      </c>
      <c r="N4" s="225"/>
      <c r="O4" s="226"/>
      <c r="P4" s="149"/>
      <c r="R4" s="224" t="s">
        <v>82</v>
      </c>
      <c r="S4" s="225"/>
      <c r="T4" s="226"/>
    </row>
    <row r="5" spans="1:20" ht="24.75" customHeight="1">
      <c r="A5" s="214"/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9" t="s">
        <v>54</v>
      </c>
      <c r="N5" s="220"/>
      <c r="O5" s="170">
        <v>500</v>
      </c>
      <c r="P5" s="149"/>
      <c r="R5" s="224" t="s">
        <v>76</v>
      </c>
      <c r="S5" s="225"/>
      <c r="T5" s="227"/>
    </row>
    <row r="6" spans="1:16" ht="24.75" customHeight="1">
      <c r="A6" s="214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08" t="s">
        <v>55</v>
      </c>
      <c r="N6" s="209"/>
      <c r="O6" s="210"/>
      <c r="P6" s="149"/>
    </row>
    <row r="7" spans="1:16" ht="24.75" customHeight="1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08" t="s">
        <v>54</v>
      </c>
      <c r="N7" s="210"/>
      <c r="O7" s="150">
        <f>VLOOKUP($O$5,P2型,1,FALSE)</f>
        <v>500</v>
      </c>
      <c r="P7" s="149"/>
    </row>
    <row r="8" spans="1:16" ht="24.75" customHeight="1">
      <c r="A8" s="214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08" t="s">
        <v>56</v>
      </c>
      <c r="N8" s="210"/>
      <c r="O8" s="150">
        <f>VLOOKUP($O$5,P2型,IF($M$4="遠心力鉄筋コンクリート管",2,3))</f>
        <v>65</v>
      </c>
      <c r="P8" s="149"/>
    </row>
    <row r="9" spans="1:16" ht="24.75" customHeight="1">
      <c r="A9" s="214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08" t="s">
        <v>57</v>
      </c>
      <c r="N9" s="210"/>
      <c r="O9" s="150">
        <f>VLOOKUP($O$5,P2型,4,FALSE)</f>
        <v>800</v>
      </c>
      <c r="P9" s="149"/>
    </row>
    <row r="10" spans="1:16" ht="24.75" customHeight="1">
      <c r="A10" s="214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08" t="s">
        <v>58</v>
      </c>
      <c r="N10" s="210"/>
      <c r="O10" s="150">
        <f>VLOOKUP($O$5,P2型,IF($M$4="遠心力鉄筋コンクリート管",5,6))</f>
        <v>780</v>
      </c>
      <c r="P10" s="149"/>
    </row>
    <row r="11" spans="1:16" ht="24.75" customHeight="1">
      <c r="A11" s="214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08" t="s">
        <v>59</v>
      </c>
      <c r="N11" s="210"/>
      <c r="O11" s="150">
        <f>VLOOKUP($O$5,P2型,IF($M$4="遠心力鉄筋コンクリート管",7,8))</f>
        <v>470</v>
      </c>
      <c r="P11" s="149"/>
    </row>
    <row r="12" spans="1:16" ht="24.75" customHeight="1">
      <c r="A12" s="214"/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08" t="s">
        <v>60</v>
      </c>
      <c r="N12" s="210"/>
      <c r="O12" s="150">
        <f>VLOOKUP($O$5,P2型,9,FALSE)</f>
        <v>150</v>
      </c>
      <c r="P12" s="149"/>
    </row>
    <row r="13" spans="1:16" ht="24.75" customHeight="1">
      <c r="A13" s="214"/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1"/>
      <c r="N13" s="211"/>
      <c r="O13" s="151"/>
      <c r="P13" s="149"/>
    </row>
    <row r="14" spans="1:16" ht="24.75" customHeight="1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152"/>
      <c r="N14" s="152"/>
      <c r="O14" s="153" t="s">
        <v>75</v>
      </c>
      <c r="P14" s="154"/>
    </row>
    <row r="15" spans="1:16" s="108" customFormat="1" ht="24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 t="s">
        <v>0</v>
      </c>
      <c r="P15" s="107"/>
    </row>
    <row r="16" spans="1:16" ht="24.75" customHeight="1">
      <c r="A16" s="109" t="s">
        <v>4</v>
      </c>
      <c r="B16" s="228" t="s">
        <v>5</v>
      </c>
      <c r="C16" s="229"/>
      <c r="D16" s="228" t="s">
        <v>85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1"/>
      <c r="O16" s="110" t="s">
        <v>6</v>
      </c>
      <c r="P16" s="111" t="s">
        <v>7</v>
      </c>
    </row>
    <row r="17" spans="1:16" ht="15.75" customHeight="1">
      <c r="A17" s="112"/>
      <c r="B17" s="155"/>
      <c r="C17" s="156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16"/>
      <c r="P17" s="117"/>
    </row>
    <row r="18" spans="1:16" ht="15.75" customHeight="1">
      <c r="A18" s="118" t="s">
        <v>61</v>
      </c>
      <c r="B18" s="221" t="s">
        <v>62</v>
      </c>
      <c r="C18" s="222"/>
      <c r="D18" s="119" t="s">
        <v>63</v>
      </c>
      <c r="E18" s="157">
        <f>$O$9/1000</f>
        <v>0.8</v>
      </c>
      <c r="F18" s="120" t="s">
        <v>64</v>
      </c>
      <c r="G18" s="120">
        <v>0.1</v>
      </c>
      <c r="H18" s="120" t="s">
        <v>64</v>
      </c>
      <c r="I18" s="120">
        <v>0.1</v>
      </c>
      <c r="J18" s="121" t="s">
        <v>65</v>
      </c>
      <c r="K18" s="122" t="s">
        <v>66</v>
      </c>
      <c r="L18" s="121"/>
      <c r="M18" s="122"/>
      <c r="N18" s="123"/>
      <c r="O18" s="124" t="s">
        <v>67</v>
      </c>
      <c r="P18" s="125">
        <f>(E18+G18+I18)*K18</f>
        <v>10</v>
      </c>
    </row>
    <row r="19" spans="1:16" ht="15.75" customHeight="1">
      <c r="A19" s="126"/>
      <c r="B19" s="158"/>
      <c r="C19" s="159"/>
      <c r="D19" s="127"/>
      <c r="E19" s="128"/>
      <c r="F19" s="129"/>
      <c r="G19" s="128"/>
      <c r="H19" s="129"/>
      <c r="I19" s="129"/>
      <c r="J19" s="129"/>
      <c r="K19" s="129"/>
      <c r="L19" s="129"/>
      <c r="M19" s="129"/>
      <c r="N19" s="130"/>
      <c r="O19" s="131"/>
      <c r="P19" s="132"/>
    </row>
    <row r="20" spans="1:16" ht="15.75" customHeight="1">
      <c r="A20" s="118" t="s">
        <v>68</v>
      </c>
      <c r="B20" s="223"/>
      <c r="C20" s="222"/>
      <c r="D20" s="119"/>
      <c r="E20" s="157">
        <f>$O$11/1000</f>
        <v>0.47</v>
      </c>
      <c r="F20" s="120" t="s">
        <v>69</v>
      </c>
      <c r="G20" s="133">
        <v>2</v>
      </c>
      <c r="H20" s="120" t="s">
        <v>69</v>
      </c>
      <c r="I20" s="122" t="s">
        <v>70</v>
      </c>
      <c r="J20" s="120"/>
      <c r="K20" s="120"/>
      <c r="L20" s="121"/>
      <c r="M20" s="120"/>
      <c r="N20" s="123"/>
      <c r="O20" s="124" t="s">
        <v>71</v>
      </c>
      <c r="P20" s="125">
        <f>E20*G20*I20</f>
        <v>9.399999999999999</v>
      </c>
    </row>
    <row r="21" spans="1:16" ht="15.75" customHeight="1">
      <c r="A21" s="126"/>
      <c r="B21" s="158"/>
      <c r="C21" s="159"/>
      <c r="D21" s="127"/>
      <c r="E21" s="128"/>
      <c r="F21" s="129"/>
      <c r="G21" s="128"/>
      <c r="H21" s="129"/>
      <c r="I21" s="129"/>
      <c r="J21" s="129"/>
      <c r="K21" s="129"/>
      <c r="L21" s="129"/>
      <c r="M21" s="129"/>
      <c r="N21" s="130"/>
      <c r="O21" s="131"/>
      <c r="P21" s="132"/>
    </row>
    <row r="22" spans="1:16" ht="15.75" customHeight="1">
      <c r="A22" s="118" t="s">
        <v>15</v>
      </c>
      <c r="B22" s="221" t="s">
        <v>84</v>
      </c>
      <c r="C22" s="222"/>
      <c r="D22" s="119" t="s">
        <v>34</v>
      </c>
      <c r="E22" s="157">
        <f>$O$9/1000</f>
        <v>0.8</v>
      </c>
      <c r="F22" s="120" t="s">
        <v>14</v>
      </c>
      <c r="G22" s="157">
        <f>$O$11/1000</f>
        <v>0.47</v>
      </c>
      <c r="H22" s="134" t="s">
        <v>16</v>
      </c>
      <c r="I22" s="120">
        <f>$O$7/1000</f>
        <v>0.5</v>
      </c>
      <c r="J22" s="120" t="s">
        <v>11</v>
      </c>
      <c r="K22" s="133">
        <v>2</v>
      </c>
      <c r="L22" s="120" t="s">
        <v>14</v>
      </c>
      <c r="M22" s="157">
        <f>$O$8/1000</f>
        <v>0.065</v>
      </c>
      <c r="N22" s="121" t="s">
        <v>72</v>
      </c>
      <c r="O22" s="124"/>
      <c r="P22" s="125"/>
    </row>
    <row r="23" spans="1:16" ht="15.75" customHeight="1">
      <c r="A23" s="135"/>
      <c r="B23" s="160"/>
      <c r="C23" s="159"/>
      <c r="D23" s="127"/>
      <c r="E23" s="128"/>
      <c r="F23" s="129"/>
      <c r="G23" s="128"/>
      <c r="H23" s="129"/>
      <c r="I23" s="129"/>
      <c r="J23" s="129"/>
      <c r="K23" s="129"/>
      <c r="L23" s="129"/>
      <c r="M23" s="129"/>
      <c r="N23" s="130"/>
      <c r="O23" s="131"/>
      <c r="P23" s="132"/>
    </row>
    <row r="24" spans="1:16" ht="15.75" customHeight="1">
      <c r="A24" s="118"/>
      <c r="B24" s="161"/>
      <c r="C24" s="162"/>
      <c r="D24" s="120" t="s">
        <v>14</v>
      </c>
      <c r="E24" s="120" t="s">
        <v>24</v>
      </c>
      <c r="F24" s="120" t="s">
        <v>14</v>
      </c>
      <c r="G24" s="136" t="s">
        <v>17</v>
      </c>
      <c r="H24" s="121" t="s">
        <v>35</v>
      </c>
      <c r="I24" s="122" t="s">
        <v>21</v>
      </c>
      <c r="J24" s="121"/>
      <c r="K24" s="136"/>
      <c r="L24" s="121"/>
      <c r="M24" s="122"/>
      <c r="N24" s="123"/>
      <c r="O24" s="124" t="s">
        <v>52</v>
      </c>
      <c r="P24" s="125">
        <f>(E22*G22-POWER(I22+K22*M22,2)*PI()/4/2)*I24</f>
        <v>2.2013773447377636</v>
      </c>
    </row>
    <row r="25" spans="1:16" ht="15.75" customHeight="1">
      <c r="A25" s="126"/>
      <c r="B25" s="158"/>
      <c r="C25" s="159"/>
      <c r="D25" s="127"/>
      <c r="E25" s="129"/>
      <c r="F25" s="129"/>
      <c r="G25" s="129"/>
      <c r="H25" s="129"/>
      <c r="I25" s="129"/>
      <c r="J25" s="129"/>
      <c r="K25" s="129"/>
      <c r="L25" s="129"/>
      <c r="M25" s="129"/>
      <c r="N25" s="130"/>
      <c r="O25" s="131"/>
      <c r="P25" s="137"/>
    </row>
    <row r="26" spans="1:16" ht="15.75" customHeight="1">
      <c r="A26" s="163" t="str">
        <f>$M$4</f>
        <v>プレストレストコンクリート管</v>
      </c>
      <c r="B26" s="164" t="str">
        <f>IF($M$4="遠心力鉄筋コンクリート管",IF(AND($O$5&gt;=200,$O$5&lt;=1350),"Ｂ型φ",IF(AND($O$5&gt;=1351,$O$5&lt;=2000),"Ｃ型φ")),"φ")</f>
        <v>φ</v>
      </c>
      <c r="C26" s="165">
        <f>$O$5</f>
        <v>500</v>
      </c>
      <c r="D26" s="138"/>
      <c r="E26" s="139">
        <v>10</v>
      </c>
      <c r="F26" s="120" t="s">
        <v>77</v>
      </c>
      <c r="G26" s="166" t="str">
        <f>IF($M$4="遠心力鉄筋コンクリート管",IF(AND($O$5&gt;=200,$O$5&lt;=350),"2.00",IF(AND($O$5&gt;=400,$O$5&lt;=1350),"2.43",IF(AND($O$5&gt;=1400,$O$5&lt;=2000),"2.36"))),IF($M$4="プレストレストコンクリート管",IF(AND($O$5&gt;=500,$O$5&lt;=2000),"4.00")))</f>
        <v>4.00</v>
      </c>
      <c r="H26" s="120"/>
      <c r="I26" s="133"/>
      <c r="J26" s="121"/>
      <c r="K26" s="121"/>
      <c r="L26" s="121"/>
      <c r="M26" s="121"/>
      <c r="N26" s="123"/>
      <c r="O26" s="124" t="s">
        <v>78</v>
      </c>
      <c r="P26" s="125">
        <f>E26/G26</f>
        <v>2.5</v>
      </c>
    </row>
    <row r="27" spans="1:16" ht="15.75" customHeight="1">
      <c r="A27" s="126"/>
      <c r="B27" s="158"/>
      <c r="C27" s="159"/>
      <c r="D27" s="127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31"/>
      <c r="P27" s="137"/>
    </row>
    <row r="28" spans="1:16" ht="15.75" customHeight="1">
      <c r="A28" s="118"/>
      <c r="B28" s="161"/>
      <c r="C28" s="162"/>
      <c r="D28" s="138"/>
      <c r="E28" s="139"/>
      <c r="F28" s="120"/>
      <c r="G28" s="120"/>
      <c r="H28" s="120"/>
      <c r="I28" s="133"/>
      <c r="J28" s="121"/>
      <c r="K28" s="121"/>
      <c r="L28" s="121"/>
      <c r="M28" s="121"/>
      <c r="N28" s="123"/>
      <c r="O28" s="124"/>
      <c r="P28" s="125"/>
    </row>
    <row r="29" spans="1:16" ht="15.75" customHeight="1">
      <c r="A29" s="135"/>
      <c r="B29" s="160"/>
      <c r="C29" s="159"/>
      <c r="D29" s="127"/>
      <c r="E29" s="129"/>
      <c r="F29" s="129"/>
      <c r="G29" s="129"/>
      <c r="H29" s="129"/>
      <c r="I29" s="129"/>
      <c r="J29" s="129"/>
      <c r="K29" s="129"/>
      <c r="L29" s="129"/>
      <c r="M29" s="129"/>
      <c r="N29" s="130"/>
      <c r="O29" s="131"/>
      <c r="P29" s="137"/>
    </row>
    <row r="30" spans="1:16" ht="15.75" customHeight="1">
      <c r="A30" s="118"/>
      <c r="B30" s="161"/>
      <c r="C30" s="162"/>
      <c r="D30" s="138"/>
      <c r="E30" s="139"/>
      <c r="F30" s="120"/>
      <c r="G30" s="120"/>
      <c r="H30" s="120"/>
      <c r="I30" s="133"/>
      <c r="J30" s="121"/>
      <c r="K30" s="121"/>
      <c r="L30" s="121"/>
      <c r="M30" s="121"/>
      <c r="N30" s="123"/>
      <c r="O30" s="124"/>
      <c r="P30" s="125"/>
    </row>
    <row r="31" spans="1:16" ht="15.75" customHeight="1">
      <c r="A31" s="126"/>
      <c r="B31" s="158"/>
      <c r="C31" s="159"/>
      <c r="D31" s="127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31"/>
      <c r="P31" s="137"/>
    </row>
    <row r="32" spans="1:16" ht="15.75" customHeight="1">
      <c r="A32" s="118"/>
      <c r="B32" s="161"/>
      <c r="C32" s="162"/>
      <c r="D32" s="138"/>
      <c r="E32" s="139"/>
      <c r="F32" s="120"/>
      <c r="G32" s="120"/>
      <c r="H32" s="121"/>
      <c r="I32" s="121"/>
      <c r="J32" s="121"/>
      <c r="K32" s="121"/>
      <c r="L32" s="121"/>
      <c r="M32" s="121"/>
      <c r="N32" s="123"/>
      <c r="O32" s="124"/>
      <c r="P32" s="125"/>
    </row>
    <row r="33" spans="1:16" ht="15.75" customHeight="1">
      <c r="A33" s="126"/>
      <c r="B33" s="158"/>
      <c r="C33" s="159"/>
      <c r="D33" s="127"/>
      <c r="E33" s="129"/>
      <c r="F33" s="129"/>
      <c r="G33" s="129"/>
      <c r="H33" s="129"/>
      <c r="I33" s="129"/>
      <c r="J33" s="129"/>
      <c r="K33" s="129"/>
      <c r="L33" s="129"/>
      <c r="M33" s="129"/>
      <c r="N33" s="130"/>
      <c r="O33" s="131"/>
      <c r="P33" s="137"/>
    </row>
    <row r="34" spans="1:16" ht="15.75" customHeight="1">
      <c r="A34" s="118"/>
      <c r="B34" s="167"/>
      <c r="C34" s="156"/>
      <c r="D34" s="138"/>
      <c r="E34" s="122"/>
      <c r="F34" s="120"/>
      <c r="G34" s="120"/>
      <c r="H34" s="121"/>
      <c r="I34" s="121"/>
      <c r="J34" s="121"/>
      <c r="K34" s="121"/>
      <c r="L34" s="121"/>
      <c r="M34" s="121"/>
      <c r="N34" s="123"/>
      <c r="O34" s="124"/>
      <c r="P34" s="125"/>
    </row>
    <row r="35" spans="1:16" ht="15.75" customHeight="1">
      <c r="A35" s="126"/>
      <c r="B35" s="158"/>
      <c r="C35" s="159"/>
      <c r="D35" s="127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31"/>
      <c r="P35" s="137"/>
    </row>
    <row r="36" spans="1:16" ht="15.75" customHeight="1">
      <c r="A36" s="118"/>
      <c r="B36" s="161"/>
      <c r="C36" s="162"/>
      <c r="D36" s="138"/>
      <c r="E36" s="139"/>
      <c r="F36" s="120"/>
      <c r="G36" s="120"/>
      <c r="H36" s="121"/>
      <c r="I36" s="121"/>
      <c r="J36" s="121"/>
      <c r="K36" s="121"/>
      <c r="L36" s="121"/>
      <c r="M36" s="121"/>
      <c r="N36" s="123"/>
      <c r="O36" s="124"/>
      <c r="P36" s="125"/>
    </row>
    <row r="37" spans="1:16" ht="15.75" customHeight="1">
      <c r="A37" s="126"/>
      <c r="B37" s="158"/>
      <c r="C37" s="159"/>
      <c r="D37" s="127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1"/>
      <c r="P37" s="137"/>
    </row>
    <row r="38" spans="1:16" ht="15.75" customHeight="1">
      <c r="A38" s="118"/>
      <c r="B38" s="161"/>
      <c r="C38" s="162"/>
      <c r="D38" s="138"/>
      <c r="E38" s="121"/>
      <c r="F38" s="121"/>
      <c r="G38" s="121"/>
      <c r="H38" s="121"/>
      <c r="I38" s="121"/>
      <c r="J38" s="121"/>
      <c r="K38" s="121"/>
      <c r="L38" s="121"/>
      <c r="M38" s="121"/>
      <c r="N38" s="123"/>
      <c r="O38" s="124"/>
      <c r="P38" s="140"/>
    </row>
    <row r="39" spans="1:16" ht="15.75" customHeight="1">
      <c r="A39" s="126"/>
      <c r="B39" s="158"/>
      <c r="C39" s="159"/>
      <c r="D39" s="127"/>
      <c r="E39" s="129"/>
      <c r="F39" s="129"/>
      <c r="G39" s="129"/>
      <c r="H39" s="129"/>
      <c r="I39" s="129"/>
      <c r="J39" s="129"/>
      <c r="K39" s="129"/>
      <c r="L39" s="129"/>
      <c r="M39" s="129"/>
      <c r="N39" s="130"/>
      <c r="O39" s="131"/>
      <c r="P39" s="137"/>
    </row>
    <row r="40" spans="1:16" ht="15.75" customHeight="1">
      <c r="A40" s="118"/>
      <c r="B40" s="161"/>
      <c r="C40" s="162"/>
      <c r="D40" s="138"/>
      <c r="E40" s="121"/>
      <c r="F40" s="121"/>
      <c r="G40" s="121"/>
      <c r="H40" s="121"/>
      <c r="I40" s="121"/>
      <c r="J40" s="121"/>
      <c r="K40" s="121"/>
      <c r="L40" s="121"/>
      <c r="M40" s="121"/>
      <c r="N40" s="123"/>
      <c r="O40" s="124"/>
      <c r="P40" s="140"/>
    </row>
    <row r="41" spans="1:16" ht="15.75" customHeight="1">
      <c r="A41" s="126"/>
      <c r="B41" s="158"/>
      <c r="C41" s="159"/>
      <c r="D41" s="127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/>
      <c r="P41" s="137"/>
    </row>
    <row r="42" spans="1:16" ht="15.75" customHeight="1">
      <c r="A42" s="141"/>
      <c r="B42" s="168"/>
      <c r="C42" s="169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/>
      <c r="P42" s="146"/>
    </row>
  </sheetData>
  <mergeCells count="20">
    <mergeCell ref="B22:C22"/>
    <mergeCell ref="B20:C20"/>
    <mergeCell ref="M4:O4"/>
    <mergeCell ref="R4:T4"/>
    <mergeCell ref="R5:T5"/>
    <mergeCell ref="B16:C16"/>
    <mergeCell ref="B18:C18"/>
    <mergeCell ref="D16:N16"/>
    <mergeCell ref="M10:N10"/>
    <mergeCell ref="M12:N12"/>
    <mergeCell ref="A2:C2"/>
    <mergeCell ref="A1:P1"/>
    <mergeCell ref="M6:O6"/>
    <mergeCell ref="M13:N13"/>
    <mergeCell ref="M11:N11"/>
    <mergeCell ref="A3:L14"/>
    <mergeCell ref="M5:N5"/>
    <mergeCell ref="M7:N7"/>
    <mergeCell ref="M8:N8"/>
    <mergeCell ref="M9:N9"/>
  </mergeCells>
  <printOptions/>
  <pageMargins left="0.7874015748031497" right="0.5905511811023623" top="0.7874015748031497" bottom="0.35433070866141736" header="0" footer="0"/>
  <pageSetup blackAndWhite="1" orientation="portrait" paperSize="9" r:id="rId4"/>
  <legacyDrawing r:id="rId3"/>
  <oleObjects>
    <oleObject progId="AutoCADLT.Drawing.4" shapeId="25100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2004-03-10T07:54:40Z</dcterms:modified>
  <cp:category/>
  <cp:version/>
  <cp:contentType/>
  <cp:contentStatus/>
</cp:coreProperties>
</file>