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05" windowWidth="15480" windowHeight="7125" activeTab="0"/>
  </bookViews>
  <sheets>
    <sheet name="前提条件" sheetId="1" r:id="rId1"/>
    <sheet name="金利計算" sheetId="2" r:id="rId2"/>
    <sheet name="前提条件 (例)" sheetId="3" r:id="rId3"/>
    <sheet name="金利計算 (例)" sheetId="4" r:id="rId4"/>
  </sheets>
  <definedNames>
    <definedName name="_xlnm.Print_Area" localSheetId="1">'金利計算'!$A$1:$J$33</definedName>
    <definedName name="_xlnm.Print_Area" localSheetId="3">'金利計算 (例)'!$A$1:$J$33</definedName>
    <definedName name="_xlnm.Print_Area" localSheetId="0">'前提条件'!$A$1:$G$33</definedName>
    <definedName name="_xlnm.Print_Area" localSheetId="2">'前提条件 (例)'!$A$1:$G$33</definedName>
  </definedNames>
  <calcPr fullCalcOnLoad="1"/>
</workbook>
</file>

<file path=xl/sharedStrings.xml><?xml version="1.0" encoding="utf-8"?>
<sst xmlns="http://schemas.openxmlformats.org/spreadsheetml/2006/main" count="200" uniqueCount="117">
  <si>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</si>
  <si>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</si>
  <si>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</si>
  <si>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</si>
  <si>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仮移転</t>
  </si>
  <si>
    <t>仮移転料</t>
  </si>
  <si>
    <t>仲介手数料</t>
  </si>
  <si>
    <t>賃貸借契約</t>
  </si>
  <si>
    <t>府負担家賃</t>
  </si>
  <si>
    <t>本移転</t>
  </si>
  <si>
    <t>（仮移転戸数）</t>
  </si>
  <si>
    <t>（仮移転者負担家賃）</t>
  </si>
  <si>
    <t>（仲介手数料）</t>
  </si>
  <si>
    <t>（敷き引き）</t>
  </si>
  <si>
    <t>ヶ月</t>
  </si>
  <si>
    <t>（入居者移転支援に係る資金の調達金利）</t>
  </si>
  <si>
    <t>保証金（敷き引き分）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</si>
  <si>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</si>
  <si>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</si>
  <si>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</si>
  <si>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</si>
  <si>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</si>
  <si>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</si>
  <si>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</si>
  <si>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</si>
  <si>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</si>
  <si>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対象月数</t>
  </si>
  <si>
    <t>黄色の網がけは入力部</t>
  </si>
  <si>
    <t>資本金</t>
  </si>
  <si>
    <t>借入金</t>
  </si>
  <si>
    <t>入居者移転支援に係る実費の調達金利</t>
  </si>
  <si>
    <t>部分払対象金利</t>
  </si>
  <si>
    <t>Ａ×Ｎ</t>
  </si>
  <si>
    <t>Ｂ×Ｎ</t>
  </si>
  <si>
    <t>戸</t>
  </si>
  <si>
    <t>Ｂ＝</t>
  </si>
  <si>
    <t>D＝</t>
  </si>
  <si>
    <t>円</t>
  </si>
  <si>
    <t>（民間借家家賃の上限）</t>
  </si>
  <si>
    <t>E＝</t>
  </si>
  <si>
    <t>（民間借家府負担家賃）</t>
  </si>
  <si>
    <t>Ｊ＝</t>
  </si>
  <si>
    <t>Ｎ＝</t>
  </si>
  <si>
    <t>Ｏ＝</t>
  </si>
  <si>
    <t>Ｐ＝</t>
  </si>
  <si>
    <t>資金調達</t>
  </si>
  <si>
    <t>仮移転期間</t>
  </si>
  <si>
    <t>実費分計－資本金</t>
  </si>
  <si>
    <t>金利計算対象額</t>
  </si>
  <si>
    <t>入居者移転支援に係る実費の調達金利</t>
  </si>
  <si>
    <t>（各年度の借入金総額）×金利（％）×対象月数／１２</t>
  </si>
  <si>
    <t>（各年度の借入金総額）×金利（％）×対象月数／１２</t>
  </si>
  <si>
    <t>項　目　　　　年　度</t>
  </si>
  <si>
    <t>保証金</t>
  </si>
  <si>
    <t>金利計算対象入居者移転支援実費分(消費税抜き）</t>
  </si>
  <si>
    <t>までの月数+本移転期間2ヶ月を入力）</t>
  </si>
  <si>
    <t>（仮移転料又は本移転料）</t>
  </si>
  <si>
    <t>Ｆ＝D－E＝</t>
  </si>
  <si>
    <t>Ｉ＝D×0.525＝</t>
  </si>
  <si>
    <t>うち精算期間</t>
  </si>
  <si>
    <t>K=</t>
  </si>
  <si>
    <t>円</t>
  </si>
  <si>
    <t>（保証金）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</si>
  <si>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</si>
  <si>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</si>
  <si>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（本移転戸数）</t>
  </si>
  <si>
    <t>（民間借家(UR賃貸、公社含む）戸数）</t>
  </si>
  <si>
    <t>（第一期解体着手日の６ヶ月前から第一期施設の所有権移転・引渡し日</t>
  </si>
  <si>
    <t>本移転料</t>
  </si>
  <si>
    <t>府負担家賃</t>
  </si>
  <si>
    <t>調達金利</t>
  </si>
  <si>
    <t>（第一期解体着手日の６ヶ月前から第一期施設の所有権移転・引渡し日までの月数+本移転期間2ヶ月+精算期間3ヶ月を入力）</t>
  </si>
  <si>
    <t>H22</t>
  </si>
  <si>
    <t>H23</t>
  </si>
  <si>
    <t>H24</t>
  </si>
  <si>
    <t>H25</t>
  </si>
  <si>
    <r>
      <t>本移転完了から実際の支払いまでの期間として、本移転終了後、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となるように記入する。提案による事業最終年度に３ヶ月と記入する。</t>
    </r>
  </si>
  <si>
    <t>本移転料</t>
  </si>
  <si>
    <t>仮移転戸数</t>
  </si>
  <si>
    <t>Ｉ×Ｇ</t>
  </si>
  <si>
    <t>Ｆ×Ｇ×Ｏ</t>
  </si>
  <si>
    <t>Ｇ×Ｊ</t>
  </si>
  <si>
    <t>民間借家戸数</t>
  </si>
  <si>
    <t>Ａ＝</t>
  </si>
  <si>
    <t>Ａ＝</t>
  </si>
  <si>
    <t>G＝</t>
  </si>
  <si>
    <t>G＝</t>
  </si>
  <si>
    <t>Ａ＝</t>
  </si>
  <si>
    <t>G＝</t>
  </si>
  <si>
    <t>資金需要</t>
  </si>
  <si>
    <t>保証金</t>
  </si>
  <si>
    <t>本移転料</t>
  </si>
  <si>
    <t>(千円）</t>
  </si>
  <si>
    <t>Ｏ＝</t>
  </si>
  <si>
    <t>ヶ月</t>
  </si>
  <si>
    <t>までの月数+本移転期間2ヶ月を入力）</t>
  </si>
  <si>
    <t>Ｐ＝</t>
  </si>
  <si>
    <t>Ａ×Ｎ</t>
  </si>
  <si>
    <t>Ｉ×Ｇ</t>
  </si>
  <si>
    <t>府負担家賃</t>
  </si>
  <si>
    <t>Ｆ×Ｇ×Ｏ</t>
  </si>
  <si>
    <t>保証金（敷き引き分）</t>
  </si>
  <si>
    <t>Ｇ×Ｊ</t>
  </si>
  <si>
    <t>本移転料</t>
  </si>
  <si>
    <t>（本移転戸数）</t>
  </si>
  <si>
    <t>K=</t>
  </si>
  <si>
    <t>項　目　　　　年　度</t>
  </si>
  <si>
    <t>H22</t>
  </si>
  <si>
    <t>H23</t>
  </si>
  <si>
    <t>H24</t>
  </si>
  <si>
    <t>H25</t>
  </si>
  <si>
    <t>事業者の工期提案による　Ｈ22に仮移転期間が含まれない場合はＨ23の欄に、Ｈ23年度の仮移転月数を記載する。</t>
  </si>
  <si>
    <t>■本移転終了まで</t>
  </si>
  <si>
    <t>・保証金は調達は行なうが、敷き引き分以外は返還されるものであることから、年度払いの精算対象とはならない。よって、H23～H25については(保証金）の額については、金利計算対象額に計上している。</t>
  </si>
  <si>
    <t>本移転年度がH25以外となる場合は、H25の欄の数字を削除し、年度を変更した欄に、同額の記入を行なう。</t>
  </si>
  <si>
    <t>入居者移転支援実費の金利計算に関する考え方</t>
  </si>
  <si>
    <t>※黄色の網がけは入力部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</si>
</sst>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15">
    <font>
      <sz val="11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color indexed="10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justify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38" fontId="1" fillId="0" borderId="4" xfId="17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justify"/>
    </xf>
    <xf numFmtId="0" fontId="14" fillId="0" borderId="0" xfId="0" applyFont="1" applyAlignment="1">
      <alignment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38" fontId="2" fillId="0" borderId="6" xfId="17" applyFont="1" applyBorder="1" applyAlignment="1">
      <alignment horizontal="center" vertical="top"/>
    </xf>
    <xf numFmtId="38" fontId="1" fillId="0" borderId="7" xfId="17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85" fontId="0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horizontal="left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Alignment="1">
      <alignment horizontal="left" indent="1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0" xfId="0" applyNumberFormat="1" applyFont="1" applyAlignment="1">
      <alignment horizontal="left" vertical="center"/>
    </xf>
    <xf numFmtId="185" fontId="8" fillId="0" borderId="0" xfId="0" applyNumberFormat="1" applyFont="1" applyAlignment="1">
      <alignment horizontal="right" vertical="center"/>
    </xf>
    <xf numFmtId="185" fontId="8" fillId="0" borderId="2" xfId="0" applyNumberFormat="1" applyFont="1" applyBorder="1" applyAlignment="1">
      <alignment horizontal="center" vertical="center" wrapText="1"/>
    </xf>
    <xf numFmtId="185" fontId="8" fillId="0" borderId="6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right" vertical="center"/>
    </xf>
    <xf numFmtId="185" fontId="8" fillId="0" borderId="6" xfId="0" applyNumberFormat="1" applyFont="1" applyBorder="1" applyAlignment="1">
      <alignment horizontal="center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2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horizontal="right" vertical="center" wrapText="1"/>
    </xf>
    <xf numFmtId="185" fontId="8" fillId="0" borderId="9" xfId="0" applyNumberFormat="1" applyFont="1" applyBorder="1" applyAlignment="1">
      <alignment horizontal="left" vertical="center" wrapText="1" shrinkToFit="1"/>
    </xf>
    <xf numFmtId="185" fontId="9" fillId="0" borderId="3" xfId="0" applyNumberFormat="1" applyFont="1" applyFill="1" applyBorder="1" applyAlignment="1">
      <alignment horizontal="center" vertical="center" wrapText="1"/>
    </xf>
    <xf numFmtId="185" fontId="8" fillId="0" borderId="6" xfId="0" applyNumberFormat="1" applyFont="1" applyFill="1" applyBorder="1" applyAlignment="1">
      <alignment horizontal="right" vertical="center"/>
    </xf>
    <xf numFmtId="185" fontId="9" fillId="0" borderId="9" xfId="0" applyNumberFormat="1" applyFont="1" applyBorder="1" applyAlignment="1">
      <alignment horizontal="left" vertical="center"/>
    </xf>
    <xf numFmtId="185" fontId="8" fillId="0" borderId="10" xfId="0" applyNumberFormat="1" applyFont="1" applyFill="1" applyBorder="1" applyAlignment="1">
      <alignment horizontal="justify"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9" fillId="3" borderId="12" xfId="17" applyNumberFormat="1" applyFont="1" applyFill="1" applyBorder="1" applyAlignment="1">
      <alignment horizontal="right" vertical="center" wrapText="1"/>
    </xf>
    <xf numFmtId="185" fontId="8" fillId="0" borderId="11" xfId="17" applyNumberFormat="1" applyFont="1" applyFill="1" applyBorder="1" applyAlignment="1">
      <alignment horizontal="right" vertical="center" wrapText="1"/>
    </xf>
    <xf numFmtId="185" fontId="9" fillId="0" borderId="12" xfId="0" applyNumberFormat="1" applyFont="1" applyBorder="1" applyAlignment="1">
      <alignment horizontal="lef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4" xfId="17" applyNumberFormat="1" applyFont="1" applyFill="1" applyBorder="1" applyAlignment="1">
      <alignment horizontal="right" vertical="center" wrapText="1"/>
    </xf>
    <xf numFmtId="185" fontId="8" fillId="0" borderId="13" xfId="17" applyNumberFormat="1" applyFont="1" applyFill="1" applyBorder="1" applyAlignment="1">
      <alignment horizontal="right" vertical="center" wrapText="1"/>
    </xf>
    <xf numFmtId="185" fontId="8" fillId="0" borderId="14" xfId="0" applyNumberFormat="1" applyFont="1" applyBorder="1" applyAlignment="1">
      <alignment horizontal="left" vertical="center"/>
    </xf>
    <xf numFmtId="185" fontId="8" fillId="0" borderId="15" xfId="0" applyNumberFormat="1" applyFont="1" applyFill="1" applyBorder="1" applyAlignment="1">
      <alignment horizontal="justify"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1" xfId="17" applyNumberFormat="1" applyFont="1" applyFill="1" applyBorder="1" applyAlignment="1">
      <alignment horizontal="right" vertical="center" wrapText="1"/>
    </xf>
    <xf numFmtId="185" fontId="8" fillId="0" borderId="16" xfId="17" applyNumberFormat="1" applyFont="1" applyFill="1" applyBorder="1" applyAlignment="1">
      <alignment horizontal="right" vertical="center" wrapText="1"/>
    </xf>
    <xf numFmtId="185" fontId="8" fillId="0" borderId="16" xfId="0" applyNumberFormat="1" applyFont="1" applyFill="1" applyBorder="1" applyAlignment="1">
      <alignment horizontal="right" vertical="center"/>
    </xf>
    <xf numFmtId="185" fontId="8" fillId="0" borderId="17" xfId="0" applyNumberFormat="1" applyFont="1" applyBorder="1" applyAlignment="1">
      <alignment wrapText="1"/>
    </xf>
    <xf numFmtId="185" fontId="8" fillId="0" borderId="3" xfId="17" applyNumberFormat="1" applyFont="1" applyBorder="1" applyAlignment="1">
      <alignment horizontal="right" vertical="center"/>
    </xf>
    <xf numFmtId="185" fontId="8" fillId="0" borderId="6" xfId="17" applyNumberFormat="1" applyFont="1" applyBorder="1" applyAlignment="1">
      <alignment horizontal="right" vertical="center"/>
    </xf>
    <xf numFmtId="185" fontId="8" fillId="0" borderId="6" xfId="0" applyNumberFormat="1" applyFont="1" applyFill="1" applyBorder="1" applyAlignment="1">
      <alignment horizontal="justify" vertical="center"/>
    </xf>
    <xf numFmtId="185" fontId="8" fillId="0" borderId="10" xfId="0" applyNumberFormat="1" applyFont="1" applyBorder="1" applyAlignment="1">
      <alignment horizontal="justify" vertical="center"/>
    </xf>
    <xf numFmtId="185" fontId="8" fillId="0" borderId="11" xfId="0" applyNumberFormat="1" applyFont="1" applyBorder="1" applyAlignment="1">
      <alignment horizontal="center" vertical="center"/>
    </xf>
    <xf numFmtId="185" fontId="8" fillId="0" borderId="11" xfId="17" applyNumberFormat="1" applyFont="1" applyBorder="1" applyAlignment="1">
      <alignment horizontal="right" vertical="center"/>
    </xf>
    <xf numFmtId="185" fontId="8" fillId="0" borderId="12" xfId="17" applyNumberFormat="1" applyFont="1" applyBorder="1" applyAlignment="1">
      <alignment horizontal="right" vertical="center"/>
    </xf>
    <xf numFmtId="185" fontId="8" fillId="0" borderId="18" xfId="17" applyNumberFormat="1" applyFont="1" applyBorder="1" applyAlignment="1">
      <alignment horizontal="right" vertical="center"/>
    </xf>
    <xf numFmtId="185" fontId="8" fillId="0" borderId="14" xfId="17" applyNumberFormat="1" applyFont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justify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3" xfId="17" applyNumberFormat="1" applyFont="1" applyBorder="1" applyAlignment="1">
      <alignment horizontal="right" vertical="center"/>
    </xf>
    <xf numFmtId="185" fontId="8" fillId="0" borderId="14" xfId="0" applyNumberFormat="1" applyFont="1" applyFill="1" applyBorder="1" applyAlignment="1">
      <alignment horizontal="justify" vertical="center"/>
    </xf>
    <xf numFmtId="185" fontId="8" fillId="0" borderId="13" xfId="17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horizontal="center" vertical="center" shrinkToFit="1"/>
    </xf>
    <xf numFmtId="185" fontId="8" fillId="0" borderId="14" xfId="17" applyNumberFormat="1" applyFont="1" applyFill="1" applyBorder="1" applyAlignment="1">
      <alignment horizontal="right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16" xfId="0" applyNumberFormat="1" applyFont="1" applyBorder="1" applyAlignment="1">
      <alignment horizontal="justify" vertical="center"/>
    </xf>
    <xf numFmtId="185" fontId="8" fillId="0" borderId="20" xfId="0" applyNumberFormat="1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right" vertical="center"/>
    </xf>
    <xf numFmtId="185" fontId="8" fillId="4" borderId="17" xfId="17" applyNumberFormat="1" applyFont="1" applyFill="1" applyBorder="1" applyAlignment="1">
      <alignment horizontal="right" vertical="center"/>
    </xf>
    <xf numFmtId="185" fontId="8" fillId="0" borderId="21" xfId="0" applyNumberFormat="1" applyFont="1" applyFill="1" applyBorder="1" applyAlignment="1">
      <alignment horizontal="justify" vertical="center"/>
    </xf>
    <xf numFmtId="185" fontId="8" fillId="0" borderId="0" xfId="0" applyNumberFormat="1" applyFont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0" xfId="17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justify" vertical="center"/>
    </xf>
    <xf numFmtId="185" fontId="8" fillId="0" borderId="2" xfId="0" applyNumberFormat="1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8" fillId="0" borderId="9" xfId="0" applyNumberFormat="1" applyFont="1" applyBorder="1" applyAlignment="1">
      <alignment horizontal="left" vertical="center" wrapText="1"/>
    </xf>
    <xf numFmtId="185" fontId="8" fillId="0" borderId="21" xfId="0" applyNumberFormat="1" applyFont="1" applyFill="1" applyBorder="1" applyAlignment="1">
      <alignment horizontal="right" vertical="center"/>
    </xf>
    <xf numFmtId="185" fontId="8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top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38" fontId="1" fillId="0" borderId="6" xfId="17" applyFont="1" applyBorder="1" applyAlignment="1">
      <alignment horizontal="center" vertical="top"/>
    </xf>
    <xf numFmtId="0" fontId="1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8" fillId="0" borderId="10" xfId="0" applyNumberFormat="1" applyFont="1" applyFill="1" applyBorder="1" applyAlignment="1">
      <alignment horizontal="right" vertical="center"/>
    </xf>
    <xf numFmtId="185" fontId="9" fillId="0" borderId="11" xfId="17" applyNumberFormat="1" applyFont="1" applyFill="1" applyBorder="1" applyAlignment="1">
      <alignment horizontal="right" vertical="center" wrapText="1"/>
    </xf>
    <xf numFmtId="185" fontId="8" fillId="0" borderId="3" xfId="17" applyNumberFormat="1" applyFont="1" applyFill="1" applyBorder="1" applyAlignment="1">
      <alignment horizontal="right" vertical="center"/>
    </xf>
    <xf numFmtId="185" fontId="8" fillId="0" borderId="18" xfId="17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85" fontId="9" fillId="3" borderId="1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8" xfId="0" applyNumberFormat="1" applyFont="1" applyBorder="1" applyAlignment="1">
      <alignment horizontal="justify" vertical="center"/>
    </xf>
    <xf numFmtId="185" fontId="8" fillId="0" borderId="23" xfId="0" applyNumberFormat="1" applyFont="1" applyBorder="1" applyAlignment="1">
      <alignment horizontal="justify" vertical="center"/>
    </xf>
    <xf numFmtId="185" fontId="8" fillId="0" borderId="8" xfId="0" applyNumberFormat="1" applyFont="1" applyFill="1" applyBorder="1" applyAlignment="1">
      <alignment horizontal="justify" vertical="center"/>
    </xf>
    <xf numFmtId="185" fontId="8" fillId="0" borderId="23" xfId="0" applyNumberFormat="1" applyFont="1" applyFill="1" applyBorder="1" applyAlignment="1">
      <alignment horizontal="justify" vertical="center"/>
    </xf>
    <xf numFmtId="185" fontId="5" fillId="2" borderId="5" xfId="0" applyNumberFormat="1" applyFont="1" applyFill="1" applyBorder="1" applyAlignment="1">
      <alignment horizontal="center" vertical="center" shrinkToFit="1"/>
    </xf>
    <xf numFmtId="185" fontId="5" fillId="2" borderId="6" xfId="0" applyNumberFormat="1" applyFont="1" applyFill="1" applyBorder="1" applyAlignment="1">
      <alignment horizontal="center" vertical="center" shrinkToFit="1"/>
    </xf>
    <xf numFmtId="185" fontId="12" fillId="3" borderId="3" xfId="0" applyNumberFormat="1" applyFont="1" applyFill="1" applyBorder="1" applyAlignment="1">
      <alignment horizontal="center" vertical="center" shrinkToFit="1"/>
    </xf>
    <xf numFmtId="185" fontId="12" fillId="3" borderId="6" xfId="0" applyNumberFormat="1" applyFont="1" applyFill="1" applyBorder="1" applyAlignment="1">
      <alignment horizontal="center" vertical="center" shrinkToFit="1"/>
    </xf>
    <xf numFmtId="185" fontId="0" fillId="3" borderId="2" xfId="0" applyNumberFormat="1" applyFont="1" applyFill="1" applyBorder="1" applyAlignment="1">
      <alignment horizontal="center"/>
    </xf>
    <xf numFmtId="185" fontId="8" fillId="0" borderId="5" xfId="0" applyNumberFormat="1" applyFont="1" applyBorder="1" applyAlignment="1">
      <alignment horizontal="justify" vertical="center"/>
    </xf>
    <xf numFmtId="185" fontId="8" fillId="0" borderId="3" xfId="0" applyNumberFormat="1" applyFont="1" applyBorder="1" applyAlignment="1">
      <alignment horizontal="justify" vertical="center"/>
    </xf>
    <xf numFmtId="9" fontId="12" fillId="3" borderId="3" xfId="0" applyNumberFormat="1" applyFont="1" applyFill="1" applyBorder="1" applyAlignment="1">
      <alignment horizontal="center" vertical="center" shrinkToFit="1"/>
    </xf>
    <xf numFmtId="9" fontId="12" fillId="3" borderId="6" xfId="0" applyNumberFormat="1" applyFont="1" applyFill="1" applyBorder="1" applyAlignment="1">
      <alignment horizontal="center" vertical="center" shrinkToFit="1"/>
    </xf>
    <xf numFmtId="185" fontId="0" fillId="3" borderId="2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185" fontId="8" fillId="5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31</xdr:row>
      <xdr:rowOff>19050</xdr:rowOff>
    </xdr:from>
    <xdr:to>
      <xdr:col>9</xdr:col>
      <xdr:colOff>3943350</xdr:colOff>
      <xdr:row>32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581977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6</xdr:col>
      <xdr:colOff>219075</xdr:colOff>
      <xdr:row>28</xdr:row>
      <xdr:rowOff>114300</xdr:rowOff>
    </xdr:from>
    <xdr:to>
      <xdr:col>9</xdr:col>
      <xdr:colOff>1609725</xdr:colOff>
      <xdr:row>31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4533900" y="5514975"/>
          <a:ext cx="3676650" cy="390525"/>
        </a:xfrm>
        <a:prstGeom prst="wedgeRectCallout">
          <a:avLst>
            <a:gd name="adj1" fmla="val -5180"/>
            <a:gd name="adj2" fmla="val -10365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142875</xdr:rowOff>
    </xdr:from>
    <xdr:to>
      <xdr:col>9</xdr:col>
      <xdr:colOff>4000500</xdr:colOff>
      <xdr:row>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229725" y="142875"/>
          <a:ext cx="13716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/>
            <a:t>    /</a:t>
          </a:r>
        </a:p>
      </xdr:txBody>
    </xdr:sp>
    <xdr:clientData/>
  </xdr:twoCellAnchor>
  <xdr:twoCellAnchor>
    <xdr:from>
      <xdr:col>9</xdr:col>
      <xdr:colOff>2400300</xdr:colOff>
      <xdr:row>31</xdr:row>
      <xdr:rowOff>19050</xdr:rowOff>
    </xdr:from>
    <xdr:to>
      <xdr:col>9</xdr:col>
      <xdr:colOff>3943350</xdr:colOff>
      <xdr:row>32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9001125" y="5876925"/>
          <a:ext cx="1543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提案受付番号：</a:t>
          </a:r>
        </a:p>
      </xdr:txBody>
    </xdr:sp>
    <xdr:clientData/>
  </xdr:twoCellAnchor>
  <xdr:twoCellAnchor>
    <xdr:from>
      <xdr:col>6</xdr:col>
      <xdr:colOff>219075</xdr:colOff>
      <xdr:row>28</xdr:row>
      <xdr:rowOff>114300</xdr:rowOff>
    </xdr:from>
    <xdr:to>
      <xdr:col>9</xdr:col>
      <xdr:colOff>1609725</xdr:colOff>
      <xdr:row>31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533900" y="5572125"/>
          <a:ext cx="3676650" cy="390525"/>
        </a:xfrm>
        <a:prstGeom prst="wedgeRectCallout">
          <a:avLst>
            <a:gd name="adj1" fmla="val -5180"/>
            <a:gd name="adj2" fmla="val -10365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115" zoomScaleSheetLayoutView="115" workbookViewId="0" topLeftCell="A1">
      <selection activeCell="F12" sqref="F12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157" t="s">
        <v>115</v>
      </c>
      <c r="B1" s="157"/>
      <c r="C1" s="157"/>
      <c r="D1" s="158"/>
      <c r="E1" s="158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35</v>
      </c>
      <c r="C6" s="11">
        <v>407</v>
      </c>
      <c r="D6" s="12" t="s">
        <v>34</v>
      </c>
      <c r="E6" s="14" t="s">
        <v>65</v>
      </c>
      <c r="F6" s="1"/>
      <c r="G6" s="1"/>
    </row>
    <row r="7" spans="1:7" ht="13.5">
      <c r="A7" s="23" t="s">
        <v>36</v>
      </c>
      <c r="C7" s="13">
        <v>75000</v>
      </c>
      <c r="D7" s="12" t="s">
        <v>37</v>
      </c>
      <c r="E7" s="14" t="s">
        <v>38</v>
      </c>
      <c r="F7" s="1"/>
      <c r="G7" s="1"/>
    </row>
    <row r="8" spans="1:7" ht="13.5">
      <c r="A8" s="23" t="s">
        <v>39</v>
      </c>
      <c r="C8" s="13">
        <v>13500</v>
      </c>
      <c r="D8" s="12" t="s">
        <v>37</v>
      </c>
      <c r="E8" s="14" t="s">
        <v>11</v>
      </c>
      <c r="F8" s="1"/>
      <c r="G8" s="1"/>
    </row>
    <row r="9" spans="1:7" ht="13.5">
      <c r="A9" s="23" t="s">
        <v>57</v>
      </c>
      <c r="C9" s="13">
        <f>C7-C8</f>
        <v>61500</v>
      </c>
      <c r="D9" s="12" t="s">
        <v>37</v>
      </c>
      <c r="E9" s="14" t="s">
        <v>40</v>
      </c>
      <c r="F9" s="1"/>
      <c r="G9" s="1"/>
    </row>
    <row r="10" spans="1:7" ht="13.5">
      <c r="A10" s="23" t="s">
        <v>58</v>
      </c>
      <c r="C10" s="13">
        <f>C7*0.525</f>
        <v>39375</v>
      </c>
      <c r="D10" s="12" t="s">
        <v>37</v>
      </c>
      <c r="E10" s="14" t="s">
        <v>12</v>
      </c>
      <c r="F10" s="1"/>
      <c r="G10" s="1"/>
    </row>
    <row r="11" spans="1:7" ht="13.5">
      <c r="A11" s="23" t="s">
        <v>41</v>
      </c>
      <c r="C11" s="13">
        <v>450000</v>
      </c>
      <c r="D11" s="12" t="s">
        <v>37</v>
      </c>
      <c r="E11" s="14" t="s">
        <v>13</v>
      </c>
      <c r="F11" s="1"/>
      <c r="G11" s="1"/>
    </row>
    <row r="12" spans="1:7" ht="13.5">
      <c r="A12" s="126" t="s">
        <v>60</v>
      </c>
      <c r="B12" s="127"/>
      <c r="C12" s="128">
        <v>600000</v>
      </c>
      <c r="D12" s="129" t="s">
        <v>61</v>
      </c>
      <c r="E12" s="130" t="s">
        <v>62</v>
      </c>
      <c r="F12" s="131"/>
      <c r="G12" s="1"/>
    </row>
    <row r="13" spans="1:7" ht="13.5">
      <c r="A13" s="23" t="s">
        <v>42</v>
      </c>
      <c r="C13" s="13">
        <v>171000</v>
      </c>
      <c r="D13" s="12" t="s">
        <v>37</v>
      </c>
      <c r="E13" s="14" t="s">
        <v>56</v>
      </c>
      <c r="F13" s="1"/>
      <c r="G13" s="1"/>
    </row>
    <row r="14" spans="1:7" ht="14.25">
      <c r="A14" s="4"/>
      <c r="B14" s="4"/>
      <c r="C14" s="24"/>
      <c r="F14" s="1"/>
      <c r="G14" s="1"/>
    </row>
    <row r="15" spans="1:7" ht="13.5">
      <c r="A15" s="3" t="s">
        <v>1</v>
      </c>
      <c r="B15" s="3"/>
      <c r="C15" s="3"/>
      <c r="D15" s="1"/>
      <c r="E15" s="1"/>
      <c r="F15" s="1"/>
      <c r="G15" s="159" t="s">
        <v>116</v>
      </c>
    </row>
    <row r="16" spans="1:7" ht="13.5">
      <c r="A16" s="23" t="s">
        <v>83</v>
      </c>
      <c r="C16" s="124">
        <f>'金利計算'!C8</f>
        <v>0</v>
      </c>
      <c r="D16" s="12" t="s">
        <v>34</v>
      </c>
      <c r="E16" s="14" t="s">
        <v>10</v>
      </c>
      <c r="F16" s="14"/>
      <c r="G16" s="1"/>
    </row>
    <row r="17" spans="1:7" ht="13.5">
      <c r="A17" s="23" t="s">
        <v>85</v>
      </c>
      <c r="C17" s="124">
        <f>'金利計算'!C9</f>
        <v>0</v>
      </c>
      <c r="D17" s="12" t="s">
        <v>34</v>
      </c>
      <c r="E17" s="14" t="s">
        <v>66</v>
      </c>
      <c r="F17" s="1"/>
      <c r="G17" s="1"/>
    </row>
    <row r="18" spans="1:5" ht="13.5">
      <c r="A18" s="3" t="s">
        <v>43</v>
      </c>
      <c r="B18" s="3"/>
      <c r="C18" s="125">
        <f>'金利計算'!C7</f>
        <v>0</v>
      </c>
      <c r="D18" s="1" t="s">
        <v>14</v>
      </c>
      <c r="E18" s="1" t="s">
        <v>67</v>
      </c>
    </row>
    <row r="19" spans="1:5" ht="13.5">
      <c r="A19" s="3"/>
      <c r="B19" s="3"/>
      <c r="C19" s="17"/>
      <c r="D19" s="1"/>
      <c r="E19" s="9" t="s">
        <v>55</v>
      </c>
    </row>
    <row r="20" spans="1:5" ht="13.5">
      <c r="A20" s="3" t="s">
        <v>44</v>
      </c>
      <c r="B20" s="3"/>
      <c r="C20" s="18">
        <f>'金利計算'!C6</f>
        <v>0</v>
      </c>
      <c r="D20" s="1"/>
      <c r="E20" s="1" t="s">
        <v>15</v>
      </c>
    </row>
    <row r="21" spans="1:7" ht="14.25">
      <c r="A21" s="4"/>
      <c r="B21" s="4"/>
      <c r="C21" s="4"/>
      <c r="D21" s="1"/>
      <c r="E21" s="1"/>
      <c r="F21" s="1"/>
      <c r="G21" s="1"/>
    </row>
    <row r="22" spans="1:7" ht="13.5">
      <c r="A22" s="3" t="s">
        <v>54</v>
      </c>
      <c r="B22" s="3"/>
      <c r="C22" s="3"/>
      <c r="D22" s="1"/>
      <c r="E22" s="1"/>
      <c r="F22" s="1"/>
      <c r="G22" s="1"/>
    </row>
    <row r="23" spans="1:7" s="33" customFormat="1" ht="13.5">
      <c r="A23" s="30"/>
      <c r="B23" s="31"/>
      <c r="C23" s="31"/>
      <c r="D23" s="32"/>
      <c r="E23" s="25" t="s">
        <v>2</v>
      </c>
      <c r="F23" s="26" t="s">
        <v>3</v>
      </c>
      <c r="G23" s="27"/>
    </row>
    <row r="24" spans="1:7" ht="13.5">
      <c r="A24" s="140" t="s">
        <v>4</v>
      </c>
      <c r="B24" s="139" t="s">
        <v>5</v>
      </c>
      <c r="C24" s="139"/>
      <c r="D24" s="139"/>
      <c r="E24" s="15" t="s">
        <v>32</v>
      </c>
      <c r="F24" s="123">
        <f>C16*C13/1000</f>
        <v>0</v>
      </c>
      <c r="G24" s="6"/>
    </row>
    <row r="25" spans="1:7" ht="13.5">
      <c r="A25" s="141"/>
      <c r="B25" s="139" t="s">
        <v>6</v>
      </c>
      <c r="C25" s="139"/>
      <c r="D25" s="139"/>
      <c r="E25" s="16" t="s">
        <v>79</v>
      </c>
      <c r="F25" s="123">
        <f>C17*C10/1000</f>
        <v>0</v>
      </c>
      <c r="G25" s="6"/>
    </row>
    <row r="26" spans="1:7" ht="13.5" customHeight="1">
      <c r="A26" s="140" t="s">
        <v>7</v>
      </c>
      <c r="B26" s="139" t="s">
        <v>69</v>
      </c>
      <c r="C26" s="139"/>
      <c r="D26" s="139"/>
      <c r="E26" s="15" t="s">
        <v>80</v>
      </c>
      <c r="F26" s="28">
        <f>C9*C17*C18/1000</f>
        <v>0</v>
      </c>
      <c r="G26" s="6"/>
    </row>
    <row r="27" spans="1:7" ht="13.5">
      <c r="A27" s="141"/>
      <c r="B27" s="139" t="s">
        <v>16</v>
      </c>
      <c r="C27" s="139"/>
      <c r="D27" s="139"/>
      <c r="E27" s="15" t="s">
        <v>81</v>
      </c>
      <c r="F27" s="123">
        <f>C17*C11/1000</f>
        <v>0</v>
      </c>
      <c r="G27" s="6"/>
    </row>
    <row r="28" spans="1:7" ht="13.5">
      <c r="A28" s="120" t="s">
        <v>9</v>
      </c>
      <c r="B28" s="139" t="s">
        <v>68</v>
      </c>
      <c r="C28" s="139"/>
      <c r="D28" s="139"/>
      <c r="E28" s="15" t="s">
        <v>33</v>
      </c>
      <c r="F28" s="123">
        <f>C6*C13/1000</f>
        <v>69597</v>
      </c>
      <c r="G28" s="7"/>
    </row>
    <row r="29" spans="1:7" ht="13.5">
      <c r="A29" s="139" t="s">
        <v>70</v>
      </c>
      <c r="B29" s="139"/>
      <c r="C29" s="139"/>
      <c r="D29" s="139"/>
      <c r="E29" s="15"/>
      <c r="F29" s="29">
        <f>'金利計算'!I27</f>
        <v>0</v>
      </c>
      <c r="G29" s="7"/>
    </row>
    <row r="30" spans="1:7" ht="13.5">
      <c r="A30" s="20" t="s">
        <v>25</v>
      </c>
      <c r="B30" s="10"/>
      <c r="C30" s="21"/>
      <c r="D30" s="22"/>
      <c r="E30" s="2"/>
      <c r="F30" s="19">
        <f>SUM(F24:F29)</f>
        <v>69597</v>
      </c>
      <c r="G30" s="7"/>
    </row>
    <row r="31" spans="1:7" ht="14.25">
      <c r="A31" s="8"/>
      <c r="B31" s="8"/>
      <c r="C31" s="4"/>
      <c r="D31" s="1"/>
      <c r="E31" s="1"/>
      <c r="F31" s="1"/>
      <c r="G31" s="1"/>
    </row>
  </sheetData>
  <mergeCells count="8">
    <mergeCell ref="A29:D29"/>
    <mergeCell ref="B28:D28"/>
    <mergeCell ref="B27:D27"/>
    <mergeCell ref="B24:D24"/>
    <mergeCell ref="B25:D25"/>
    <mergeCell ref="B26:D26"/>
    <mergeCell ref="A24:A25"/>
    <mergeCell ref="A26:A27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39"/>
  <sheetViews>
    <sheetView view="pageBreakPreview" zoomScaleSheetLayoutView="100" workbookViewId="0" topLeftCell="A1">
      <selection activeCell="H25" sqref="H25"/>
    </sheetView>
  </sheetViews>
  <sheetFormatPr defaultColWidth="9.00390625" defaultRowHeight="13.5"/>
  <cols>
    <col min="1" max="1" width="3.00390625" style="35" customWidth="1"/>
    <col min="2" max="2" width="13.625" style="35" customWidth="1"/>
    <col min="3" max="8" width="10.00390625" style="35" customWidth="1"/>
    <col min="9" max="9" width="10.00390625" style="36" customWidth="1"/>
    <col min="10" max="10" width="63.50390625" style="35" customWidth="1"/>
    <col min="11" max="39" width="5.875" style="37" customWidth="1"/>
    <col min="40" max="222" width="9.00390625" style="37" customWidth="1"/>
    <col min="223" max="16384" width="9.00390625" style="35" customWidth="1"/>
  </cols>
  <sheetData>
    <row r="1" ht="13.5">
      <c r="A1" s="34" t="s">
        <v>64</v>
      </c>
    </row>
    <row r="2" ht="3.75" customHeight="1"/>
    <row r="3" spans="1:10" s="34" customFormat="1" ht="13.5">
      <c r="A3" s="151"/>
      <c r="B3" s="151"/>
      <c r="C3" s="38" t="s">
        <v>27</v>
      </c>
      <c r="D3" s="39"/>
      <c r="E3" s="40"/>
      <c r="F3" s="40"/>
      <c r="G3" s="40"/>
      <c r="H3" s="40"/>
      <c r="I3" s="41"/>
      <c r="J3" s="40"/>
    </row>
    <row r="4" spans="1:10" s="34" customFormat="1" ht="3.75" customHeight="1">
      <c r="A4" s="42"/>
      <c r="B4" s="43"/>
      <c r="C4" s="43"/>
      <c r="D4" s="40"/>
      <c r="E4" s="40"/>
      <c r="F4" s="40"/>
      <c r="G4" s="40"/>
      <c r="H4" s="40"/>
      <c r="I4" s="41"/>
      <c r="J4" s="40"/>
    </row>
    <row r="5" spans="1:10" s="34" customFormat="1" ht="13.5">
      <c r="A5" s="42" t="s">
        <v>30</v>
      </c>
      <c r="B5" s="43"/>
      <c r="C5" s="43"/>
      <c r="D5" s="40"/>
      <c r="E5" s="40"/>
      <c r="F5" s="40"/>
      <c r="G5" s="40"/>
      <c r="H5" s="40"/>
      <c r="I5" s="41"/>
      <c r="J5" s="40"/>
    </row>
    <row r="6" spans="1:10" s="34" customFormat="1" ht="14.25" customHeight="1">
      <c r="A6" s="147" t="s">
        <v>23</v>
      </c>
      <c r="B6" s="148"/>
      <c r="C6" s="154">
        <v>0</v>
      </c>
      <c r="D6" s="154"/>
      <c r="E6" s="155"/>
      <c r="F6" s="40"/>
      <c r="G6" s="40"/>
      <c r="H6" s="40"/>
      <c r="I6" s="41"/>
      <c r="J6" s="40"/>
    </row>
    <row r="7" spans="1:10" s="34" customFormat="1" ht="14.25" customHeight="1">
      <c r="A7" s="147" t="s">
        <v>46</v>
      </c>
      <c r="B7" s="148"/>
      <c r="C7" s="149">
        <v>0</v>
      </c>
      <c r="D7" s="149"/>
      <c r="E7" s="150"/>
      <c r="F7" s="44" t="s">
        <v>71</v>
      </c>
      <c r="G7" s="45"/>
      <c r="H7" s="40"/>
      <c r="I7" s="41"/>
      <c r="J7" s="40"/>
    </row>
    <row r="8" spans="1:10" s="34" customFormat="1" ht="14.25" customHeight="1">
      <c r="A8" s="121" t="s">
        <v>84</v>
      </c>
      <c r="B8" s="122" t="s">
        <v>78</v>
      </c>
      <c r="C8" s="149">
        <v>0</v>
      </c>
      <c r="D8" s="149"/>
      <c r="E8" s="150"/>
      <c r="F8" s="44"/>
      <c r="G8" s="45"/>
      <c r="H8" s="40"/>
      <c r="I8" s="41"/>
      <c r="J8" s="40"/>
    </row>
    <row r="9" spans="1:10" s="34" customFormat="1" ht="14.25" customHeight="1">
      <c r="A9" s="121" t="s">
        <v>86</v>
      </c>
      <c r="B9" s="122" t="s">
        <v>82</v>
      </c>
      <c r="C9" s="149">
        <v>0</v>
      </c>
      <c r="D9" s="149"/>
      <c r="E9" s="150"/>
      <c r="F9" s="44"/>
      <c r="G9" s="45"/>
      <c r="H9" s="40"/>
      <c r="I9" s="41"/>
      <c r="J9" s="40"/>
    </row>
    <row r="10" spans="1:10" s="34" customFormat="1" ht="6.75" customHeight="1">
      <c r="A10" s="46"/>
      <c r="B10" s="46"/>
      <c r="C10" s="46"/>
      <c r="D10" s="47"/>
      <c r="E10" s="47"/>
      <c r="F10" s="48"/>
      <c r="G10" s="45"/>
      <c r="H10" s="49"/>
      <c r="I10" s="50"/>
      <c r="J10" s="40"/>
    </row>
    <row r="11" spans="1:10" ht="12.75" customHeight="1">
      <c r="A11" s="51" t="s">
        <v>24</v>
      </c>
      <c r="B11" s="38"/>
      <c r="C11" s="38"/>
      <c r="D11" s="38"/>
      <c r="E11" s="38"/>
      <c r="F11" s="38"/>
      <c r="G11" s="38"/>
      <c r="H11" s="38"/>
      <c r="I11" s="52"/>
      <c r="J11" s="38"/>
    </row>
    <row r="12" spans="1:10" ht="12">
      <c r="A12" s="51" t="s">
        <v>112</v>
      </c>
      <c r="B12" s="38"/>
      <c r="C12" s="38"/>
      <c r="D12" s="38"/>
      <c r="E12" s="38"/>
      <c r="F12" s="38"/>
      <c r="G12" s="38"/>
      <c r="H12" s="38"/>
      <c r="I12" s="52" t="s">
        <v>92</v>
      </c>
      <c r="J12" s="38"/>
    </row>
    <row r="13" spans="1:10" ht="20.25" customHeight="1">
      <c r="A13" s="152" t="s">
        <v>52</v>
      </c>
      <c r="B13" s="153"/>
      <c r="C13" s="53" t="s">
        <v>72</v>
      </c>
      <c r="D13" s="53" t="s">
        <v>73</v>
      </c>
      <c r="E13" s="53" t="s">
        <v>74</v>
      </c>
      <c r="F13" s="54" t="s">
        <v>75</v>
      </c>
      <c r="G13" s="53"/>
      <c r="H13" s="54"/>
      <c r="I13" s="55" t="s">
        <v>18</v>
      </c>
      <c r="J13" s="56" t="s">
        <v>17</v>
      </c>
    </row>
    <row r="14" spans="1:10" ht="24.75" customHeight="1">
      <c r="A14" s="57"/>
      <c r="B14" s="58" t="s">
        <v>26</v>
      </c>
      <c r="C14" s="61">
        <v>0</v>
      </c>
      <c r="D14" s="59">
        <f>IF(I14-C14&gt;12,12,I14-C14)</f>
        <v>0</v>
      </c>
      <c r="E14" s="59">
        <f>IF(I14-C14-D14&gt;12,12,I14-C14-D14)</f>
        <v>0</v>
      </c>
      <c r="F14" s="59">
        <f>IF(I14-C14-D14-E14&gt;12,12,I14-C14-D14-E14)</f>
        <v>0</v>
      </c>
      <c r="G14" s="59"/>
      <c r="H14" s="60"/>
      <c r="I14" s="55">
        <f>C7</f>
        <v>0</v>
      </c>
      <c r="J14" s="117" t="s">
        <v>111</v>
      </c>
    </row>
    <row r="15" spans="1:10" ht="30.75" customHeight="1">
      <c r="A15" s="57"/>
      <c r="B15" s="55" t="s">
        <v>59</v>
      </c>
      <c r="C15" s="60"/>
      <c r="D15" s="60"/>
      <c r="E15" s="60"/>
      <c r="F15" s="61">
        <v>3</v>
      </c>
      <c r="G15" s="60"/>
      <c r="H15" s="60"/>
      <c r="I15" s="55"/>
      <c r="J15" s="62" t="s">
        <v>76</v>
      </c>
    </row>
    <row r="16" spans="1:10" ht="12.75" customHeight="1">
      <c r="A16" s="145" t="s">
        <v>45</v>
      </c>
      <c r="B16" s="146"/>
      <c r="C16" s="146"/>
      <c r="D16" s="63"/>
      <c r="E16" s="63"/>
      <c r="F16" s="63"/>
      <c r="G16" s="63"/>
      <c r="H16" s="63"/>
      <c r="I16" s="64"/>
      <c r="J16" s="65"/>
    </row>
    <row r="17" spans="1:10" ht="12.75" customHeight="1">
      <c r="A17" s="66"/>
      <c r="B17" s="67" t="s">
        <v>28</v>
      </c>
      <c r="C17" s="68"/>
      <c r="D17" s="68"/>
      <c r="E17" s="68"/>
      <c r="F17" s="68"/>
      <c r="G17" s="69"/>
      <c r="H17" s="69"/>
      <c r="I17" s="67">
        <f>SUM(C17:G17)</f>
        <v>0</v>
      </c>
      <c r="J17" s="70"/>
    </row>
    <row r="18" spans="1:10" ht="12.75" customHeight="1">
      <c r="A18" s="66"/>
      <c r="B18" s="71" t="s">
        <v>29</v>
      </c>
      <c r="C18" s="72">
        <f>C26-C17</f>
        <v>0</v>
      </c>
      <c r="D18" s="72">
        <f>D26-D17</f>
        <v>0</v>
      </c>
      <c r="E18" s="72">
        <f>E26-E17</f>
        <v>0</v>
      </c>
      <c r="F18" s="72">
        <f>F26-F17</f>
        <v>69597</v>
      </c>
      <c r="G18" s="72"/>
      <c r="H18" s="73"/>
      <c r="I18" s="71">
        <f>SUM(C18:H18)</f>
        <v>69597</v>
      </c>
      <c r="J18" s="74" t="s">
        <v>47</v>
      </c>
    </row>
    <row r="19" spans="1:10" ht="51.75" customHeight="1">
      <c r="A19" s="75"/>
      <c r="B19" s="76" t="s">
        <v>48</v>
      </c>
      <c r="C19" s="77">
        <f>C18</f>
        <v>0</v>
      </c>
      <c r="D19" s="78">
        <f>D18+C24+C27+C18</f>
        <v>0</v>
      </c>
      <c r="E19" s="78">
        <f>E18+C24</f>
        <v>0</v>
      </c>
      <c r="F19" s="78">
        <f>F18+C24</f>
        <v>69597</v>
      </c>
      <c r="G19" s="78"/>
      <c r="H19" s="78"/>
      <c r="I19" s="79">
        <f>SUM(C19:G19)</f>
        <v>69597</v>
      </c>
      <c r="J19" s="80" t="s">
        <v>113</v>
      </c>
    </row>
    <row r="20" spans="1:10" ht="12.75" customHeight="1">
      <c r="A20" s="143" t="s">
        <v>22</v>
      </c>
      <c r="B20" s="144"/>
      <c r="C20" s="144"/>
      <c r="D20" s="81"/>
      <c r="E20" s="81"/>
      <c r="F20" s="81"/>
      <c r="G20" s="81"/>
      <c r="H20" s="81"/>
      <c r="I20" s="82"/>
      <c r="J20" s="83"/>
    </row>
    <row r="21" spans="1:10" ht="12.75" customHeight="1">
      <c r="A21" s="84"/>
      <c r="B21" s="85" t="s">
        <v>5</v>
      </c>
      <c r="C21" s="86">
        <f>'前提条件'!F24</f>
        <v>0</v>
      </c>
      <c r="D21" s="87"/>
      <c r="E21" s="86"/>
      <c r="F21" s="87"/>
      <c r="G21" s="88"/>
      <c r="H21" s="88"/>
      <c r="I21" s="89">
        <f aca="true" t="shared" si="0" ref="I21:I27">SUM(C21:G21)</f>
        <v>0</v>
      </c>
      <c r="J21" s="90"/>
    </row>
    <row r="22" spans="1:10" ht="12.75" customHeight="1">
      <c r="A22" s="84"/>
      <c r="B22" s="91" t="s">
        <v>6</v>
      </c>
      <c r="C22" s="92">
        <f>'前提条件'!F25</f>
        <v>0</v>
      </c>
      <c r="D22" s="89"/>
      <c r="E22" s="92"/>
      <c r="F22" s="89"/>
      <c r="G22" s="89"/>
      <c r="H22" s="89"/>
      <c r="I22" s="89">
        <f t="shared" si="0"/>
        <v>0</v>
      </c>
      <c r="J22" s="93"/>
    </row>
    <row r="23" spans="1:10" ht="12.75" customHeight="1">
      <c r="A23" s="84"/>
      <c r="B23" s="91" t="s">
        <v>8</v>
      </c>
      <c r="C23" s="94">
        <f>('前提条件'!C9*'前提条件'!C17)*(C14-C15)/1000</f>
        <v>0</v>
      </c>
      <c r="D23" s="94">
        <f>('前提条件'!C9*'前提条件'!C17)*(D14-D15)/1000</f>
        <v>0</v>
      </c>
      <c r="E23" s="94">
        <f>('前提条件'!C9*'前提条件'!C17)*(E14-E15)/1000</f>
        <v>0</v>
      </c>
      <c r="F23" s="96">
        <f>('前提条件'!C9*'前提条件'!C17)*(F14-F15)/1000</f>
        <v>0</v>
      </c>
      <c r="G23" s="94"/>
      <c r="H23" s="94"/>
      <c r="I23" s="89">
        <f t="shared" si="0"/>
        <v>0</v>
      </c>
      <c r="J23" s="93"/>
    </row>
    <row r="24" spans="1:10" ht="12.75" customHeight="1">
      <c r="A24" s="84"/>
      <c r="B24" s="91" t="s">
        <v>53</v>
      </c>
      <c r="C24" s="92">
        <f>'前提条件'!C17*'前提条件'!C12/1000</f>
        <v>0</v>
      </c>
      <c r="D24" s="89"/>
      <c r="E24" s="92"/>
      <c r="F24" s="89"/>
      <c r="G24" s="89"/>
      <c r="H24" s="89"/>
      <c r="I24" s="89">
        <f t="shared" si="0"/>
        <v>0</v>
      </c>
      <c r="J24" s="93"/>
    </row>
    <row r="25" spans="1:10" ht="25.5" customHeight="1">
      <c r="A25" s="84"/>
      <c r="B25" s="95" t="s">
        <v>77</v>
      </c>
      <c r="C25" s="92"/>
      <c r="D25" s="89"/>
      <c r="E25" s="119"/>
      <c r="F25" s="96">
        <f>'前提条件'!F28</f>
        <v>69597</v>
      </c>
      <c r="G25" s="96"/>
      <c r="H25" s="96"/>
      <c r="I25" s="89">
        <f t="shared" si="0"/>
        <v>69597</v>
      </c>
      <c r="J25" s="93" t="s">
        <v>114</v>
      </c>
    </row>
    <row r="26" spans="1:10" ht="12.75" customHeight="1">
      <c r="A26" s="84"/>
      <c r="B26" s="97" t="s">
        <v>20</v>
      </c>
      <c r="C26" s="92">
        <f>SUM(C21:C25)</f>
        <v>0</v>
      </c>
      <c r="D26" s="92">
        <f>SUM(D21:D25)</f>
        <v>0</v>
      </c>
      <c r="E26" s="92">
        <f>SUM(E21:E25)</f>
        <v>0</v>
      </c>
      <c r="F26" s="92">
        <f>SUM(F21:F25)</f>
        <v>69597</v>
      </c>
      <c r="G26" s="92"/>
      <c r="H26" s="89"/>
      <c r="I26" s="89">
        <f t="shared" si="0"/>
        <v>69597</v>
      </c>
      <c r="J26" s="93"/>
    </row>
    <row r="27" spans="1:10" ht="12.75" customHeight="1">
      <c r="A27" s="98"/>
      <c r="B27" s="99" t="s">
        <v>19</v>
      </c>
      <c r="C27" s="100">
        <f>C19*$C$6*(C14)/12</f>
        <v>0</v>
      </c>
      <c r="D27" s="100">
        <f>D19*$C$6*(D14)/12</f>
        <v>0</v>
      </c>
      <c r="E27" s="100">
        <f>E19*$C$6*(E14)/12</f>
        <v>0</v>
      </c>
      <c r="F27" s="118">
        <f>F19*$C$6*(F14)/12</f>
        <v>0</v>
      </c>
      <c r="G27" s="118"/>
      <c r="H27" s="100"/>
      <c r="I27" s="101">
        <f t="shared" si="0"/>
        <v>0</v>
      </c>
      <c r="J27" s="102" t="s">
        <v>51</v>
      </c>
    </row>
    <row r="28" spans="1:10" ht="8.25" customHeight="1">
      <c r="A28" s="103"/>
      <c r="B28" s="104"/>
      <c r="C28" s="105"/>
      <c r="D28" s="106"/>
      <c r="E28" s="106"/>
      <c r="F28" s="106"/>
      <c r="G28" s="106"/>
      <c r="H28" s="106"/>
      <c r="I28" s="105"/>
      <c r="J28" s="107"/>
    </row>
    <row r="29" spans="1:10" ht="12.75" customHeight="1">
      <c r="A29" s="103"/>
      <c r="B29" s="108" t="s">
        <v>31</v>
      </c>
      <c r="C29" s="109"/>
      <c r="D29" s="109">
        <f>D27</f>
        <v>0</v>
      </c>
      <c r="E29" s="109">
        <f>E27</f>
        <v>0</v>
      </c>
      <c r="F29" s="109">
        <f>F27</f>
        <v>0</v>
      </c>
      <c r="G29" s="106"/>
      <c r="H29" s="106"/>
      <c r="I29" s="105"/>
      <c r="J29" s="107"/>
    </row>
    <row r="30" spans="1:10" ht="6" customHeight="1">
      <c r="A30" s="107"/>
      <c r="B30" s="104"/>
      <c r="C30" s="106"/>
      <c r="D30" s="106"/>
      <c r="E30" s="106"/>
      <c r="F30" s="106"/>
      <c r="G30" s="106"/>
      <c r="H30" s="106"/>
      <c r="I30" s="105"/>
      <c r="J30" s="107"/>
    </row>
    <row r="31" spans="1:10" ht="12.75" customHeight="1">
      <c r="A31" s="103"/>
      <c r="B31" s="104"/>
      <c r="C31" s="105"/>
      <c r="D31" s="106"/>
      <c r="E31" s="106"/>
      <c r="F31" s="106"/>
      <c r="G31" s="106"/>
      <c r="H31" s="106"/>
      <c r="I31" s="105"/>
      <c r="J31" s="107"/>
    </row>
    <row r="32" spans="1:10" ht="12.75" customHeight="1">
      <c r="A32" s="103"/>
      <c r="B32" s="104"/>
      <c r="C32" s="142"/>
      <c r="D32" s="142"/>
      <c r="E32" s="106"/>
      <c r="F32" s="106"/>
      <c r="G32" s="106"/>
      <c r="H32" s="106"/>
      <c r="I32" s="105"/>
      <c r="J32" s="107"/>
    </row>
    <row r="33" spans="1:10" ht="15" customHeight="1">
      <c r="A33" s="39"/>
      <c r="B33" s="39"/>
      <c r="C33" s="110"/>
      <c r="D33" s="110"/>
      <c r="E33" s="110"/>
      <c r="F33" s="110"/>
      <c r="G33" s="110"/>
      <c r="H33" s="110"/>
      <c r="I33" s="106"/>
      <c r="J33" s="39"/>
    </row>
    <row r="34" spans="1:223" s="37" customFormat="1" ht="12">
      <c r="A34" s="39"/>
      <c r="B34" s="38"/>
      <c r="C34" s="38"/>
      <c r="D34" s="38"/>
      <c r="E34" s="38"/>
      <c r="F34" s="38"/>
      <c r="G34" s="38"/>
      <c r="H34" s="38"/>
      <c r="I34" s="52"/>
      <c r="J34" s="38"/>
      <c r="HO34" s="35"/>
    </row>
    <row r="35" spans="1:223" s="37" customFormat="1" ht="12">
      <c r="A35" s="39"/>
      <c r="B35" s="38"/>
      <c r="C35" s="38"/>
      <c r="D35" s="38"/>
      <c r="E35" s="38"/>
      <c r="F35" s="38"/>
      <c r="G35" s="38"/>
      <c r="H35" s="38"/>
      <c r="I35" s="52"/>
      <c r="J35" s="38"/>
      <c r="HO35" s="35"/>
    </row>
    <row r="36" spans="1:223" s="37" customFormat="1" ht="12">
      <c r="A36" s="39"/>
      <c r="B36" s="38"/>
      <c r="C36" s="38"/>
      <c r="D36" s="38"/>
      <c r="E36" s="38"/>
      <c r="F36" s="38"/>
      <c r="G36" s="38"/>
      <c r="H36" s="38"/>
      <c r="I36" s="52"/>
      <c r="J36" s="38"/>
      <c r="HO36" s="35"/>
    </row>
    <row r="37" spans="1:223" s="37" customFormat="1" ht="12">
      <c r="A37" s="39"/>
      <c r="B37" s="38"/>
      <c r="C37" s="38"/>
      <c r="D37" s="38"/>
      <c r="E37" s="38"/>
      <c r="F37" s="38"/>
      <c r="G37" s="38"/>
      <c r="H37" s="38"/>
      <c r="I37" s="52"/>
      <c r="J37" s="38"/>
      <c r="HO37" s="35"/>
    </row>
    <row r="38" spans="1:223" s="37" customFormat="1" ht="12">
      <c r="A38" s="39"/>
      <c r="B38" s="38"/>
      <c r="C38" s="38"/>
      <c r="D38" s="38"/>
      <c r="E38" s="38"/>
      <c r="F38" s="38"/>
      <c r="G38" s="38"/>
      <c r="H38" s="38"/>
      <c r="I38" s="52"/>
      <c r="J38" s="38"/>
      <c r="HO38" s="35"/>
    </row>
    <row r="39" spans="1:223" s="37" customFormat="1" ht="12">
      <c r="A39" s="38"/>
      <c r="B39" s="38"/>
      <c r="C39" s="38"/>
      <c r="D39" s="38"/>
      <c r="E39" s="38"/>
      <c r="F39" s="38"/>
      <c r="G39" s="38"/>
      <c r="H39" s="38"/>
      <c r="I39" s="52"/>
      <c r="J39" s="38"/>
      <c r="HO39" s="35"/>
    </row>
  </sheetData>
  <mergeCells count="11">
    <mergeCell ref="A3:B3"/>
    <mergeCell ref="A6:B6"/>
    <mergeCell ref="A13:B13"/>
    <mergeCell ref="C6:E6"/>
    <mergeCell ref="C32:D32"/>
    <mergeCell ref="A20:C20"/>
    <mergeCell ref="A16:C16"/>
    <mergeCell ref="A7:B7"/>
    <mergeCell ref="C7:E7"/>
    <mergeCell ref="C8:E8"/>
    <mergeCell ref="C9:E9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4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115" zoomScaleSheetLayoutView="115" workbookViewId="0" topLeftCell="A1">
      <selection activeCell="F11" sqref="F11"/>
    </sheetView>
  </sheetViews>
  <sheetFormatPr defaultColWidth="9.00390625" defaultRowHeight="13.5"/>
  <cols>
    <col min="1" max="1" width="13.875" style="5" customWidth="1"/>
    <col min="2" max="2" width="2.50390625" style="5" customWidth="1"/>
    <col min="3" max="3" width="13.50390625" style="5" customWidth="1"/>
    <col min="4" max="4" width="3.875" style="0" customWidth="1"/>
    <col min="5" max="5" width="11.25390625" style="0" customWidth="1"/>
    <col min="6" max="7" width="24.125" style="0" customWidth="1"/>
  </cols>
  <sheetData>
    <row r="1" spans="1:7" ht="13.5">
      <c r="A1" s="157" t="s">
        <v>115</v>
      </c>
      <c r="B1" s="157"/>
      <c r="C1" s="157"/>
      <c r="D1" s="158"/>
      <c r="E1" s="158"/>
      <c r="F1" s="1"/>
      <c r="G1" s="1"/>
    </row>
    <row r="2" spans="1:7" ht="14.25">
      <c r="A2" s="4"/>
      <c r="B2" s="4"/>
      <c r="C2" s="4"/>
      <c r="D2" s="1"/>
      <c r="E2" s="1"/>
      <c r="F2" s="1"/>
      <c r="G2" s="1"/>
    </row>
    <row r="3" spans="1:7" ht="13.5">
      <c r="A3" s="3" t="s">
        <v>0</v>
      </c>
      <c r="B3" s="3"/>
      <c r="C3" s="3"/>
      <c r="D3" s="1"/>
      <c r="E3" s="1"/>
      <c r="F3" s="1"/>
      <c r="G3" s="1"/>
    </row>
    <row r="4" spans="1:7" ht="14.25">
      <c r="A4" s="4"/>
      <c r="B4" s="4"/>
      <c r="C4" s="4"/>
      <c r="D4" s="1"/>
      <c r="E4" s="1"/>
      <c r="F4" s="1"/>
      <c r="G4" s="1"/>
    </row>
    <row r="5" spans="1:7" ht="27" customHeight="1">
      <c r="A5" s="3" t="s">
        <v>21</v>
      </c>
      <c r="B5" s="3"/>
      <c r="C5" s="3"/>
      <c r="D5" s="1"/>
      <c r="E5" s="1"/>
      <c r="F5" s="1"/>
      <c r="G5" s="1"/>
    </row>
    <row r="6" spans="1:7" ht="13.5">
      <c r="A6" s="23" t="s">
        <v>35</v>
      </c>
      <c r="C6" s="11">
        <v>407</v>
      </c>
      <c r="D6" s="12" t="s">
        <v>34</v>
      </c>
      <c r="E6" s="14" t="s">
        <v>104</v>
      </c>
      <c r="F6" s="1"/>
      <c r="G6" s="1"/>
    </row>
    <row r="7" spans="1:7" ht="13.5">
      <c r="A7" s="23" t="s">
        <v>36</v>
      </c>
      <c r="C7" s="13">
        <v>75000</v>
      </c>
      <c r="D7" s="12" t="s">
        <v>37</v>
      </c>
      <c r="E7" s="14" t="s">
        <v>38</v>
      </c>
      <c r="F7" s="1"/>
      <c r="G7" s="1"/>
    </row>
    <row r="8" spans="1:7" ht="13.5">
      <c r="A8" s="23" t="s">
        <v>39</v>
      </c>
      <c r="C8" s="13">
        <v>13500</v>
      </c>
      <c r="D8" s="12" t="s">
        <v>37</v>
      </c>
      <c r="E8" s="14" t="s">
        <v>11</v>
      </c>
      <c r="F8" s="1"/>
      <c r="G8" s="1"/>
    </row>
    <row r="9" spans="1:7" ht="13.5">
      <c r="A9" s="23" t="s">
        <v>57</v>
      </c>
      <c r="C9" s="13">
        <f>C7-C8</f>
        <v>61500</v>
      </c>
      <c r="D9" s="12" t="s">
        <v>37</v>
      </c>
      <c r="E9" s="14" t="s">
        <v>40</v>
      </c>
      <c r="F9" s="1"/>
      <c r="G9" s="1"/>
    </row>
    <row r="10" spans="1:7" ht="13.5">
      <c r="A10" s="23" t="s">
        <v>58</v>
      </c>
      <c r="C10" s="13">
        <f>C7*0.525</f>
        <v>39375</v>
      </c>
      <c r="D10" s="12" t="s">
        <v>37</v>
      </c>
      <c r="E10" s="14" t="s">
        <v>12</v>
      </c>
      <c r="F10" s="1"/>
      <c r="G10" s="1"/>
    </row>
    <row r="11" spans="1:7" ht="13.5">
      <c r="A11" s="23" t="s">
        <v>41</v>
      </c>
      <c r="C11" s="13">
        <v>450000</v>
      </c>
      <c r="D11" s="12" t="s">
        <v>37</v>
      </c>
      <c r="E11" s="14" t="s">
        <v>13</v>
      </c>
      <c r="F11" s="1"/>
      <c r="G11" s="1"/>
    </row>
    <row r="12" spans="1:7" ht="13.5">
      <c r="A12" s="126" t="s">
        <v>105</v>
      </c>
      <c r="B12" s="136"/>
      <c r="C12" s="128">
        <v>600000</v>
      </c>
      <c r="D12" s="129" t="s">
        <v>61</v>
      </c>
      <c r="E12" s="130" t="s">
        <v>62</v>
      </c>
      <c r="F12" s="137"/>
      <c r="G12" s="1"/>
    </row>
    <row r="13" spans="1:7" ht="13.5">
      <c r="A13" s="23" t="s">
        <v>42</v>
      </c>
      <c r="C13" s="13">
        <v>171000</v>
      </c>
      <c r="D13" s="12" t="s">
        <v>37</v>
      </c>
      <c r="E13" s="14" t="s">
        <v>56</v>
      </c>
      <c r="F13" s="1"/>
      <c r="G13" s="1"/>
    </row>
    <row r="14" spans="1:7" ht="14.25">
      <c r="A14" s="4"/>
      <c r="B14" s="4"/>
      <c r="C14" s="24"/>
      <c r="F14" s="1"/>
      <c r="G14" s="1"/>
    </row>
    <row r="15" spans="1:7" ht="13.5">
      <c r="A15" s="3" t="s">
        <v>1</v>
      </c>
      <c r="B15" s="3"/>
      <c r="C15" s="3"/>
      <c r="D15" s="1"/>
      <c r="E15" s="1"/>
      <c r="F15" s="1"/>
      <c r="G15" s="159" t="s">
        <v>116</v>
      </c>
    </row>
    <row r="16" spans="1:7" ht="13.5">
      <c r="A16" s="23" t="s">
        <v>83</v>
      </c>
      <c r="C16" s="124">
        <f>'金利計算 (例)'!C8</f>
        <v>200</v>
      </c>
      <c r="D16" s="12" t="s">
        <v>34</v>
      </c>
      <c r="E16" s="14" t="s">
        <v>10</v>
      </c>
      <c r="F16" s="14"/>
      <c r="G16" s="1"/>
    </row>
    <row r="17" spans="1:7" ht="13.5">
      <c r="A17" s="23" t="s">
        <v>85</v>
      </c>
      <c r="C17" s="124">
        <f>'金利計算 (例)'!C9</f>
        <v>100</v>
      </c>
      <c r="D17" s="12" t="s">
        <v>34</v>
      </c>
      <c r="E17" s="14" t="s">
        <v>66</v>
      </c>
      <c r="F17" s="1"/>
      <c r="G17" s="1"/>
    </row>
    <row r="18" spans="1:5" ht="13.5">
      <c r="A18" s="3" t="s">
        <v>93</v>
      </c>
      <c r="B18" s="3"/>
      <c r="C18" s="125">
        <f>'金利計算 (例)'!C7</f>
        <v>36</v>
      </c>
      <c r="D18" s="1" t="s">
        <v>94</v>
      </c>
      <c r="E18" s="1" t="s">
        <v>67</v>
      </c>
    </row>
    <row r="19" spans="1:5" ht="13.5">
      <c r="A19" s="3"/>
      <c r="B19" s="3"/>
      <c r="C19" s="17"/>
      <c r="D19" s="1"/>
      <c r="E19" s="9" t="s">
        <v>95</v>
      </c>
    </row>
    <row r="20" spans="1:5" ht="13.5">
      <c r="A20" s="3" t="s">
        <v>96</v>
      </c>
      <c r="B20" s="3"/>
      <c r="C20" s="18">
        <f>'金利計算 (例)'!C6</f>
        <v>0.02</v>
      </c>
      <c r="D20" s="1"/>
      <c r="E20" s="1" t="s">
        <v>15</v>
      </c>
    </row>
    <row r="21" spans="1:7" ht="14.25">
      <c r="A21" s="4"/>
      <c r="B21" s="4"/>
      <c r="C21" s="4"/>
      <c r="D21" s="1"/>
      <c r="E21" s="1"/>
      <c r="F21" s="1"/>
      <c r="G21" s="1"/>
    </row>
    <row r="22" spans="1:7" ht="13.5">
      <c r="A22" s="3" t="s">
        <v>54</v>
      </c>
      <c r="B22" s="3"/>
      <c r="C22" s="3"/>
      <c r="D22" s="1"/>
      <c r="E22" s="1"/>
      <c r="F22" s="1"/>
      <c r="G22" s="1"/>
    </row>
    <row r="23" spans="1:7" s="33" customFormat="1" ht="13.5">
      <c r="A23" s="30"/>
      <c r="B23" s="31"/>
      <c r="C23" s="31"/>
      <c r="D23" s="32"/>
      <c r="E23" s="25" t="s">
        <v>2</v>
      </c>
      <c r="F23" s="26" t="s">
        <v>3</v>
      </c>
      <c r="G23" s="27"/>
    </row>
    <row r="24" spans="1:7" ht="13.5">
      <c r="A24" s="140" t="s">
        <v>4</v>
      </c>
      <c r="B24" s="139" t="s">
        <v>5</v>
      </c>
      <c r="C24" s="139"/>
      <c r="D24" s="139"/>
      <c r="E24" s="15" t="s">
        <v>97</v>
      </c>
      <c r="F24" s="123">
        <f>C16*C13/1000</f>
        <v>34200</v>
      </c>
      <c r="G24" s="6"/>
    </row>
    <row r="25" spans="1:7" ht="13.5">
      <c r="A25" s="141"/>
      <c r="B25" s="139" t="s">
        <v>6</v>
      </c>
      <c r="C25" s="139"/>
      <c r="D25" s="139"/>
      <c r="E25" s="16" t="s">
        <v>98</v>
      </c>
      <c r="F25" s="123">
        <f>C17*C10/1000</f>
        <v>3937.5</v>
      </c>
      <c r="G25" s="6"/>
    </row>
    <row r="26" spans="1:7" ht="13.5" customHeight="1">
      <c r="A26" s="140" t="s">
        <v>7</v>
      </c>
      <c r="B26" s="139" t="s">
        <v>99</v>
      </c>
      <c r="C26" s="139"/>
      <c r="D26" s="139"/>
      <c r="E26" s="15" t="s">
        <v>100</v>
      </c>
      <c r="F26" s="28">
        <f>C9*C17*C18/1000</f>
        <v>221400</v>
      </c>
      <c r="G26" s="6"/>
    </row>
    <row r="27" spans="1:7" ht="13.5">
      <c r="A27" s="141"/>
      <c r="B27" s="139" t="s">
        <v>101</v>
      </c>
      <c r="C27" s="139"/>
      <c r="D27" s="139"/>
      <c r="E27" s="15" t="s">
        <v>102</v>
      </c>
      <c r="F27" s="123">
        <f>C17*C11/1000</f>
        <v>45000</v>
      </c>
      <c r="G27" s="6"/>
    </row>
    <row r="28" spans="1:7" ht="13.5">
      <c r="A28" s="120" t="s">
        <v>9</v>
      </c>
      <c r="B28" s="139" t="s">
        <v>103</v>
      </c>
      <c r="C28" s="139"/>
      <c r="D28" s="139"/>
      <c r="E28" s="15" t="s">
        <v>33</v>
      </c>
      <c r="F28" s="123">
        <f>C6*C13/1000</f>
        <v>69597</v>
      </c>
      <c r="G28" s="7"/>
    </row>
    <row r="29" spans="1:7" ht="13.5">
      <c r="A29" s="139" t="s">
        <v>70</v>
      </c>
      <c r="B29" s="139"/>
      <c r="C29" s="139"/>
      <c r="D29" s="139"/>
      <c r="E29" s="15"/>
      <c r="F29" s="29">
        <f>'金利計算 (例)'!I27</f>
        <v>10910.602499999999</v>
      </c>
      <c r="G29" s="7"/>
    </row>
    <row r="30" spans="1:7" ht="13.5">
      <c r="A30" s="20" t="s">
        <v>25</v>
      </c>
      <c r="B30" s="10"/>
      <c r="C30" s="21"/>
      <c r="D30" s="22"/>
      <c r="E30" s="2"/>
      <c r="F30" s="19">
        <f>SUM(F24:F29)</f>
        <v>385045.1025</v>
      </c>
      <c r="G30" s="7"/>
    </row>
    <row r="31" spans="1:7" ht="14.25">
      <c r="A31" s="8"/>
      <c r="B31" s="8"/>
      <c r="C31" s="4"/>
      <c r="D31" s="1"/>
      <c r="E31" s="1"/>
      <c r="F31" s="1"/>
      <c r="G31" s="1"/>
    </row>
  </sheetData>
  <mergeCells count="8">
    <mergeCell ref="A29:D29"/>
    <mergeCell ref="B28:D28"/>
    <mergeCell ref="B27:D27"/>
    <mergeCell ref="B24:D24"/>
    <mergeCell ref="B25:D25"/>
    <mergeCell ref="B26:D26"/>
    <mergeCell ref="A24:A25"/>
    <mergeCell ref="A26:A27"/>
  </mergeCells>
  <printOptions/>
  <pageMargins left="0.48" right="0.42" top="0.56" bottom="1" header="0.37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O39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3.00390625" style="35" customWidth="1"/>
    <col min="2" max="2" width="13.625" style="35" customWidth="1"/>
    <col min="3" max="8" width="10.00390625" style="35" customWidth="1"/>
    <col min="9" max="9" width="10.00390625" style="36" customWidth="1"/>
    <col min="10" max="10" width="63.50390625" style="35" customWidth="1"/>
    <col min="11" max="39" width="5.875" style="37" customWidth="1"/>
    <col min="40" max="222" width="9.00390625" style="37" customWidth="1"/>
    <col min="223" max="16384" width="9.00390625" style="35" customWidth="1"/>
  </cols>
  <sheetData>
    <row r="1" ht="13.5">
      <c r="A1" s="111" t="s">
        <v>63</v>
      </c>
    </row>
    <row r="2" ht="3.75" customHeight="1"/>
    <row r="3" spans="1:10" s="111" customFormat="1" ht="13.5">
      <c r="A3" s="156"/>
      <c r="B3" s="156"/>
      <c r="C3" s="38" t="s">
        <v>27</v>
      </c>
      <c r="D3" s="39"/>
      <c r="E3" s="112"/>
      <c r="F3" s="112"/>
      <c r="G3" s="112"/>
      <c r="H3" s="112"/>
      <c r="I3" s="113"/>
      <c r="J3" s="112"/>
    </row>
    <row r="4" spans="1:10" s="111" customFormat="1" ht="3.75" customHeight="1">
      <c r="A4" s="42"/>
      <c r="B4" s="43"/>
      <c r="C4" s="43"/>
      <c r="D4" s="112"/>
      <c r="E4" s="112"/>
      <c r="F4" s="112"/>
      <c r="G4" s="112"/>
      <c r="H4" s="112"/>
      <c r="I4" s="113"/>
      <c r="J4" s="112"/>
    </row>
    <row r="5" spans="1:10" s="111" customFormat="1" ht="13.5">
      <c r="A5" s="42" t="s">
        <v>49</v>
      </c>
      <c r="B5" s="43"/>
      <c r="C5" s="43"/>
      <c r="D5" s="112"/>
      <c r="E5" s="112"/>
      <c r="F5" s="112"/>
      <c r="G5" s="112"/>
      <c r="H5" s="112"/>
      <c r="I5" s="113"/>
      <c r="J5" s="112"/>
    </row>
    <row r="6" spans="1:10" s="111" customFormat="1" ht="14.25" customHeight="1">
      <c r="A6" s="147" t="s">
        <v>23</v>
      </c>
      <c r="B6" s="148"/>
      <c r="C6" s="154">
        <v>0.02</v>
      </c>
      <c r="D6" s="154"/>
      <c r="E6" s="155"/>
      <c r="F6" s="112"/>
      <c r="G6" s="112"/>
      <c r="H6" s="112"/>
      <c r="I6" s="113"/>
      <c r="J6" s="112"/>
    </row>
    <row r="7" spans="1:10" s="111" customFormat="1" ht="14.25" customHeight="1">
      <c r="A7" s="147" t="s">
        <v>46</v>
      </c>
      <c r="B7" s="148"/>
      <c r="C7" s="149">
        <v>36</v>
      </c>
      <c r="D7" s="149"/>
      <c r="E7" s="150"/>
      <c r="F7" s="44" t="s">
        <v>71</v>
      </c>
      <c r="G7" s="45"/>
      <c r="H7" s="112"/>
      <c r="I7" s="113"/>
      <c r="J7" s="112"/>
    </row>
    <row r="8" spans="1:10" s="111" customFormat="1" ht="14.25" customHeight="1">
      <c r="A8" s="121" t="s">
        <v>87</v>
      </c>
      <c r="B8" s="122" t="s">
        <v>78</v>
      </c>
      <c r="C8" s="149">
        <v>200</v>
      </c>
      <c r="D8" s="149"/>
      <c r="E8" s="150"/>
      <c r="F8" s="44"/>
      <c r="G8" s="45"/>
      <c r="H8" s="112"/>
      <c r="I8" s="113"/>
      <c r="J8" s="112"/>
    </row>
    <row r="9" spans="1:10" s="111" customFormat="1" ht="14.25" customHeight="1">
      <c r="A9" s="121" t="s">
        <v>88</v>
      </c>
      <c r="B9" s="122" t="s">
        <v>82</v>
      </c>
      <c r="C9" s="149">
        <v>100</v>
      </c>
      <c r="D9" s="149"/>
      <c r="E9" s="150"/>
      <c r="F9" s="44"/>
      <c r="G9" s="45"/>
      <c r="H9" s="112"/>
      <c r="I9" s="113"/>
      <c r="J9" s="112"/>
    </row>
    <row r="10" spans="1:10" s="111" customFormat="1" ht="6.75" customHeight="1">
      <c r="A10" s="46"/>
      <c r="B10" s="46"/>
      <c r="C10" s="46"/>
      <c r="D10" s="114"/>
      <c r="E10" s="114"/>
      <c r="F10" s="48"/>
      <c r="G10" s="45"/>
      <c r="H10" s="115"/>
      <c r="I10" s="116"/>
      <c r="J10" s="112"/>
    </row>
    <row r="11" spans="1:10" ht="12.75" customHeight="1">
      <c r="A11" s="51" t="s">
        <v>24</v>
      </c>
      <c r="B11" s="38"/>
      <c r="C11" s="38"/>
      <c r="D11" s="38"/>
      <c r="E11" s="38"/>
      <c r="F11" s="38"/>
      <c r="G11" s="38"/>
      <c r="H11" s="38"/>
      <c r="I11" s="52"/>
      <c r="J11" s="38"/>
    </row>
    <row r="12" spans="1:10" ht="12">
      <c r="A12" s="51" t="s">
        <v>112</v>
      </c>
      <c r="B12" s="38"/>
      <c r="C12" s="38"/>
      <c r="D12" s="38"/>
      <c r="E12" s="38"/>
      <c r="F12" s="38"/>
      <c r="G12" s="38"/>
      <c r="H12" s="38"/>
      <c r="I12" s="52" t="s">
        <v>92</v>
      </c>
      <c r="J12" s="38"/>
    </row>
    <row r="13" spans="1:10" ht="20.25" customHeight="1">
      <c r="A13" s="152" t="s">
        <v>106</v>
      </c>
      <c r="B13" s="153"/>
      <c r="C13" s="53" t="s">
        <v>107</v>
      </c>
      <c r="D13" s="53" t="s">
        <v>108</v>
      </c>
      <c r="E13" s="53" t="s">
        <v>109</v>
      </c>
      <c r="F13" s="54" t="s">
        <v>110</v>
      </c>
      <c r="G13" s="53"/>
      <c r="H13" s="54"/>
      <c r="I13" s="55" t="s">
        <v>18</v>
      </c>
      <c r="J13" s="56" t="s">
        <v>17</v>
      </c>
    </row>
    <row r="14" spans="1:10" ht="29.25" customHeight="1">
      <c r="A14" s="57"/>
      <c r="B14" s="58" t="s">
        <v>26</v>
      </c>
      <c r="C14" s="61">
        <v>6</v>
      </c>
      <c r="D14" s="59">
        <f>IF(I14-C14&gt;12,12,I14-C14)</f>
        <v>12</v>
      </c>
      <c r="E14" s="59">
        <f>IF(I14-C14-D14&gt;12,12,I14-C14-D14)</f>
        <v>12</v>
      </c>
      <c r="F14" s="59">
        <f>IF(I14-C14-D14-E14&gt;12,12,I14-C14-D14-E14)</f>
        <v>6</v>
      </c>
      <c r="G14" s="59"/>
      <c r="H14" s="60"/>
      <c r="I14" s="55">
        <f>C7</f>
        <v>36</v>
      </c>
      <c r="J14" s="117" t="s">
        <v>111</v>
      </c>
    </row>
    <row r="15" spans="1:10" ht="30.75" customHeight="1">
      <c r="A15" s="57"/>
      <c r="B15" s="55" t="s">
        <v>59</v>
      </c>
      <c r="C15" s="60"/>
      <c r="D15" s="60"/>
      <c r="E15" s="60"/>
      <c r="F15" s="61">
        <v>3</v>
      </c>
      <c r="G15" s="60"/>
      <c r="H15" s="60"/>
      <c r="I15" s="55"/>
      <c r="J15" s="62" t="s">
        <v>76</v>
      </c>
    </row>
    <row r="16" spans="1:10" ht="12.75" customHeight="1">
      <c r="A16" s="145" t="s">
        <v>45</v>
      </c>
      <c r="B16" s="146"/>
      <c r="C16" s="146"/>
      <c r="D16" s="63"/>
      <c r="E16" s="63"/>
      <c r="F16" s="63"/>
      <c r="G16" s="63"/>
      <c r="H16" s="63"/>
      <c r="I16" s="64"/>
      <c r="J16" s="65"/>
    </row>
    <row r="17" spans="1:10" ht="12.75" customHeight="1">
      <c r="A17" s="66"/>
      <c r="B17" s="67" t="s">
        <v>28</v>
      </c>
      <c r="C17" s="68"/>
      <c r="D17" s="68"/>
      <c r="E17" s="68"/>
      <c r="F17" s="68"/>
      <c r="G17" s="133"/>
      <c r="H17" s="69"/>
      <c r="I17" s="67">
        <f>SUM(C17:G17)</f>
        <v>0</v>
      </c>
      <c r="J17" s="138"/>
    </row>
    <row r="18" spans="1:10" ht="12.75" customHeight="1">
      <c r="A18" s="66"/>
      <c r="B18" s="71" t="s">
        <v>29</v>
      </c>
      <c r="C18" s="72">
        <f>C26-C17</f>
        <v>135037.5</v>
      </c>
      <c r="D18" s="72">
        <f>D26-D17</f>
        <v>73800</v>
      </c>
      <c r="E18" s="72">
        <f>E26-E17</f>
        <v>73800</v>
      </c>
      <c r="F18" s="72">
        <f>F26-F17</f>
        <v>88047</v>
      </c>
      <c r="G18" s="72"/>
      <c r="H18" s="73"/>
      <c r="I18" s="71">
        <f>SUM(C18:H18)</f>
        <v>370684.5</v>
      </c>
      <c r="J18" s="74" t="s">
        <v>47</v>
      </c>
    </row>
    <row r="19" spans="1:10" ht="51.75" customHeight="1">
      <c r="A19" s="75"/>
      <c r="B19" s="76" t="s">
        <v>48</v>
      </c>
      <c r="C19" s="77">
        <f>C18</f>
        <v>135037.5</v>
      </c>
      <c r="D19" s="78">
        <f>D18+C24+C27+C18</f>
        <v>270187.875</v>
      </c>
      <c r="E19" s="78">
        <f>E18+C24</f>
        <v>133800</v>
      </c>
      <c r="F19" s="78">
        <f>F18+C24</f>
        <v>148047</v>
      </c>
      <c r="G19" s="78"/>
      <c r="H19" s="78"/>
      <c r="I19" s="79">
        <f>SUM(C19:G19)</f>
        <v>687072.375</v>
      </c>
      <c r="J19" s="80" t="s">
        <v>113</v>
      </c>
    </row>
    <row r="20" spans="1:10" ht="12.75" customHeight="1">
      <c r="A20" s="143" t="s">
        <v>89</v>
      </c>
      <c r="B20" s="144"/>
      <c r="C20" s="144"/>
      <c r="D20" s="81"/>
      <c r="E20" s="81"/>
      <c r="F20" s="81"/>
      <c r="G20" s="134"/>
      <c r="H20" s="81"/>
      <c r="I20" s="82"/>
      <c r="J20" s="83"/>
    </row>
    <row r="21" spans="1:10" ht="12.75" customHeight="1">
      <c r="A21" s="84"/>
      <c r="B21" s="85" t="s">
        <v>5</v>
      </c>
      <c r="C21" s="86">
        <f>'前提条件 (例)'!F24</f>
        <v>34200</v>
      </c>
      <c r="D21" s="87"/>
      <c r="E21" s="86"/>
      <c r="F21" s="87"/>
      <c r="G21" s="135"/>
      <c r="H21" s="88"/>
      <c r="I21" s="89">
        <f aca="true" t="shared" si="0" ref="I21:I27">SUM(C21:G21)</f>
        <v>34200</v>
      </c>
      <c r="J21" s="90"/>
    </row>
    <row r="22" spans="1:10" ht="12.75" customHeight="1">
      <c r="A22" s="84"/>
      <c r="B22" s="91" t="s">
        <v>6</v>
      </c>
      <c r="C22" s="92">
        <f>'前提条件 (例)'!F25</f>
        <v>3937.5</v>
      </c>
      <c r="D22" s="89"/>
      <c r="E22" s="92"/>
      <c r="F22" s="89"/>
      <c r="G22" s="96"/>
      <c r="H22" s="89"/>
      <c r="I22" s="89">
        <f t="shared" si="0"/>
        <v>3937.5</v>
      </c>
      <c r="J22" s="93"/>
    </row>
    <row r="23" spans="1:10" ht="12.75" customHeight="1">
      <c r="A23" s="84"/>
      <c r="B23" s="91" t="s">
        <v>8</v>
      </c>
      <c r="C23" s="94">
        <f>('前提条件 (例)'!C9*'前提条件 (例)'!C17)*(C14-C15)/1000</f>
        <v>36900</v>
      </c>
      <c r="D23" s="94">
        <f>('前提条件 (例)'!C9*'前提条件 (例)'!C17)*(D14-D15)/1000</f>
        <v>73800</v>
      </c>
      <c r="E23" s="94">
        <f>('前提条件 (例)'!C9*'前提条件 (例)'!C17)*(E14-E15)/1000</f>
        <v>73800</v>
      </c>
      <c r="F23" s="96">
        <f>('前提条件 (例)'!C9*'前提条件 (例)'!C17)*(F14-F15)/1000</f>
        <v>18450</v>
      </c>
      <c r="G23" s="94"/>
      <c r="H23" s="94"/>
      <c r="I23" s="89">
        <f t="shared" si="0"/>
        <v>202950</v>
      </c>
      <c r="J23" s="93"/>
    </row>
    <row r="24" spans="1:10" ht="12.75" customHeight="1">
      <c r="A24" s="84"/>
      <c r="B24" s="91" t="s">
        <v>90</v>
      </c>
      <c r="C24" s="92">
        <f>'前提条件 (例)'!C17*'前提条件 (例)'!C12/1000</f>
        <v>60000</v>
      </c>
      <c r="D24" s="89"/>
      <c r="E24" s="92"/>
      <c r="F24" s="89"/>
      <c r="G24" s="96"/>
      <c r="H24" s="89"/>
      <c r="I24" s="89">
        <f t="shared" si="0"/>
        <v>60000</v>
      </c>
      <c r="J24" s="93"/>
    </row>
    <row r="25" spans="1:10" ht="25.5" customHeight="1">
      <c r="A25" s="84"/>
      <c r="B25" s="95" t="s">
        <v>91</v>
      </c>
      <c r="C25" s="92"/>
      <c r="D25" s="89"/>
      <c r="E25" s="119"/>
      <c r="F25" s="96">
        <f>'前提条件 (例)'!F28</f>
        <v>69597</v>
      </c>
      <c r="G25" s="96"/>
      <c r="H25" s="96"/>
      <c r="I25" s="89">
        <f t="shared" si="0"/>
        <v>69597</v>
      </c>
      <c r="J25" s="93" t="s">
        <v>114</v>
      </c>
    </row>
    <row r="26" spans="1:10" ht="12.75" customHeight="1">
      <c r="A26" s="84"/>
      <c r="B26" s="97" t="s">
        <v>20</v>
      </c>
      <c r="C26" s="92">
        <f>SUM(C21:C25)</f>
        <v>135037.5</v>
      </c>
      <c r="D26" s="92">
        <f>SUM(D21:D25)</f>
        <v>73800</v>
      </c>
      <c r="E26" s="92">
        <f>SUM(E21:E25)</f>
        <v>73800</v>
      </c>
      <c r="F26" s="92">
        <f>SUM(F21:F25)</f>
        <v>88047</v>
      </c>
      <c r="G26" s="94"/>
      <c r="H26" s="89"/>
      <c r="I26" s="89">
        <f t="shared" si="0"/>
        <v>370684.5</v>
      </c>
      <c r="J26" s="93"/>
    </row>
    <row r="27" spans="1:10" ht="12.75" customHeight="1">
      <c r="A27" s="98"/>
      <c r="B27" s="99" t="s">
        <v>19</v>
      </c>
      <c r="C27" s="100">
        <f>C19*$C$6*(C14)/12</f>
        <v>1350.375</v>
      </c>
      <c r="D27" s="100">
        <f>D19*$C$6*(D14)/12</f>
        <v>5403.7575</v>
      </c>
      <c r="E27" s="100">
        <f>E19*$C$6*(E14)/12</f>
        <v>2676</v>
      </c>
      <c r="F27" s="118">
        <f>F19*$C$6*(F14)/12</f>
        <v>1480.47</v>
      </c>
      <c r="G27" s="118"/>
      <c r="H27" s="100"/>
      <c r="I27" s="101">
        <f t="shared" si="0"/>
        <v>10910.602499999999</v>
      </c>
      <c r="J27" s="102" t="s">
        <v>50</v>
      </c>
    </row>
    <row r="28" spans="1:10" ht="8.25" customHeight="1">
      <c r="A28" s="103"/>
      <c r="B28" s="104"/>
      <c r="C28" s="105"/>
      <c r="D28" s="106"/>
      <c r="E28" s="106"/>
      <c r="F28" s="106"/>
      <c r="G28" s="106"/>
      <c r="H28" s="106"/>
      <c r="I28" s="105"/>
      <c r="J28" s="107"/>
    </row>
    <row r="29" spans="1:10" ht="12.75" customHeight="1">
      <c r="A29" s="103"/>
      <c r="B29" s="108" t="s">
        <v>31</v>
      </c>
      <c r="C29" s="109"/>
      <c r="D29" s="109">
        <f>D27</f>
        <v>5403.7575</v>
      </c>
      <c r="E29" s="109">
        <f>E27</f>
        <v>2676</v>
      </c>
      <c r="F29" s="132"/>
      <c r="G29" s="106"/>
      <c r="H29" s="106"/>
      <c r="I29" s="105"/>
      <c r="J29" s="107"/>
    </row>
    <row r="30" spans="1:10" ht="6" customHeight="1">
      <c r="A30" s="107"/>
      <c r="B30" s="104"/>
      <c r="C30" s="106"/>
      <c r="D30" s="106"/>
      <c r="E30" s="106"/>
      <c r="F30" s="106"/>
      <c r="G30" s="106"/>
      <c r="H30" s="106"/>
      <c r="I30" s="105"/>
      <c r="J30" s="107"/>
    </row>
    <row r="31" spans="1:10" ht="12.75" customHeight="1">
      <c r="A31" s="103"/>
      <c r="B31" s="104"/>
      <c r="C31" s="105"/>
      <c r="D31" s="106"/>
      <c r="E31" s="106"/>
      <c r="F31" s="106"/>
      <c r="G31" s="106"/>
      <c r="H31" s="106"/>
      <c r="I31" s="105"/>
      <c r="J31" s="107"/>
    </row>
    <row r="32" spans="1:10" ht="12.75" customHeight="1">
      <c r="A32" s="103"/>
      <c r="B32" s="104"/>
      <c r="C32" s="142"/>
      <c r="D32" s="142"/>
      <c r="E32" s="106"/>
      <c r="F32" s="106"/>
      <c r="G32" s="106"/>
      <c r="H32" s="106"/>
      <c r="I32" s="105"/>
      <c r="J32" s="107"/>
    </row>
    <row r="33" spans="1:10" ht="15" customHeight="1">
      <c r="A33" s="39"/>
      <c r="B33" s="39"/>
      <c r="C33" s="110"/>
      <c r="D33" s="110"/>
      <c r="E33" s="110"/>
      <c r="F33" s="110"/>
      <c r="G33" s="110"/>
      <c r="H33" s="110"/>
      <c r="I33" s="106"/>
      <c r="J33" s="39"/>
    </row>
    <row r="34" spans="1:223" s="37" customFormat="1" ht="12">
      <c r="A34" s="39"/>
      <c r="B34" s="38"/>
      <c r="C34" s="38"/>
      <c r="D34" s="38"/>
      <c r="E34" s="38"/>
      <c r="F34" s="38"/>
      <c r="G34" s="38"/>
      <c r="H34" s="38"/>
      <c r="I34" s="52"/>
      <c r="J34" s="38"/>
      <c r="HO34" s="35"/>
    </row>
    <row r="35" spans="1:223" s="37" customFormat="1" ht="12">
      <c r="A35" s="39"/>
      <c r="B35" s="38"/>
      <c r="C35" s="38"/>
      <c r="D35" s="38"/>
      <c r="E35" s="38"/>
      <c r="F35" s="38"/>
      <c r="G35" s="38"/>
      <c r="H35" s="38"/>
      <c r="I35" s="52"/>
      <c r="J35" s="38"/>
      <c r="HO35" s="35"/>
    </row>
    <row r="36" spans="1:223" s="37" customFormat="1" ht="12">
      <c r="A36" s="39"/>
      <c r="B36" s="38"/>
      <c r="C36" s="38"/>
      <c r="D36" s="38"/>
      <c r="E36" s="38"/>
      <c r="F36" s="38"/>
      <c r="G36" s="38"/>
      <c r="H36" s="38"/>
      <c r="I36" s="52"/>
      <c r="J36" s="38"/>
      <c r="HO36" s="35"/>
    </row>
    <row r="37" spans="1:223" s="37" customFormat="1" ht="12">
      <c r="A37" s="39"/>
      <c r="B37" s="38"/>
      <c r="C37" s="38"/>
      <c r="D37" s="38"/>
      <c r="E37" s="38"/>
      <c r="F37" s="38"/>
      <c r="G37" s="38"/>
      <c r="H37" s="38"/>
      <c r="I37" s="52"/>
      <c r="J37" s="38"/>
      <c r="HO37" s="35"/>
    </row>
    <row r="38" spans="1:223" s="37" customFormat="1" ht="12">
      <c r="A38" s="39"/>
      <c r="B38" s="38"/>
      <c r="C38" s="38"/>
      <c r="D38" s="38"/>
      <c r="E38" s="38"/>
      <c r="F38" s="38"/>
      <c r="G38" s="38"/>
      <c r="H38" s="38"/>
      <c r="I38" s="52"/>
      <c r="J38" s="38"/>
      <c r="HO38" s="35"/>
    </row>
    <row r="39" spans="1:223" s="37" customFormat="1" ht="12">
      <c r="A39" s="38"/>
      <c r="B39" s="38"/>
      <c r="C39" s="38"/>
      <c r="D39" s="38"/>
      <c r="E39" s="38"/>
      <c r="F39" s="38"/>
      <c r="G39" s="38"/>
      <c r="H39" s="38"/>
      <c r="I39" s="52"/>
      <c r="J39" s="38"/>
      <c r="HO39" s="35"/>
    </row>
  </sheetData>
  <mergeCells count="11">
    <mergeCell ref="C32:D32"/>
    <mergeCell ref="A20:C20"/>
    <mergeCell ref="A16:C16"/>
    <mergeCell ref="A7:B7"/>
    <mergeCell ref="C7:E7"/>
    <mergeCell ref="C8:E8"/>
    <mergeCell ref="C9:E9"/>
    <mergeCell ref="A3:B3"/>
    <mergeCell ref="A6:B6"/>
    <mergeCell ref="A13:B13"/>
    <mergeCell ref="C6:E6"/>
  </mergeCells>
  <printOptions/>
  <pageMargins left="0.7874015748031497" right="0.51" top="0.45" bottom="0.47" header="0" footer="0"/>
  <pageSetup horizontalDpi="600" verticalDpi="600" orientation="landscape" paperSize="9" scale="88" r:id="rId2"/>
  <rowBreaks count="1" manualBreakCount="1">
    <brk id="4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門三希久典</cp:lastModifiedBy>
  <cp:lastPrinted>2007-05-13T12:10:19Z</cp:lastPrinted>
  <dcterms:created xsi:type="dcterms:W3CDTF">2005-06-22T08:48:21Z</dcterms:created>
  <dcterms:modified xsi:type="dcterms:W3CDTF">2009-09-29T05:20:47Z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-333886299</vt:i4>
  </property>
  <property fmtid="{D5CDD505-2E9C-101B-9397-08002B2CF9AE}" pid="3" name="_EmailSubject">
    <vt:lpwstr>入居者移転支援に係る実費</vt:lpwstr>
  </property>
  <property fmtid="{D5CDD505-2E9C-101B-9397-08002B2CF9AE}" pid="4" name="_AuthorEmail">
    <vt:lpwstr>TanizakiY@mbox.pref.osaka.lg.jp</vt:lpwstr>
  </property>
  <property fmtid="{D5CDD505-2E9C-101B-9397-08002B2CF9AE}" pid="5" name="_AuthorEmailDisplayName">
    <vt:lpwstr>谷崎 義人</vt:lpwstr>
  </property>
  <property fmtid="{D5CDD505-2E9C-101B-9397-08002B2CF9AE}" pid="6" name="_PreviousAdHocReviewCycleID">
    <vt:i4>1182669626</vt:i4>
  </property>
  <property fmtid="{D5CDD505-2E9C-101B-9397-08002B2CF9AE}" pid="7" name="_ReviewingToolsShownOnce">
    <vt:lpwstr/>
  </property>
</Properties>
</file>