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 activeTab="2"/>
  </bookViews>
  <sheets>
    <sheet name="地域定着支援" sheetId="1" r:id="rId1"/>
    <sheet name="短期入所" sheetId="4" r:id="rId2"/>
    <sheet name="共同生活援助" sheetId="5" r:id="rId3"/>
  </sheets>
  <calcPr calcId="145621"/>
</workbook>
</file>

<file path=xl/calcChain.xml><?xml version="1.0" encoding="utf-8"?>
<calcChain xmlns="http://schemas.openxmlformats.org/spreadsheetml/2006/main">
  <c r="D30" i="5" l="1"/>
  <c r="L12" i="5"/>
  <c r="L11" i="5"/>
  <c r="H12" i="5"/>
  <c r="H11" i="5"/>
  <c r="D11" i="5"/>
  <c r="D12" i="5"/>
  <c r="L27" i="5"/>
  <c r="L23" i="5"/>
  <c r="L22" i="5"/>
  <c r="L21" i="5"/>
  <c r="L20" i="5"/>
  <c r="L19" i="5"/>
  <c r="L18" i="5"/>
  <c r="L17" i="5"/>
  <c r="L10" i="5"/>
  <c r="L3" i="5"/>
  <c r="L14" i="5" s="1"/>
  <c r="L31" i="5" s="1"/>
  <c r="H27" i="5"/>
  <c r="H23" i="5"/>
  <c r="H22" i="5"/>
  <c r="H21" i="5"/>
  <c r="H20" i="5"/>
  <c r="H19" i="5"/>
  <c r="H18" i="5"/>
  <c r="H17" i="5"/>
  <c r="H10" i="5"/>
  <c r="H3" i="5"/>
  <c r="H9" i="5" s="1"/>
  <c r="H28" i="5" s="1"/>
  <c r="D22" i="5"/>
  <c r="B30" i="5"/>
  <c r="D23" i="5"/>
  <c r="D10" i="5"/>
  <c r="D3" i="5"/>
  <c r="D14" i="5" s="1"/>
  <c r="D31" i="5" s="1"/>
  <c r="D27" i="5"/>
  <c r="D21" i="5"/>
  <c r="D20" i="5"/>
  <c r="D19" i="5"/>
  <c r="D18" i="5"/>
  <c r="D17" i="5"/>
  <c r="H24" i="5" l="1"/>
  <c r="L24" i="5"/>
  <c r="L9" i="5"/>
  <c r="L28" i="5" s="1"/>
  <c r="L13" i="5"/>
  <c r="L30" i="5" s="1"/>
  <c r="D9" i="5"/>
  <c r="D28" i="5" s="1"/>
  <c r="H13" i="5"/>
  <c r="H30" i="5" s="1"/>
  <c r="H14" i="5"/>
  <c r="H31" i="5" s="1"/>
  <c r="D13" i="5"/>
  <c r="D24" i="5"/>
  <c r="F23" i="4"/>
  <c r="D23" i="4"/>
  <c r="H30" i="4"/>
  <c r="H29" i="4"/>
  <c r="F29" i="4"/>
  <c r="H12" i="4"/>
  <c r="H14" i="4" s="1"/>
  <c r="H11" i="4"/>
  <c r="F12" i="4"/>
  <c r="F14" i="4" s="1"/>
  <c r="F30" i="4" s="1"/>
  <c r="F11" i="4"/>
  <c r="D30" i="4"/>
  <c r="D29" i="4"/>
  <c r="D14" i="4"/>
  <c r="D12" i="4"/>
  <c r="F24" i="4"/>
  <c r="D24" i="4"/>
  <c r="H21" i="4"/>
  <c r="H20" i="4"/>
  <c r="H19" i="4"/>
  <c r="H18" i="4"/>
  <c r="F22" i="4"/>
  <c r="F21" i="4"/>
  <c r="F20" i="4"/>
  <c r="F19" i="4"/>
  <c r="F18" i="4"/>
  <c r="D22" i="4"/>
  <c r="L32" i="5" l="1"/>
  <c r="L33" i="5" s="1"/>
  <c r="H32" i="5"/>
  <c r="H33" i="5" s="1"/>
  <c r="D32" i="5"/>
  <c r="D33" i="5" s="1"/>
  <c r="H25" i="4"/>
  <c r="F25" i="4"/>
  <c r="H28" i="4"/>
  <c r="H17" i="4"/>
  <c r="F28" i="4"/>
  <c r="F17" i="4"/>
  <c r="D21" i="4"/>
  <c r="D20" i="4"/>
  <c r="D19" i="4"/>
  <c r="D18" i="4"/>
  <c r="D11" i="4"/>
  <c r="D28" i="4"/>
  <c r="D17" i="4"/>
  <c r="D25" i="4" l="1"/>
  <c r="H31" i="4"/>
  <c r="F31" i="4"/>
  <c r="H32" i="4" l="1"/>
  <c r="F32" i="4"/>
  <c r="H9" i="1"/>
  <c r="F9" i="1"/>
  <c r="H15" i="1"/>
  <c r="F15" i="1"/>
  <c r="D15" i="1"/>
  <c r="D9" i="1"/>
  <c r="H11" i="1"/>
  <c r="H10" i="1"/>
  <c r="H12" i="1" s="1"/>
  <c r="F11" i="1"/>
  <c r="D11" i="1"/>
  <c r="F10" i="1"/>
  <c r="D10" i="1"/>
  <c r="B17" i="1"/>
  <c r="B18" i="1" l="1"/>
  <c r="H17" i="1"/>
  <c r="D17" i="1"/>
  <c r="F17" i="1"/>
  <c r="D31" i="4"/>
  <c r="D32" i="4" s="1"/>
  <c r="F12" i="1"/>
  <c r="B19" i="1"/>
  <c r="D12" i="1"/>
  <c r="F20" i="1" l="1"/>
  <c r="F21" i="1" s="1"/>
  <c r="D18" i="1"/>
  <c r="F18" i="1"/>
  <c r="H18" i="1"/>
  <c r="H20" i="1" s="1"/>
  <c r="H21" i="1" s="1"/>
  <c r="D19" i="1"/>
  <c r="F19" i="1"/>
  <c r="H19" i="1"/>
  <c r="D20" i="1" l="1"/>
  <c r="D21" i="1" s="1"/>
</calcChain>
</file>

<file path=xl/sharedStrings.xml><?xml version="1.0" encoding="utf-8"?>
<sst xmlns="http://schemas.openxmlformats.org/spreadsheetml/2006/main" count="273" uniqueCount="69">
  <si>
    <t>【収入】</t>
    <rPh sb="1" eb="3">
      <t>シュウニュウ</t>
    </rPh>
    <phoneticPr fontId="2"/>
  </si>
  <si>
    <t>イ　体制確保費</t>
    <phoneticPr fontId="2"/>
  </si>
  <si>
    <t>単位／月</t>
    <rPh sb="0" eb="2">
      <t>タンイ</t>
    </rPh>
    <rPh sb="3" eb="4">
      <t>ツキ</t>
    </rPh>
    <phoneticPr fontId="2"/>
  </si>
  <si>
    <t>ロ　緊急時支援費</t>
    <phoneticPr fontId="2"/>
  </si>
  <si>
    <t>単位／日</t>
    <rPh sb="0" eb="2">
      <t>タンイ</t>
    </rPh>
    <rPh sb="3" eb="4">
      <t>ニチ</t>
    </rPh>
    <phoneticPr fontId="2"/>
  </si>
  <si>
    <t>《試算条件》</t>
    <rPh sb="1" eb="3">
      <t>シサン</t>
    </rPh>
    <rPh sb="3" eb="5">
      <t>ジョウケン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</si>
  <si>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</si>
  <si>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緊急支援回数</t>
    <rPh sb="0" eb="2">
      <t>キンキュウ</t>
    </rPh>
    <rPh sb="2" eb="4">
      <t>シエン</t>
    </rPh>
    <rPh sb="4" eb="6">
      <t>カイスウ</t>
    </rPh>
    <phoneticPr fontId="2"/>
  </si>
  <si>
    <t>人</t>
    <rPh sb="0" eb="1">
      <t>ニン</t>
    </rPh>
    <phoneticPr fontId="2"/>
  </si>
  <si>
    <t>回／月</t>
    <rPh sb="0" eb="1">
      <t>カイ</t>
    </rPh>
    <rPh sb="2" eb="3">
      <t>ツキ</t>
    </rPh>
    <phoneticPr fontId="2"/>
  </si>
  <si>
    <t>地域定着支援サービス費</t>
    <phoneticPr fontId="2"/>
  </si>
  <si>
    <t>条件①</t>
    <rPh sb="0" eb="2">
      <t>ジョウケン</t>
    </rPh>
    <phoneticPr fontId="2"/>
  </si>
  <si>
    <t>報酬単価</t>
    <rPh sb="0" eb="2">
      <t>ホウシュウ</t>
    </rPh>
    <rPh sb="2" eb="4">
      <t>タンカ</t>
    </rPh>
    <phoneticPr fontId="2"/>
  </si>
  <si>
    <t>収入見込額／年</t>
    <rPh sb="0" eb="2">
      <t>シュウニュウ</t>
    </rPh>
    <rPh sb="2" eb="4">
      <t>ミコ</t>
    </rPh>
    <rPh sb="4" eb="5">
      <t>ガク</t>
    </rPh>
    <rPh sb="6" eb="7">
      <t>ネン</t>
    </rPh>
    <phoneticPr fontId="2"/>
  </si>
  <si>
    <t>【支出（人件費のみ）】</t>
    <rPh sb="1" eb="3">
      <t>シシュツ</t>
    </rPh>
    <rPh sb="4" eb="7">
      <t>ジンケンヒ</t>
    </rPh>
    <phoneticPr fontId="2"/>
  </si>
  <si>
    <t>円</t>
    <rPh sb="0" eb="1">
      <t>エン</t>
    </rPh>
    <phoneticPr fontId="2"/>
  </si>
  <si>
    <t>給与日額（月額÷21日）</t>
    <rPh sb="0" eb="2">
      <t>キュウヨ</t>
    </rPh>
    <rPh sb="2" eb="4">
      <t>ニチガク</t>
    </rPh>
    <rPh sb="5" eb="7">
      <t>ゲツガク</t>
    </rPh>
    <rPh sb="10" eb="11">
      <t>ニチ</t>
    </rPh>
    <phoneticPr fontId="2"/>
  </si>
  <si>
    <t>超過勤務手当（日額÷7.5h×125/100）</t>
    <rPh sb="0" eb="2">
      <t>チョウカ</t>
    </rPh>
    <rPh sb="2" eb="4">
      <t>キンム</t>
    </rPh>
    <rPh sb="4" eb="6">
      <t>テアテ</t>
    </rPh>
    <rPh sb="7" eb="9">
      <t>ニチガク</t>
    </rPh>
    <phoneticPr fontId="2"/>
  </si>
  <si>
    <t>宿直手当（日額÷1/3）</t>
    <rPh sb="0" eb="2">
      <t>シュクチョク</t>
    </rPh>
    <rPh sb="2" eb="4">
      <t>テアテ</t>
    </rPh>
    <rPh sb="5" eb="7">
      <t>ニチガク</t>
    </rPh>
    <phoneticPr fontId="2"/>
  </si>
  <si>
    <t>時間／回</t>
    <rPh sb="0" eb="2">
      <t>ジカン</t>
    </rPh>
    <rPh sb="3" eb="4">
      <t>カイ</t>
    </rPh>
    <phoneticPr fontId="2"/>
  </si>
  <si>
    <t>(※) 平成27年度障害福祉サービス等従事者処遇状況等調査より</t>
    <phoneticPr fontId="2"/>
  </si>
  <si>
    <r>
      <t>円</t>
    </r>
    <r>
      <rPr>
        <sz val="9"/>
        <color theme="1"/>
        <rFont val="ＭＳ Ｐゴシック"/>
        <family val="3"/>
        <charset val="128"/>
        <scheme val="minor"/>
      </rPr>
      <t>(※)</t>
    </r>
    <rPh sb="0" eb="1">
      <t>エン</t>
    </rPh>
    <phoneticPr fontId="2"/>
  </si>
  <si>
    <t>条件②</t>
    <rPh sb="0" eb="2">
      <t>ジョウケン</t>
    </rPh>
    <phoneticPr fontId="2"/>
  </si>
  <si>
    <t>条件③</t>
    <rPh sb="0" eb="2">
      <t>ジョウケン</t>
    </rPh>
    <phoneticPr fontId="2"/>
  </si>
  <si>
    <t>収支差</t>
    <rPh sb="0" eb="2">
      <t>シュウシ</t>
    </rPh>
    <rPh sb="2" eb="3">
      <t>サ</t>
    </rPh>
    <phoneticPr fontId="2"/>
  </si>
  <si>
    <t>相談支援専門員体制（24h×365日）</t>
    <rPh sb="0" eb="2">
      <t>ソウダン</t>
    </rPh>
    <rPh sb="2" eb="4">
      <t>シエン</t>
    </rPh>
    <rPh sb="4" eb="7">
      <t>センモンイン</t>
    </rPh>
    <rPh sb="7" eb="9">
      <t>タイセイ</t>
    </rPh>
    <rPh sb="17" eb="18">
      <t>ニチ</t>
    </rPh>
    <phoneticPr fontId="2"/>
  </si>
  <si>
    <t>福祉型短期入所サービス費（Ⅰ）</t>
    <rPh sb="0" eb="3">
      <t>フクシガタ</t>
    </rPh>
    <rPh sb="3" eb="5">
      <t>タンキ</t>
    </rPh>
    <rPh sb="5" eb="7">
      <t>ニュウショ</t>
    </rPh>
    <phoneticPr fontId="2"/>
  </si>
  <si>
    <t>区分６</t>
    <rPh sb="0" eb="2">
      <t>クブン</t>
    </rPh>
    <phoneticPr fontId="2"/>
  </si>
  <si>
    <t>区分５</t>
    <rPh sb="0" eb="2">
      <t>クブン</t>
    </rPh>
    <phoneticPr fontId="2"/>
  </si>
  <si>
    <t>区分４</t>
    <rPh sb="0" eb="2">
      <t>クブン</t>
    </rPh>
    <phoneticPr fontId="2"/>
  </si>
  <si>
    <t>区分３</t>
    <rPh sb="0" eb="2">
      <t>クブン</t>
    </rPh>
    <phoneticPr fontId="2"/>
  </si>
  <si>
    <t>緊急短期入所体制確保加算</t>
    <rPh sb="0" eb="2">
      <t>キンキュウ</t>
    </rPh>
    <rPh sb="2" eb="4">
      <t>タンキ</t>
    </rPh>
    <rPh sb="4" eb="6">
      <t>ニュウショ</t>
    </rPh>
    <rPh sb="6" eb="8">
      <t>タイセイ</t>
    </rPh>
    <rPh sb="8" eb="10">
      <t>カクホ</t>
    </rPh>
    <rPh sb="10" eb="12">
      <t>カサン</t>
    </rPh>
    <phoneticPr fontId="2"/>
  </si>
  <si>
    <t>単位／初日</t>
    <rPh sb="0" eb="2">
      <t>タンイ</t>
    </rPh>
    <rPh sb="3" eb="5">
      <t>ショニチ</t>
    </rPh>
    <phoneticPr fontId="2"/>
  </si>
  <si>
    <t>利用定員</t>
    <rPh sb="0" eb="2">
      <t>リヨウ</t>
    </rPh>
    <rPh sb="2" eb="4">
      <t>テイイン</t>
    </rPh>
    <phoneticPr fontId="2"/>
  </si>
  <si>
    <t>〔利用者内訳〕</t>
    <rPh sb="1" eb="4">
      <t>リヨウシャ</t>
    </rPh>
    <rPh sb="4" eb="6">
      <t>ウチワケ</t>
    </rPh>
    <phoneticPr fontId="2"/>
  </si>
  <si>
    <t>稼働率</t>
    <rPh sb="0" eb="2">
      <t>カドウ</t>
    </rPh>
    <rPh sb="2" eb="3">
      <t>リツ</t>
    </rPh>
    <phoneticPr fontId="2"/>
  </si>
  <si>
    <t>緊急短期入所受入</t>
    <rPh sb="0" eb="2">
      <t>キンキュウ</t>
    </rPh>
    <rPh sb="2" eb="4">
      <t>タンキ</t>
    </rPh>
    <rPh sb="4" eb="6">
      <t>ニュウショ</t>
    </rPh>
    <rPh sb="6" eb="8">
      <t>ウケイ</t>
    </rPh>
    <phoneticPr fontId="2"/>
  </si>
  <si>
    <t>日／回</t>
    <rPh sb="0" eb="1">
      <t>ニチ</t>
    </rPh>
    <rPh sb="2" eb="3">
      <t>カイ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</si>
  <si>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</si>
  <si>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</si>
  <si>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所要額／年</t>
    <rPh sb="0" eb="2">
      <t>ショヨウ</t>
    </rPh>
    <rPh sb="2" eb="3">
      <t>ガク</t>
    </rPh>
    <rPh sb="4" eb="5">
      <t>ネン</t>
    </rPh>
    <phoneticPr fontId="2"/>
  </si>
  <si>
    <t>緊急短期入所受入加算（Ⅰ）</t>
    <rPh sb="0" eb="2">
      <t>キンキュウ</t>
    </rPh>
    <rPh sb="2" eb="4">
      <t>タンキ</t>
    </rPh>
    <rPh sb="4" eb="6">
      <t>ニュウショ</t>
    </rPh>
    <rPh sb="6" eb="8">
      <t>ウケイレ</t>
    </rPh>
    <rPh sb="8" eb="10">
      <t>カサン</t>
    </rPh>
    <phoneticPr fontId="2"/>
  </si>
  <si>
    <t>空床確保1</t>
    <rPh sb="0" eb="2">
      <t>クウショウ</t>
    </rPh>
    <rPh sb="2" eb="4">
      <t>カクホ</t>
    </rPh>
    <phoneticPr fontId="2"/>
  </si>
  <si>
    <t>生活支援員（常勤）</t>
    <rPh sb="0" eb="2">
      <t>セイカツ</t>
    </rPh>
    <rPh sb="2" eb="4">
      <t>シエン</t>
    </rPh>
    <rPh sb="4" eb="5">
      <t>イン</t>
    </rPh>
    <rPh sb="6" eb="8">
      <t>ジョウキン</t>
    </rPh>
    <phoneticPr fontId="2"/>
  </si>
  <si>
    <t>生活支援員（非常勤）</t>
    <rPh sb="0" eb="2">
      <t>セイカツ</t>
    </rPh>
    <rPh sb="2" eb="4">
      <t>シエン</t>
    </rPh>
    <rPh sb="4" eb="5">
      <t>イン</t>
    </rPh>
    <rPh sb="6" eb="9">
      <t>ヒジョウキン</t>
    </rPh>
    <phoneticPr fontId="2"/>
  </si>
  <si>
    <t>生活支援員配置（６：１）</t>
    <rPh sb="0" eb="2">
      <t>セイカツ</t>
    </rPh>
    <rPh sb="2" eb="4">
      <t>シエン</t>
    </rPh>
    <rPh sb="4" eb="5">
      <t>イン</t>
    </rPh>
    <rPh sb="5" eb="7">
      <t>ハイチ</t>
    </rPh>
    <phoneticPr fontId="2"/>
  </si>
  <si>
    <t>〔職員体制〕</t>
    <rPh sb="1" eb="3">
      <t>ショクイン</t>
    </rPh>
    <rPh sb="3" eb="5">
      <t>タイセイ</t>
    </rPh>
    <phoneticPr fontId="2"/>
  </si>
  <si>
    <t>人</t>
    <rPh sb="0" eb="1">
      <t>ニン</t>
    </rPh>
    <phoneticPr fontId="2"/>
  </si>
  <si>
    <t>要員数</t>
    <rPh sb="0" eb="2">
      <t>ヨウイン</t>
    </rPh>
    <rPh sb="2" eb="3">
      <t>スウ</t>
    </rPh>
    <phoneticPr fontId="2"/>
  </si>
  <si>
    <t>1人あたり7.5h/日×21日/月と仮定</t>
    <rPh sb="1" eb="2">
      <t>ニン</t>
    </rPh>
    <rPh sb="10" eb="11">
      <t>ニチ</t>
    </rPh>
    <rPh sb="14" eb="15">
      <t>ニチ</t>
    </rPh>
    <rPh sb="16" eb="17">
      <t>ツキ</t>
    </rPh>
    <rPh sb="18" eb="20">
      <t>カテイ</t>
    </rPh>
    <phoneticPr fontId="2"/>
  </si>
  <si>
    <t>《参考》空床なし</t>
    <rPh sb="1" eb="3">
      <t>サンコウ</t>
    </rPh>
    <rPh sb="4" eb="6">
      <t>クウショウ</t>
    </rPh>
    <phoneticPr fontId="2"/>
  </si>
  <si>
    <t>緊急短期入所受入　区分６</t>
    <rPh sb="0" eb="2">
      <t>キンキュウ</t>
    </rPh>
    <rPh sb="2" eb="4">
      <t>タンキ</t>
    </rPh>
    <rPh sb="4" eb="6">
      <t>ニュウショ</t>
    </rPh>
    <rPh sb="6" eb="8">
      <t>ウケイレ</t>
    </rPh>
    <rPh sb="9" eb="11">
      <t>クブン</t>
    </rPh>
    <phoneticPr fontId="2"/>
  </si>
  <si>
    <t>世話人配置（６：１）</t>
    <rPh sb="0" eb="2">
      <t>セワ</t>
    </rPh>
    <rPh sb="2" eb="3">
      <t>ニン</t>
    </rPh>
    <rPh sb="3" eb="5">
      <t>ハイチ</t>
    </rPh>
    <phoneticPr fontId="2"/>
  </si>
  <si>
    <t>生活支援員配置</t>
    <rPh sb="0" eb="2">
      <t>セイカツ</t>
    </rPh>
    <rPh sb="2" eb="4">
      <t>シエン</t>
    </rPh>
    <rPh sb="4" eb="5">
      <t>イン</t>
    </rPh>
    <rPh sb="5" eb="7">
      <t>ハイチ</t>
    </rPh>
    <phoneticPr fontId="2"/>
  </si>
  <si>
    <t>サービス管理責任者配置（30：１）</t>
    <rPh sb="4" eb="6">
      <t>カンリ</t>
    </rPh>
    <rPh sb="6" eb="8">
      <t>セキニン</t>
    </rPh>
    <rPh sb="8" eb="9">
      <t>シャ</t>
    </rPh>
    <rPh sb="9" eb="11">
      <t>ハイチ</t>
    </rPh>
    <phoneticPr fontId="2"/>
  </si>
  <si>
    <t>共同生活援助サービス費（Ⅲ）</t>
    <rPh sb="0" eb="2">
      <t>キョウドウ</t>
    </rPh>
    <rPh sb="2" eb="4">
      <t>セイカツ</t>
    </rPh>
    <rPh sb="4" eb="6">
      <t>エンジョ</t>
    </rPh>
    <phoneticPr fontId="2"/>
  </si>
  <si>
    <t>h/週</t>
    <rPh sb="2" eb="3">
      <t>シュウ</t>
    </rPh>
    <phoneticPr fontId="2"/>
  </si>
  <si>
    <t>重度障害者支援加算</t>
    <rPh sb="0" eb="2">
      <t>ジュウド</t>
    </rPh>
    <rPh sb="2" eb="5">
      <t>ショウガイシャ</t>
    </rPh>
    <rPh sb="5" eb="7">
      <t>シエン</t>
    </rPh>
    <rPh sb="7" eb="9">
      <t>カサン</t>
    </rPh>
    <phoneticPr fontId="2"/>
  </si>
  <si>
    <t>平均給与月額等</t>
    <rPh sb="0" eb="2">
      <t>ヘイキン</t>
    </rPh>
    <rPh sb="2" eb="4">
      <t>キュウヨ</t>
    </rPh>
    <rPh sb="4" eb="6">
      <t>ゲツガク</t>
    </rPh>
    <rPh sb="6" eb="7">
      <t>トウ</t>
    </rPh>
    <phoneticPr fontId="2"/>
  </si>
  <si>
    <t>相談支援専門員</t>
    <rPh sb="0" eb="2">
      <t>ソウダン</t>
    </rPh>
    <rPh sb="2" eb="4">
      <t>シエン</t>
    </rPh>
    <rPh sb="4" eb="7">
      <t>センモンイン</t>
    </rPh>
    <phoneticPr fontId="2"/>
  </si>
  <si>
    <t>世話人</t>
    <rPh sb="0" eb="2">
      <t>セワ</t>
    </rPh>
    <rPh sb="2" eb="3">
      <t>ニン</t>
    </rPh>
    <phoneticPr fontId="2"/>
  </si>
  <si>
    <t>【基準】</t>
    <rPh sb="1" eb="3">
      <t>キジュン</t>
    </rPh>
    <phoneticPr fontId="2"/>
  </si>
  <si>
    <t>時間単価（月額÷21日÷7.5h）</t>
    <rPh sb="0" eb="2">
      <t>ジカン</t>
    </rPh>
    <rPh sb="2" eb="4">
      <t>タンカ</t>
    </rPh>
    <rPh sb="5" eb="7">
      <t>ゲツガク</t>
    </rPh>
    <rPh sb="10" eb="11">
      <t>ニチ</t>
    </rPh>
    <phoneticPr fontId="2"/>
  </si>
  <si>
    <t>小計</t>
    <rPh sb="0" eb="2">
      <t>ショウケイ</t>
    </rPh>
    <phoneticPr fontId="2"/>
  </si>
  <si>
    <t>サービス管理責任者</t>
    <rPh sb="4" eb="6">
      <t>カンリ</t>
    </rPh>
    <rPh sb="6" eb="8">
      <t>セキニン</t>
    </rPh>
    <rPh sb="8" eb="9">
      <t>シャ</t>
    </rPh>
    <phoneticPr fontId="2"/>
  </si>
  <si>
    <t>夜間支援等体制加算（Ⅰ）</t>
    <rPh sb="0" eb="2">
      <t>ヤカン</t>
    </rPh>
    <rPh sb="2" eb="4">
      <t>シエン</t>
    </rPh>
    <rPh sb="4" eb="5">
      <t>トウ</t>
    </rPh>
    <rPh sb="5" eb="7">
      <t>タイセイ</t>
    </rPh>
    <rPh sb="7" eb="9">
      <t>カサン</t>
    </rPh>
    <phoneticPr fontId="2"/>
  </si>
  <si>
    <t>h/週×</t>
    <rPh sb="2" eb="3">
      <t>シュウ</t>
    </rPh>
    <phoneticPr fontId="2"/>
  </si>
  <si>
    <r>
      <t>日勤</t>
    </r>
    <r>
      <rPr>
        <sz val="10"/>
        <color theme="1"/>
        <rFont val="ＭＳ Ｐゴシック"/>
        <family val="3"/>
        <charset val="128"/>
        <scheme val="minor"/>
      </rPr>
      <t xml:space="preserve"> 8:30～17:00(-休憩1h)⇒7.5h/日</t>
    </r>
    <rPh sb="0" eb="2">
      <t>ニッキン</t>
    </rPh>
    <rPh sb="15" eb="17">
      <t>キュウケイ</t>
    </rPh>
    <rPh sb="26" eb="27">
      <t>ニチ</t>
    </rPh>
    <phoneticPr fontId="2"/>
  </si>
  <si>
    <r>
      <t>夜勤</t>
    </r>
    <r>
      <rPr>
        <sz val="10"/>
        <color theme="1"/>
        <rFont val="ＭＳ Ｐゴシック"/>
        <family val="3"/>
        <charset val="128"/>
        <scheme val="minor"/>
      </rPr>
      <t xml:space="preserve"> 16:00～翌9:30(-休憩3.5h)⇒14h/日 </t>
    </r>
    <rPh sb="0" eb="2">
      <t>ヤキン</t>
    </rPh>
    <rPh sb="9" eb="10">
      <t>ヨク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</si>
</sst>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38" fontId="3" fillId="0" borderId="2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4" fillId="0" borderId="0" xfId="0" applyFont="1" applyBorder="1">
      <alignment vertical="center"/>
    </xf>
    <xf numFmtId="176" fontId="3" fillId="0" borderId="2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176" fontId="3" fillId="0" borderId="11" xfId="0" applyNumberFormat="1" applyFont="1" applyBorder="1">
      <alignment vertical="center"/>
    </xf>
    <xf numFmtId="0" fontId="3" fillId="0" borderId="13" xfId="0" applyFont="1" applyBorder="1">
      <alignment vertical="center"/>
    </xf>
    <xf numFmtId="176" fontId="3" fillId="0" borderId="14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9" fontId="3" fillId="0" borderId="5" xfId="2" applyFont="1" applyBorder="1">
      <alignment vertical="center"/>
    </xf>
    <xf numFmtId="0" fontId="3" fillId="0" borderId="17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2" fontId="3" fillId="0" borderId="17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0" fontId="3" fillId="0" borderId="18" xfId="0" applyFont="1" applyBorder="1" applyAlignment="1">
      <alignment vertical="center" shrinkToFit="1"/>
    </xf>
    <xf numFmtId="2" fontId="3" fillId="0" borderId="2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2"/>
    </xf>
    <xf numFmtId="0" fontId="3" fillId="0" borderId="23" xfId="0" applyFont="1" applyBorder="1" applyAlignment="1">
      <alignment vertical="center"/>
    </xf>
    <xf numFmtId="177" fontId="3" fillId="0" borderId="22" xfId="0" applyNumberFormat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left" vertical="center" indent="2"/>
    </xf>
    <xf numFmtId="0" fontId="3" fillId="0" borderId="26" xfId="0" applyFont="1" applyBorder="1" applyAlignment="1">
      <alignment vertical="center"/>
    </xf>
    <xf numFmtId="177" fontId="3" fillId="0" borderId="25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0" xfId="0" applyFont="1" applyBorder="1">
      <alignment vertical="center"/>
    </xf>
    <xf numFmtId="9" fontId="3" fillId="0" borderId="9" xfId="2" applyFont="1" applyBorder="1">
      <alignment vertical="center"/>
    </xf>
    <xf numFmtId="177" fontId="3" fillId="0" borderId="9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2" fontId="3" fillId="0" borderId="3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7" sqref="A17:XFD17"/>
    </sheetView>
  </sheetViews>
  <sheetFormatPr defaultColWidth="23" defaultRowHeight="14.25" x14ac:dyDescent="0.15"/>
  <cols>
    <col min="1" max="1" width="40.25" style="1" customWidth="1"/>
    <col min="2" max="2" width="7.875" style="2" bestFit="1" customWidth="1"/>
    <col min="3" max="3" width="9.5" style="2" bestFit="1" customWidth="1"/>
    <col min="4" max="4" width="13.75" style="2" customWidth="1"/>
    <col min="5" max="5" width="9.5" style="2" bestFit="1" customWidth="1"/>
    <col min="6" max="6" width="13.75" style="2" customWidth="1"/>
    <col min="7" max="7" width="9.5" style="2" bestFit="1" customWidth="1"/>
    <col min="8" max="8" width="13.75" style="2" customWidth="1"/>
    <col min="9" max="9" width="9.5" style="2" bestFit="1" customWidth="1"/>
    <col min="10" max="16384" width="23" style="1"/>
  </cols>
  <sheetData>
    <row r="1" spans="1:9" x14ac:dyDescent="0.15">
      <c r="A1" s="9" t="s">
        <v>5</v>
      </c>
    </row>
    <row r="2" spans="1:9" x14ac:dyDescent="0.15">
      <c r="A2" s="3"/>
      <c r="B2" s="16"/>
      <c r="C2" s="4"/>
      <c r="D2" s="80" t="s">
        <v>11</v>
      </c>
      <c r="E2" s="81"/>
      <c r="F2" s="80" t="s">
        <v>22</v>
      </c>
      <c r="G2" s="81"/>
      <c r="H2" s="80" t="s">
        <v>23</v>
      </c>
      <c r="I2" s="81"/>
    </row>
    <row r="3" spans="1:9" x14ac:dyDescent="0.15">
      <c r="A3" s="17" t="s">
        <v>6</v>
      </c>
      <c r="B3" s="18"/>
      <c r="C3" s="19"/>
      <c r="D3" s="3">
        <v>200</v>
      </c>
      <c r="E3" s="4" t="s">
        <v>8</v>
      </c>
      <c r="F3" s="3">
        <v>235</v>
      </c>
      <c r="G3" s="4" t="s">
        <v>8</v>
      </c>
      <c r="H3" s="3">
        <v>235</v>
      </c>
      <c r="I3" s="4" t="s">
        <v>8</v>
      </c>
    </row>
    <row r="4" spans="1:9" x14ac:dyDescent="0.15">
      <c r="A4" s="20" t="s">
        <v>7</v>
      </c>
      <c r="B4" s="21"/>
      <c r="C4" s="22"/>
      <c r="D4" s="12">
        <v>2</v>
      </c>
      <c r="E4" s="13" t="s">
        <v>19</v>
      </c>
      <c r="F4" s="12">
        <v>2</v>
      </c>
      <c r="G4" s="13" t="s">
        <v>19</v>
      </c>
      <c r="H4" s="12">
        <v>3</v>
      </c>
      <c r="I4" s="13" t="s">
        <v>19</v>
      </c>
    </row>
    <row r="5" spans="1:9" x14ac:dyDescent="0.15">
      <c r="A5" s="23"/>
      <c r="B5" s="24"/>
      <c r="C5" s="25"/>
      <c r="D5" s="14">
        <v>5</v>
      </c>
      <c r="E5" s="15" t="s">
        <v>9</v>
      </c>
      <c r="F5" s="14">
        <v>5</v>
      </c>
      <c r="G5" s="15" t="s">
        <v>9</v>
      </c>
      <c r="H5" s="14">
        <v>5</v>
      </c>
      <c r="I5" s="15" t="s">
        <v>9</v>
      </c>
    </row>
    <row r="6" spans="1:9" x14ac:dyDescent="0.15">
      <c r="A6" s="17" t="s">
        <v>25</v>
      </c>
      <c r="B6" s="18"/>
      <c r="C6" s="19"/>
      <c r="D6" s="3">
        <v>1</v>
      </c>
      <c r="E6" s="4" t="s">
        <v>8</v>
      </c>
      <c r="F6" s="3">
        <v>1</v>
      </c>
      <c r="G6" s="4" t="s">
        <v>8</v>
      </c>
      <c r="H6" s="3">
        <v>1</v>
      </c>
      <c r="I6" s="4" t="s">
        <v>8</v>
      </c>
    </row>
    <row r="8" spans="1:9" s="5" customFormat="1" ht="17.25" x14ac:dyDescent="0.15">
      <c r="A8" s="10" t="s">
        <v>0</v>
      </c>
      <c r="B8" s="6"/>
      <c r="C8" s="6"/>
      <c r="D8" s="26"/>
      <c r="E8" s="26"/>
      <c r="F8" s="26"/>
      <c r="G8" s="26"/>
      <c r="H8" s="26"/>
      <c r="I8" s="26"/>
    </row>
    <row r="9" spans="1:9" x14ac:dyDescent="0.15">
      <c r="A9" s="7" t="s">
        <v>10</v>
      </c>
      <c r="B9" s="80" t="s">
        <v>12</v>
      </c>
      <c r="C9" s="81"/>
      <c r="D9" s="80" t="str">
        <f>D2</f>
        <v>条件①</v>
      </c>
      <c r="E9" s="81"/>
      <c r="F9" s="80" t="str">
        <f t="shared" ref="F9" si="0">F2</f>
        <v>条件②</v>
      </c>
      <c r="G9" s="81"/>
      <c r="H9" s="80" t="str">
        <f t="shared" ref="H9" si="1">H2</f>
        <v>条件③</v>
      </c>
      <c r="I9" s="81"/>
    </row>
    <row r="10" spans="1:9" ht="14.25" customHeight="1" x14ac:dyDescent="0.15">
      <c r="A10" s="8" t="s">
        <v>1</v>
      </c>
      <c r="B10" s="3">
        <v>302</v>
      </c>
      <c r="C10" s="4" t="s">
        <v>2</v>
      </c>
      <c r="D10" s="27">
        <f>$B10*10*D3*12</f>
        <v>7248000</v>
      </c>
      <c r="E10" s="4" t="s">
        <v>15</v>
      </c>
      <c r="F10" s="27">
        <f>$B10*10*F3*12</f>
        <v>8516400</v>
      </c>
      <c r="G10" s="4" t="s">
        <v>15</v>
      </c>
      <c r="H10" s="27">
        <f>$B10*10*H3*12</f>
        <v>8516400</v>
      </c>
      <c r="I10" s="4" t="s">
        <v>15</v>
      </c>
    </row>
    <row r="11" spans="1:9" x14ac:dyDescent="0.15">
      <c r="A11" s="8" t="s">
        <v>3</v>
      </c>
      <c r="B11" s="3">
        <v>705</v>
      </c>
      <c r="C11" s="4" t="s">
        <v>4</v>
      </c>
      <c r="D11" s="27">
        <f>$B11*10*D5*12</f>
        <v>423000</v>
      </c>
      <c r="E11" s="4" t="s">
        <v>15</v>
      </c>
      <c r="F11" s="27">
        <f>$B11*10*F5*12</f>
        <v>423000</v>
      </c>
      <c r="G11" s="4" t="s">
        <v>15</v>
      </c>
      <c r="H11" s="27">
        <f>$B11*10*H5*12</f>
        <v>423000</v>
      </c>
      <c r="I11" s="4" t="s">
        <v>15</v>
      </c>
    </row>
    <row r="12" spans="1:9" x14ac:dyDescent="0.15">
      <c r="A12" s="85" t="s">
        <v>13</v>
      </c>
      <c r="B12" s="86"/>
      <c r="C12" s="87"/>
      <c r="D12" s="27">
        <f>SUM(D10:D11)</f>
        <v>7671000</v>
      </c>
      <c r="E12" s="4" t="s">
        <v>15</v>
      </c>
      <c r="F12" s="27">
        <f>SUM(F10:F11)</f>
        <v>8939400</v>
      </c>
      <c r="G12" s="4" t="s">
        <v>15</v>
      </c>
      <c r="H12" s="27">
        <f>SUM(H10:H11)</f>
        <v>8939400</v>
      </c>
      <c r="I12" s="4" t="s">
        <v>15</v>
      </c>
    </row>
    <row r="14" spans="1:9" s="5" customFormat="1" ht="17.25" x14ac:dyDescent="0.15">
      <c r="A14" s="10" t="s">
        <v>14</v>
      </c>
      <c r="B14" s="6"/>
      <c r="C14" s="6"/>
      <c r="D14" s="26"/>
      <c r="E14" s="26"/>
      <c r="F14" s="26"/>
      <c r="G14" s="26"/>
      <c r="H14" s="26"/>
      <c r="I14" s="26"/>
    </row>
    <row r="15" spans="1:9" x14ac:dyDescent="0.15">
      <c r="A15" s="7"/>
      <c r="B15" s="91" t="s">
        <v>58</v>
      </c>
      <c r="C15" s="92"/>
      <c r="D15" s="80" t="str">
        <f>D2</f>
        <v>条件①</v>
      </c>
      <c r="E15" s="81"/>
      <c r="F15" s="80" t="str">
        <f>F2</f>
        <v>条件②</v>
      </c>
      <c r="G15" s="81"/>
      <c r="H15" s="80" t="str">
        <f>H2</f>
        <v>条件③</v>
      </c>
      <c r="I15" s="81"/>
    </row>
    <row r="16" spans="1:9" x14ac:dyDescent="0.15">
      <c r="A16" s="7" t="s">
        <v>59</v>
      </c>
      <c r="B16" s="11">
        <v>369898</v>
      </c>
      <c r="C16" s="4" t="s">
        <v>21</v>
      </c>
      <c r="D16" s="50"/>
      <c r="E16" s="51"/>
      <c r="F16" s="50"/>
      <c r="G16" s="51"/>
      <c r="H16" s="50"/>
      <c r="I16" s="51"/>
    </row>
    <row r="17" spans="1:9" ht="14.25" customHeight="1" x14ac:dyDescent="0.15">
      <c r="A17" s="8" t="s">
        <v>16</v>
      </c>
      <c r="B17" s="11">
        <f>B16/21</f>
        <v>17614.190476190477</v>
      </c>
      <c r="C17" s="4" t="s">
        <v>15</v>
      </c>
      <c r="D17" s="27">
        <f>$B17*365*D6</f>
        <v>6429179.5238095243</v>
      </c>
      <c r="E17" s="4" t="s">
        <v>15</v>
      </c>
      <c r="F17" s="27">
        <f>$B17*365*F6</f>
        <v>6429179.5238095243</v>
      </c>
      <c r="G17" s="4" t="s">
        <v>15</v>
      </c>
      <c r="H17" s="27">
        <f>$B17*365*H6</f>
        <v>6429179.5238095243</v>
      </c>
      <c r="I17" s="4" t="s">
        <v>15</v>
      </c>
    </row>
    <row r="18" spans="1:9" x14ac:dyDescent="0.15">
      <c r="A18" s="8" t="s">
        <v>17</v>
      </c>
      <c r="B18" s="11">
        <f>B17/7.5*125/100</f>
        <v>2935.698412698413</v>
      </c>
      <c r="C18" s="4" t="s">
        <v>15</v>
      </c>
      <c r="D18" s="27">
        <f>$B18*D4*D5*12*D6</f>
        <v>352283.80952380958</v>
      </c>
      <c r="E18" s="4" t="s">
        <v>15</v>
      </c>
      <c r="F18" s="27">
        <f>$B18*F4*F5*12*F6</f>
        <v>352283.80952380958</v>
      </c>
      <c r="G18" s="4" t="s">
        <v>15</v>
      </c>
      <c r="H18" s="27">
        <f>$B18*H4*H5*12*H6</f>
        <v>528425.71428571432</v>
      </c>
      <c r="I18" s="4" t="s">
        <v>15</v>
      </c>
    </row>
    <row r="19" spans="1:9" x14ac:dyDescent="0.15">
      <c r="A19" s="8" t="s">
        <v>18</v>
      </c>
      <c r="B19" s="11">
        <f>B17/3</f>
        <v>5871.396825396826</v>
      </c>
      <c r="C19" s="4" t="s">
        <v>15</v>
      </c>
      <c r="D19" s="27">
        <f>$B19*365*D6</f>
        <v>2143059.8412698414</v>
      </c>
      <c r="E19" s="4" t="s">
        <v>15</v>
      </c>
      <c r="F19" s="27">
        <f>$B19*365*F6</f>
        <v>2143059.8412698414</v>
      </c>
      <c r="G19" s="4" t="s">
        <v>15</v>
      </c>
      <c r="H19" s="27">
        <f>$B19*365*H6</f>
        <v>2143059.8412698414</v>
      </c>
      <c r="I19" s="4" t="s">
        <v>15</v>
      </c>
    </row>
    <row r="20" spans="1:9" x14ac:dyDescent="0.15">
      <c r="A20" s="88" t="s">
        <v>40</v>
      </c>
      <c r="B20" s="89"/>
      <c r="C20" s="90"/>
      <c r="D20" s="31">
        <f>SUM(D17:D19)</f>
        <v>8924523.1746031754</v>
      </c>
      <c r="E20" s="32" t="s">
        <v>15</v>
      </c>
      <c r="F20" s="31">
        <f>SUM(F17:F19)</f>
        <v>8924523.1746031754</v>
      </c>
      <c r="G20" s="32" t="s">
        <v>15</v>
      </c>
      <c r="H20" s="31">
        <f>SUM(H17:H19)</f>
        <v>9100665.0793650802</v>
      </c>
      <c r="I20" s="32" t="s">
        <v>15</v>
      </c>
    </row>
    <row r="21" spans="1:9" x14ac:dyDescent="0.15">
      <c r="A21" s="82" t="s">
        <v>24</v>
      </c>
      <c r="B21" s="83"/>
      <c r="C21" s="84"/>
      <c r="D21" s="33">
        <f>D12-D20</f>
        <v>-1253523.1746031754</v>
      </c>
      <c r="E21" s="34" t="s">
        <v>15</v>
      </c>
      <c r="F21" s="33">
        <f>F12-F20</f>
        <v>14876.825396824628</v>
      </c>
      <c r="G21" s="34" t="s">
        <v>15</v>
      </c>
      <c r="H21" s="33">
        <f>H12-H20</f>
        <v>-161265.07936508022</v>
      </c>
      <c r="I21" s="34" t="s">
        <v>15</v>
      </c>
    </row>
    <row r="22" spans="1:9" s="28" customFormat="1" ht="12" x14ac:dyDescent="0.15">
      <c r="A22" s="30" t="s">
        <v>20</v>
      </c>
      <c r="B22" s="29"/>
      <c r="C22" s="29"/>
      <c r="D22" s="29"/>
      <c r="E22" s="29"/>
      <c r="F22" s="29"/>
      <c r="G22" s="29"/>
      <c r="H22" s="29"/>
      <c r="I22" s="29"/>
    </row>
  </sheetData>
  <mergeCells count="14">
    <mergeCell ref="H2:I2"/>
    <mergeCell ref="H9:I9"/>
    <mergeCell ref="H15:I15"/>
    <mergeCell ref="A21:C21"/>
    <mergeCell ref="A12:C12"/>
    <mergeCell ref="A20:C20"/>
    <mergeCell ref="F2:G2"/>
    <mergeCell ref="F9:G9"/>
    <mergeCell ref="D15:E15"/>
    <mergeCell ref="F15:G15"/>
    <mergeCell ref="B9:C9"/>
    <mergeCell ref="D2:E2"/>
    <mergeCell ref="D9:E9"/>
    <mergeCell ref="B15:C15"/>
  </mergeCells>
  <phoneticPr fontId="2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&amp;F</oddHeader>
    <oddFooter>&amp;C&amp;16&amp;A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0" workbookViewId="0">
      <selection activeCell="B30" sqref="B30"/>
    </sheetView>
  </sheetViews>
  <sheetFormatPr defaultColWidth="23" defaultRowHeight="14.25" x14ac:dyDescent="0.15"/>
  <cols>
    <col min="1" max="1" width="40.25" style="1" customWidth="1"/>
    <col min="2" max="2" width="7.875" style="2" bestFit="1" customWidth="1"/>
    <col min="3" max="3" width="11.625" style="2" bestFit="1" customWidth="1"/>
    <col min="4" max="4" width="13.75" style="2" customWidth="1"/>
    <col min="5" max="5" width="9.5" style="2" bestFit="1" customWidth="1"/>
    <col min="6" max="6" width="13.75" style="2" customWidth="1"/>
    <col min="7" max="7" width="9.5" style="2" bestFit="1" customWidth="1"/>
    <col min="8" max="8" width="13.75" style="2" customWidth="1"/>
    <col min="9" max="9" width="9.5" style="2" bestFit="1" customWidth="1"/>
    <col min="10" max="16384" width="23" style="1"/>
  </cols>
  <sheetData>
    <row r="1" spans="1:9" x14ac:dyDescent="0.15">
      <c r="A1" s="9" t="s">
        <v>5</v>
      </c>
    </row>
    <row r="2" spans="1:9" x14ac:dyDescent="0.15">
      <c r="A2" s="3"/>
      <c r="B2" s="16"/>
      <c r="C2" s="4"/>
      <c r="D2" s="80" t="s">
        <v>11</v>
      </c>
      <c r="E2" s="81"/>
      <c r="F2" s="80" t="s">
        <v>22</v>
      </c>
      <c r="G2" s="81"/>
      <c r="H2" s="80" t="s">
        <v>50</v>
      </c>
      <c r="I2" s="81"/>
    </row>
    <row r="3" spans="1:9" s="2" customFormat="1" x14ac:dyDescent="0.15">
      <c r="A3" s="44" t="s">
        <v>33</v>
      </c>
      <c r="B3" s="45"/>
      <c r="C3" s="46"/>
      <c r="D3" s="47">
        <v>12</v>
      </c>
      <c r="E3" s="48" t="s">
        <v>8</v>
      </c>
      <c r="F3" s="47">
        <v>12</v>
      </c>
      <c r="G3" s="48" t="s">
        <v>8</v>
      </c>
      <c r="H3" s="47">
        <v>12</v>
      </c>
      <c r="I3" s="48" t="s">
        <v>8</v>
      </c>
    </row>
    <row r="4" spans="1:9" s="2" customFormat="1" x14ac:dyDescent="0.15">
      <c r="A4" s="37"/>
      <c r="B4" s="38" t="s">
        <v>34</v>
      </c>
      <c r="C4" s="39" t="s">
        <v>27</v>
      </c>
      <c r="D4" s="40">
        <v>3</v>
      </c>
      <c r="E4" s="56" t="s">
        <v>42</v>
      </c>
      <c r="F4" s="40">
        <v>1</v>
      </c>
      <c r="G4" s="56" t="s">
        <v>42</v>
      </c>
      <c r="H4" s="40">
        <v>4</v>
      </c>
      <c r="I4" s="52"/>
    </row>
    <row r="5" spans="1:9" s="2" customFormat="1" x14ac:dyDescent="0.15">
      <c r="A5" s="42"/>
      <c r="B5" s="43"/>
      <c r="C5" s="39" t="s">
        <v>28</v>
      </c>
      <c r="D5" s="40">
        <v>3</v>
      </c>
      <c r="E5" s="56"/>
      <c r="F5" s="40">
        <v>3</v>
      </c>
      <c r="G5" s="56"/>
      <c r="H5" s="40">
        <v>3</v>
      </c>
      <c r="I5" s="41"/>
    </row>
    <row r="6" spans="1:9" s="2" customFormat="1" x14ac:dyDescent="0.15">
      <c r="A6" s="42"/>
      <c r="B6" s="43"/>
      <c r="C6" s="39" t="s">
        <v>29</v>
      </c>
      <c r="D6" s="40">
        <v>3</v>
      </c>
      <c r="E6" s="41"/>
      <c r="F6" s="40">
        <v>5</v>
      </c>
      <c r="G6" s="41"/>
      <c r="H6" s="40">
        <v>3</v>
      </c>
      <c r="I6" s="41"/>
    </row>
    <row r="7" spans="1:9" s="2" customFormat="1" x14ac:dyDescent="0.15">
      <c r="A7" s="42"/>
      <c r="B7" s="43"/>
      <c r="C7" s="39" t="s">
        <v>30</v>
      </c>
      <c r="D7" s="40">
        <v>2</v>
      </c>
      <c r="E7" s="41"/>
      <c r="F7" s="40">
        <v>2</v>
      </c>
      <c r="G7" s="41"/>
      <c r="H7" s="40">
        <v>2</v>
      </c>
      <c r="I7" s="41"/>
    </row>
    <row r="8" spans="1:9" x14ac:dyDescent="0.15">
      <c r="A8" s="20" t="s">
        <v>35</v>
      </c>
      <c r="B8" s="35"/>
      <c r="C8" s="22"/>
      <c r="D8" s="36">
        <v>0.73</v>
      </c>
      <c r="E8" s="13"/>
      <c r="F8" s="36">
        <v>0.78</v>
      </c>
      <c r="G8" s="13"/>
      <c r="H8" s="36">
        <v>0.71</v>
      </c>
      <c r="I8" s="13"/>
    </row>
    <row r="9" spans="1:9" x14ac:dyDescent="0.15">
      <c r="A9" s="20" t="s">
        <v>36</v>
      </c>
      <c r="B9" s="21"/>
      <c r="C9" s="22"/>
      <c r="D9" s="12">
        <v>5</v>
      </c>
      <c r="E9" s="13" t="s">
        <v>37</v>
      </c>
      <c r="F9" s="12">
        <v>5</v>
      </c>
      <c r="G9" s="13" t="s">
        <v>37</v>
      </c>
      <c r="H9" s="12"/>
      <c r="I9" s="13"/>
    </row>
    <row r="10" spans="1:9" x14ac:dyDescent="0.15">
      <c r="A10" s="23"/>
      <c r="B10" s="24"/>
      <c r="C10" s="25"/>
      <c r="D10" s="14">
        <v>1</v>
      </c>
      <c r="E10" s="15" t="s">
        <v>9</v>
      </c>
      <c r="F10" s="14">
        <v>1</v>
      </c>
      <c r="G10" s="15" t="s">
        <v>9</v>
      </c>
      <c r="H10" s="14"/>
      <c r="I10" s="15"/>
    </row>
    <row r="11" spans="1:9" x14ac:dyDescent="0.15">
      <c r="A11" s="44" t="s">
        <v>45</v>
      </c>
      <c r="B11" s="45"/>
      <c r="C11" s="45"/>
      <c r="D11" s="47">
        <f>ROUNDUP(D3/6,0)</f>
        <v>2</v>
      </c>
      <c r="E11" s="48" t="s">
        <v>8</v>
      </c>
      <c r="F11" s="47">
        <f>ROUNDUP(F3/6,0)</f>
        <v>2</v>
      </c>
      <c r="G11" s="48" t="s">
        <v>8</v>
      </c>
      <c r="H11" s="47">
        <f>ROUNDUP(H3/6,0)</f>
        <v>2</v>
      </c>
      <c r="I11" s="48" t="s">
        <v>8</v>
      </c>
    </row>
    <row r="12" spans="1:9" x14ac:dyDescent="0.15">
      <c r="A12" s="42" t="s">
        <v>46</v>
      </c>
      <c r="B12" s="49"/>
      <c r="C12" s="53" t="s">
        <v>48</v>
      </c>
      <c r="D12" s="54">
        <f>D11/7.5*24/21*30</f>
        <v>9.1428571428571441</v>
      </c>
      <c r="E12" s="41" t="s">
        <v>8</v>
      </c>
      <c r="F12" s="54">
        <f>F11/7.5*24/21*30</f>
        <v>9.1428571428571441</v>
      </c>
      <c r="G12" s="41" t="s">
        <v>8</v>
      </c>
      <c r="H12" s="54">
        <f>H11/7.5*24/21*30</f>
        <v>9.1428571428571441</v>
      </c>
      <c r="I12" s="41" t="s">
        <v>8</v>
      </c>
    </row>
    <row r="13" spans="1:9" x14ac:dyDescent="0.15">
      <c r="A13" s="37" t="s">
        <v>49</v>
      </c>
      <c r="B13" s="49"/>
      <c r="C13" s="49" t="s">
        <v>38</v>
      </c>
      <c r="D13" s="40">
        <v>3</v>
      </c>
      <c r="E13" s="41" t="s">
        <v>47</v>
      </c>
      <c r="F13" s="40">
        <v>3</v>
      </c>
      <c r="G13" s="41" t="s">
        <v>47</v>
      </c>
      <c r="H13" s="40">
        <v>3</v>
      </c>
      <c r="I13" s="41" t="s">
        <v>47</v>
      </c>
    </row>
    <row r="14" spans="1:9" x14ac:dyDescent="0.15">
      <c r="A14" s="23"/>
      <c r="B14" s="24"/>
      <c r="C14" s="24" t="s">
        <v>39</v>
      </c>
      <c r="D14" s="55">
        <f>D12-D13</f>
        <v>6.1428571428571441</v>
      </c>
      <c r="E14" s="15" t="s">
        <v>8</v>
      </c>
      <c r="F14" s="55">
        <f>F12-F13</f>
        <v>6.1428571428571441</v>
      </c>
      <c r="G14" s="15" t="s">
        <v>8</v>
      </c>
      <c r="H14" s="55">
        <f>H12-H13</f>
        <v>6.1428571428571441</v>
      </c>
      <c r="I14" s="15" t="s">
        <v>8</v>
      </c>
    </row>
    <row r="16" spans="1:9" s="5" customFormat="1" ht="17.25" x14ac:dyDescent="0.15">
      <c r="A16" s="10" t="s">
        <v>0</v>
      </c>
      <c r="B16" s="6"/>
      <c r="C16" s="6"/>
      <c r="D16" s="26"/>
      <c r="E16" s="26"/>
      <c r="F16" s="26"/>
      <c r="G16" s="26"/>
      <c r="H16" s="26"/>
      <c r="I16" s="26"/>
    </row>
    <row r="17" spans="1:9" x14ac:dyDescent="0.15">
      <c r="A17" s="7" t="s">
        <v>26</v>
      </c>
      <c r="B17" s="80" t="s">
        <v>12</v>
      </c>
      <c r="C17" s="81"/>
      <c r="D17" s="80" t="str">
        <f>D2</f>
        <v>条件①</v>
      </c>
      <c r="E17" s="81"/>
      <c r="F17" s="80" t="str">
        <f>F2</f>
        <v>条件②</v>
      </c>
      <c r="G17" s="81"/>
      <c r="H17" s="80" t="str">
        <f>H2</f>
        <v>《参考》空床なし</v>
      </c>
      <c r="I17" s="81"/>
    </row>
    <row r="18" spans="1:9" ht="14.25" customHeight="1" x14ac:dyDescent="0.15">
      <c r="A18" s="8" t="s">
        <v>27</v>
      </c>
      <c r="B18" s="3">
        <v>892</v>
      </c>
      <c r="C18" s="4" t="s">
        <v>4</v>
      </c>
      <c r="D18" s="27">
        <f>$B18*10*D4*365*D$8</f>
        <v>7130202</v>
      </c>
      <c r="E18" s="4" t="s">
        <v>15</v>
      </c>
      <c r="F18" s="27">
        <f>$B18*10*F4*365*F$8</f>
        <v>2539524</v>
      </c>
      <c r="G18" s="4" t="s">
        <v>15</v>
      </c>
      <c r="H18" s="27">
        <f>$B18*10*H4*365*H$8</f>
        <v>9246472</v>
      </c>
      <c r="I18" s="4" t="s">
        <v>15</v>
      </c>
    </row>
    <row r="19" spans="1:9" ht="14.25" customHeight="1" x14ac:dyDescent="0.15">
      <c r="A19" s="8" t="s">
        <v>28</v>
      </c>
      <c r="B19" s="3">
        <v>758</v>
      </c>
      <c r="C19" s="4" t="s">
        <v>4</v>
      </c>
      <c r="D19" s="27">
        <f>$B19*10*D5*365*D$8</f>
        <v>6059073</v>
      </c>
      <c r="E19" s="4" t="s">
        <v>15</v>
      </c>
      <c r="F19" s="27">
        <f>$B19*10*F5*365*F$8</f>
        <v>6474078</v>
      </c>
      <c r="G19" s="4" t="s">
        <v>15</v>
      </c>
      <c r="H19" s="27">
        <f>$B19*10*H5*365*H$8</f>
        <v>5893071</v>
      </c>
      <c r="I19" s="4" t="s">
        <v>15</v>
      </c>
    </row>
    <row r="20" spans="1:9" ht="14.25" customHeight="1" x14ac:dyDescent="0.15">
      <c r="A20" s="8" t="s">
        <v>29</v>
      </c>
      <c r="B20" s="3">
        <v>626</v>
      </c>
      <c r="C20" s="4" t="s">
        <v>4</v>
      </c>
      <c r="D20" s="27">
        <f>$B20*10*D6*365*D$8</f>
        <v>5003931</v>
      </c>
      <c r="E20" s="4" t="s">
        <v>15</v>
      </c>
      <c r="F20" s="27">
        <f>$B20*10*F6*365*F$8</f>
        <v>8911110</v>
      </c>
      <c r="G20" s="4" t="s">
        <v>15</v>
      </c>
      <c r="H20" s="27">
        <f>$B20*10*H6*365*H$8</f>
        <v>4866837</v>
      </c>
      <c r="I20" s="4" t="s">
        <v>15</v>
      </c>
    </row>
    <row r="21" spans="1:9" ht="14.25" customHeight="1" x14ac:dyDescent="0.15">
      <c r="A21" s="8" t="s">
        <v>30</v>
      </c>
      <c r="B21" s="3">
        <v>563</v>
      </c>
      <c r="C21" s="4" t="s">
        <v>4</v>
      </c>
      <c r="D21" s="27">
        <f>$B21*10*D7*365*D$8</f>
        <v>3000227</v>
      </c>
      <c r="E21" s="4" t="s">
        <v>15</v>
      </c>
      <c r="F21" s="27">
        <f>$B21*10*F7*365*F$8</f>
        <v>3205722</v>
      </c>
      <c r="G21" s="4" t="s">
        <v>15</v>
      </c>
      <c r="H21" s="27">
        <f>$B21*10*H7*365*H$8</f>
        <v>2918029</v>
      </c>
      <c r="I21" s="4" t="s">
        <v>15</v>
      </c>
    </row>
    <row r="22" spans="1:9" x14ac:dyDescent="0.15">
      <c r="A22" s="8" t="s">
        <v>31</v>
      </c>
      <c r="B22" s="3">
        <v>40</v>
      </c>
      <c r="C22" s="4" t="s">
        <v>4</v>
      </c>
      <c r="D22" s="27">
        <f>$B22*10*SUM(D4:D7)*365*D$8</f>
        <v>1172380</v>
      </c>
      <c r="E22" s="4" t="s">
        <v>15</v>
      </c>
      <c r="F22" s="27">
        <f>$B22*10*SUM(F4:F7)*365*F$8</f>
        <v>1252680</v>
      </c>
      <c r="G22" s="4" t="s">
        <v>15</v>
      </c>
      <c r="H22" s="27"/>
      <c r="I22" s="4"/>
    </row>
    <row r="23" spans="1:9" x14ac:dyDescent="0.15">
      <c r="A23" s="8" t="s">
        <v>41</v>
      </c>
      <c r="B23" s="3">
        <v>120</v>
      </c>
      <c r="C23" s="4" t="s">
        <v>32</v>
      </c>
      <c r="D23" s="27">
        <f>$B23*10*D10*12</f>
        <v>14400</v>
      </c>
      <c r="E23" s="4" t="s">
        <v>15</v>
      </c>
      <c r="F23" s="27">
        <f>$B23*10*F10*12</f>
        <v>14400</v>
      </c>
      <c r="G23" s="4" t="s">
        <v>15</v>
      </c>
      <c r="H23" s="27"/>
      <c r="I23" s="4"/>
    </row>
    <row r="24" spans="1:9" x14ac:dyDescent="0.15">
      <c r="A24" s="8" t="s">
        <v>51</v>
      </c>
      <c r="B24" s="3">
        <v>892</v>
      </c>
      <c r="C24" s="4" t="s">
        <v>4</v>
      </c>
      <c r="D24" s="27">
        <f>$B24*10*D9*D10*12</f>
        <v>535200</v>
      </c>
      <c r="E24" s="4" t="s">
        <v>15</v>
      </c>
      <c r="F24" s="27">
        <f>$B24*10*F9*F10*12</f>
        <v>535200</v>
      </c>
      <c r="G24" s="4" t="s">
        <v>15</v>
      </c>
      <c r="H24" s="27"/>
      <c r="I24" s="4"/>
    </row>
    <row r="25" spans="1:9" x14ac:dyDescent="0.15">
      <c r="A25" s="85" t="s">
        <v>13</v>
      </c>
      <c r="B25" s="86"/>
      <c r="C25" s="87"/>
      <c r="D25" s="27">
        <f>SUM(D18:D24)</f>
        <v>22915413</v>
      </c>
      <c r="E25" s="4" t="s">
        <v>15</v>
      </c>
      <c r="F25" s="27">
        <f>SUM(F18:F24)</f>
        <v>22932714</v>
      </c>
      <c r="G25" s="4" t="s">
        <v>15</v>
      </c>
      <c r="H25" s="27">
        <f>SUM(H18:H24)</f>
        <v>22924409</v>
      </c>
      <c r="I25" s="4" t="s">
        <v>15</v>
      </c>
    </row>
    <row r="27" spans="1:9" s="5" customFormat="1" ht="17.25" x14ac:dyDescent="0.15">
      <c r="A27" s="10" t="s">
        <v>14</v>
      </c>
      <c r="B27" s="6"/>
      <c r="C27" s="6"/>
      <c r="D27" s="26"/>
      <c r="E27" s="26"/>
      <c r="F27" s="26"/>
      <c r="G27" s="26"/>
      <c r="H27" s="26"/>
      <c r="I27" s="26"/>
    </row>
    <row r="28" spans="1:9" x14ac:dyDescent="0.15">
      <c r="A28" s="7"/>
      <c r="B28" s="91" t="s">
        <v>58</v>
      </c>
      <c r="C28" s="92"/>
      <c r="D28" s="80" t="str">
        <f>D2</f>
        <v>条件①</v>
      </c>
      <c r="E28" s="81"/>
      <c r="F28" s="80" t="str">
        <f>F2</f>
        <v>条件②</v>
      </c>
      <c r="G28" s="81"/>
      <c r="H28" s="80" t="str">
        <f>H2</f>
        <v>《参考》空床なし</v>
      </c>
      <c r="I28" s="81"/>
    </row>
    <row r="29" spans="1:9" ht="14.25" customHeight="1" x14ac:dyDescent="0.15">
      <c r="A29" s="59" t="s">
        <v>43</v>
      </c>
      <c r="B29" s="11">
        <v>316290</v>
      </c>
      <c r="C29" s="4" t="s">
        <v>21</v>
      </c>
      <c r="D29" s="27">
        <f>$B29*12*D13</f>
        <v>11386440</v>
      </c>
      <c r="E29" s="4" t="s">
        <v>15</v>
      </c>
      <c r="F29" s="27">
        <f>$B29*12*F13</f>
        <v>11386440</v>
      </c>
      <c r="G29" s="4" t="s">
        <v>15</v>
      </c>
      <c r="H29" s="27">
        <f>$B29*12*H13</f>
        <v>11386440</v>
      </c>
      <c r="I29" s="4" t="s">
        <v>15</v>
      </c>
    </row>
    <row r="30" spans="1:9" x14ac:dyDescent="0.15">
      <c r="A30" s="59" t="s">
        <v>44</v>
      </c>
      <c r="B30" s="11">
        <v>155734</v>
      </c>
      <c r="C30" s="4" t="s">
        <v>21</v>
      </c>
      <c r="D30" s="27">
        <f>$B30*12*D14</f>
        <v>11479820.571428575</v>
      </c>
      <c r="E30" s="4" t="s">
        <v>15</v>
      </c>
      <c r="F30" s="27">
        <f>$B30*12*F14</f>
        <v>11479820.571428575</v>
      </c>
      <c r="G30" s="4" t="s">
        <v>15</v>
      </c>
      <c r="H30" s="27">
        <f>$B30*12*H14</f>
        <v>11479820.571428575</v>
      </c>
      <c r="I30" s="4" t="s">
        <v>15</v>
      </c>
    </row>
    <row r="31" spans="1:9" x14ac:dyDescent="0.15">
      <c r="A31" s="88" t="s">
        <v>40</v>
      </c>
      <c r="B31" s="89"/>
      <c r="C31" s="90"/>
      <c r="D31" s="31">
        <f>SUM(D29:D30)</f>
        <v>22866260.571428575</v>
      </c>
      <c r="E31" s="32" t="s">
        <v>15</v>
      </c>
      <c r="F31" s="31">
        <f>SUM(F29:F30)</f>
        <v>22866260.571428575</v>
      </c>
      <c r="G31" s="32" t="s">
        <v>15</v>
      </c>
      <c r="H31" s="31">
        <f>SUM(H29:H30)</f>
        <v>22866260.571428575</v>
      </c>
      <c r="I31" s="32" t="s">
        <v>15</v>
      </c>
    </row>
    <row r="32" spans="1:9" x14ac:dyDescent="0.15">
      <c r="A32" s="82" t="s">
        <v>24</v>
      </c>
      <c r="B32" s="83"/>
      <c r="C32" s="84"/>
      <c r="D32" s="33">
        <f>D25-D31</f>
        <v>49152.428571425378</v>
      </c>
      <c r="E32" s="34" t="s">
        <v>15</v>
      </c>
      <c r="F32" s="33">
        <f>F25-F31</f>
        <v>66453.428571425378</v>
      </c>
      <c r="G32" s="34" t="s">
        <v>15</v>
      </c>
      <c r="H32" s="33">
        <f>H25-H31</f>
        <v>58148.428571425378</v>
      </c>
      <c r="I32" s="34" t="s">
        <v>15</v>
      </c>
    </row>
    <row r="33" spans="1:9" s="28" customFormat="1" ht="12" x14ac:dyDescent="0.15">
      <c r="A33" s="30" t="s">
        <v>20</v>
      </c>
      <c r="B33" s="29"/>
      <c r="C33" s="29"/>
      <c r="D33" s="29"/>
      <c r="E33" s="29"/>
      <c r="F33" s="29"/>
      <c r="G33" s="29"/>
      <c r="H33" s="29"/>
      <c r="I33" s="29"/>
    </row>
  </sheetData>
  <mergeCells count="14">
    <mergeCell ref="A32:C32"/>
    <mergeCell ref="D2:E2"/>
    <mergeCell ref="F2:G2"/>
    <mergeCell ref="H2:I2"/>
    <mergeCell ref="B17:C17"/>
    <mergeCell ref="D17:E17"/>
    <mergeCell ref="F17:G17"/>
    <mergeCell ref="H17:I17"/>
    <mergeCell ref="B28:C28"/>
    <mergeCell ref="A25:C25"/>
    <mergeCell ref="D28:E28"/>
    <mergeCell ref="F28:G28"/>
    <mergeCell ref="H28:I28"/>
    <mergeCell ref="A31:C31"/>
  </mergeCells>
  <phoneticPr fontId="2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&amp;F</oddHeader>
    <oddFooter>&amp;C&amp;16&amp;A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H1" sqref="H1"/>
    </sheetView>
  </sheetViews>
  <sheetFormatPr defaultColWidth="23" defaultRowHeight="14.25" x14ac:dyDescent="0.15"/>
  <cols>
    <col min="1" max="1" width="36.75" style="1" customWidth="1"/>
    <col min="2" max="2" width="7.875" style="2" bestFit="1" customWidth="1"/>
    <col min="3" max="3" width="11.625" style="2" bestFit="1" customWidth="1"/>
    <col min="4" max="4" width="11" style="2" bestFit="1" customWidth="1"/>
    <col min="5" max="5" width="7.5" style="2" bestFit="1" customWidth="1"/>
    <col min="6" max="6" width="3.875" style="2" bestFit="1" customWidth="1"/>
    <col min="7" max="7" width="3.5" style="2" bestFit="1" customWidth="1"/>
    <col min="8" max="8" width="11" style="2" bestFit="1" customWidth="1"/>
    <col min="9" max="9" width="7.5" style="2" bestFit="1" customWidth="1"/>
    <col min="10" max="10" width="3.875" style="2" bestFit="1" customWidth="1"/>
    <col min="11" max="11" width="3.5" style="2" bestFit="1" customWidth="1"/>
    <col min="12" max="12" width="11" style="2" bestFit="1" customWidth="1"/>
    <col min="13" max="13" width="7.5" style="2" bestFit="1" customWidth="1"/>
    <col min="14" max="14" width="3.875" style="2" bestFit="1" customWidth="1"/>
    <col min="15" max="15" width="3.5" style="2" bestFit="1" customWidth="1"/>
    <col min="16" max="16384" width="23" style="1"/>
  </cols>
  <sheetData>
    <row r="1" spans="1:15" x14ac:dyDescent="0.15">
      <c r="A1" s="9" t="s">
        <v>5</v>
      </c>
    </row>
    <row r="2" spans="1:15" x14ac:dyDescent="0.15">
      <c r="A2" s="3"/>
      <c r="B2" s="16"/>
      <c r="C2" s="4"/>
      <c r="D2" s="80" t="s">
        <v>11</v>
      </c>
      <c r="E2" s="93"/>
      <c r="F2" s="93"/>
      <c r="G2" s="81"/>
      <c r="H2" s="80" t="s">
        <v>22</v>
      </c>
      <c r="I2" s="93"/>
      <c r="J2" s="93"/>
      <c r="K2" s="81"/>
      <c r="L2" s="80" t="s">
        <v>23</v>
      </c>
      <c r="M2" s="93"/>
      <c r="N2" s="93"/>
      <c r="O2" s="81"/>
    </row>
    <row r="3" spans="1:15" s="2" customFormat="1" x14ac:dyDescent="0.15">
      <c r="A3" s="44" t="s">
        <v>33</v>
      </c>
      <c r="B3" s="45"/>
      <c r="C3" s="46"/>
      <c r="D3" s="47">
        <f>SUM(D4:D7)</f>
        <v>6</v>
      </c>
      <c r="E3" s="70" t="s">
        <v>8</v>
      </c>
      <c r="F3" s="70"/>
      <c r="G3" s="48"/>
      <c r="H3" s="47">
        <f>SUM(H4:H7)</f>
        <v>6</v>
      </c>
      <c r="I3" s="70" t="s">
        <v>8</v>
      </c>
      <c r="J3" s="70"/>
      <c r="K3" s="48"/>
      <c r="L3" s="47">
        <f>SUM(L4:L7)</f>
        <v>6</v>
      </c>
      <c r="M3" s="70" t="s">
        <v>8</v>
      </c>
      <c r="N3" s="70"/>
      <c r="O3" s="48"/>
    </row>
    <row r="4" spans="1:15" s="2" customFormat="1" x14ac:dyDescent="0.15">
      <c r="A4" s="37"/>
      <c r="B4" s="38" t="s">
        <v>34</v>
      </c>
      <c r="C4" s="39" t="s">
        <v>27</v>
      </c>
      <c r="D4" s="40">
        <v>1</v>
      </c>
      <c r="G4" s="56"/>
      <c r="H4" s="40">
        <v>1</v>
      </c>
      <c r="K4" s="56"/>
      <c r="L4" s="40">
        <v>6</v>
      </c>
      <c r="O4" s="56"/>
    </row>
    <row r="5" spans="1:15" s="2" customFormat="1" x14ac:dyDescent="0.15">
      <c r="A5" s="42"/>
      <c r="B5" s="43"/>
      <c r="C5" s="39" t="s">
        <v>28</v>
      </c>
      <c r="D5" s="40">
        <v>1</v>
      </c>
      <c r="G5" s="56"/>
      <c r="H5" s="40">
        <v>1</v>
      </c>
      <c r="K5" s="56"/>
      <c r="L5" s="40">
        <v>0</v>
      </c>
      <c r="O5" s="56"/>
    </row>
    <row r="6" spans="1:15" s="2" customFormat="1" x14ac:dyDescent="0.15">
      <c r="A6" s="42"/>
      <c r="B6" s="43"/>
      <c r="C6" s="39" t="s">
        <v>29</v>
      </c>
      <c r="D6" s="40">
        <v>2</v>
      </c>
      <c r="G6" s="41"/>
      <c r="H6" s="40">
        <v>2</v>
      </c>
      <c r="K6" s="41"/>
      <c r="L6" s="40">
        <v>0</v>
      </c>
      <c r="O6" s="41"/>
    </row>
    <row r="7" spans="1:15" s="2" customFormat="1" x14ac:dyDescent="0.15">
      <c r="A7" s="42"/>
      <c r="B7" s="43"/>
      <c r="C7" s="39" t="s">
        <v>30</v>
      </c>
      <c r="D7" s="40">
        <v>2</v>
      </c>
      <c r="G7" s="41"/>
      <c r="H7" s="40">
        <v>2</v>
      </c>
      <c r="K7" s="41"/>
      <c r="L7" s="40">
        <v>0</v>
      </c>
      <c r="O7" s="41"/>
    </row>
    <row r="8" spans="1:15" x14ac:dyDescent="0.15">
      <c r="A8" s="20" t="s">
        <v>35</v>
      </c>
      <c r="B8" s="35"/>
      <c r="C8" s="22"/>
      <c r="D8" s="36">
        <v>0.9</v>
      </c>
      <c r="E8" s="71"/>
      <c r="F8" s="71"/>
      <c r="G8" s="13"/>
      <c r="H8" s="36">
        <v>0.8</v>
      </c>
      <c r="I8" s="71"/>
      <c r="J8" s="71"/>
      <c r="K8" s="13"/>
      <c r="L8" s="36">
        <v>1</v>
      </c>
      <c r="M8" s="71"/>
      <c r="N8" s="71"/>
      <c r="O8" s="13"/>
    </row>
    <row r="9" spans="1:15" x14ac:dyDescent="0.15">
      <c r="A9" s="44" t="s">
        <v>52</v>
      </c>
      <c r="B9" s="45"/>
      <c r="C9" s="45"/>
      <c r="D9" s="47">
        <f>ROUNDUP(D3/6,0)</f>
        <v>1</v>
      </c>
      <c r="E9" s="70" t="s">
        <v>8</v>
      </c>
      <c r="F9" s="70"/>
      <c r="G9" s="48"/>
      <c r="H9" s="47">
        <f>ROUNDUP(H3/6,0)</f>
        <v>1</v>
      </c>
      <c r="I9" s="70" t="s">
        <v>8</v>
      </c>
      <c r="J9" s="70"/>
      <c r="K9" s="48"/>
      <c r="L9" s="47">
        <f>ROUNDUP(L3/6,0)</f>
        <v>1</v>
      </c>
      <c r="M9" s="70" t="s">
        <v>8</v>
      </c>
      <c r="N9" s="70"/>
      <c r="O9" s="48"/>
    </row>
    <row r="10" spans="1:15" x14ac:dyDescent="0.15">
      <c r="A10" s="20" t="s">
        <v>53</v>
      </c>
      <c r="B10" s="21"/>
      <c r="C10" s="21" t="s">
        <v>61</v>
      </c>
      <c r="D10" s="58">
        <f>(D7/9+D6/6+D5/4+D4/2.5)*40</f>
        <v>48.222222222222229</v>
      </c>
      <c r="E10" s="72" t="s">
        <v>56</v>
      </c>
      <c r="F10" s="72"/>
      <c r="G10" s="13"/>
      <c r="H10" s="58">
        <f>(H7/9+H6/6+H5/4+H4/2.5)*40</f>
        <v>48.222222222222229</v>
      </c>
      <c r="I10" s="72" t="s">
        <v>56</v>
      </c>
      <c r="J10" s="72"/>
      <c r="K10" s="13"/>
      <c r="L10" s="58">
        <f>(L7/9+L6/6+L5/4+L4/2.5)*40</f>
        <v>96</v>
      </c>
      <c r="M10" s="72" t="s">
        <v>56</v>
      </c>
      <c r="N10" s="72"/>
      <c r="O10" s="13"/>
    </row>
    <row r="11" spans="1:15" x14ac:dyDescent="0.15">
      <c r="A11" s="62" t="s">
        <v>67</v>
      </c>
      <c r="B11" s="63"/>
      <c r="C11" s="63"/>
      <c r="D11" s="64">
        <f>F11*7.5*7</f>
        <v>52.5</v>
      </c>
      <c r="E11" s="73" t="s">
        <v>66</v>
      </c>
      <c r="F11" s="73">
        <v>1</v>
      </c>
      <c r="G11" s="65" t="s">
        <v>8</v>
      </c>
      <c r="H11" s="64">
        <f>J11*7.5*7</f>
        <v>52.5</v>
      </c>
      <c r="I11" s="73" t="s">
        <v>66</v>
      </c>
      <c r="J11" s="73">
        <v>1</v>
      </c>
      <c r="K11" s="65" t="s">
        <v>8</v>
      </c>
      <c r="L11" s="64">
        <f>N11*7.5*7</f>
        <v>52.5</v>
      </c>
      <c r="M11" s="73" t="s">
        <v>66</v>
      </c>
      <c r="N11" s="73">
        <v>1</v>
      </c>
      <c r="O11" s="65" t="s">
        <v>8</v>
      </c>
    </row>
    <row r="12" spans="1:15" x14ac:dyDescent="0.15">
      <c r="A12" s="66" t="s">
        <v>68</v>
      </c>
      <c r="B12" s="67"/>
      <c r="C12" s="67"/>
      <c r="D12" s="68">
        <f>F12*14*7</f>
        <v>98</v>
      </c>
      <c r="E12" s="74" t="s">
        <v>66</v>
      </c>
      <c r="F12" s="74">
        <v>1</v>
      </c>
      <c r="G12" s="69" t="s">
        <v>8</v>
      </c>
      <c r="H12" s="68">
        <f>J12*14*7</f>
        <v>98</v>
      </c>
      <c r="I12" s="74" t="s">
        <v>66</v>
      </c>
      <c r="J12" s="74">
        <v>1</v>
      </c>
      <c r="K12" s="69" t="s">
        <v>8</v>
      </c>
      <c r="L12" s="68">
        <f>N12*14*7</f>
        <v>294</v>
      </c>
      <c r="M12" s="74" t="s">
        <v>66</v>
      </c>
      <c r="N12" s="74">
        <v>3</v>
      </c>
      <c r="O12" s="69" t="s">
        <v>8</v>
      </c>
    </row>
    <row r="13" spans="1:15" x14ac:dyDescent="0.15">
      <c r="A13" s="60" t="s">
        <v>63</v>
      </c>
      <c r="B13" s="61"/>
      <c r="C13" s="61"/>
      <c r="D13" s="55">
        <f>SUM(D11:D12)</f>
        <v>150.5</v>
      </c>
      <c r="E13" s="75" t="s">
        <v>56</v>
      </c>
      <c r="F13" s="75"/>
      <c r="G13" s="15"/>
      <c r="H13" s="55">
        <f>SUM(H11:H12)</f>
        <v>150.5</v>
      </c>
      <c r="I13" s="75" t="s">
        <v>56</v>
      </c>
      <c r="J13" s="75"/>
      <c r="K13" s="15"/>
      <c r="L13" s="55">
        <f>SUM(L11:L12)</f>
        <v>346.5</v>
      </c>
      <c r="M13" s="75" t="s">
        <v>56</v>
      </c>
      <c r="N13" s="75"/>
      <c r="O13" s="15"/>
    </row>
    <row r="14" spans="1:15" x14ac:dyDescent="0.15">
      <c r="A14" s="17" t="s">
        <v>54</v>
      </c>
      <c r="B14" s="18"/>
      <c r="C14" s="18"/>
      <c r="D14" s="57">
        <f>D3/30</f>
        <v>0.2</v>
      </c>
      <c r="E14" s="76" t="s">
        <v>8</v>
      </c>
      <c r="F14" s="76"/>
      <c r="G14" s="4"/>
      <c r="H14" s="57">
        <f>H3/30</f>
        <v>0.2</v>
      </c>
      <c r="I14" s="76" t="s">
        <v>8</v>
      </c>
      <c r="J14" s="76"/>
      <c r="K14" s="4"/>
      <c r="L14" s="57">
        <f>L3/30</f>
        <v>0.2</v>
      </c>
      <c r="M14" s="76" t="s">
        <v>8</v>
      </c>
      <c r="N14" s="76"/>
      <c r="O14" s="4"/>
    </row>
    <row r="16" spans="1:15" s="5" customFormat="1" ht="17.25" x14ac:dyDescent="0.15">
      <c r="A16" s="10" t="s">
        <v>0</v>
      </c>
      <c r="B16" s="6"/>
      <c r="C16" s="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15">
      <c r="A17" s="7" t="s">
        <v>55</v>
      </c>
      <c r="B17" s="80" t="s">
        <v>12</v>
      </c>
      <c r="C17" s="81"/>
      <c r="D17" s="80" t="str">
        <f>D2</f>
        <v>条件①</v>
      </c>
      <c r="E17" s="93"/>
      <c r="F17" s="93"/>
      <c r="G17" s="81"/>
      <c r="H17" s="80" t="str">
        <f>H2</f>
        <v>条件②</v>
      </c>
      <c r="I17" s="93"/>
      <c r="J17" s="93"/>
      <c r="K17" s="81"/>
      <c r="L17" s="80" t="str">
        <f>L2</f>
        <v>条件③</v>
      </c>
      <c r="M17" s="93"/>
      <c r="N17" s="93"/>
      <c r="O17" s="81"/>
    </row>
    <row r="18" spans="1:15" ht="14.25" customHeight="1" x14ac:dyDescent="0.15">
      <c r="A18" s="8" t="s">
        <v>27</v>
      </c>
      <c r="B18" s="3">
        <v>584</v>
      </c>
      <c r="C18" s="4" t="s">
        <v>4</v>
      </c>
      <c r="D18" s="27">
        <f>$B18*10*D4*365*D$8</f>
        <v>1918440</v>
      </c>
      <c r="E18" s="77" t="s">
        <v>15</v>
      </c>
      <c r="F18" s="77"/>
      <c r="G18" s="4"/>
      <c r="H18" s="27">
        <f>$B18*10*H4*365*H$8</f>
        <v>1705280</v>
      </c>
      <c r="I18" s="77" t="s">
        <v>15</v>
      </c>
      <c r="J18" s="77"/>
      <c r="K18" s="4"/>
      <c r="L18" s="27">
        <f>$B18*10*L4*365*L$8</f>
        <v>12789600</v>
      </c>
      <c r="M18" s="77" t="s">
        <v>15</v>
      </c>
      <c r="N18" s="77"/>
      <c r="O18" s="4"/>
    </row>
    <row r="19" spans="1:15" ht="14.25" customHeight="1" x14ac:dyDescent="0.15">
      <c r="A19" s="8" t="s">
        <v>28</v>
      </c>
      <c r="B19" s="3">
        <v>467</v>
      </c>
      <c r="C19" s="4" t="s">
        <v>4</v>
      </c>
      <c r="D19" s="27">
        <f>$B19*10*D5*365*D$8</f>
        <v>1534095</v>
      </c>
      <c r="E19" s="77" t="s">
        <v>15</v>
      </c>
      <c r="F19" s="77"/>
      <c r="G19" s="4"/>
      <c r="H19" s="27">
        <f>$B19*10*H5*365*H$8</f>
        <v>1363640</v>
      </c>
      <c r="I19" s="77" t="s">
        <v>15</v>
      </c>
      <c r="J19" s="77"/>
      <c r="K19" s="4"/>
      <c r="L19" s="27">
        <f>$B19*10*L5*365*L$8</f>
        <v>0</v>
      </c>
      <c r="M19" s="77" t="s">
        <v>15</v>
      </c>
      <c r="N19" s="77"/>
      <c r="O19" s="4"/>
    </row>
    <row r="20" spans="1:15" ht="14.25" customHeight="1" x14ac:dyDescent="0.15">
      <c r="A20" s="8" t="s">
        <v>29</v>
      </c>
      <c r="B20" s="3">
        <v>387</v>
      </c>
      <c r="C20" s="4" t="s">
        <v>4</v>
      </c>
      <c r="D20" s="27">
        <f>$B20*10*D6*365*D$8</f>
        <v>2542590</v>
      </c>
      <c r="E20" s="77" t="s">
        <v>15</v>
      </c>
      <c r="F20" s="77"/>
      <c r="G20" s="4"/>
      <c r="H20" s="27">
        <f>$B20*10*H6*365*H$8</f>
        <v>2260080</v>
      </c>
      <c r="I20" s="77" t="s">
        <v>15</v>
      </c>
      <c r="J20" s="77"/>
      <c r="K20" s="4"/>
      <c r="L20" s="27">
        <f>$B20*10*L6*365*L$8</f>
        <v>0</v>
      </c>
      <c r="M20" s="77" t="s">
        <v>15</v>
      </c>
      <c r="N20" s="77"/>
      <c r="O20" s="4"/>
    </row>
    <row r="21" spans="1:15" ht="14.25" customHeight="1" x14ac:dyDescent="0.15">
      <c r="A21" s="8" t="s">
        <v>30</v>
      </c>
      <c r="B21" s="3">
        <v>301</v>
      </c>
      <c r="C21" s="4" t="s">
        <v>4</v>
      </c>
      <c r="D21" s="27">
        <f>$B21*10*D7*365*D$8</f>
        <v>1977570</v>
      </c>
      <c r="E21" s="77" t="s">
        <v>15</v>
      </c>
      <c r="F21" s="77"/>
      <c r="G21" s="4"/>
      <c r="H21" s="27">
        <f>$B21*10*H7*365*H$8</f>
        <v>1757840</v>
      </c>
      <c r="I21" s="77" t="s">
        <v>15</v>
      </c>
      <c r="J21" s="77"/>
      <c r="K21" s="4"/>
      <c r="L21" s="27">
        <f>$B21*10*L7*365*L$8</f>
        <v>0</v>
      </c>
      <c r="M21" s="77" t="s">
        <v>15</v>
      </c>
      <c r="N21" s="77"/>
      <c r="O21" s="4"/>
    </row>
    <row r="22" spans="1:15" x14ac:dyDescent="0.15">
      <c r="A22" s="8" t="s">
        <v>65</v>
      </c>
      <c r="B22" s="11">
        <v>1344</v>
      </c>
      <c r="C22" s="4" t="s">
        <v>4</v>
      </c>
      <c r="D22" s="27">
        <f>$B22*10*365*D$8</f>
        <v>4415040</v>
      </c>
      <c r="E22" s="77" t="s">
        <v>15</v>
      </c>
      <c r="F22" s="77"/>
      <c r="G22" s="4"/>
      <c r="H22" s="27">
        <f>$B22*10*365*H$8</f>
        <v>3924480</v>
      </c>
      <c r="I22" s="77" t="s">
        <v>15</v>
      </c>
      <c r="J22" s="77"/>
      <c r="K22" s="4"/>
      <c r="L22" s="27">
        <f>$B22*10*365*L$8</f>
        <v>4905600</v>
      </c>
      <c r="M22" s="77" t="s">
        <v>15</v>
      </c>
      <c r="N22" s="77"/>
      <c r="O22" s="4"/>
    </row>
    <row r="23" spans="1:15" x14ac:dyDescent="0.15">
      <c r="A23" s="8" t="s">
        <v>57</v>
      </c>
      <c r="B23" s="3">
        <v>360</v>
      </c>
      <c r="C23" s="4" t="s">
        <v>4</v>
      </c>
      <c r="D23" s="27">
        <f>$B23*10*D4*365*D$8</f>
        <v>1182600</v>
      </c>
      <c r="E23" s="77" t="s">
        <v>15</v>
      </c>
      <c r="F23" s="77"/>
      <c r="G23" s="4"/>
      <c r="H23" s="27">
        <f>$B23*10*H4*365*H$8</f>
        <v>1051200</v>
      </c>
      <c r="I23" s="77" t="s">
        <v>15</v>
      </c>
      <c r="J23" s="77"/>
      <c r="K23" s="4"/>
      <c r="L23" s="27">
        <f>$B23*10*L4*365*L$8</f>
        <v>7884000</v>
      </c>
      <c r="M23" s="77" t="s">
        <v>15</v>
      </c>
      <c r="N23" s="77"/>
      <c r="O23" s="4"/>
    </row>
    <row r="24" spans="1:15" x14ac:dyDescent="0.15">
      <c r="A24" s="85" t="s">
        <v>13</v>
      </c>
      <c r="B24" s="86"/>
      <c r="C24" s="87"/>
      <c r="D24" s="27">
        <f>SUM(D18:D23)</f>
        <v>13570335</v>
      </c>
      <c r="E24" s="77" t="s">
        <v>15</v>
      </c>
      <c r="F24" s="77"/>
      <c r="G24" s="4"/>
      <c r="H24" s="27">
        <f>SUM(H18:H23)</f>
        <v>12062520</v>
      </c>
      <c r="I24" s="77" t="s">
        <v>15</v>
      </c>
      <c r="J24" s="77"/>
      <c r="K24" s="4"/>
      <c r="L24" s="27">
        <f>SUM(L18:L23)</f>
        <v>25579200</v>
      </c>
      <c r="M24" s="77" t="s">
        <v>15</v>
      </c>
      <c r="N24" s="77"/>
      <c r="O24" s="4"/>
    </row>
    <row r="26" spans="1:15" s="5" customFormat="1" ht="17.25" x14ac:dyDescent="0.15">
      <c r="A26" s="10" t="s">
        <v>14</v>
      </c>
      <c r="B26" s="6"/>
      <c r="C26" s="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x14ac:dyDescent="0.15">
      <c r="A27" s="7"/>
      <c r="B27" s="91" t="s">
        <v>58</v>
      </c>
      <c r="C27" s="92"/>
      <c r="D27" s="80" t="str">
        <f>D2</f>
        <v>条件①</v>
      </c>
      <c r="E27" s="93"/>
      <c r="F27" s="93"/>
      <c r="G27" s="81"/>
      <c r="H27" s="80" t="str">
        <f>H2</f>
        <v>条件②</v>
      </c>
      <c r="I27" s="93"/>
      <c r="J27" s="93"/>
      <c r="K27" s="81"/>
      <c r="L27" s="80" t="str">
        <f>L2</f>
        <v>条件③</v>
      </c>
      <c r="M27" s="93"/>
      <c r="N27" s="93"/>
      <c r="O27" s="81"/>
    </row>
    <row r="28" spans="1:15" ht="14.25" customHeight="1" x14ac:dyDescent="0.15">
      <c r="A28" s="59" t="s">
        <v>60</v>
      </c>
      <c r="B28" s="11">
        <v>224389</v>
      </c>
      <c r="C28" s="4" t="s">
        <v>21</v>
      </c>
      <c r="D28" s="27">
        <f>$B28*12*D9</f>
        <v>2692668</v>
      </c>
      <c r="E28" s="77" t="s">
        <v>15</v>
      </c>
      <c r="F28" s="77"/>
      <c r="G28" s="4"/>
      <c r="H28" s="27">
        <f>$B28*12*H9</f>
        <v>2692668</v>
      </c>
      <c r="I28" s="77" t="s">
        <v>15</v>
      </c>
      <c r="J28" s="77"/>
      <c r="K28" s="4"/>
      <c r="L28" s="27">
        <f>$B28*12*L9</f>
        <v>2692668</v>
      </c>
      <c r="M28" s="77" t="s">
        <v>15</v>
      </c>
      <c r="N28" s="77"/>
      <c r="O28" s="4"/>
    </row>
    <row r="29" spans="1:15" ht="14.25" customHeight="1" x14ac:dyDescent="0.15">
      <c r="A29" s="59" t="s">
        <v>44</v>
      </c>
      <c r="B29" s="11">
        <v>155734</v>
      </c>
      <c r="C29" s="4" t="s">
        <v>21</v>
      </c>
      <c r="D29" s="27"/>
      <c r="E29" s="77"/>
      <c r="F29" s="77"/>
      <c r="G29" s="4"/>
      <c r="H29" s="27"/>
      <c r="I29" s="77"/>
      <c r="J29" s="77"/>
      <c r="K29" s="4"/>
      <c r="L29" s="27"/>
      <c r="M29" s="77"/>
      <c r="N29" s="77"/>
      <c r="O29" s="4"/>
    </row>
    <row r="30" spans="1:15" ht="14.25" customHeight="1" x14ac:dyDescent="0.15">
      <c r="A30" s="8" t="s">
        <v>62</v>
      </c>
      <c r="B30" s="11">
        <f>B29/21/7.5</f>
        <v>988.7873015873015</v>
      </c>
      <c r="C30" s="4" t="s">
        <v>15</v>
      </c>
      <c r="D30" s="27">
        <f>$B30*D13*52</f>
        <v>7738249.4222222222</v>
      </c>
      <c r="E30" s="77" t="s">
        <v>15</v>
      </c>
      <c r="F30" s="77"/>
      <c r="G30" s="4"/>
      <c r="H30" s="27">
        <f>$B30*H13*52</f>
        <v>7738249.4222222222</v>
      </c>
      <c r="I30" s="77" t="s">
        <v>15</v>
      </c>
      <c r="J30" s="77"/>
      <c r="K30" s="4"/>
      <c r="L30" s="27">
        <f>$B30*L13*52</f>
        <v>17815969.599999998</v>
      </c>
      <c r="M30" s="77" t="s">
        <v>15</v>
      </c>
      <c r="N30" s="77"/>
      <c r="O30" s="4"/>
    </row>
    <row r="31" spans="1:15" x14ac:dyDescent="0.15">
      <c r="A31" s="59" t="s">
        <v>64</v>
      </c>
      <c r="B31" s="11">
        <v>370305</v>
      </c>
      <c r="C31" s="4" t="s">
        <v>21</v>
      </c>
      <c r="D31" s="27">
        <f>$B31*12*D14</f>
        <v>888732</v>
      </c>
      <c r="E31" s="77" t="s">
        <v>15</v>
      </c>
      <c r="F31" s="77"/>
      <c r="G31" s="4"/>
      <c r="H31" s="27">
        <f>$B31*12*H14</f>
        <v>888732</v>
      </c>
      <c r="I31" s="77" t="s">
        <v>15</v>
      </c>
      <c r="J31" s="77"/>
      <c r="K31" s="4"/>
      <c r="L31" s="27">
        <f>$B31*12*L14</f>
        <v>888732</v>
      </c>
      <c r="M31" s="77" t="s">
        <v>15</v>
      </c>
      <c r="N31" s="77"/>
      <c r="O31" s="4"/>
    </row>
    <row r="32" spans="1:15" x14ac:dyDescent="0.15">
      <c r="A32" s="88" t="s">
        <v>40</v>
      </c>
      <c r="B32" s="89"/>
      <c r="C32" s="90"/>
      <c r="D32" s="31">
        <f>SUM(D28:D31)</f>
        <v>11319649.422222223</v>
      </c>
      <c r="E32" s="78" t="s">
        <v>15</v>
      </c>
      <c r="F32" s="78"/>
      <c r="G32" s="32"/>
      <c r="H32" s="31">
        <f>SUM(H28:H31)</f>
        <v>11319649.422222223</v>
      </c>
      <c r="I32" s="78" t="s">
        <v>15</v>
      </c>
      <c r="J32" s="78"/>
      <c r="K32" s="32"/>
      <c r="L32" s="31">
        <f>SUM(L28:L31)</f>
        <v>21397369.599999998</v>
      </c>
      <c r="M32" s="78" t="s">
        <v>15</v>
      </c>
      <c r="N32" s="78"/>
      <c r="O32" s="32"/>
    </row>
    <row r="33" spans="1:15" x14ac:dyDescent="0.15">
      <c r="A33" s="82" t="s">
        <v>24</v>
      </c>
      <c r="B33" s="83"/>
      <c r="C33" s="84"/>
      <c r="D33" s="33">
        <f>D24-D32</f>
        <v>2250685.5777777769</v>
      </c>
      <c r="E33" s="79" t="s">
        <v>15</v>
      </c>
      <c r="F33" s="79"/>
      <c r="G33" s="34"/>
      <c r="H33" s="33">
        <f>H24-H32</f>
        <v>742870.57777777687</v>
      </c>
      <c r="I33" s="79" t="s">
        <v>15</v>
      </c>
      <c r="J33" s="79"/>
      <c r="K33" s="34"/>
      <c r="L33" s="33">
        <f>L24-L32</f>
        <v>4181830.4000000022</v>
      </c>
      <c r="M33" s="79" t="s">
        <v>15</v>
      </c>
      <c r="N33" s="79"/>
      <c r="O33" s="34"/>
    </row>
    <row r="34" spans="1:15" s="28" customFormat="1" ht="12" x14ac:dyDescent="0.15">
      <c r="A34" s="30" t="s">
        <v>20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</sheetData>
  <mergeCells count="14">
    <mergeCell ref="A33:C33"/>
    <mergeCell ref="H2:K2"/>
    <mergeCell ref="H17:K17"/>
    <mergeCell ref="H27:K27"/>
    <mergeCell ref="L2:O2"/>
    <mergeCell ref="L17:O17"/>
    <mergeCell ref="L27:O27"/>
    <mergeCell ref="A24:C24"/>
    <mergeCell ref="B27:C27"/>
    <mergeCell ref="D27:G27"/>
    <mergeCell ref="A32:C32"/>
    <mergeCell ref="D2:G2"/>
    <mergeCell ref="B17:C17"/>
    <mergeCell ref="D17:G17"/>
  </mergeCells>
  <phoneticPr fontId="2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&amp;C参考資料1　収支シミュレーション</oddHeader>
    <oddFooter>&amp;C&amp;16&amp;A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地域定着支援</vt:lpstr>
      <vt:lpstr>短期入所</vt:lpstr>
      <vt:lpstr>共同生活援助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2016-07-27T05:42:50Z</cp:lastPrinted>
  <dcterms:created xsi:type="dcterms:W3CDTF">2016-07-14T00:17:27Z</dcterms:created>
  <dcterms:modified xsi:type="dcterms:W3CDTF">2016-07-27T05:44:36Z</dcterms:modified>
</cp:coreProperties>
</file>