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updateLinks="never" codeName="ThisWorkbook" autoCompressPictures="0"/>
  <mc:AlternateContent xmlns:mc="http://schemas.openxmlformats.org/markup-compatibility/2006">
    <mc:Choice Requires="x15">
      <x15ac:absPath xmlns:x15ac="http://schemas.microsoft.com/office/spreadsheetml/2010/11/ac" url="Z:\【がん対策グループ】\005_国・府指定がん診療拠点病院の運営\R５\05_指定関係\03_府指定\03_現況報告提出依頼\02_様式\02_送付用（５がん様式）\"/>
    </mc:Choice>
  </mc:AlternateContent>
  <xr:revisionPtr revIDLastSave="0" documentId="13_ncr:1_{3BD4DA20-8DB2-473D-8241-45D493D1235A}" xr6:coauthVersionLast="47" xr6:coauthVersionMax="47" xr10:uidLastSave="{00000000-0000-0000-0000-000000000000}"/>
  <bookViews>
    <workbookView xWindow="-108" yWindow="-108" windowWidth="23256" windowHeight="14160" tabRatio="907" firstSheet="1" activeTab="1" xr2:uid="{00000000-000D-0000-FFFF-FFFF00000000}"/>
  </bookViews>
  <sheets>
    <sheet name="事務局使用（発出時は非表示にすること）" sheetId="194" state="hidden" r:id="rId1"/>
    <sheet name="入力時の注意事項" sheetId="170" r:id="rId2"/>
    <sheet name="表紙" sheetId="2" r:id="rId3"/>
    <sheet name="様式3（連絡先）" sheetId="133" r:id="rId4"/>
    <sheet name="様式4（全般事項）" sheetId="4" r:id="rId5"/>
    <sheet name="様式４(機能別)" sheetId="195" r:id="rId6"/>
    <sheet name="(参考)診療割合算出表" sheetId="204" r:id="rId7"/>
    <sheet name="別紙1未充足要件" sheetId="168" r:id="rId8"/>
    <sheet name="別紙2専門とするがんの診療状況" sheetId="198" r:id="rId9"/>
    <sheet name="別紙3自施設で対応しないもの" sheetId="201" r:id="rId10"/>
    <sheet name="別紙4カンファレンス" sheetId="207" r:id="rId11"/>
    <sheet name="別紙5緩和外来" sheetId="209" r:id="rId12"/>
    <sheet name="別紙6緩和病棟" sheetId="210" r:id="rId13"/>
    <sheet name="別紙7地域緩和ケア連携体制" sheetId="158" r:id="rId14"/>
    <sheet name="別紙8緩和メンバー" sheetId="171" r:id="rId15"/>
    <sheet name="別紙9インターネット環境" sheetId="197" r:id="rId16"/>
    <sheet name="別紙10患者の特性に応じた支援" sheetId="199" r:id="rId17"/>
    <sheet name="別紙11相談内容" sheetId="173" r:id="rId18"/>
    <sheet name="別紙12相談支援センター窓口等" sheetId="174" r:id="rId19"/>
    <sheet name="別紙13相談支援センター体制" sheetId="175" r:id="rId20"/>
    <sheet name="別紙14連携協力体制" sheetId="176" r:id="rId21"/>
    <sheet name="別紙15専門外来" sheetId="177" r:id="rId22"/>
    <sheet name="別紙16院内がん登録" sheetId="179" r:id="rId23"/>
    <sheet name="別紙17臨床試験・治験" sheetId="181" r:id="rId24"/>
    <sheet name="別紙18チーム医療の提供体制" sheetId="205" r:id="rId25"/>
    <sheet name="別紙19医療安全・第三者評価" sheetId="183" r:id="rId26"/>
    <sheet name="別紙20歯科との連携" sheetId="208" r:id="rId27"/>
    <sheet name="別紙21地域連携カンファ開催状況" sheetId="215" r:id="rId28"/>
    <sheet name="府事務処理欄" sheetId="217" r:id="rId29"/>
  </sheets>
  <externalReferences>
    <externalReference r:id="rId30"/>
  </externalReferences>
  <definedNames>
    <definedName name="_xlnm._FilterDatabase" localSheetId="28" hidden="1">府事務処理欄!$A$5:$BK$6</definedName>
    <definedName name="_xlnm._FilterDatabase" localSheetId="5" hidden="1">'様式４(機能別)'!#REF!</definedName>
    <definedName name="list00">[1]選択肢!$B$2:$B$3</definedName>
    <definedName name="_xlnm.Print_Area" localSheetId="6">'(参考)診療割合算出表'!$A$1:$N$11</definedName>
    <definedName name="_xlnm.Print_Area" localSheetId="0">'事務局使用（発出時は非表示にすること）'!$A$1:$ED$7</definedName>
    <definedName name="_xlnm.Print_Area" localSheetId="1">入力時の注意事項!$A$1:$H$34</definedName>
    <definedName name="_xlnm.Print_Area" localSheetId="2">表紙!$A$1:$G$36</definedName>
    <definedName name="_xlnm.Print_Area" localSheetId="28">府事務処理欄!$A$1:$BK$7</definedName>
    <definedName name="_xlnm.Print_Area" localSheetId="16">別紙10患者の特性に応じた支援!$A$1:$Z$28</definedName>
    <definedName name="_xlnm.Print_Area" localSheetId="17">別紙11相談内容!$A$1:$H$37</definedName>
    <definedName name="_xlnm.Print_Area" localSheetId="18">別紙12相談支援センター窓口等!$A$1:$X$18</definedName>
    <definedName name="_xlnm.Print_Area" localSheetId="19">別紙13相談支援センター体制!$A$1:$J$45</definedName>
    <definedName name="_xlnm.Print_Area" localSheetId="20">別紙14連携協力体制!$A$1:$I$57</definedName>
    <definedName name="_xlnm.Print_Area" localSheetId="21">別紙15専門外来!$A$1:$X$62</definedName>
    <definedName name="_xlnm.Print_Area" localSheetId="22">別紙16院内がん登録!$A$1:$H$26</definedName>
    <definedName name="_xlnm.Print_Area" localSheetId="23">別紙17臨床試験・治験!$A$1:$X$35</definedName>
    <definedName name="_xlnm.Print_Area" localSheetId="24">別紙18チーム医療の提供体制!$A$1:$P$16</definedName>
    <definedName name="_xlnm.Print_Area" localSheetId="25">別紙19医療安全・第三者評価!$A$1:$J$37</definedName>
    <definedName name="_xlnm.Print_Area" localSheetId="7">別紙1未充足要件!$A$1:$G$48</definedName>
    <definedName name="_xlnm.Print_Area" localSheetId="26">別紙20歯科との連携!$A$1:$J$48</definedName>
    <definedName name="_xlnm.Print_Area" localSheetId="27">別紙21地域連携カンファ開催状況!$A$1:$J$33</definedName>
    <definedName name="_xlnm.Print_Area" localSheetId="8">別紙2専門とするがんの診療状況!$A$1:$L$80</definedName>
    <definedName name="_xlnm.Print_Area" localSheetId="9">別紙3自施設で対応しないもの!$A$1:$M$20</definedName>
    <definedName name="_xlnm.Print_Area" localSheetId="10">別紙4カンファレンス!$A$1:$I$19</definedName>
    <definedName name="_xlnm.Print_Area" localSheetId="11">別紙5緩和外来!$A$1:$Y$27</definedName>
    <definedName name="_xlnm.Print_Area" localSheetId="12">別紙6緩和病棟!$A$1:$Z$40</definedName>
    <definedName name="_xlnm.Print_Area" localSheetId="13">別紙7地域緩和ケア連携体制!$A$1:$K$19</definedName>
    <definedName name="_xlnm.Print_Area" localSheetId="14">別紙8緩和メンバー!$A$1:$G$28</definedName>
    <definedName name="_xlnm.Print_Area" localSheetId="15">別紙9インターネット環境!$A$1:$Z$16</definedName>
    <definedName name="_xlnm.Print_Area" localSheetId="3">'様式3（連絡先）'!$A$1:$B$11</definedName>
    <definedName name="_xlnm.Print_Area" localSheetId="5">'様式４(機能別)'!$A$1:$N$353</definedName>
    <definedName name="_xlnm.Print_Area" localSheetId="4">'様式4（全般事項）'!$A$1:$W$318</definedName>
    <definedName name="_xlnm.Print_Titles" localSheetId="28">府事務処理欄!$1:$5</definedName>
    <definedName name="_xlnm.Print_Titles" localSheetId="5">'様式４(機能別)'!$9:$9</definedName>
    <definedName name="yos410">[1]選択肢!$K$2:$K$4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4" i="195" l="1"/>
  <c r="K10" i="215"/>
  <c r="I2" i="215"/>
  <c r="I184" i="195"/>
  <c r="I38" i="195"/>
  <c r="I36" i="195"/>
  <c r="I340" i="195"/>
  <c r="I345" i="195"/>
  <c r="I344" i="195"/>
  <c r="M344" i="195" s="1"/>
  <c r="M340" i="195"/>
  <c r="J72" i="195"/>
  <c r="M299" i="195"/>
  <c r="M298" i="195"/>
  <c r="M297" i="195"/>
  <c r="M296" i="195"/>
  <c r="M300" i="195"/>
  <c r="M295" i="195" l="1"/>
  <c r="M294" i="195"/>
  <c r="M293" i="195"/>
  <c r="M292" i="195"/>
  <c r="M290" i="195"/>
  <c r="M289" i="195"/>
  <c r="M288" i="195"/>
  <c r="M287" i="195"/>
  <c r="M286" i="195"/>
  <c r="M284" i="195"/>
  <c r="M283" i="195"/>
  <c r="M282" i="195"/>
  <c r="M281" i="195"/>
  <c r="M280" i="195"/>
  <c r="M279" i="195"/>
  <c r="M278" i="195"/>
  <c r="M276" i="195"/>
  <c r="M277" i="195" l="1"/>
  <c r="I253" i="195"/>
  <c r="M251" i="195"/>
  <c r="M252" i="195"/>
  <c r="I138" i="195"/>
  <c r="M138" i="195" s="1"/>
  <c r="I124" i="195"/>
  <c r="M124" i="195" s="1"/>
  <c r="M23" i="195"/>
  <c r="M22" i="195"/>
  <c r="M21" i="195"/>
  <c r="M20" i="195"/>
  <c r="W7" i="217" l="1"/>
  <c r="X7" i="217"/>
  <c r="Y7" i="217"/>
  <c r="Z7" i="217"/>
  <c r="AA7" i="217"/>
  <c r="AB7" i="217"/>
  <c r="AC7" i="217"/>
  <c r="AF7" i="217"/>
  <c r="AE7" i="217"/>
  <c r="AD7" i="217"/>
  <c r="AI7" i="217"/>
  <c r="AG7" i="217"/>
  <c r="AH7" i="217"/>
  <c r="AJ7" i="217"/>
  <c r="AL7" i="217"/>
  <c r="AM7" i="217"/>
  <c r="AN7" i="217"/>
  <c r="AO7" i="217"/>
  <c r="AP7" i="217"/>
  <c r="AQ7" i="217"/>
  <c r="AR7" i="217"/>
  <c r="AS7" i="217"/>
  <c r="AT7" i="217"/>
  <c r="AU7" i="217"/>
  <c r="AV7" i="217"/>
  <c r="AW7" i="217"/>
  <c r="AX7" i="217"/>
  <c r="AY7" i="217"/>
  <c r="AZ7" i="217"/>
  <c r="BA7" i="217"/>
  <c r="BE7" i="217"/>
  <c r="BD7" i="217"/>
  <c r="BC7" i="217"/>
  <c r="BK7" i="217"/>
  <c r="BF7" i="217"/>
  <c r="BB7" i="217"/>
  <c r="Q7" i="217"/>
  <c r="R7" i="217"/>
  <c r="S7" i="217"/>
  <c r="T7" i="217"/>
  <c r="U7" i="217"/>
  <c r="V7" i="217"/>
  <c r="P7" i="217"/>
  <c r="O7" i="217"/>
  <c r="N7" i="217"/>
  <c r="H7" i="217"/>
  <c r="I7" i="217"/>
  <c r="J7" i="217"/>
  <c r="K7" i="217"/>
  <c r="L7" i="217"/>
  <c r="M7" i="217"/>
  <c r="G7" i="217"/>
  <c r="F7" i="217"/>
  <c r="E7" i="217"/>
  <c r="D7" i="217"/>
  <c r="B7" i="217"/>
  <c r="A7" i="217"/>
  <c r="C9" i="168" l="1"/>
  <c r="B34" i="2"/>
  <c r="K11" i="215"/>
  <c r="B35" i="2"/>
  <c r="K20" i="215"/>
  <c r="K14" i="183" l="1"/>
  <c r="K33" i="183"/>
  <c r="G19" i="176"/>
  <c r="H4" i="215"/>
  <c r="I125" i="195"/>
  <c r="M95" i="195"/>
  <c r="G12" i="176" l="1"/>
  <c r="G7" i="176" s="1"/>
  <c r="L13" i="158" l="1"/>
  <c r="L12" i="158"/>
  <c r="K15" i="175"/>
  <c r="G10" i="168"/>
  <c r="G9" i="168"/>
  <c r="M333" i="195" l="1"/>
  <c r="M46" i="195" l="1"/>
  <c r="M45" i="195"/>
  <c r="M44" i="195"/>
  <c r="M353" i="195"/>
  <c r="M352" i="195"/>
  <c r="M351" i="195"/>
  <c r="M350" i="195"/>
  <c r="M349" i="195"/>
  <c r="M348" i="195"/>
  <c r="M346" i="195"/>
  <c r="M332" i="195"/>
  <c r="M325" i="195"/>
  <c r="M324" i="195"/>
  <c r="M323" i="195"/>
  <c r="M322" i="195"/>
  <c r="M321" i="195"/>
  <c r="M320" i="195"/>
  <c r="M319" i="195"/>
  <c r="M318" i="195"/>
  <c r="M317" i="195"/>
  <c r="M316" i="195"/>
  <c r="M315" i="195"/>
  <c r="M314" i="195"/>
  <c r="M313" i="195"/>
  <c r="M312" i="195"/>
  <c r="M311" i="195"/>
  <c r="M310" i="195"/>
  <c r="M309" i="195"/>
  <c r="M304" i="195"/>
  <c r="M303" i="195"/>
  <c r="M273" i="195"/>
  <c r="M268" i="195"/>
  <c r="M267" i="195"/>
  <c r="M264" i="195"/>
  <c r="M260" i="195"/>
  <c r="M255" i="195"/>
  <c r="M254" i="195"/>
  <c r="M253" i="195"/>
  <c r="M250" i="195"/>
  <c r="M249" i="195"/>
  <c r="M248" i="195"/>
  <c r="M246" i="195"/>
  <c r="M243" i="195"/>
  <c r="M242" i="195"/>
  <c r="M241" i="195"/>
  <c r="M239" i="195"/>
  <c r="M238" i="195"/>
  <c r="M236" i="195"/>
  <c r="M235" i="195"/>
  <c r="M234" i="195"/>
  <c r="M232" i="195"/>
  <c r="M228" i="195"/>
  <c r="M225" i="195"/>
  <c r="M224" i="195"/>
  <c r="J223" i="195"/>
  <c r="M222" i="195"/>
  <c r="M221" i="195"/>
  <c r="M219" i="195"/>
  <c r="M218" i="195"/>
  <c r="M217" i="195"/>
  <c r="M216" i="195"/>
  <c r="M215" i="195"/>
  <c r="M212" i="195"/>
  <c r="M211" i="195"/>
  <c r="M210" i="195"/>
  <c r="M209" i="195"/>
  <c r="M208" i="195"/>
  <c r="M207" i="195"/>
  <c r="M206" i="195"/>
  <c r="M203" i="195"/>
  <c r="M202" i="195"/>
  <c r="M201" i="195"/>
  <c r="M200" i="195"/>
  <c r="M199" i="195"/>
  <c r="M197" i="195"/>
  <c r="M196" i="195"/>
  <c r="M195" i="195"/>
  <c r="M193" i="195"/>
  <c r="M192" i="195"/>
  <c r="M191" i="195"/>
  <c r="M190" i="195"/>
  <c r="M189" i="195"/>
  <c r="M188" i="195"/>
  <c r="M187" i="195"/>
  <c r="M186" i="195"/>
  <c r="M185" i="195"/>
  <c r="M183" i="195"/>
  <c r="M182" i="195"/>
  <c r="M181" i="195"/>
  <c r="M180" i="195"/>
  <c r="M179" i="195"/>
  <c r="M178" i="195"/>
  <c r="M177" i="195"/>
  <c r="M176" i="195"/>
  <c r="M175" i="195"/>
  <c r="M174" i="195"/>
  <c r="M173" i="195"/>
  <c r="M172" i="195"/>
  <c r="M171" i="195"/>
  <c r="M170" i="195"/>
  <c r="M169" i="195"/>
  <c r="M168" i="195"/>
  <c r="M167" i="195"/>
  <c r="M166" i="195"/>
  <c r="M165" i="195"/>
  <c r="M164" i="195"/>
  <c r="M158" i="195"/>
  <c r="M162" i="195"/>
  <c r="M161" i="195"/>
  <c r="M160" i="195"/>
  <c r="M159" i="195"/>
  <c r="M157" i="195"/>
  <c r="M156" i="195"/>
  <c r="M155" i="195"/>
  <c r="M154" i="195"/>
  <c r="M153" i="195"/>
  <c r="M151" i="195"/>
  <c r="M150" i="195"/>
  <c r="M149" i="195"/>
  <c r="M148" i="195"/>
  <c r="M147" i="195"/>
  <c r="M146" i="195"/>
  <c r="M145" i="195"/>
  <c r="M144" i="195"/>
  <c r="M143" i="195"/>
  <c r="M141" i="195"/>
  <c r="M140" i="195"/>
  <c r="M139" i="195"/>
  <c r="M135" i="195"/>
  <c r="M133" i="195"/>
  <c r="M131" i="195"/>
  <c r="M129" i="195"/>
  <c r="M128" i="195"/>
  <c r="M127" i="195"/>
  <c r="M126" i="195"/>
  <c r="M125" i="195"/>
  <c r="M117" i="195"/>
  <c r="M115" i="195"/>
  <c r="M114" i="195"/>
  <c r="M112" i="195"/>
  <c r="M110" i="195"/>
  <c r="M109" i="195"/>
  <c r="M103" i="195"/>
  <c r="M91" i="195"/>
  <c r="M86" i="195"/>
  <c r="M85" i="195"/>
  <c r="M76" i="195"/>
  <c r="M67" i="195"/>
  <c r="M65" i="195"/>
  <c r="M51" i="195"/>
  <c r="M49" i="195"/>
  <c r="M48" i="195"/>
  <c r="M47" i="195"/>
  <c r="I47" i="195" l="1"/>
  <c r="M41" i="195"/>
  <c r="M42" i="195"/>
  <c r="M38" i="195"/>
  <c r="M37" i="195"/>
  <c r="M36" i="195"/>
  <c r="M35" i="195"/>
  <c r="M34" i="195"/>
  <c r="M33" i="195"/>
  <c r="M32" i="195"/>
  <c r="M31" i="195"/>
  <c r="M27" i="195"/>
  <c r="M26" i="195"/>
  <c r="M25" i="195"/>
  <c r="M14" i="195"/>
  <c r="M15" i="195"/>
  <c r="M16" i="195"/>
  <c r="M17" i="195"/>
  <c r="M18" i="195"/>
  <c r="M19" i="195"/>
  <c r="M24" i="195"/>
  <c r="H13" i="171"/>
  <c r="M341" i="195" l="1"/>
  <c r="I341" i="195"/>
  <c r="I312" i="195"/>
  <c r="M184" i="195"/>
  <c r="I142" i="195"/>
  <c r="M142" i="195" s="1"/>
  <c r="I134" i="195"/>
  <c r="I139" i="195"/>
  <c r="M111" i="195"/>
  <c r="I149" i="195"/>
  <c r="I147" i="195"/>
  <c r="I144" i="195"/>
  <c r="I37" i="195"/>
  <c r="I40" i="195"/>
  <c r="M40" i="195" s="1"/>
  <c r="I43" i="195"/>
  <c r="M43" i="195" s="1"/>
  <c r="N19" i="201" l="1"/>
  <c r="N12" i="201"/>
  <c r="N13" i="201"/>
  <c r="N14" i="201"/>
  <c r="N15" i="201"/>
  <c r="N16" i="201"/>
  <c r="N17" i="201"/>
  <c r="N18" i="201"/>
  <c r="O12" i="201"/>
  <c r="M25" i="198"/>
  <c r="N25" i="198"/>
  <c r="M29" i="195" l="1"/>
  <c r="M39" i="195"/>
  <c r="M13" i="195"/>
  <c r="M343" i="195"/>
  <c r="M339" i="195"/>
  <c r="M345" i="195"/>
  <c r="E5" i="2" l="1"/>
  <c r="C10" i="168" l="1"/>
  <c r="C11" i="168"/>
  <c r="M130" i="195" l="1"/>
  <c r="M123" i="195"/>
  <c r="M102" i="195"/>
  <c r="M101" i="195"/>
  <c r="M122" i="195"/>
  <c r="M121" i="195"/>
  <c r="M113" i="195"/>
  <c r="M116" i="195"/>
  <c r="M90" i="195"/>
  <c r="M97" i="195"/>
  <c r="M87" i="195"/>
  <c r="M89" i="195"/>
  <c r="M84" i="195"/>
  <c r="M83" i="195"/>
  <c r="M82" i="195"/>
  <c r="M80" i="195"/>
  <c r="M79" i="195"/>
  <c r="M78" i="195"/>
  <c r="M77" i="195"/>
  <c r="M71" i="195"/>
  <c r="M73" i="195"/>
  <c r="M74" i="195"/>
  <c r="M75" i="195"/>
  <c r="M330" i="195" l="1"/>
  <c r="M329" i="195"/>
  <c r="I324" i="195"/>
  <c r="I321" i="195"/>
  <c r="I318" i="195"/>
  <c r="I315" i="195"/>
  <c r="Z19" i="209" l="1"/>
  <c r="Z16" i="209"/>
  <c r="C48" i="168"/>
  <c r="C47" i="168"/>
  <c r="C46" i="168"/>
  <c r="C45" i="168"/>
  <c r="C44" i="168"/>
  <c r="C43" i="168"/>
  <c r="C42" i="168"/>
  <c r="C41" i="168"/>
  <c r="C40" i="168"/>
  <c r="C39" i="168"/>
  <c r="C38" i="168"/>
  <c r="C37" i="168"/>
  <c r="C36" i="168"/>
  <c r="C35" i="168"/>
  <c r="C34" i="168"/>
  <c r="C33" i="168"/>
  <c r="C32" i="168"/>
  <c r="C31" i="168"/>
  <c r="C30" i="168"/>
  <c r="Z22" i="209"/>
  <c r="Z26" i="209"/>
  <c r="Z25" i="209"/>
  <c r="Z23" i="209"/>
  <c r="Z15" i="209"/>
  <c r="Z14" i="209"/>
  <c r="Z13" i="209"/>
  <c r="Z10" i="209"/>
  <c r="Z9" i="209"/>
  <c r="Z8" i="209"/>
  <c r="Z7" i="209"/>
  <c r="Z6" i="209"/>
  <c r="Z17" i="209"/>
  <c r="M65" i="198"/>
  <c r="N65" i="198"/>
  <c r="M79" i="198"/>
  <c r="M71" i="198"/>
  <c r="M70" i="198"/>
  <c r="M69" i="198"/>
  <c r="M68" i="198"/>
  <c r="M61" i="198"/>
  <c r="M60" i="198"/>
  <c r="M51" i="198"/>
  <c r="M52" i="198"/>
  <c r="M48" i="198"/>
  <c r="M42" i="198"/>
  <c r="M41" i="198"/>
  <c r="M33" i="198"/>
  <c r="M16" i="198"/>
  <c r="M31" i="198"/>
  <c r="N31" i="198"/>
  <c r="N16" i="198" l="1"/>
  <c r="M15" i="198"/>
  <c r="J46" i="176" l="1"/>
  <c r="Y11" i="174"/>
  <c r="Y35" i="181"/>
  <c r="Y28" i="181"/>
  <c r="Y20" i="181"/>
  <c r="Y13" i="181"/>
  <c r="Y7" i="174"/>
  <c r="N80" i="198" l="1"/>
  <c r="M80" i="198"/>
  <c r="N79" i="198"/>
  <c r="N78" i="198"/>
  <c r="M78" i="198"/>
  <c r="N77" i="198"/>
  <c r="M77" i="198"/>
  <c r="N76" i="198"/>
  <c r="M76" i="198"/>
  <c r="N72" i="198"/>
  <c r="M72" i="198"/>
  <c r="N71" i="198"/>
  <c r="N70" i="198"/>
  <c r="N69" i="198"/>
  <c r="N68" i="198"/>
  <c r="N67" i="198"/>
  <c r="M67" i="198"/>
  <c r="N66" i="198"/>
  <c r="M66" i="198"/>
  <c r="N64" i="198"/>
  <c r="M64" i="198"/>
  <c r="N63" i="198"/>
  <c r="M63" i="198"/>
  <c r="N62" i="198"/>
  <c r="M62" i="198"/>
  <c r="N61" i="198"/>
  <c r="N60" i="198"/>
  <c r="N59" i="198"/>
  <c r="M59" i="198"/>
  <c r="N58" i="198"/>
  <c r="M58" i="198"/>
  <c r="N57" i="198"/>
  <c r="M57" i="198"/>
  <c r="N56" i="198"/>
  <c r="M56" i="198"/>
  <c r="N55" i="198"/>
  <c r="M55" i="198"/>
  <c r="N54" i="198"/>
  <c r="M54" i="198"/>
  <c r="N53" i="198"/>
  <c r="M53" i="198"/>
  <c r="N52" i="198"/>
  <c r="N51" i="198"/>
  <c r="N50" i="198"/>
  <c r="M50" i="198"/>
  <c r="N49" i="198"/>
  <c r="M49" i="198"/>
  <c r="N48" i="198"/>
  <c r="N47" i="198"/>
  <c r="M47" i="198"/>
  <c r="N46" i="198"/>
  <c r="M46" i="198"/>
  <c r="N45" i="198"/>
  <c r="M45" i="198"/>
  <c r="N44" i="198"/>
  <c r="M44" i="198"/>
  <c r="N43" i="198"/>
  <c r="M43" i="198"/>
  <c r="N42" i="198"/>
  <c r="N41" i="198"/>
  <c r="N40" i="198"/>
  <c r="M40" i="198"/>
  <c r="N39" i="198"/>
  <c r="M39" i="198"/>
  <c r="N38" i="198"/>
  <c r="M38" i="198"/>
  <c r="N37" i="198"/>
  <c r="M37" i="198"/>
  <c r="N36" i="198"/>
  <c r="M36" i="198"/>
  <c r="N35" i="198"/>
  <c r="M35" i="198"/>
  <c r="N34" i="198"/>
  <c r="M34" i="198"/>
  <c r="N33" i="198"/>
  <c r="N32" i="198"/>
  <c r="M32" i="198"/>
  <c r="N30" i="198"/>
  <c r="M30" i="198"/>
  <c r="N29" i="198"/>
  <c r="M29" i="198"/>
  <c r="N28" i="198"/>
  <c r="M28" i="198"/>
  <c r="N27" i="198"/>
  <c r="M27" i="198"/>
  <c r="N26" i="198"/>
  <c r="M26" i="198"/>
  <c r="N24" i="198"/>
  <c r="M24" i="198"/>
  <c r="N23" i="198"/>
  <c r="M23" i="198"/>
  <c r="N22" i="198"/>
  <c r="M22" i="198"/>
  <c r="N21" i="198"/>
  <c r="M21" i="198"/>
  <c r="N20" i="198"/>
  <c r="M20" i="198"/>
  <c r="N19" i="198"/>
  <c r="M19" i="198"/>
  <c r="N18" i="198"/>
  <c r="M18" i="198"/>
  <c r="N17" i="198"/>
  <c r="M17" i="198"/>
  <c r="N15" i="198"/>
  <c r="B24" i="209"/>
  <c r="BR7" i="194"/>
  <c r="J7" i="176"/>
  <c r="AA12" i="199"/>
  <c r="AA10" i="199"/>
  <c r="AA11" i="197"/>
  <c r="AA9" i="197"/>
  <c r="AA8" i="197"/>
  <c r="AA17" i="210"/>
  <c r="AQ7" i="194"/>
  <c r="AR7" i="194"/>
  <c r="I7" i="194"/>
  <c r="F7" i="194"/>
  <c r="K6" i="183"/>
  <c r="Y32" i="181"/>
  <c r="Y31" i="181"/>
  <c r="Y29" i="181"/>
  <c r="Y25" i="181"/>
  <c r="Y24" i="181"/>
  <c r="Y22" i="181"/>
  <c r="Y17" i="181"/>
  <c r="Y16" i="181"/>
  <c r="Y14" i="181"/>
  <c r="Y9" i="181"/>
  <c r="I12" i="179"/>
  <c r="Y28" i="177"/>
  <c r="Y27" i="177"/>
  <c r="Y26" i="177"/>
  <c r="Y25" i="177"/>
  <c r="Y24" i="177"/>
  <c r="Y23" i="177"/>
  <c r="Y22" i="177"/>
  <c r="Y19" i="177"/>
  <c r="Y18" i="177"/>
  <c r="Y17" i="177"/>
  <c r="Y16" i="177"/>
  <c r="Y15" i="177"/>
  <c r="J35" i="176"/>
  <c r="J33" i="176"/>
  <c r="J32" i="176"/>
  <c r="J31" i="176"/>
  <c r="J30" i="176"/>
  <c r="J21" i="176"/>
  <c r="J19" i="176"/>
  <c r="J18" i="176"/>
  <c r="J14" i="176"/>
  <c r="J12" i="176"/>
  <c r="K41" i="175"/>
  <c r="K35" i="175"/>
  <c r="K11" i="175"/>
  <c r="Y17" i="174"/>
  <c r="Y16" i="174"/>
  <c r="Y15" i="174"/>
  <c r="Y14" i="174"/>
  <c r="I25" i="173"/>
  <c r="I24" i="173"/>
  <c r="I23" i="173"/>
  <c r="I22" i="173"/>
  <c r="I21" i="173"/>
  <c r="I20" i="173"/>
  <c r="I19" i="173"/>
  <c r="I8" i="173"/>
  <c r="I13" i="173"/>
  <c r="I12" i="173"/>
  <c r="I11" i="173"/>
  <c r="AA7" i="199"/>
  <c r="AA7" i="197"/>
  <c r="Y2" i="197" s="1"/>
  <c r="AA40" i="210"/>
  <c r="AA38" i="210"/>
  <c r="AA33" i="210"/>
  <c r="AA32" i="210"/>
  <c r="AA28" i="210"/>
  <c r="AA27" i="210"/>
  <c r="AA11" i="210"/>
  <c r="AA12" i="210"/>
  <c r="AA13" i="210"/>
  <c r="AA9" i="210"/>
  <c r="AA10" i="210"/>
  <c r="AA8" i="210"/>
  <c r="L18" i="158"/>
  <c r="L16" i="158"/>
  <c r="K2" i="198" l="1"/>
  <c r="AA7" i="210"/>
  <c r="Y2" i="210" s="1"/>
  <c r="Z18" i="209"/>
  <c r="X2" i="209"/>
  <c r="AC7" i="194" l="1"/>
  <c r="AB7" i="194"/>
  <c r="AA7" i="194"/>
  <c r="Z7" i="194"/>
  <c r="Y7" i="194"/>
  <c r="X7" i="194"/>
  <c r="W7" i="194"/>
  <c r="BX7" i="194" l="1"/>
  <c r="BV7" i="194"/>
  <c r="BU7" i="194"/>
  <c r="BT7" i="194"/>
  <c r="BS7" i="194"/>
  <c r="BQ7" i="194"/>
  <c r="BP7" i="194"/>
  <c r="BO7" i="194"/>
  <c r="BN7" i="194"/>
  <c r="BM7" i="194"/>
  <c r="BI7" i="194"/>
  <c r="BA7" i="194"/>
  <c r="AZ7" i="194"/>
  <c r="AY7" i="194"/>
  <c r="AX7" i="194"/>
  <c r="AW7" i="194"/>
  <c r="AV7" i="194"/>
  <c r="AU7" i="194"/>
  <c r="AT7" i="194"/>
  <c r="AI7" i="194"/>
  <c r="AH7" i="194"/>
  <c r="AG7" i="194"/>
  <c r="AF7" i="194"/>
  <c r="AE7" i="194"/>
  <c r="AS7" i="194"/>
  <c r="AP7" i="194"/>
  <c r="AN7" i="194"/>
  <c r="T7" i="194"/>
  <c r="Q7" i="194"/>
  <c r="R7" i="194"/>
  <c r="F3" i="171"/>
  <c r="Y10" i="181" l="1"/>
  <c r="Y7" i="181"/>
  <c r="T2" i="181" s="1"/>
  <c r="B31" i="2" s="1"/>
  <c r="J22" i="176"/>
  <c r="J20" i="176"/>
  <c r="J8" i="176"/>
  <c r="B20" i="2"/>
  <c r="B19" i="2"/>
  <c r="G4" i="210"/>
  <c r="F4" i="209"/>
  <c r="F4" i="207"/>
  <c r="K36" i="208" l="1"/>
  <c r="K35" i="208"/>
  <c r="K34" i="208"/>
  <c r="K33" i="208"/>
  <c r="K32" i="208"/>
  <c r="I2" i="208" s="1"/>
  <c r="H4" i="208"/>
  <c r="G2" i="179"/>
  <c r="I9" i="207"/>
  <c r="G4" i="201"/>
  <c r="G2" i="207" l="1"/>
  <c r="B18" i="2" s="1"/>
  <c r="W262" i="4"/>
  <c r="V262" i="4"/>
  <c r="W251" i="4"/>
  <c r="V251" i="4"/>
  <c r="W247" i="4"/>
  <c r="V247" i="4"/>
  <c r="W235" i="4"/>
  <c r="V235" i="4"/>
  <c r="W231" i="4"/>
  <c r="V231" i="4"/>
  <c r="W226" i="4"/>
  <c r="V226" i="4"/>
  <c r="W2" i="177"/>
  <c r="Y43" i="177"/>
  <c r="Y42" i="177"/>
  <c r="Y38" i="177"/>
  <c r="Y37" i="177"/>
  <c r="Y33" i="177"/>
  <c r="Y32" i="177"/>
  <c r="Y41" i="177"/>
  <c r="Y36" i="177"/>
  <c r="Y31" i="177"/>
  <c r="Q14" i="205"/>
  <c r="Q13" i="205"/>
  <c r="Q12" i="205"/>
  <c r="Q11" i="205"/>
  <c r="Q10" i="205"/>
  <c r="Q9" i="205"/>
  <c r="Q8" i="205"/>
  <c r="O2" i="205" s="1"/>
  <c r="B32" i="2" s="1"/>
  <c r="Q7" i="205"/>
  <c r="G4" i="205"/>
  <c r="W171" i="4"/>
  <c r="V171" i="4"/>
  <c r="W174" i="4"/>
  <c r="V174" i="4"/>
  <c r="W173" i="4"/>
  <c r="V173" i="4"/>
  <c r="W172" i="4"/>
  <c r="V172" i="4"/>
  <c r="W170" i="4"/>
  <c r="W169" i="4"/>
  <c r="W168" i="4"/>
  <c r="V170" i="4"/>
  <c r="V169" i="4"/>
  <c r="V168" i="4"/>
  <c r="W167" i="4"/>
  <c r="V167" i="4"/>
  <c r="W301" i="4"/>
  <c r="V301" i="4"/>
  <c r="W297" i="4"/>
  <c r="V297" i="4"/>
  <c r="Y12" i="174" l="1"/>
  <c r="J31" i="173"/>
  <c r="J32" i="173"/>
  <c r="J33" i="173"/>
  <c r="AA15" i="199"/>
  <c r="AA18" i="199"/>
  <c r="AA28" i="199"/>
  <c r="G4" i="183"/>
  <c r="E4" i="181"/>
  <c r="G4" i="179"/>
  <c r="F4" i="177"/>
  <c r="E4" i="176"/>
  <c r="F4" i="175"/>
  <c r="E4" i="174"/>
  <c r="E4" i="173"/>
  <c r="G4" i="199"/>
  <c r="G4" i="197"/>
  <c r="F5" i="171"/>
  <c r="G4" i="158"/>
  <c r="G4" i="198"/>
  <c r="H2" i="195"/>
  <c r="E4" i="168"/>
  <c r="B3" i="133"/>
  <c r="B9" i="2" s="1"/>
  <c r="H9" i="4"/>
  <c r="E7" i="194" l="1"/>
  <c r="I2" i="183"/>
  <c r="J28" i="176"/>
  <c r="J26" i="176"/>
  <c r="J25" i="176"/>
  <c r="J24" i="176"/>
  <c r="J23" i="176"/>
  <c r="J16" i="176"/>
  <c r="J15" i="176"/>
  <c r="J11" i="176"/>
  <c r="J10" i="176"/>
  <c r="K12" i="175"/>
  <c r="K13" i="175"/>
  <c r="K14" i="175"/>
  <c r="K16" i="175"/>
  <c r="K17" i="175"/>
  <c r="K18" i="175"/>
  <c r="K19" i="175"/>
  <c r="Y13" i="174"/>
  <c r="Y10" i="174"/>
  <c r="Y9" i="174"/>
  <c r="Y8" i="174"/>
  <c r="Y6" i="174"/>
  <c r="W2" i="174" s="1"/>
  <c r="G2" i="173"/>
  <c r="J20" i="173"/>
  <c r="J21" i="173"/>
  <c r="J22" i="173"/>
  <c r="J23" i="173"/>
  <c r="J24" i="173"/>
  <c r="J25" i="173"/>
  <c r="J26" i="173"/>
  <c r="J27" i="173"/>
  <c r="J28" i="173"/>
  <c r="J29" i="173"/>
  <c r="J30" i="173"/>
  <c r="J19" i="173"/>
  <c r="I33" i="173"/>
  <c r="I26" i="173"/>
  <c r="I27" i="173"/>
  <c r="I28" i="173"/>
  <c r="I29" i="173"/>
  <c r="I30" i="173"/>
  <c r="I31" i="173"/>
  <c r="I32" i="173"/>
  <c r="I34" i="173"/>
  <c r="I35" i="173"/>
  <c r="I36" i="173"/>
  <c r="AA16" i="199"/>
  <c r="AA13" i="199"/>
  <c r="L15" i="158"/>
  <c r="L8" i="158"/>
  <c r="L7" i="158"/>
  <c r="O19" i="201"/>
  <c r="O18" i="201"/>
  <c r="O17" i="201"/>
  <c r="O16" i="201"/>
  <c r="O15" i="201"/>
  <c r="O14" i="201"/>
  <c r="O13" i="201"/>
  <c r="G29" i="168"/>
  <c r="G28" i="168"/>
  <c r="G27" i="168"/>
  <c r="G26" i="168"/>
  <c r="G25" i="168"/>
  <c r="G24" i="168"/>
  <c r="G23" i="168"/>
  <c r="G22" i="168"/>
  <c r="G21" i="168"/>
  <c r="G20" i="168"/>
  <c r="G19" i="168"/>
  <c r="G18" i="168"/>
  <c r="G17" i="168"/>
  <c r="G16" i="168"/>
  <c r="G15" i="168"/>
  <c r="G14" i="168"/>
  <c r="G13" i="168"/>
  <c r="G12" i="168"/>
  <c r="G11" i="168"/>
  <c r="F2" i="168" l="1"/>
  <c r="I2" i="175"/>
  <c r="H2" i="176"/>
  <c r="J2" i="158"/>
  <c r="B21" i="2" s="1"/>
  <c r="K2" i="201"/>
  <c r="Y2" i="199"/>
  <c r="C14" i="173" l="1"/>
  <c r="G30" i="176" l="1"/>
  <c r="G31" i="176" s="1"/>
  <c r="G32" i="176" s="1"/>
  <c r="G33" i="176" s="1"/>
  <c r="W292" i="4" l="1"/>
  <c r="V292" i="4"/>
  <c r="W289" i="4"/>
  <c r="V289" i="4"/>
  <c r="B6" i="204"/>
  <c r="B7" i="204" s="1"/>
  <c r="C28" i="168"/>
  <c r="M72" i="195"/>
  <c r="C29" i="168" l="1"/>
  <c r="C24" i="168"/>
  <c r="C25" i="168"/>
  <c r="C26" i="168"/>
  <c r="C27" i="168"/>
  <c r="V211" i="4" l="1"/>
  <c r="R208" i="4" l="1"/>
  <c r="C7" i="217" s="1"/>
  <c r="V208" i="4"/>
  <c r="W207" i="4"/>
  <c r="V207" i="4"/>
  <c r="W206" i="4"/>
  <c r="V206" i="4"/>
  <c r="W31" i="4"/>
  <c r="W258" i="4" l="1"/>
  <c r="V258" i="4"/>
  <c r="V257" i="4"/>
  <c r="W103" i="4"/>
  <c r="V103" i="4"/>
  <c r="V115" i="4"/>
  <c r="W115" i="4"/>
  <c r="W69" i="4"/>
  <c r="V69" i="4"/>
  <c r="W146" i="4"/>
  <c r="V146" i="4"/>
  <c r="W62" i="4"/>
  <c r="V62" i="4"/>
  <c r="W318" i="4"/>
  <c r="V316" i="4"/>
  <c r="V317" i="4"/>
  <c r="V318" i="4"/>
  <c r="B33" i="2"/>
  <c r="B30" i="2"/>
  <c r="B29" i="2"/>
  <c r="B28" i="2"/>
  <c r="B27" i="2"/>
  <c r="B26" i="2"/>
  <c r="B25" i="2"/>
  <c r="B24" i="2"/>
  <c r="B23" i="2"/>
  <c r="B22" i="2"/>
  <c r="B17" i="2"/>
  <c r="B16" i="2"/>
  <c r="B15" i="2"/>
  <c r="V293" i="4"/>
  <c r="V294" i="4"/>
  <c r="V295" i="4"/>
  <c r="V296" i="4"/>
  <c r="V298" i="4"/>
  <c r="V299" i="4"/>
  <c r="V300" i="4"/>
  <c r="V302" i="4"/>
  <c r="V303" i="4"/>
  <c r="V304" i="4"/>
  <c r="W294" i="4"/>
  <c r="W304" i="4"/>
  <c r="W303" i="4"/>
  <c r="W300" i="4"/>
  <c r="W299" i="4"/>
  <c r="W298" i="4"/>
  <c r="W296" i="4"/>
  <c r="W295" i="4"/>
  <c r="DS7" i="194" l="1"/>
  <c r="DU7" i="194"/>
  <c r="DV7" i="194"/>
  <c r="DW7" i="194"/>
  <c r="DY7" i="194"/>
  <c r="DZ7" i="194"/>
  <c r="EA7" i="194"/>
  <c r="EC7" i="194"/>
  <c r="ED7" i="194"/>
  <c r="CE7" i="194"/>
  <c r="CG7" i="194"/>
  <c r="CH7" i="194"/>
  <c r="CI7" i="194"/>
  <c r="CK7" i="194"/>
  <c r="CL7" i="194"/>
  <c r="CM7" i="194"/>
  <c r="CO7" i="194"/>
  <c r="CP7" i="194"/>
  <c r="CQ7" i="194"/>
  <c r="CS7" i="194"/>
  <c r="CT7" i="194"/>
  <c r="CU7" i="194"/>
  <c r="CW7" i="194"/>
  <c r="CX7" i="194"/>
  <c r="CY7" i="194"/>
  <c r="DA7" i="194"/>
  <c r="DB7" i="194"/>
  <c r="DC7" i="194"/>
  <c r="DE7" i="194"/>
  <c r="DF7" i="194"/>
  <c r="DG7" i="194"/>
  <c r="DI7" i="194"/>
  <c r="DJ7" i="194"/>
  <c r="DK7" i="194"/>
  <c r="DM7" i="194"/>
  <c r="DN7" i="194"/>
  <c r="DO7" i="194"/>
  <c r="DQ7" i="194"/>
  <c r="DR7" i="194"/>
  <c r="CD7" i="194"/>
  <c r="CC7" i="194"/>
  <c r="CA7" i="194"/>
  <c r="H7" i="194"/>
  <c r="G7" i="194"/>
  <c r="BZ7" i="194" l="1"/>
  <c r="P7" i="194"/>
  <c r="BW7" i="194"/>
  <c r="U7" i="194"/>
  <c r="AK7" i="194"/>
  <c r="AJ7" i="194"/>
  <c r="BY7" i="194"/>
  <c r="V7" i="194"/>
  <c r="BL7" i="194"/>
  <c r="AM7" i="194"/>
  <c r="BK7" i="194"/>
  <c r="BJ7" i="194"/>
  <c r="AO7" i="194"/>
  <c r="AL7" i="194"/>
  <c r="AD7" i="194"/>
  <c r="S7" i="194"/>
  <c r="L7" i="194"/>
  <c r="J7" i="194"/>
  <c r="O7" i="194"/>
  <c r="K7" i="194"/>
  <c r="M7" i="194"/>
  <c r="N7" i="194"/>
  <c r="W246" i="4"/>
  <c r="V246" i="4"/>
  <c r="W245" i="4"/>
  <c r="V245" i="4"/>
  <c r="V244" i="4"/>
  <c r="W282" i="4"/>
  <c r="V282" i="4"/>
  <c r="W279" i="4"/>
  <c r="V279" i="4"/>
  <c r="W280" i="4"/>
  <c r="V280" i="4"/>
  <c r="W256" i="4"/>
  <c r="V256" i="4"/>
  <c r="W255" i="4"/>
  <c r="V255" i="4"/>
  <c r="V254" i="4"/>
  <c r="W261" i="4"/>
  <c r="V261" i="4"/>
  <c r="W260" i="4"/>
  <c r="V260" i="4"/>
  <c r="V259" i="4"/>
  <c r="V10" i="4"/>
  <c r="V11" i="4"/>
  <c r="V12" i="4"/>
  <c r="V13" i="4"/>
  <c r="V14" i="4"/>
  <c r="V15" i="4"/>
  <c r="V16" i="4"/>
  <c r="V17" i="4"/>
  <c r="V18" i="4"/>
  <c r="V19" i="4"/>
  <c r="V20" i="4"/>
  <c r="V21" i="4"/>
  <c r="V22" i="4"/>
  <c r="V23" i="4"/>
  <c r="V24" i="4"/>
  <c r="V25" i="4"/>
  <c r="V26" i="4"/>
  <c r="V27" i="4"/>
  <c r="V28" i="4"/>
  <c r="V29" i="4"/>
  <c r="V30" i="4"/>
  <c r="V32" i="4"/>
  <c r="V33" i="4"/>
  <c r="V34" i="4"/>
  <c r="V35" i="4"/>
  <c r="V36" i="4"/>
  <c r="V37" i="4"/>
  <c r="V38" i="4"/>
  <c r="V39" i="4"/>
  <c r="V40" i="4"/>
  <c r="V41" i="4"/>
  <c r="V42" i="4"/>
  <c r="V43" i="4"/>
  <c r="V44" i="4"/>
  <c r="V45" i="4"/>
  <c r="V46" i="4"/>
  <c r="V47" i="4"/>
  <c r="V48" i="4"/>
  <c r="V49" i="4"/>
  <c r="V50" i="4"/>
  <c r="V51" i="4"/>
  <c r="V52" i="4"/>
  <c r="V53" i="4"/>
  <c r="V54" i="4"/>
  <c r="V55" i="4"/>
  <c r="V56" i="4"/>
  <c r="V57" i="4"/>
  <c r="V58" i="4"/>
  <c r="V59" i="4"/>
  <c r="V60" i="4"/>
  <c r="V61" i="4"/>
  <c r="V63" i="4"/>
  <c r="V64" i="4"/>
  <c r="V65" i="4"/>
  <c r="V66" i="4"/>
  <c r="V67" i="4"/>
  <c r="V68" i="4"/>
  <c r="V70" i="4"/>
  <c r="V71" i="4"/>
  <c r="V72" i="4"/>
  <c r="V73" i="4"/>
  <c r="V74" i="4"/>
  <c r="V75" i="4"/>
  <c r="V76" i="4"/>
  <c r="V77" i="4"/>
  <c r="V78" i="4"/>
  <c r="V79" i="4"/>
  <c r="V80" i="4"/>
  <c r="V81" i="4"/>
  <c r="V82" i="4"/>
  <c r="V83" i="4"/>
  <c r="V84" i="4"/>
  <c r="V85" i="4"/>
  <c r="V86" i="4"/>
  <c r="V87" i="4"/>
  <c r="V88" i="4"/>
  <c r="V89" i="4"/>
  <c r="V90" i="4"/>
  <c r="V91" i="4"/>
  <c r="V92" i="4"/>
  <c r="V93" i="4"/>
  <c r="V94" i="4"/>
  <c r="V95" i="4"/>
  <c r="V96" i="4"/>
  <c r="V97" i="4"/>
  <c r="V98" i="4"/>
  <c r="V99" i="4"/>
  <c r="V100" i="4"/>
  <c r="V101" i="4"/>
  <c r="V102" i="4"/>
  <c r="V104" i="4"/>
  <c r="V105" i="4"/>
  <c r="V106" i="4"/>
  <c r="V107" i="4"/>
  <c r="V108" i="4"/>
  <c r="V109" i="4"/>
  <c r="V110" i="4"/>
  <c r="V111" i="4"/>
  <c r="V112" i="4"/>
  <c r="V113" i="4"/>
  <c r="V114" i="4"/>
  <c r="V116" i="4"/>
  <c r="V117" i="4"/>
  <c r="V118" i="4"/>
  <c r="V119" i="4"/>
  <c r="V120" i="4"/>
  <c r="V121" i="4"/>
  <c r="V122" i="4"/>
  <c r="V123" i="4"/>
  <c r="V124" i="4"/>
  <c r="V125" i="4"/>
  <c r="V126" i="4"/>
  <c r="V127" i="4"/>
  <c r="V128" i="4"/>
  <c r="V129" i="4"/>
  <c r="V130" i="4"/>
  <c r="V131" i="4"/>
  <c r="V132" i="4"/>
  <c r="V133" i="4"/>
  <c r="V134" i="4"/>
  <c r="V135" i="4"/>
  <c r="V136" i="4"/>
  <c r="V137" i="4"/>
  <c r="V138" i="4"/>
  <c r="V139" i="4"/>
  <c r="V140" i="4"/>
  <c r="V141" i="4"/>
  <c r="V142" i="4"/>
  <c r="V143" i="4"/>
  <c r="V144" i="4"/>
  <c r="V145" i="4"/>
  <c r="V147" i="4"/>
  <c r="V148" i="4"/>
  <c r="V149" i="4"/>
  <c r="V150" i="4"/>
  <c r="V151" i="4"/>
  <c r="V152" i="4"/>
  <c r="V153" i="4"/>
  <c r="V154" i="4"/>
  <c r="V155" i="4"/>
  <c r="V156" i="4"/>
  <c r="V157" i="4"/>
  <c r="V158" i="4"/>
  <c r="V159" i="4"/>
  <c r="V160" i="4"/>
  <c r="V161" i="4"/>
  <c r="V162" i="4"/>
  <c r="V163" i="4"/>
  <c r="V164" i="4"/>
  <c r="V165" i="4"/>
  <c r="V166" i="4"/>
  <c r="V175" i="4"/>
  <c r="V176" i="4"/>
  <c r="V177" i="4"/>
  <c r="V178" i="4"/>
  <c r="V179" i="4"/>
  <c r="V180" i="4"/>
  <c r="V181" i="4"/>
  <c r="V182" i="4"/>
  <c r="V183" i="4"/>
  <c r="V184" i="4"/>
  <c r="V185" i="4"/>
  <c r="V186" i="4"/>
  <c r="V187" i="4"/>
  <c r="V188" i="4"/>
  <c r="V189" i="4"/>
  <c r="V190" i="4"/>
  <c r="V191" i="4"/>
  <c r="V192" i="4"/>
  <c r="V193" i="4"/>
  <c r="V194" i="4"/>
  <c r="V195" i="4"/>
  <c r="V196" i="4"/>
  <c r="V197" i="4"/>
  <c r="V198" i="4"/>
  <c r="V199" i="4"/>
  <c r="V200" i="4"/>
  <c r="V201" i="4"/>
  <c r="V202" i="4"/>
  <c r="V203" i="4"/>
  <c r="V204" i="4"/>
  <c r="V205" i="4"/>
  <c r="V209" i="4"/>
  <c r="V210" i="4"/>
  <c r="V212" i="4"/>
  <c r="V213" i="4"/>
  <c r="V214" i="4"/>
  <c r="V215" i="4"/>
  <c r="V216" i="4"/>
  <c r="V217" i="4"/>
  <c r="V218" i="4"/>
  <c r="V219" i="4"/>
  <c r="V220" i="4"/>
  <c r="V221" i="4"/>
  <c r="V222" i="4"/>
  <c r="V228" i="4"/>
  <c r="V229" i="4"/>
  <c r="V230" i="4"/>
  <c r="V232" i="4"/>
  <c r="V233" i="4"/>
  <c r="V234" i="4"/>
  <c r="V236" i="4"/>
  <c r="V237" i="4"/>
  <c r="V223" i="4"/>
  <c r="V224" i="4"/>
  <c r="V225" i="4"/>
  <c r="V227" i="4"/>
  <c r="V248" i="4"/>
  <c r="V249" i="4"/>
  <c r="V250" i="4"/>
  <c r="V252" i="4"/>
  <c r="V253" i="4"/>
  <c r="V238" i="4"/>
  <c r="V239" i="4"/>
  <c r="V240" i="4"/>
  <c r="V241" i="4"/>
  <c r="V242" i="4"/>
  <c r="V243" i="4"/>
  <c r="V263" i="4"/>
  <c r="V264" i="4"/>
  <c r="V265" i="4"/>
  <c r="V266" i="4"/>
  <c r="V267" i="4"/>
  <c r="V268" i="4"/>
  <c r="V269" i="4"/>
  <c r="V270" i="4"/>
  <c r="V271" i="4"/>
  <c r="V272" i="4"/>
  <c r="V273" i="4"/>
  <c r="V274" i="4"/>
  <c r="V275" i="4"/>
  <c r="V276" i="4"/>
  <c r="V277" i="4"/>
  <c r="V278" i="4"/>
  <c r="V281" i="4"/>
  <c r="V283" i="4"/>
  <c r="V284" i="4"/>
  <c r="V285" i="4"/>
  <c r="V286" i="4"/>
  <c r="V287" i="4"/>
  <c r="V288" i="4"/>
  <c r="V290" i="4"/>
  <c r="V291" i="4"/>
  <c r="V305" i="4"/>
  <c r="V306" i="4"/>
  <c r="V307" i="4"/>
  <c r="V308" i="4"/>
  <c r="V309" i="4"/>
  <c r="V310" i="4"/>
  <c r="V311" i="4"/>
  <c r="V312" i="4"/>
  <c r="V313" i="4"/>
  <c r="V314" i="4"/>
  <c r="V315" i="4"/>
  <c r="V9" i="4"/>
  <c r="W314" i="4"/>
  <c r="W313" i="4"/>
  <c r="W310" i="4"/>
  <c r="W309" i="4"/>
  <c r="W308" i="4"/>
  <c r="W307" i="4"/>
  <c r="W291" i="4"/>
  <c r="W290" i="4"/>
  <c r="W288" i="4"/>
  <c r="W286" i="4"/>
  <c r="W285" i="4"/>
  <c r="W284" i="4"/>
  <c r="W281" i="4"/>
  <c r="W278" i="4"/>
  <c r="W277" i="4"/>
  <c r="W276" i="4"/>
  <c r="W275" i="4"/>
  <c r="W272" i="4"/>
  <c r="W271" i="4"/>
  <c r="W270" i="4"/>
  <c r="W269" i="4"/>
  <c r="W268" i="4"/>
  <c r="W267" i="4"/>
  <c r="W266" i="4"/>
  <c r="W243" i="4"/>
  <c r="W242" i="4"/>
  <c r="W241" i="4"/>
  <c r="W240" i="4"/>
  <c r="W239" i="4"/>
  <c r="W253" i="4"/>
  <c r="W252" i="4"/>
  <c r="W250" i="4"/>
  <c r="W249" i="4"/>
  <c r="W227" i="4"/>
  <c r="W225" i="4"/>
  <c r="W224" i="4"/>
  <c r="W237" i="4"/>
  <c r="W236" i="4"/>
  <c r="W234" i="4"/>
  <c r="W233" i="4"/>
  <c r="W230" i="4"/>
  <c r="W229" i="4"/>
  <c r="M337" i="195" l="1"/>
  <c r="M326" i="195"/>
  <c r="M265" i="195"/>
  <c r="M256" i="195"/>
  <c r="M229" i="195"/>
  <c r="M214" i="195"/>
  <c r="M163" i="195"/>
  <c r="M92" i="195"/>
  <c r="M62" i="195"/>
  <c r="M54" i="195"/>
  <c r="M261" i="195"/>
  <c r="M237" i="195"/>
  <c r="M99" i="195"/>
  <c r="M59" i="195"/>
  <c r="M259" i="195"/>
  <c r="M233" i="195"/>
  <c r="M107" i="195"/>
  <c r="M335" i="195"/>
  <c r="M272" i="195"/>
  <c r="M263" i="195"/>
  <c r="M227" i="195"/>
  <c r="M70" i="195"/>
  <c r="M61" i="195"/>
  <c r="M53" i="195"/>
  <c r="M334" i="195"/>
  <c r="M308" i="195"/>
  <c r="M271" i="195"/>
  <c r="M262" i="195"/>
  <c r="M240" i="195"/>
  <c r="M220" i="195"/>
  <c r="M100" i="195"/>
  <c r="M88" i="195"/>
  <c r="M69" i="195"/>
  <c r="M60" i="195"/>
  <c r="M52" i="195"/>
  <c r="M306" i="195"/>
  <c r="M270" i="195"/>
  <c r="M68" i="195"/>
  <c r="M96" i="195"/>
  <c r="M331" i="195"/>
  <c r="M305" i="195"/>
  <c r="M269" i="195"/>
  <c r="M152" i="195"/>
  <c r="M132" i="195"/>
  <c r="M108" i="195"/>
  <c r="M66" i="195"/>
  <c r="M58" i="195"/>
  <c r="M328" i="195"/>
  <c r="M258" i="195"/>
  <c r="M231" i="195"/>
  <c r="M106" i="195"/>
  <c r="M94" i="195"/>
  <c r="M64" i="195"/>
  <c r="M56" i="195"/>
  <c r="M327" i="195"/>
  <c r="M302" i="195"/>
  <c r="M266" i="195"/>
  <c r="M257" i="195"/>
  <c r="M247" i="195"/>
  <c r="M230" i="195"/>
  <c r="M198" i="195"/>
  <c r="M105" i="195"/>
  <c r="M93" i="195"/>
  <c r="M63" i="195"/>
  <c r="M55" i="195"/>
  <c r="M57" i="195"/>
  <c r="W30" i="4"/>
  <c r="Q2" i="195" l="1"/>
  <c r="K2" i="195" s="1"/>
  <c r="B11" i="2" s="1"/>
  <c r="R2" i="195"/>
  <c r="S2" i="195"/>
  <c r="J226" i="195"/>
  <c r="C12" i="168" l="1"/>
  <c r="CJ7" i="194" s="1"/>
  <c r="CB7" i="194"/>
  <c r="C15" i="168"/>
  <c r="CV7" i="194" s="1"/>
  <c r="C22" i="168"/>
  <c r="DX7" i="194" s="1"/>
  <c r="C16" i="168"/>
  <c r="CZ7" i="194" s="1"/>
  <c r="C13" i="168"/>
  <c r="CN7" i="194" s="1"/>
  <c r="C23" i="168"/>
  <c r="EB7" i="194" s="1"/>
  <c r="CF7" i="194"/>
  <c r="C18" i="168"/>
  <c r="DH7" i="194" s="1"/>
  <c r="C20" i="168"/>
  <c r="DP7" i="194" s="1"/>
  <c r="C17" i="168"/>
  <c r="DD7" i="194" s="1"/>
  <c r="C14" i="168"/>
  <c r="CR7" i="194" s="1"/>
  <c r="C19" i="168"/>
  <c r="DL7" i="194" s="1"/>
  <c r="C21" i="168"/>
  <c r="DT7" i="194" s="1"/>
  <c r="W166" i="4" l="1"/>
  <c r="W154" i="4"/>
  <c r="D7" i="194" l="1"/>
  <c r="C7" i="194"/>
  <c r="B7" i="194"/>
  <c r="A7" i="194" s="1"/>
  <c r="F205" i="4" l="1"/>
  <c r="O202" i="4"/>
  <c r="O201" i="4"/>
  <c r="O200" i="4"/>
  <c r="G215" i="4"/>
  <c r="G5" i="158"/>
  <c r="W191" i="4" l="1"/>
  <c r="W218" i="4" l="1"/>
  <c r="W217" i="4"/>
  <c r="W216" i="4"/>
  <c r="W210" i="4"/>
  <c r="W209" i="4"/>
  <c r="W202" i="4"/>
  <c r="W201" i="4"/>
  <c r="W200" i="4"/>
  <c r="W198" i="4"/>
  <c r="W196" i="4"/>
  <c r="W195" i="4"/>
  <c r="W194" i="4"/>
  <c r="W190" i="4"/>
  <c r="W189" i="4"/>
  <c r="W188" i="4"/>
  <c r="W187" i="4"/>
  <c r="W186" i="4"/>
  <c r="W185" i="4"/>
  <c r="W184" i="4"/>
  <c r="W183" i="4"/>
  <c r="W182" i="4"/>
  <c r="W181" i="4"/>
  <c r="W180" i="4"/>
  <c r="W179" i="4"/>
  <c r="W178" i="4"/>
  <c r="W165" i="4"/>
  <c r="W164" i="4"/>
  <c r="W163" i="4"/>
  <c r="W162" i="4"/>
  <c r="W161" i="4"/>
  <c r="W160" i="4"/>
  <c r="W159" i="4"/>
  <c r="W158" i="4"/>
  <c r="W157" i="4"/>
  <c r="W156" i="4"/>
  <c r="W155" i="4"/>
  <c r="W153" i="4"/>
  <c r="W150" i="4"/>
  <c r="W149"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4" i="4"/>
  <c r="W113" i="4"/>
  <c r="W112" i="4"/>
  <c r="W111" i="4"/>
  <c r="W110" i="4"/>
  <c r="W109" i="4"/>
  <c r="W108" i="4"/>
  <c r="W107" i="4"/>
  <c r="W106" i="4"/>
  <c r="W105" i="4"/>
  <c r="W104"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8" i="4"/>
  <c r="W67" i="4"/>
  <c r="W66" i="4"/>
  <c r="W61" i="4"/>
  <c r="W60" i="4"/>
  <c r="W59" i="4"/>
  <c r="W58" i="4"/>
  <c r="W57" i="4"/>
  <c r="W56" i="4"/>
  <c r="W55" i="4"/>
  <c r="W54" i="4"/>
  <c r="W53" i="4"/>
  <c r="W52" i="4"/>
  <c r="W51" i="4"/>
  <c r="W50" i="4"/>
  <c r="W49" i="4"/>
  <c r="W48" i="4"/>
  <c r="W47" i="4"/>
  <c r="W46" i="4"/>
  <c r="W45" i="4"/>
  <c r="W44" i="4"/>
  <c r="W43" i="4"/>
  <c r="W42" i="4"/>
  <c r="W41" i="4"/>
  <c r="W40" i="4"/>
  <c r="W39" i="4"/>
  <c r="W38" i="4"/>
  <c r="W32" i="4"/>
  <c r="W29" i="4"/>
  <c r="W28" i="4"/>
  <c r="W27" i="4"/>
  <c r="W26" i="4"/>
  <c r="V1" i="4" l="1"/>
  <c r="B10" i="2" s="1"/>
</calcChain>
</file>

<file path=xl/sharedStrings.xml><?xml version="1.0" encoding="utf-8"?>
<sst xmlns="http://schemas.openxmlformats.org/spreadsheetml/2006/main" count="2810" uniqueCount="1714">
  <si>
    <t>令和５年度現況報告書</t>
    <rPh sb="0" eb="2">
      <t>レイワ</t>
    </rPh>
    <rPh sb="3" eb="5">
      <t>ネンド</t>
    </rPh>
    <rPh sb="5" eb="7">
      <t>ゲンキョウ</t>
    </rPh>
    <rPh sb="7" eb="10">
      <t>ホウコクショ</t>
    </rPh>
    <phoneticPr fontId="8"/>
  </si>
  <si>
    <t>時点</t>
    <rPh sb="0" eb="2">
      <t>ジテン</t>
    </rPh>
    <phoneticPr fontId="8"/>
  </si>
  <si>
    <t>令和５年９月１日時点</t>
    <rPh sb="0" eb="2">
      <t>レイワ</t>
    </rPh>
    <rPh sb="3" eb="4">
      <t>ネン</t>
    </rPh>
    <rPh sb="5" eb="6">
      <t>ガツ</t>
    </rPh>
    <rPh sb="7" eb="8">
      <t>ニチ</t>
    </rPh>
    <rPh sb="8" eb="10">
      <t>ジテン</t>
    </rPh>
    <phoneticPr fontId="8"/>
  </si>
  <si>
    <t>期間</t>
    <rPh sb="0" eb="2">
      <t>キカン</t>
    </rPh>
    <phoneticPr fontId="8"/>
  </si>
  <si>
    <t>令和４年１月１日～12月31日</t>
    <rPh sb="0" eb="2">
      <t>レイワ</t>
    </rPh>
    <rPh sb="3" eb="4">
      <t>ネン</t>
    </rPh>
    <rPh sb="5" eb="6">
      <t>ガツ</t>
    </rPh>
    <rPh sb="7" eb="8">
      <t>ニチ</t>
    </rPh>
    <rPh sb="11" eb="12">
      <t>ガツ</t>
    </rPh>
    <rPh sb="14" eb="15">
      <t>ニチ</t>
    </rPh>
    <phoneticPr fontId="8"/>
  </si>
  <si>
    <t>ロジモデ指標のままを入れている</t>
    <rPh sb="4" eb="6">
      <t>シヒョウ</t>
    </rPh>
    <rPh sb="10" eb="11">
      <t>イ</t>
    </rPh>
    <phoneticPr fontId="8"/>
  </si>
  <si>
    <t>拠点病院等における我が国に多いがんの鏡視下手術の割合</t>
    <phoneticPr fontId="8"/>
  </si>
  <si>
    <t>満たしていない必須要件①</t>
    <rPh sb="0" eb="1">
      <t>ミ</t>
    </rPh>
    <rPh sb="7" eb="9">
      <t>ヒッス</t>
    </rPh>
    <rPh sb="9" eb="11">
      <t>ヨウケン</t>
    </rPh>
    <phoneticPr fontId="8"/>
  </si>
  <si>
    <t>満たしていない必須要件②</t>
    <rPh sb="0" eb="1">
      <t>ミ</t>
    </rPh>
    <rPh sb="7" eb="9">
      <t>ヒッス</t>
    </rPh>
    <rPh sb="9" eb="11">
      <t>ヨウケン</t>
    </rPh>
    <phoneticPr fontId="8"/>
  </si>
  <si>
    <t>満たしていない必須要件③</t>
    <rPh sb="0" eb="1">
      <t>ミ</t>
    </rPh>
    <rPh sb="7" eb="9">
      <t>ヒッス</t>
    </rPh>
    <rPh sb="9" eb="11">
      <t>ヨウケン</t>
    </rPh>
    <phoneticPr fontId="8"/>
  </si>
  <si>
    <t>満たしていない必須要件④</t>
    <rPh sb="0" eb="1">
      <t>ミ</t>
    </rPh>
    <rPh sb="7" eb="9">
      <t>ヒッス</t>
    </rPh>
    <rPh sb="9" eb="11">
      <t>ヨウケン</t>
    </rPh>
    <phoneticPr fontId="8"/>
  </si>
  <si>
    <t>満たしていない必須要件⑤</t>
    <rPh sb="0" eb="1">
      <t>ミ</t>
    </rPh>
    <rPh sb="7" eb="9">
      <t>ヒッス</t>
    </rPh>
    <rPh sb="9" eb="11">
      <t>ヨウケン</t>
    </rPh>
    <phoneticPr fontId="8"/>
  </si>
  <si>
    <t>満たしていない必須要件⑥</t>
    <rPh sb="0" eb="1">
      <t>ミ</t>
    </rPh>
    <rPh sb="7" eb="9">
      <t>ヒッス</t>
    </rPh>
    <rPh sb="9" eb="11">
      <t>ヨウケン</t>
    </rPh>
    <phoneticPr fontId="8"/>
  </si>
  <si>
    <t>満たしていない必須要件⑦</t>
    <rPh sb="0" eb="1">
      <t>ミ</t>
    </rPh>
    <rPh sb="7" eb="9">
      <t>ヒッス</t>
    </rPh>
    <rPh sb="9" eb="11">
      <t>ヨウケン</t>
    </rPh>
    <phoneticPr fontId="8"/>
  </si>
  <si>
    <t>満たしていない必須要件⑧</t>
    <rPh sb="0" eb="1">
      <t>ミ</t>
    </rPh>
    <rPh sb="7" eb="9">
      <t>ヒッス</t>
    </rPh>
    <rPh sb="9" eb="11">
      <t>ヨウケン</t>
    </rPh>
    <phoneticPr fontId="8"/>
  </si>
  <si>
    <t>満たしていない必須要件⑨</t>
    <rPh sb="0" eb="1">
      <t>ミ</t>
    </rPh>
    <rPh sb="7" eb="9">
      <t>ヒッス</t>
    </rPh>
    <rPh sb="9" eb="11">
      <t>ヨウケン</t>
    </rPh>
    <phoneticPr fontId="8"/>
  </si>
  <si>
    <t>満たしていない必須要件⑩</t>
    <rPh sb="0" eb="1">
      <t>ミ</t>
    </rPh>
    <rPh sb="7" eb="9">
      <t>ヒッス</t>
    </rPh>
    <rPh sb="9" eb="11">
      <t>ヨウケン</t>
    </rPh>
    <phoneticPr fontId="8"/>
  </si>
  <si>
    <t>満たしていない必須要件⑪</t>
    <rPh sb="0" eb="1">
      <t>ミ</t>
    </rPh>
    <rPh sb="7" eb="9">
      <t>ヒッス</t>
    </rPh>
    <rPh sb="9" eb="11">
      <t>ヨウケン</t>
    </rPh>
    <phoneticPr fontId="8"/>
  </si>
  <si>
    <t>満たしていない必須要件⑫</t>
    <rPh sb="0" eb="1">
      <t>ミ</t>
    </rPh>
    <rPh sb="7" eb="9">
      <t>ヒッス</t>
    </rPh>
    <rPh sb="9" eb="11">
      <t>ヨウケン</t>
    </rPh>
    <phoneticPr fontId="8"/>
  </si>
  <si>
    <t>満たしていない必須要件⑬</t>
    <rPh sb="0" eb="1">
      <t>ミ</t>
    </rPh>
    <rPh sb="7" eb="9">
      <t>ヒッス</t>
    </rPh>
    <rPh sb="9" eb="11">
      <t>ヨウケン</t>
    </rPh>
    <phoneticPr fontId="8"/>
  </si>
  <si>
    <t>満たしていない必須要件⑭</t>
    <rPh sb="0" eb="1">
      <t>ミ</t>
    </rPh>
    <rPh sb="7" eb="9">
      <t>ヒッス</t>
    </rPh>
    <rPh sb="9" eb="11">
      <t>ヨウケン</t>
    </rPh>
    <phoneticPr fontId="8"/>
  </si>
  <si>
    <t>＃</t>
    <phoneticPr fontId="8"/>
  </si>
  <si>
    <t>都道府県</t>
    <rPh sb="0" eb="4">
      <t>トドウフケン</t>
    </rPh>
    <phoneticPr fontId="8"/>
  </si>
  <si>
    <t>２次医療圏</t>
    <rPh sb="1" eb="2">
      <t>ツギ</t>
    </rPh>
    <rPh sb="2" eb="4">
      <t>イリョウ</t>
    </rPh>
    <rPh sb="4" eb="5">
      <t>ケン</t>
    </rPh>
    <phoneticPr fontId="8"/>
  </si>
  <si>
    <t>がん医療圏</t>
    <rPh sb="2" eb="4">
      <t>イリョウ</t>
    </rPh>
    <rPh sb="4" eb="5">
      <t>ケン</t>
    </rPh>
    <phoneticPr fontId="8"/>
  </si>
  <si>
    <t>処方箋発行医療機関コード（10桁）</t>
  </si>
  <si>
    <t>病院名</t>
    <rPh sb="0" eb="2">
      <t>ビョウイン</t>
    </rPh>
    <rPh sb="2" eb="3">
      <t>メイ</t>
    </rPh>
    <phoneticPr fontId="8"/>
  </si>
  <si>
    <t>現行類型</t>
    <rPh sb="0" eb="2">
      <t>ゲンコウ</t>
    </rPh>
    <rPh sb="2" eb="4">
      <t>ルイケイ</t>
    </rPh>
    <phoneticPr fontId="8"/>
  </si>
  <si>
    <t>推薦類型</t>
    <rPh sb="0" eb="2">
      <t>スイセン</t>
    </rPh>
    <rPh sb="2" eb="4">
      <t>ルイケイ</t>
    </rPh>
    <phoneticPr fontId="8"/>
  </si>
  <si>
    <t>指定辞退</t>
    <rPh sb="0" eb="2">
      <t>シテイ</t>
    </rPh>
    <rPh sb="2" eb="4">
      <t>ジタイ</t>
    </rPh>
    <phoneticPr fontId="8"/>
  </si>
  <si>
    <t>院内がん登録</t>
    <rPh sb="0" eb="2">
      <t>インナイ</t>
    </rPh>
    <rPh sb="4" eb="6">
      <t>トウロク</t>
    </rPh>
    <phoneticPr fontId="8"/>
  </si>
  <si>
    <t>悪性腫瘍の手術件数</t>
    <rPh sb="0" eb="2">
      <t>アクセイ</t>
    </rPh>
    <rPh sb="2" eb="4">
      <t>シュヨウ</t>
    </rPh>
    <rPh sb="5" eb="7">
      <t>シュジュツ</t>
    </rPh>
    <rPh sb="7" eb="9">
      <t>ケンスウ</t>
    </rPh>
    <phoneticPr fontId="8"/>
  </si>
  <si>
    <t>がんに係る薬物療法のべ患者数</t>
    <rPh sb="3" eb="4">
      <t>カカ</t>
    </rPh>
    <rPh sb="5" eb="7">
      <t>ヤクブツ</t>
    </rPh>
    <rPh sb="7" eb="9">
      <t>リョウホウ</t>
    </rPh>
    <rPh sb="11" eb="13">
      <t>カンジャ</t>
    </rPh>
    <rPh sb="13" eb="14">
      <t>スウ</t>
    </rPh>
    <phoneticPr fontId="8"/>
  </si>
  <si>
    <t>放射線治療のべ患者数</t>
    <phoneticPr fontId="8"/>
  </si>
  <si>
    <t>緩和ケア新規介入患者数</t>
    <rPh sb="0" eb="2">
      <t>カンワ</t>
    </rPh>
    <rPh sb="4" eb="6">
      <t>シンキ</t>
    </rPh>
    <rPh sb="6" eb="8">
      <t>カイニュウ</t>
    </rPh>
    <rPh sb="8" eb="10">
      <t>カンジャ</t>
    </rPh>
    <rPh sb="10" eb="11">
      <t>スウ</t>
    </rPh>
    <phoneticPr fontId="8"/>
  </si>
  <si>
    <t>診療実績の割合</t>
    <rPh sb="0" eb="2">
      <t>シンリョウ</t>
    </rPh>
    <rPh sb="2" eb="4">
      <t>ジッセキ</t>
    </rPh>
    <rPh sb="5" eb="7">
      <t>ワリアイ</t>
    </rPh>
    <phoneticPr fontId="8"/>
  </si>
  <si>
    <t>拠点病院等で実施した、地域を対象とした、がんに関するセミナー等の開催回数（総数）</t>
  </si>
  <si>
    <t>役割分担に関する議論が行われている都道府県の数</t>
  </si>
  <si>
    <t>BCPに関する議論が行われている都道府県の数</t>
  </si>
  <si>
    <t>（参考）BCPを整備している拠点病院等の割合</t>
  </si>
  <si>
    <t>都道府県協議会に小児がん拠点病院等が参加している都道府県の数</t>
  </si>
  <si>
    <t>病理診断に携わる専門的な知識及び技能を有する医師が１人以上配置されている拠点病院等の割合（がん診療連携拠点病院：専従の病理診断に携わる専門的な知識及び技能を有する常勤の医師が１人以上配置されている割合、地域がん診療病院：専任の病理診断に携わる専門的な知識及び技能を有する医師が１人以上配置されている割合をそれぞれ評価）</t>
  </si>
  <si>
    <t>細胞診断に関する専門資格を有する者が１人以上配置されている拠点病院等の割合（がん診療連携拠点病院：専任の細胞診断に関する専門資格を有する者が１人以上配置されている割合、地域がん診療病院：細胞診断に関する専門資格を有する者が１人以上配置されている割合をそれぞれ評価）</t>
  </si>
  <si>
    <t>大腸がん</t>
    <rPh sb="0" eb="2">
      <t>ダイチョウ</t>
    </rPh>
    <phoneticPr fontId="8"/>
  </si>
  <si>
    <t>肺がん</t>
    <rPh sb="0" eb="1">
      <t>ハイ</t>
    </rPh>
    <phoneticPr fontId="8"/>
  </si>
  <si>
    <t>胃がん</t>
    <rPh sb="0" eb="1">
      <t>イ</t>
    </rPh>
    <phoneticPr fontId="8"/>
  </si>
  <si>
    <t>前立腺がん</t>
    <rPh sb="0" eb="3">
      <t>ゼンリツセン</t>
    </rPh>
    <phoneticPr fontId="8"/>
  </si>
  <si>
    <t>肝臓がん</t>
    <rPh sb="0" eb="2">
      <t>カンゾウ</t>
    </rPh>
    <phoneticPr fontId="8"/>
  </si>
  <si>
    <t>胆のうがん</t>
    <rPh sb="0" eb="1">
      <t>タン</t>
    </rPh>
    <phoneticPr fontId="8"/>
  </si>
  <si>
    <t>膵臓がん</t>
    <rPh sb="0" eb="2">
      <t>スイゾウ</t>
    </rPh>
    <phoneticPr fontId="8"/>
  </si>
  <si>
    <t>厚生労働省院内感染対策サーベイランス事業(JANIS)へ登録している拠点病院等の割合</t>
  </si>
  <si>
    <t>IMRTを提供しているがん診療連携拠点病院の割合</t>
  </si>
  <si>
    <t>専従の放射線治療に携わる専門的な知識及び技能を有する常勤の医師が１人以上配置されているがん診療連携拠点病院の割合</t>
  </si>
  <si>
    <t>常勤の診療放射線技師が２人以上配置されているがん診療連携拠点病院の割合</t>
  </si>
  <si>
    <t>専従の放射線治療に関する専門資格を有する常勤の看護師が放射線治療部門に１人以上配置されているがん診療連携拠点病院の割合</t>
  </si>
  <si>
    <t>専任のがん薬物療法に関する専門資格を有する常勤の薬剤師が１人以上配置されているがん診療連携拠点病院の割合</t>
  </si>
  <si>
    <t>薬物療法に携わる専門的な知識及び技能を有する常勤の医師が１人以上配置されている拠点病院等の割合（がん診療連携拠点病院：専従の薬物療法に携わる専門的な知識及び技能を有する常勤の医師が１人以上配置されている割合、地域がん診療病院：専任の薬物療法に携わる専門的な知識及び技能を有する常勤の医師が１人以上配置されている割合をそれぞれ評価）</t>
  </si>
  <si>
    <t>がん看護又はがん薬物療法に関する専門資格を有する常勤の看護師が外来化学療法室に１人以上配置されている拠点病院等の割合（がん診療連携拠点病院：専従のがん看護又はがん薬物療法に関する専門資格を有する常勤の看護師が外来化学療法室に１人以上配置されている割合、地域がん診療病院：専任のがん看護又はがん薬物療法に関する専門資格を有する常勤の看護師が外来化学療法室に１人以上配置されている割合をそれぞれ評価）</t>
  </si>
  <si>
    <t>免疫関連有害事象を含む有害事象に対して、他診療科や他病院と連携等して対応している拠点病院等の割合</t>
  </si>
  <si>
    <t>自施設で対応できるがんについて提供可能な診療内容を病院HP等でわかりやすく広報している拠点病院等の割合</t>
    <phoneticPr fontId="8"/>
  </si>
  <si>
    <t>地域における相談支援や緩和ケアの提供体制・連携体制について協議し、体制整備を行った都道府県の数</t>
  </si>
  <si>
    <t>がん患者の口腔健康管理のため院内又は地域の歯科医師と連携して対応している拠点病院等の割合</t>
  </si>
  <si>
    <t>「栄養サポートチーム加算」を算定している拠点病院等の割合</t>
  </si>
  <si>
    <t>リハビリテーションに携わる専門的な知識及び技能を有する医師が配置されているがん診療連携拠点病院の割合</t>
  </si>
  <si>
    <t>がんのリハビリテーションに係る業務に携わる専門的な知識及び技能を有する療法士等を配置しているがん診療連携拠点病院の割合</t>
  </si>
  <si>
    <t>がん相談支援センターでのアピアランスケアの相談件数</t>
  </si>
  <si>
    <t>リンパ浮腫外来が設置されている拠点病院等の割合</t>
  </si>
  <si>
    <t>ストーマ外来が設置されている拠点病院等の割合</t>
  </si>
  <si>
    <t>拠点病院等の緩和ケアチーム新規診療症例数</t>
  </si>
  <si>
    <t>緩和ケア外来の新規診療患者数</t>
  </si>
  <si>
    <t>拠点病院等１施設あたりの地域連携推進のための多施設合同会議の開催数</t>
  </si>
  <si>
    <t>緩和ケア外来への地域の医療機関からの年間新規紹介患者数</t>
  </si>
  <si>
    <t>がん・生殖医療の意思決定支援に関する人材育成を実施している拠点病院等の割合</t>
  </si>
  <si>
    <t>がん相談支援センターにおける「妊孕性・生殖機能」に関する相談件数</t>
  </si>
  <si>
    <t>希少がん診療を積極的に受け入れている拠点病院等の数と他施設へ紹介する拠点病院等の数</t>
  </si>
  <si>
    <t>希少がんに対する臨床試験を実施している拠点病院等の数</t>
  </si>
  <si>
    <t>希少がん診療を積極的に受け入れている拠点病院等における治療開始数</t>
  </si>
  <si>
    <t>難治性がん*8に関するHP等の整備を行っている拠点病院等の数</t>
  </si>
  <si>
    <t>難治性がん*8診療を積極的に受け入れている拠点病院等の数と他施設へ紹介する拠点病院の数</t>
  </si>
  <si>
    <t>難治性がん*8に対して臨床試験を行っている拠点病院等の数</t>
  </si>
  <si>
    <t>難治性がん*8診療を積極的に受け入れている拠点病院等における治療開始数</t>
  </si>
  <si>
    <t>都道府県協議会でフォローアップの連携体制について議論している都道府県数</t>
  </si>
  <si>
    <t>多職種からなるAYA支援チームを設置している拠点病院等の割合</t>
  </si>
  <si>
    <t>当該がん医療圏において、地域の医療機関や在宅療養支援診療所等の医療・介護従事者とがんに関する医療提供体制や社会的支援、緩和ケアについて情報を共有し、役割分担や支援等について検討を行っている拠点病院等の割合</t>
  </si>
  <si>
    <t>意思決定能力を含む機能評価を行い、各種ガイドラインに沿って、個別の状況を踏まえた対応をしている拠点病院等の割合</t>
  </si>
  <si>
    <t>臨床試験に参加していない地域の患者さんやご家族向けの問い合わせ窓口を設置している拠点病院等の割合</t>
  </si>
  <si>
    <t>がん相談支援センターでの自施設・他施設からの新規相談件数（全国の拠点病院等での総数）</t>
  </si>
  <si>
    <t>相談員研修を受講したがん相談支援センターの相談員の数</t>
  </si>
  <si>
    <t>上記の内、フォローアップ研修を受講したがん相談支援センターの相談員の数</t>
  </si>
  <si>
    <t>拠点病院等１施設あたりの連携している患者団体の数</t>
  </si>
  <si>
    <t>拠点病院等１施設あたりの体験を語り合う場の開催数</t>
  </si>
  <si>
    <t>拠点病院等のがん相談支援センターにおける就労に関する相談件数</t>
  </si>
  <si>
    <t>拠点病院等における就労の専門家による相談会の回数</t>
  </si>
  <si>
    <t>拠点病院等におけるアピアランスに関する相談件数</t>
  </si>
  <si>
    <t>自殺リスクに関する研修を実施した拠点病院等の割合</t>
  </si>
  <si>
    <t>情報取得や意思疎通に配慮が必要な者に対するマニュアルを作成している拠点病院等の割合</t>
  </si>
  <si>
    <t>患者とその家族が利用可能なインターネット環境を整備ししている拠点病院等の割合</t>
  </si>
  <si>
    <t>セカンドオピニオンを提示する場合は、必要に応じてオンラインでの相談を受け付けることができる体制を確保している拠点病院等の割合</t>
  </si>
  <si>
    <t>集学的治療等の内容や治療前後の生活における注意点等に関する、冊子や視聴覚教材等がオンラインでも確認できる拠点病院等の割合</t>
    <phoneticPr fontId="8"/>
  </si>
  <si>
    <t>通し番号</t>
    <rPh sb="0" eb="1">
      <t>トオ</t>
    </rPh>
    <rPh sb="2" eb="4">
      <t>バンゴウ</t>
    </rPh>
    <phoneticPr fontId="1"/>
  </si>
  <si>
    <t>令和５年９月１日時点で満たせていない要件
(通し番号を入力すれば、自動入力されます。)</t>
    <rPh sb="0" eb="2">
      <t>レイワ</t>
    </rPh>
    <rPh sb="3" eb="4">
      <t>ネン</t>
    </rPh>
    <rPh sb="5" eb="6">
      <t>ガツ</t>
    </rPh>
    <rPh sb="7" eb="8">
      <t>ニチ</t>
    </rPh>
    <rPh sb="8" eb="10">
      <t>ジテン</t>
    </rPh>
    <rPh sb="11" eb="12">
      <t>ミ</t>
    </rPh>
    <rPh sb="18" eb="20">
      <t>ヨウケン</t>
    </rPh>
    <rPh sb="22" eb="23">
      <t>トオ</t>
    </rPh>
    <rPh sb="24" eb="26">
      <t>バンゴウ</t>
    </rPh>
    <rPh sb="27" eb="29">
      <t>ニュウリョク</t>
    </rPh>
    <rPh sb="33" eb="35">
      <t>ジドウ</t>
    </rPh>
    <rPh sb="35" eb="37">
      <t>ニュウリョク</t>
    </rPh>
    <phoneticPr fontId="1"/>
  </si>
  <si>
    <t>現状の説明</t>
    <rPh sb="0" eb="2">
      <t>ゲンジョウ</t>
    </rPh>
    <rPh sb="3" eb="5">
      <t>セツメイ</t>
    </rPh>
    <phoneticPr fontId="1"/>
  </si>
  <si>
    <t>充足見込み時期</t>
    <rPh sb="0" eb="2">
      <t>ジュウソク</t>
    </rPh>
    <rPh sb="2" eb="4">
      <t>ミコ</t>
    </rPh>
    <rPh sb="5" eb="7">
      <t>ジキ</t>
    </rPh>
    <phoneticPr fontId="1"/>
  </si>
  <si>
    <t>北海道</t>
    <rPh sb="0" eb="2">
      <t>ホッカイ</t>
    </rPh>
    <rPh sb="2" eb="3">
      <t>ドウ</t>
    </rPh>
    <phoneticPr fontId="8"/>
  </si>
  <si>
    <t>青森県</t>
    <rPh sb="0" eb="3">
      <t>アオモリケン</t>
    </rPh>
    <phoneticPr fontId="8"/>
  </si>
  <si>
    <t>岩手県</t>
    <rPh sb="0" eb="2">
      <t>イワテ</t>
    </rPh>
    <rPh sb="2" eb="3">
      <t>ケン</t>
    </rPh>
    <phoneticPr fontId="8"/>
  </si>
  <si>
    <t>宮城県</t>
    <rPh sb="0" eb="2">
      <t>ミヤギ</t>
    </rPh>
    <rPh sb="2" eb="3">
      <t>ケン</t>
    </rPh>
    <phoneticPr fontId="8"/>
  </si>
  <si>
    <t>秋田県</t>
    <rPh sb="0" eb="3">
      <t>アキタケン</t>
    </rPh>
    <phoneticPr fontId="8"/>
  </si>
  <si>
    <t>山形県</t>
    <rPh sb="0" eb="3">
      <t>ヤマガタケン</t>
    </rPh>
    <phoneticPr fontId="8"/>
  </si>
  <si>
    <t>福島県</t>
    <rPh sb="0" eb="3">
      <t>フクシマケン</t>
    </rPh>
    <phoneticPr fontId="8"/>
  </si>
  <si>
    <t>茨城県</t>
    <rPh sb="0" eb="3">
      <t>イバラキケン</t>
    </rPh>
    <phoneticPr fontId="8"/>
  </si>
  <si>
    <t>栃木県</t>
    <rPh sb="0" eb="3">
      <t>トチギケン</t>
    </rPh>
    <phoneticPr fontId="8"/>
  </si>
  <si>
    <t>群馬県</t>
    <rPh sb="0" eb="3">
      <t>グンマケン</t>
    </rPh>
    <phoneticPr fontId="8"/>
  </si>
  <si>
    <t>埼玉県</t>
  </si>
  <si>
    <t>千葉県</t>
    <rPh sb="0" eb="2">
      <t>チバ</t>
    </rPh>
    <rPh sb="2" eb="3">
      <t>ケン</t>
    </rPh>
    <phoneticPr fontId="8"/>
  </si>
  <si>
    <t>東京都</t>
    <rPh sb="0" eb="3">
      <t>トウキョウト</t>
    </rPh>
    <phoneticPr fontId="8"/>
  </si>
  <si>
    <t>神奈川県</t>
    <rPh sb="0" eb="4">
      <t>カナガワケン</t>
    </rPh>
    <phoneticPr fontId="8"/>
  </si>
  <si>
    <t>新潟県</t>
    <rPh sb="0" eb="3">
      <t>ニイガタケン</t>
    </rPh>
    <phoneticPr fontId="8"/>
  </si>
  <si>
    <t>富山県</t>
    <rPh sb="0" eb="3">
      <t>トヤマケン</t>
    </rPh>
    <phoneticPr fontId="8"/>
  </si>
  <si>
    <t>石川県</t>
    <rPh sb="0" eb="2">
      <t>イシカワ</t>
    </rPh>
    <rPh sb="2" eb="3">
      <t>ケン</t>
    </rPh>
    <phoneticPr fontId="8"/>
  </si>
  <si>
    <t>福井県</t>
    <rPh sb="0" eb="3">
      <t>フクイケン</t>
    </rPh>
    <phoneticPr fontId="8"/>
  </si>
  <si>
    <t>山梨県</t>
    <rPh sb="0" eb="3">
      <t>ヤマナシケン</t>
    </rPh>
    <phoneticPr fontId="8"/>
  </si>
  <si>
    <t>長野県</t>
    <rPh sb="0" eb="3">
      <t>ナガノケン</t>
    </rPh>
    <phoneticPr fontId="8"/>
  </si>
  <si>
    <t>岐阜県</t>
    <rPh sb="0" eb="3">
      <t>ギフケン</t>
    </rPh>
    <phoneticPr fontId="8"/>
  </si>
  <si>
    <t>静岡県</t>
    <rPh sb="0" eb="2">
      <t>シズオカ</t>
    </rPh>
    <rPh sb="2" eb="3">
      <t>ケン</t>
    </rPh>
    <phoneticPr fontId="8"/>
  </si>
  <si>
    <t>愛知県</t>
    <rPh sb="0" eb="3">
      <t>アイチケン</t>
    </rPh>
    <phoneticPr fontId="8"/>
  </si>
  <si>
    <t>三重県</t>
    <rPh sb="0" eb="2">
      <t>ミエ</t>
    </rPh>
    <rPh sb="2" eb="3">
      <t>ケン</t>
    </rPh>
    <phoneticPr fontId="8"/>
  </si>
  <si>
    <t>滋賀県</t>
    <rPh sb="0" eb="3">
      <t>シガケン</t>
    </rPh>
    <phoneticPr fontId="8"/>
  </si>
  <si>
    <t>京都府</t>
    <rPh sb="0" eb="3">
      <t>キョウトフ</t>
    </rPh>
    <phoneticPr fontId="8"/>
  </si>
  <si>
    <t>大阪府</t>
    <rPh sb="0" eb="3">
      <t>オオサカフ</t>
    </rPh>
    <phoneticPr fontId="8"/>
  </si>
  <si>
    <t>兵庫県</t>
    <rPh sb="0" eb="3">
      <t>ヒョウゴケン</t>
    </rPh>
    <phoneticPr fontId="8"/>
  </si>
  <si>
    <t>奈良県</t>
    <rPh sb="0" eb="3">
      <t>ナラケン</t>
    </rPh>
    <phoneticPr fontId="8"/>
  </si>
  <si>
    <t>和歌山県</t>
    <rPh sb="0" eb="4">
      <t>ワカヤマケン</t>
    </rPh>
    <phoneticPr fontId="8"/>
  </si>
  <si>
    <t>鳥取県</t>
    <rPh sb="0" eb="3">
      <t>トットリケン</t>
    </rPh>
    <phoneticPr fontId="8"/>
  </si>
  <si>
    <t>島根県</t>
    <rPh sb="0" eb="3">
      <t>シマネケン</t>
    </rPh>
    <phoneticPr fontId="8"/>
  </si>
  <si>
    <t>岡山県</t>
    <rPh sb="0" eb="3">
      <t>オカヤマケン</t>
    </rPh>
    <phoneticPr fontId="8"/>
  </si>
  <si>
    <t>広島県</t>
    <rPh sb="0" eb="3">
      <t>ヒロシマケン</t>
    </rPh>
    <phoneticPr fontId="8"/>
  </si>
  <si>
    <t>山口県</t>
    <rPh sb="0" eb="3">
      <t>ヤマグチケン</t>
    </rPh>
    <phoneticPr fontId="8"/>
  </si>
  <si>
    <t>徳島県</t>
    <rPh sb="0" eb="3">
      <t>トクシマケン</t>
    </rPh>
    <phoneticPr fontId="8"/>
  </si>
  <si>
    <t>香川県</t>
    <rPh sb="0" eb="3">
      <t>カガワケン</t>
    </rPh>
    <phoneticPr fontId="8"/>
  </si>
  <si>
    <t>愛媛県</t>
    <rPh sb="0" eb="3">
      <t>エヒメケン</t>
    </rPh>
    <phoneticPr fontId="8"/>
  </si>
  <si>
    <t>高知県</t>
    <rPh sb="0" eb="3">
      <t>コウチケン</t>
    </rPh>
    <phoneticPr fontId="8"/>
  </si>
  <si>
    <t>福岡県</t>
    <rPh sb="0" eb="3">
      <t>フクオカケン</t>
    </rPh>
    <phoneticPr fontId="8"/>
  </si>
  <si>
    <t>佐賀県</t>
    <rPh sb="0" eb="3">
      <t>サガケン</t>
    </rPh>
    <phoneticPr fontId="8"/>
  </si>
  <si>
    <t>長崎県</t>
    <rPh sb="0" eb="3">
      <t>ナガサキケン</t>
    </rPh>
    <phoneticPr fontId="8"/>
  </si>
  <si>
    <t>熊本県</t>
    <rPh sb="0" eb="3">
      <t>クマモトケン</t>
    </rPh>
    <phoneticPr fontId="8"/>
  </si>
  <si>
    <t>大分県</t>
    <rPh sb="0" eb="3">
      <t>オオイタケン</t>
    </rPh>
    <phoneticPr fontId="8"/>
  </si>
  <si>
    <t>宮崎県</t>
    <rPh sb="0" eb="3">
      <t>ミヤザキケン</t>
    </rPh>
    <phoneticPr fontId="8"/>
  </si>
  <si>
    <t>鹿児島県</t>
    <rPh sb="0" eb="4">
      <t>カゴシマケン</t>
    </rPh>
    <phoneticPr fontId="8"/>
  </si>
  <si>
    <t>沖縄県</t>
    <rPh sb="0" eb="3">
      <t>オキナワケン</t>
    </rPh>
    <phoneticPr fontId="8"/>
  </si>
  <si>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8"/>
  </si>
  <si>
    <t>■</t>
    <phoneticPr fontId="8"/>
  </si>
  <si>
    <t>以下のような行為はデータ抽出時に不具合を起こす原因となります。</t>
    <rPh sb="12" eb="14">
      <t>チュウシュツ</t>
    </rPh>
    <rPh sb="14" eb="15">
      <t>ジ</t>
    </rPh>
    <rPh sb="16" eb="19">
      <t>フグアイ</t>
    </rPh>
    <rPh sb="20" eb="21">
      <t>オコ</t>
    </rPh>
    <rPh sb="23" eb="25">
      <t>ゲンイン</t>
    </rPh>
    <phoneticPr fontId="8"/>
  </si>
  <si>
    <t>・行や列の挿入や削除</t>
    <rPh sb="1" eb="2">
      <t>ギョウ</t>
    </rPh>
    <rPh sb="3" eb="4">
      <t>レツ</t>
    </rPh>
    <rPh sb="5" eb="7">
      <t>ソウニュウ</t>
    </rPh>
    <rPh sb="8" eb="10">
      <t>サクジョ</t>
    </rPh>
    <phoneticPr fontId="8"/>
  </si>
  <si>
    <t>・基本フォーマットと異なるセルの貼り付け</t>
    <rPh sb="1" eb="3">
      <t>キホン</t>
    </rPh>
    <rPh sb="10" eb="11">
      <t>コト</t>
    </rPh>
    <rPh sb="16" eb="17">
      <t>ハ</t>
    </rPh>
    <rPh sb="18" eb="19">
      <t>ツ</t>
    </rPh>
    <phoneticPr fontId="8"/>
  </si>
  <si>
    <t>・シート名の変更</t>
    <rPh sb="4" eb="5">
      <t>メイ</t>
    </rPh>
    <rPh sb="6" eb="8">
      <t>ヘンコウ</t>
    </rPh>
    <phoneticPr fontId="8"/>
  </si>
  <si>
    <r>
      <t>・シートの</t>
    </r>
    <r>
      <rPr>
        <sz val="11"/>
        <rFont val="ＭＳ Ｐゴシック"/>
        <family val="3"/>
        <charset val="128"/>
      </rPr>
      <t>コピー・移動・挿入・削除</t>
    </r>
    <rPh sb="9" eb="11">
      <t>イドウ</t>
    </rPh>
    <rPh sb="12" eb="14">
      <t>ソウニュウ</t>
    </rPh>
    <rPh sb="15" eb="17">
      <t>サクジョ</t>
    </rPh>
    <phoneticPr fontId="8"/>
  </si>
  <si>
    <r>
      <t>※以上による不具合を防ぐため、シートとブックにはパスワードが設定されています。作業用にパスワードを解除したファイルを提供しておりますが、</t>
    </r>
    <r>
      <rPr>
        <b/>
        <u/>
        <sz val="11"/>
        <color rgb="FFFF0000"/>
        <rFont val="ＭＳ Ｐゴシック"/>
        <family val="3"/>
        <charset val="128"/>
        <scheme val="minor"/>
      </rPr>
      <t>パスワードを解除した作業用ファイルによる提出は受け付けません。</t>
    </r>
    <rPh sb="1" eb="3">
      <t>イジョウ</t>
    </rPh>
    <rPh sb="6" eb="9">
      <t>フグアイ</t>
    </rPh>
    <rPh sb="10" eb="11">
      <t>フセ</t>
    </rPh>
    <rPh sb="30" eb="32">
      <t>セッテイ</t>
    </rPh>
    <rPh sb="39" eb="42">
      <t>サギョウヨウ</t>
    </rPh>
    <rPh sb="49" eb="51">
      <t>カイジョ</t>
    </rPh>
    <rPh sb="58" eb="60">
      <t>テイキョウ</t>
    </rPh>
    <rPh sb="74" eb="76">
      <t>カイジョ</t>
    </rPh>
    <rPh sb="78" eb="81">
      <t>サギョウヨウ</t>
    </rPh>
    <rPh sb="88" eb="90">
      <t>テイシュツ</t>
    </rPh>
    <rPh sb="91" eb="92">
      <t>ウ</t>
    </rPh>
    <rPh sb="93" eb="94">
      <t>ツ</t>
    </rPh>
    <phoneticPr fontId="8"/>
  </si>
  <si>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8"/>
  </si>
  <si>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8"/>
  </si>
  <si>
    <t>提出前に不備がないか確認してください。</t>
    <phoneticPr fontId="8"/>
  </si>
  <si>
    <t>表紙や各シートで入力チェック欄を設けています。</t>
    <rPh sb="0" eb="2">
      <t>ヒョウシ</t>
    </rPh>
    <rPh sb="3" eb="4">
      <t>カク</t>
    </rPh>
    <rPh sb="8" eb="10">
      <t>ニュウリョク</t>
    </rPh>
    <rPh sb="14" eb="15">
      <t>ラン</t>
    </rPh>
    <rPh sb="16" eb="17">
      <t>モウ</t>
    </rPh>
    <phoneticPr fontId="8"/>
  </si>
  <si>
    <t>□</t>
    <phoneticPr fontId="8"/>
  </si>
  <si>
    <t>入力チェック欄を機能させるために</t>
    <phoneticPr fontId="8"/>
  </si>
  <si>
    <t>・「表紙」シートに病院名を記載してください。なお、記載する病院名はセル選択時に表示されるメッセージを確認してください。また、新規推薦以外の場合は、昨年度入力した病院名から変更しないでください。</t>
    <rPh sb="2" eb="4">
      <t>ヒョウシ</t>
    </rPh>
    <rPh sb="9" eb="11">
      <t>ビョウイン</t>
    </rPh>
    <rPh sb="11" eb="12">
      <t>メイ</t>
    </rPh>
    <rPh sb="13" eb="15">
      <t>キサイ</t>
    </rPh>
    <rPh sb="35" eb="38">
      <t>センタクジ</t>
    </rPh>
    <rPh sb="39" eb="41">
      <t>ヒョウジ</t>
    </rPh>
    <rPh sb="50" eb="52">
      <t>カクニン</t>
    </rPh>
    <rPh sb="62" eb="64">
      <t>シンキ</t>
    </rPh>
    <rPh sb="64" eb="66">
      <t>スイセン</t>
    </rPh>
    <rPh sb="66" eb="68">
      <t>イガイ</t>
    </rPh>
    <rPh sb="69" eb="71">
      <t>バアイ</t>
    </rPh>
    <rPh sb="73" eb="76">
      <t>サクネンド</t>
    </rPh>
    <rPh sb="76" eb="78">
      <t>ニュウリョク</t>
    </rPh>
    <rPh sb="80" eb="82">
      <t>ビョウイン</t>
    </rPh>
    <rPh sb="82" eb="83">
      <t>メイ</t>
    </rPh>
    <rPh sb="85" eb="87">
      <t>ヘンコウ</t>
    </rPh>
    <phoneticPr fontId="8"/>
  </si>
  <si>
    <t>・過去の現況報告書で提出された情報をもとに、一定の水準以上の数字を記入された場合は、確認を促すアラートが表示されます。アラートが表示された場合は、入力された数字をご確認の上で記載してください。数字に問題なければアラートが表示された場合でもそのまま記載していただいて問題ありません。</t>
    <phoneticPr fontId="8"/>
  </si>
  <si>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8"/>
  </si>
  <si>
    <t>※提出前には表紙を見て、「未入力」の文字がないか、別添ファイルの添付漏れがないか、確認をしてください。</t>
    <phoneticPr fontId="8"/>
  </si>
  <si>
    <t>各シート</t>
    <phoneticPr fontId="8"/>
  </si>
  <si>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8"/>
  </si>
  <si>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8"/>
  </si>
  <si>
    <t>自由記載</t>
    <rPh sb="0" eb="2">
      <t>ジユウ</t>
    </rPh>
    <rPh sb="2" eb="4">
      <t>キサイ</t>
    </rPh>
    <phoneticPr fontId="8"/>
  </si>
  <si>
    <t>数値入力</t>
    <rPh sb="0" eb="2">
      <t>スウチ</t>
    </rPh>
    <rPh sb="2" eb="4">
      <t>ニュウリョク</t>
    </rPh>
    <phoneticPr fontId="8"/>
  </si>
  <si>
    <t>選択肢から入力</t>
    <rPh sb="0" eb="3">
      <t>センタクシ</t>
    </rPh>
    <rPh sb="5" eb="7">
      <t>ニュウリョク</t>
    </rPh>
    <phoneticPr fontId="8"/>
  </si>
  <si>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8"/>
  </si>
  <si>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8"/>
  </si>
  <si>
    <t>別添ファイル</t>
    <rPh sb="0" eb="2">
      <t>ベッテン</t>
    </rPh>
    <phoneticPr fontId="8"/>
  </si>
  <si>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例）別紙7_別添.xls</t>
    </r>
    <rPh sb="14" eb="16">
      <t>ベッシ</t>
    </rPh>
    <rPh sb="16" eb="18">
      <t>バンゴウ</t>
    </rPh>
    <rPh sb="30" eb="31">
      <t>レイ</t>
    </rPh>
    <rPh sb="32" eb="34">
      <t>ベッシ</t>
    </rPh>
    <rPh sb="36" eb="38">
      <t>ベッテン</t>
    </rPh>
    <phoneticPr fontId="8"/>
  </si>
  <si>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8"/>
  </si>
  <si>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8"/>
  </si>
  <si>
    <t>病院名（正式名称）</t>
    <rPh sb="0" eb="2">
      <t>ビョウイン</t>
    </rPh>
    <rPh sb="4" eb="6">
      <t>セイシキ</t>
    </rPh>
    <rPh sb="6" eb="8">
      <t>メイショウ</t>
    </rPh>
    <phoneticPr fontId="8"/>
  </si>
  <si>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8"/>
  </si>
  <si>
    <t>病院名（略称）</t>
    <rPh sb="0" eb="2">
      <t>ビョウイン</t>
    </rPh>
    <rPh sb="4" eb="6">
      <t>リャクショウ</t>
    </rPh>
    <phoneticPr fontId="8"/>
  </si>
  <si>
    <t>入力済／未入力あり</t>
    <rPh sb="0" eb="2">
      <t>ニュウリョク</t>
    </rPh>
    <rPh sb="2" eb="3">
      <t>ス</t>
    </rPh>
    <rPh sb="4" eb="7">
      <t>ミニュウリョク</t>
    </rPh>
    <phoneticPr fontId="8"/>
  </si>
  <si>
    <t>様式3</t>
    <rPh sb="0" eb="2">
      <t>ヨウシキ</t>
    </rPh>
    <phoneticPr fontId="8"/>
  </si>
  <si>
    <t>連絡先</t>
    <rPh sb="0" eb="2">
      <t>レンラク</t>
    </rPh>
    <rPh sb="2" eb="3">
      <t>サキ</t>
    </rPh>
    <phoneticPr fontId="8"/>
  </si>
  <si>
    <t>様式4</t>
    <rPh sb="0" eb="2">
      <t>ヨウシキ</t>
    </rPh>
    <phoneticPr fontId="8"/>
  </si>
  <si>
    <t>全般事項</t>
    <rPh sb="0" eb="2">
      <t>ゼンパン</t>
    </rPh>
    <rPh sb="2" eb="4">
      <t>ジコウ</t>
    </rPh>
    <phoneticPr fontId="8"/>
  </si>
  <si>
    <t>機能別</t>
    <rPh sb="0" eb="2">
      <t>キノウ</t>
    </rPh>
    <rPh sb="2" eb="3">
      <t>ベツ</t>
    </rPh>
    <phoneticPr fontId="8"/>
  </si>
  <si>
    <t>【添付資料】</t>
    <rPh sb="1" eb="3">
      <t>テンプ</t>
    </rPh>
    <rPh sb="3" eb="5">
      <t>シリョウ</t>
    </rPh>
    <phoneticPr fontId="8"/>
  </si>
  <si>
    <t>各別紙に「記載の有無」「別添資料の有無」をチェックする欄があり、このシートに反映されます。</t>
    <phoneticPr fontId="8"/>
  </si>
  <si>
    <t>入力済／未入力あり／不要</t>
    <rPh sb="0" eb="2">
      <t>ニュウリョク</t>
    </rPh>
    <rPh sb="2" eb="3">
      <t>ス</t>
    </rPh>
    <rPh sb="4" eb="7">
      <t>ミニュウリョク</t>
    </rPh>
    <rPh sb="10" eb="12">
      <t>フヨウ</t>
    </rPh>
    <phoneticPr fontId="8"/>
  </si>
  <si>
    <t>別添資料
有無</t>
    <rPh sb="0" eb="2">
      <t>ベッテン</t>
    </rPh>
    <rPh sb="2" eb="4">
      <t>シリョウ</t>
    </rPh>
    <rPh sb="5" eb="7">
      <t>ウム</t>
    </rPh>
    <phoneticPr fontId="8"/>
  </si>
  <si>
    <t>資料番号</t>
    <rPh sb="0" eb="2">
      <t>シリョウ</t>
    </rPh>
    <rPh sb="2" eb="4">
      <t>バンゴウ</t>
    </rPh>
    <phoneticPr fontId="8"/>
  </si>
  <si>
    <t>対象</t>
    <rPh sb="0" eb="2">
      <t>タイショウ</t>
    </rPh>
    <phoneticPr fontId="8"/>
  </si>
  <si>
    <t>内容</t>
    <rPh sb="0" eb="1">
      <t>ウチ</t>
    </rPh>
    <rPh sb="1" eb="2">
      <t>カタチ</t>
    </rPh>
    <phoneticPr fontId="8"/>
  </si>
  <si>
    <t>本体ファイル</t>
    <rPh sb="0" eb="2">
      <t>ホンタイ</t>
    </rPh>
    <phoneticPr fontId="8"/>
  </si>
  <si>
    <t>別紙1</t>
    <rPh sb="0" eb="2">
      <t>ベッシ</t>
    </rPh>
    <phoneticPr fontId="8"/>
  </si>
  <si>
    <t>未充足要件がある施設のみ</t>
    <rPh sb="0" eb="3">
      <t>ミジュウソク</t>
    </rPh>
    <rPh sb="3" eb="5">
      <t>ヨウケン</t>
    </rPh>
    <rPh sb="8" eb="10">
      <t>シセツ</t>
    </rPh>
    <phoneticPr fontId="8"/>
  </si>
  <si>
    <t>別紙2</t>
    <rPh sb="0" eb="2">
      <t>ベッシ</t>
    </rPh>
    <phoneticPr fontId="8"/>
  </si>
  <si>
    <t>全ての施設</t>
    <rPh sb="0" eb="1">
      <t>スベ</t>
    </rPh>
    <rPh sb="3" eb="5">
      <t>シセツ</t>
    </rPh>
    <phoneticPr fontId="8"/>
  </si>
  <si>
    <t>専門とするがんの診療状況</t>
    <rPh sb="0" eb="2">
      <t>センモン</t>
    </rPh>
    <rPh sb="8" eb="10">
      <t>シンリョウ</t>
    </rPh>
    <rPh sb="10" eb="12">
      <t>ジョウキョウ</t>
    </rPh>
    <phoneticPr fontId="8"/>
  </si>
  <si>
    <t>別紙3</t>
    <rPh sb="0" eb="2">
      <t>ベッシ</t>
    </rPh>
    <phoneticPr fontId="8"/>
  </si>
  <si>
    <t>別紙4</t>
    <rPh sb="0" eb="2">
      <t>ベッシ</t>
    </rPh>
    <phoneticPr fontId="8"/>
  </si>
  <si>
    <t>カンファレンス</t>
    <phoneticPr fontId="8"/>
  </si>
  <si>
    <t>別紙5</t>
    <rPh sb="0" eb="2">
      <t>ベッシ</t>
    </rPh>
    <phoneticPr fontId="8"/>
  </si>
  <si>
    <t>緩和ケア外来の状況</t>
    <rPh sb="0" eb="2">
      <t>カンワ</t>
    </rPh>
    <rPh sb="4" eb="6">
      <t>ガイライ</t>
    </rPh>
    <rPh sb="7" eb="9">
      <t>ジョウキョウ</t>
    </rPh>
    <phoneticPr fontId="8"/>
  </si>
  <si>
    <t>別紙6</t>
    <rPh sb="0" eb="2">
      <t>ベッシ</t>
    </rPh>
    <phoneticPr fontId="8"/>
  </si>
  <si>
    <t>緩和ケア病棟</t>
    <rPh sb="0" eb="2">
      <t>カンワ</t>
    </rPh>
    <rPh sb="4" eb="6">
      <t>ビョウトウ</t>
    </rPh>
    <phoneticPr fontId="8"/>
  </si>
  <si>
    <t>別紙7</t>
    <rPh sb="0" eb="2">
      <t>ベッシ</t>
    </rPh>
    <phoneticPr fontId="8"/>
  </si>
  <si>
    <t>地域緩和ケア連携体制</t>
    <rPh sb="0" eb="2">
      <t>チイキ</t>
    </rPh>
    <rPh sb="2" eb="4">
      <t>カンワ</t>
    </rPh>
    <rPh sb="6" eb="8">
      <t>レンケイ</t>
    </rPh>
    <rPh sb="8" eb="10">
      <t>タイセイ</t>
    </rPh>
    <phoneticPr fontId="8"/>
  </si>
  <si>
    <t>別紙8</t>
    <rPh sb="0" eb="2">
      <t>ベッシ</t>
    </rPh>
    <phoneticPr fontId="8"/>
  </si>
  <si>
    <t>緩和ケアチームのメンバー</t>
    <rPh sb="0" eb="2">
      <t>カンワ</t>
    </rPh>
    <phoneticPr fontId="8"/>
  </si>
  <si>
    <t>別紙9</t>
    <rPh sb="0" eb="2">
      <t>ベッシ</t>
    </rPh>
    <phoneticPr fontId="8"/>
  </si>
  <si>
    <t>インターネット環境の整備状況</t>
    <rPh sb="7" eb="9">
      <t>カンキョウ</t>
    </rPh>
    <rPh sb="10" eb="12">
      <t>セイビ</t>
    </rPh>
    <rPh sb="12" eb="14">
      <t>ジョウキョウ</t>
    </rPh>
    <phoneticPr fontId="8"/>
  </si>
  <si>
    <t>別紙10</t>
    <rPh sb="0" eb="2">
      <t>ベッシ</t>
    </rPh>
    <phoneticPr fontId="8"/>
  </si>
  <si>
    <t>患者の特性に応じた支援</t>
    <rPh sb="0" eb="2">
      <t>カンジャ</t>
    </rPh>
    <rPh sb="3" eb="5">
      <t>トクセイ</t>
    </rPh>
    <rPh sb="6" eb="7">
      <t>オウ</t>
    </rPh>
    <rPh sb="9" eb="11">
      <t>シエン</t>
    </rPh>
    <phoneticPr fontId="8"/>
  </si>
  <si>
    <t>別紙11</t>
    <rPh sb="0" eb="2">
      <t>ベッシ</t>
    </rPh>
    <phoneticPr fontId="8"/>
  </si>
  <si>
    <t>がん相談支援に関する内容</t>
    <rPh sb="2" eb="4">
      <t>ソウダン</t>
    </rPh>
    <rPh sb="4" eb="6">
      <t>シエン</t>
    </rPh>
    <rPh sb="7" eb="8">
      <t>カン</t>
    </rPh>
    <rPh sb="10" eb="12">
      <t>ナイヨウ</t>
    </rPh>
    <phoneticPr fontId="8"/>
  </si>
  <si>
    <t>別紙12</t>
    <rPh sb="0" eb="2">
      <t>ベッシ</t>
    </rPh>
    <phoneticPr fontId="8"/>
  </si>
  <si>
    <t>がん相談支援センターの問い合わせ窓口・がん患者カウンセリングの設定</t>
  </si>
  <si>
    <t>別紙13</t>
    <rPh sb="0" eb="2">
      <t>ベッシ</t>
    </rPh>
    <phoneticPr fontId="8"/>
  </si>
  <si>
    <t>がん相談支援センターの体制</t>
    <phoneticPr fontId="8"/>
  </si>
  <si>
    <t>別紙14</t>
    <rPh sb="0" eb="2">
      <t>ベッシ</t>
    </rPh>
    <phoneticPr fontId="8"/>
  </si>
  <si>
    <t>院内外のがん患者等からの相談に対応するための連携協力体制の状況</t>
    <rPh sb="0" eb="2">
      <t>インナイ</t>
    </rPh>
    <rPh sb="2" eb="3">
      <t>ソト</t>
    </rPh>
    <rPh sb="6" eb="9">
      <t>カンジャナド</t>
    </rPh>
    <rPh sb="12" eb="14">
      <t>ソウダン</t>
    </rPh>
    <rPh sb="15" eb="17">
      <t>タイオウ</t>
    </rPh>
    <rPh sb="22" eb="24">
      <t>レンケイ</t>
    </rPh>
    <rPh sb="24" eb="26">
      <t>キョウリョク</t>
    </rPh>
    <rPh sb="26" eb="28">
      <t>タイセイ</t>
    </rPh>
    <rPh sb="29" eb="31">
      <t>ジョウキョウ</t>
    </rPh>
    <phoneticPr fontId="8"/>
  </si>
  <si>
    <t>別紙15</t>
    <rPh sb="0" eb="2">
      <t>ベッシ</t>
    </rPh>
    <phoneticPr fontId="8"/>
  </si>
  <si>
    <t>がんの診療に関連した専門外来の問い合わせ窓口</t>
    <phoneticPr fontId="8"/>
  </si>
  <si>
    <t>別紙16</t>
    <rPh sb="0" eb="2">
      <t>ベッシ</t>
    </rPh>
    <phoneticPr fontId="8"/>
  </si>
  <si>
    <t>院内がん登録部門の体制</t>
    <phoneticPr fontId="8"/>
  </si>
  <si>
    <t>別紙17</t>
    <rPh sb="0" eb="2">
      <t>ベッシ</t>
    </rPh>
    <phoneticPr fontId="8"/>
  </si>
  <si>
    <t>臨床試験・治験に関する窓口</t>
    <rPh sb="0" eb="2">
      <t>リンショウ</t>
    </rPh>
    <rPh sb="2" eb="4">
      <t>シケン</t>
    </rPh>
    <rPh sb="5" eb="7">
      <t>チケン</t>
    </rPh>
    <rPh sb="8" eb="9">
      <t>カン</t>
    </rPh>
    <rPh sb="11" eb="13">
      <t>マドグチ</t>
    </rPh>
    <phoneticPr fontId="8"/>
  </si>
  <si>
    <t>別紙19</t>
    <rPh sb="0" eb="2">
      <t>ベッシ</t>
    </rPh>
    <phoneticPr fontId="8"/>
  </si>
  <si>
    <t>チーム医療の提供体制</t>
    <rPh sb="3" eb="5">
      <t>イリョウ</t>
    </rPh>
    <rPh sb="6" eb="10">
      <t>テイキョウタイセイ</t>
    </rPh>
    <phoneticPr fontId="8"/>
  </si>
  <si>
    <t>別紙20</t>
    <rPh sb="0" eb="2">
      <t>ベッシ</t>
    </rPh>
    <phoneticPr fontId="8"/>
  </si>
  <si>
    <t>医療安全管理・第三者評価の状況</t>
    <rPh sb="0" eb="2">
      <t>イリョウ</t>
    </rPh>
    <rPh sb="2" eb="4">
      <t>アンゼン</t>
    </rPh>
    <rPh sb="4" eb="6">
      <t>カンリ</t>
    </rPh>
    <rPh sb="7" eb="10">
      <t>ダイサンシャ</t>
    </rPh>
    <rPh sb="10" eb="12">
      <t>ヒョウカ</t>
    </rPh>
    <rPh sb="13" eb="15">
      <t>ジョウキョウ</t>
    </rPh>
    <phoneticPr fontId="8"/>
  </si>
  <si>
    <t>別紙21</t>
    <rPh sb="0" eb="2">
      <t>ベッシ</t>
    </rPh>
    <phoneticPr fontId="8"/>
  </si>
  <si>
    <t>問い合わせ先</t>
    <phoneticPr fontId="8"/>
  </si>
  <si>
    <t>病院名
（表紙の病院名を反映）</t>
    <phoneticPr fontId="8"/>
  </si>
  <si>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8"/>
  </si>
  <si>
    <t>保険医療機関コード（10桁）</t>
    <rPh sb="0" eb="2">
      <t>ホケン</t>
    </rPh>
    <rPh sb="2" eb="4">
      <t>イリョウ</t>
    </rPh>
    <rPh sb="4" eb="6">
      <t>キカン</t>
    </rPh>
    <phoneticPr fontId="8"/>
  </si>
  <si>
    <t>所属部署名・役職</t>
    <phoneticPr fontId="8"/>
  </si>
  <si>
    <t>担当者名</t>
    <phoneticPr fontId="8"/>
  </si>
  <si>
    <t>電話</t>
    <phoneticPr fontId="8"/>
  </si>
  <si>
    <t>e-mail</t>
    <phoneticPr fontId="8"/>
  </si>
  <si>
    <t>印刷範囲外</t>
    <rPh sb="0" eb="2">
      <t>インサツ</t>
    </rPh>
    <rPh sb="2" eb="4">
      <t>ハンイ</t>
    </rPh>
    <rPh sb="4" eb="5">
      <t>ガイ</t>
    </rPh>
    <phoneticPr fontId="8"/>
  </si>
  <si>
    <t>※印刷範囲外です。メモ書きとして使えますが、提出前には個人情報などの記載がないことをご確認ください。</t>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8"/>
  </si>
  <si>
    <t>２．病院概要</t>
    <rPh sb="2" eb="4">
      <t>ビョウイン</t>
    </rPh>
    <rPh sb="4" eb="6">
      <t>ガイヨウ</t>
    </rPh>
    <phoneticPr fontId="8"/>
  </si>
  <si>
    <t>(1)病院名　(表紙シートの病院名を反映）</t>
    <rPh sb="3" eb="5">
      <t>ビョウイン</t>
    </rPh>
    <rPh sb="5" eb="6">
      <t>メイ</t>
    </rPh>
    <rPh sb="8" eb="10">
      <t>ヒョウシ</t>
    </rPh>
    <rPh sb="14" eb="16">
      <t>ビョウイン</t>
    </rPh>
    <rPh sb="16" eb="17">
      <t>メイ</t>
    </rPh>
    <rPh sb="18" eb="20">
      <t>ハンエイ</t>
    </rPh>
    <phoneticPr fontId="8"/>
  </si>
  <si>
    <t>よみがな</t>
    <phoneticPr fontId="8"/>
  </si>
  <si>
    <t>(2)所在地等</t>
    <rPh sb="6" eb="7">
      <t>トウ</t>
    </rPh>
    <phoneticPr fontId="8"/>
  </si>
  <si>
    <t>郵便番号</t>
    <rPh sb="0" eb="2">
      <t>ユウビン</t>
    </rPh>
    <rPh sb="2" eb="4">
      <t>バンゴウ</t>
    </rPh>
    <phoneticPr fontId="8"/>
  </si>
  <si>
    <t>〒</t>
    <phoneticPr fontId="8" type="Hiragana"/>
  </si>
  <si>
    <t>住所</t>
  </si>
  <si>
    <t>電話番号（代表）</t>
    <rPh sb="0" eb="2">
      <t>デンワ</t>
    </rPh>
    <rPh sb="2" eb="4">
      <t>バンゴウ</t>
    </rPh>
    <rPh sb="5" eb="7">
      <t>ダイヒョウ</t>
    </rPh>
    <phoneticPr fontId="8"/>
  </si>
  <si>
    <t>FAX番号（代表）</t>
    <rPh sb="3" eb="5">
      <t>バンゴウ</t>
    </rPh>
    <rPh sb="6" eb="8">
      <t>ダイヒョウ</t>
    </rPh>
    <phoneticPr fontId="8"/>
  </si>
  <si>
    <t>e-mail（代表）</t>
    <rPh sb="7" eb="9">
      <t>ダイヒョウ</t>
    </rPh>
    <phoneticPr fontId="8"/>
  </si>
  <si>
    <t>HPアドレス</t>
    <phoneticPr fontId="8"/>
  </si>
  <si>
    <t>所属するがん医療圏</t>
    <rPh sb="0" eb="2">
      <t>ショゾク</t>
    </rPh>
    <rPh sb="6" eb="8">
      <t>イリョウ</t>
    </rPh>
    <rPh sb="8" eb="9">
      <t>ケン</t>
    </rPh>
    <phoneticPr fontId="8"/>
  </si>
  <si>
    <t>所属する２次医療圏</t>
    <rPh sb="0" eb="2">
      <t>ショゾク</t>
    </rPh>
    <rPh sb="5" eb="6">
      <t>ジ</t>
    </rPh>
    <rPh sb="6" eb="8">
      <t>イリョウ</t>
    </rPh>
    <rPh sb="8" eb="9">
      <t>ケン</t>
    </rPh>
    <phoneticPr fontId="8"/>
  </si>
  <si>
    <t>(3)病床数等</t>
    <phoneticPr fontId="8" type="Hiragana"/>
  </si>
  <si>
    <t>①病床数</t>
    <rPh sb="1" eb="3">
      <t>ビョウショウ</t>
    </rPh>
    <rPh sb="3" eb="4">
      <t>スウ</t>
    </rPh>
    <phoneticPr fontId="8"/>
  </si>
  <si>
    <t>min</t>
    <phoneticPr fontId="8" type="Hiragana"/>
  </si>
  <si>
    <t>MAX</t>
    <phoneticPr fontId="8" type="Hiragana"/>
  </si>
  <si>
    <t>総数</t>
    <rPh sb="0" eb="2">
      <t>ソウスウ</t>
    </rPh>
    <phoneticPr fontId="8"/>
  </si>
  <si>
    <t>床</t>
    <rPh sb="0" eb="1">
      <t>ユカ</t>
    </rPh>
    <phoneticPr fontId="8"/>
  </si>
  <si>
    <t>　うち療養病床</t>
    <rPh sb="3" eb="5">
      <t>リョウヨウ</t>
    </rPh>
    <rPh sb="5" eb="7">
      <t>ビョウショウ</t>
    </rPh>
    <phoneticPr fontId="8"/>
  </si>
  <si>
    <t>　うち一般病床</t>
    <rPh sb="3" eb="5">
      <t>イッパン</t>
    </rPh>
    <rPh sb="5" eb="7">
      <t>ビョウショウ</t>
    </rPh>
    <phoneticPr fontId="8"/>
  </si>
  <si>
    <t>　うち特別療養環境室としている病床</t>
    <rPh sb="3" eb="5">
      <t>トクベツ</t>
    </rPh>
    <rPh sb="5" eb="7">
      <t>リョウヨウ</t>
    </rPh>
    <rPh sb="7" eb="9">
      <t>カンキョウ</t>
    </rPh>
    <rPh sb="9" eb="10">
      <t>シツ</t>
    </rPh>
    <rPh sb="15" eb="17">
      <t>ビョウショウ</t>
    </rPh>
    <phoneticPr fontId="8"/>
  </si>
  <si>
    <t>　うち集中治療室（※特定集中治療室管理料を届け出ているものに限る）</t>
    <rPh sb="3" eb="5">
      <t>しゅうちゅう</t>
    </rPh>
    <rPh sb="5" eb="7">
      <t>ちりょう</t>
    </rPh>
    <rPh sb="7" eb="8">
      <t>しつ</t>
    </rPh>
    <rPh sb="10" eb="12">
      <t>とくてい</t>
    </rPh>
    <rPh sb="12" eb="14">
      <t>しゅうちゅう</t>
    </rPh>
    <rPh sb="14" eb="17">
      <t>ちりょうしつ</t>
    </rPh>
    <rPh sb="17" eb="19">
      <t>かんり</t>
    </rPh>
    <rPh sb="19" eb="20">
      <t>りょう</t>
    </rPh>
    <rPh sb="21" eb="22">
      <t>とど</t>
    </rPh>
    <rPh sb="23" eb="24">
      <t>で</t>
    </rPh>
    <rPh sb="30" eb="31">
      <t>かぎ</t>
    </rPh>
    <phoneticPr fontId="8" type="Hiragana"/>
  </si>
  <si>
    <t>②外来化学療法室</t>
  </si>
  <si>
    <t>(4)職員数</t>
    <phoneticPr fontId="8"/>
  </si>
  <si>
    <t>総職員数（事務職員含む、常勤職員の人数）</t>
    <phoneticPr fontId="8"/>
  </si>
  <si>
    <t>人</t>
    <rPh sb="0" eb="1">
      <t>ヒト</t>
    </rPh>
    <phoneticPr fontId="8"/>
  </si>
  <si>
    <t>・ 常勤：原則として病院で定めた勤務時間の全てを勤務する者をいう。病院で定めた医師の１週間の勤務時間が、32時間未満の場合は、
　　　　　32時間以上勤務している者を常勤とし、その他は非常勤とする。</t>
  </si>
  <si>
    <t>①職種別内訳</t>
    <phoneticPr fontId="8"/>
  </si>
  <si>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8"/>
  </si>
  <si>
    <t>非常勤</t>
    <phoneticPr fontId="8"/>
  </si>
  <si>
    <t>常勤</t>
    <phoneticPr fontId="8"/>
  </si>
  <si>
    <t>※（常勤換算）</t>
    <phoneticPr fontId="8"/>
  </si>
  <si>
    <t>医師</t>
  </si>
  <si>
    <t>歯科医師</t>
    <rPh sb="0" eb="2">
      <t>シカ</t>
    </rPh>
    <rPh sb="2" eb="4">
      <t>イシ</t>
    </rPh>
    <phoneticPr fontId="8"/>
  </si>
  <si>
    <t>薬剤師</t>
    <rPh sb="0" eb="3">
      <t>ヤクザイシ</t>
    </rPh>
    <phoneticPr fontId="8"/>
  </si>
  <si>
    <t>保健師</t>
    <rPh sb="0" eb="2">
      <t>ホケン</t>
    </rPh>
    <rPh sb="2" eb="3">
      <t>シ</t>
    </rPh>
    <phoneticPr fontId="8"/>
  </si>
  <si>
    <t>助産師</t>
    <rPh sb="0" eb="3">
      <t>ジョサンシ</t>
    </rPh>
    <phoneticPr fontId="8"/>
  </si>
  <si>
    <t>看護師</t>
    <rPh sb="0" eb="2">
      <t>カンゴ</t>
    </rPh>
    <rPh sb="2" eb="3">
      <t>シ</t>
    </rPh>
    <phoneticPr fontId="8"/>
  </si>
  <si>
    <t>准看護師</t>
    <rPh sb="0" eb="1">
      <t>ジュン</t>
    </rPh>
    <rPh sb="1" eb="3">
      <t>カンゴ</t>
    </rPh>
    <rPh sb="3" eb="4">
      <t>シ</t>
    </rPh>
    <phoneticPr fontId="8"/>
  </si>
  <si>
    <t>理学療法士</t>
    <rPh sb="0" eb="2">
      <t>リガク</t>
    </rPh>
    <rPh sb="2" eb="4">
      <t>リョウホウ</t>
    </rPh>
    <rPh sb="4" eb="5">
      <t>シ</t>
    </rPh>
    <phoneticPr fontId="8"/>
  </si>
  <si>
    <t>作業療法士</t>
    <rPh sb="0" eb="2">
      <t>サギョウ</t>
    </rPh>
    <rPh sb="2" eb="4">
      <t>リョウホウ</t>
    </rPh>
    <rPh sb="4" eb="5">
      <t>シ</t>
    </rPh>
    <phoneticPr fontId="8"/>
  </si>
  <si>
    <t>視能訓練士</t>
    <rPh sb="0" eb="1">
      <t>シ</t>
    </rPh>
    <rPh sb="1" eb="2">
      <t>ノウ</t>
    </rPh>
    <rPh sb="2" eb="4">
      <t>クンレン</t>
    </rPh>
    <rPh sb="4" eb="5">
      <t>シ</t>
    </rPh>
    <phoneticPr fontId="8"/>
  </si>
  <si>
    <t>言語聴覚士</t>
    <rPh sb="0" eb="2">
      <t>ゲンゴ</t>
    </rPh>
    <rPh sb="2" eb="4">
      <t>チョウカク</t>
    </rPh>
    <rPh sb="4" eb="5">
      <t>シ</t>
    </rPh>
    <phoneticPr fontId="8"/>
  </si>
  <si>
    <t>義肢装具士</t>
    <rPh sb="0" eb="2">
      <t>ギシ</t>
    </rPh>
    <rPh sb="2" eb="4">
      <t>ソウグ</t>
    </rPh>
    <rPh sb="4" eb="5">
      <t>シ</t>
    </rPh>
    <phoneticPr fontId="8"/>
  </si>
  <si>
    <t>歯科衛生士</t>
    <rPh sb="0" eb="2">
      <t>シカ</t>
    </rPh>
    <rPh sb="2" eb="4">
      <t>エイセイ</t>
    </rPh>
    <rPh sb="4" eb="5">
      <t>シ</t>
    </rPh>
    <phoneticPr fontId="8"/>
  </si>
  <si>
    <t>歯科技工士</t>
    <rPh sb="0" eb="2">
      <t>シカ</t>
    </rPh>
    <rPh sb="2" eb="5">
      <t>ギコウシ</t>
    </rPh>
    <phoneticPr fontId="8"/>
  </si>
  <si>
    <t>診療放射線技師</t>
    <rPh sb="0" eb="2">
      <t>シンリョウ</t>
    </rPh>
    <rPh sb="2" eb="5">
      <t>ホウシャセン</t>
    </rPh>
    <rPh sb="5" eb="7">
      <t>ギシ</t>
    </rPh>
    <phoneticPr fontId="8"/>
  </si>
  <si>
    <t>臨床検査技師</t>
    <rPh sb="0" eb="2">
      <t>リンショウ</t>
    </rPh>
    <rPh sb="2" eb="4">
      <t>ケンサ</t>
    </rPh>
    <rPh sb="4" eb="6">
      <t>ギシ</t>
    </rPh>
    <phoneticPr fontId="8"/>
  </si>
  <si>
    <t>衛生検査技師</t>
    <rPh sb="0" eb="2">
      <t>エイセイ</t>
    </rPh>
    <rPh sb="2" eb="4">
      <t>ケンサ</t>
    </rPh>
    <rPh sb="4" eb="6">
      <t>ギシ</t>
    </rPh>
    <phoneticPr fontId="8"/>
  </si>
  <si>
    <t>臨床工学技士</t>
    <rPh sb="0" eb="2">
      <t>リンショウ</t>
    </rPh>
    <rPh sb="2" eb="4">
      <t>コウガク</t>
    </rPh>
    <rPh sb="4" eb="6">
      <t>ギシ</t>
    </rPh>
    <phoneticPr fontId="8"/>
  </si>
  <si>
    <t>管理栄養士</t>
    <rPh sb="0" eb="2">
      <t>カンリ</t>
    </rPh>
    <rPh sb="2" eb="4">
      <t>エイヨウ</t>
    </rPh>
    <rPh sb="4" eb="5">
      <t>シ</t>
    </rPh>
    <phoneticPr fontId="8"/>
  </si>
  <si>
    <t>栄養士</t>
    <rPh sb="0" eb="3">
      <t>エイヨウシ</t>
    </rPh>
    <phoneticPr fontId="8"/>
  </si>
  <si>
    <t>社会福祉士</t>
    <rPh sb="0" eb="5">
      <t>シャカイフクシシ</t>
    </rPh>
    <phoneticPr fontId="8"/>
  </si>
  <si>
    <t>精神保健福祉士</t>
    <rPh sb="0" eb="2">
      <t>セイシン</t>
    </rPh>
    <rPh sb="2" eb="4">
      <t>ホケン</t>
    </rPh>
    <rPh sb="4" eb="6">
      <t>フクシ</t>
    </rPh>
    <rPh sb="6" eb="7">
      <t>シ</t>
    </rPh>
    <phoneticPr fontId="8"/>
  </si>
  <si>
    <t>公認心理師</t>
    <rPh sb="0" eb="2">
      <t>コウニン</t>
    </rPh>
    <rPh sb="2" eb="4">
      <t>シンリ</t>
    </rPh>
    <rPh sb="4" eb="5">
      <t>シ</t>
    </rPh>
    <phoneticPr fontId="8"/>
  </si>
  <si>
    <t>介護福祉士</t>
    <rPh sb="0" eb="2">
      <t>カイゴ</t>
    </rPh>
    <rPh sb="2" eb="4">
      <t>フクシ</t>
    </rPh>
    <rPh sb="4" eb="5">
      <t>シ</t>
    </rPh>
    <phoneticPr fontId="8"/>
  </si>
  <si>
    <t>救命救急士</t>
    <rPh sb="0" eb="2">
      <t>キュウメイ</t>
    </rPh>
    <rPh sb="2" eb="4">
      <t>キュウキュウ</t>
    </rPh>
    <rPh sb="4" eb="5">
      <t>シ</t>
    </rPh>
    <phoneticPr fontId="8"/>
  </si>
  <si>
    <t>※②～④については、複数の資格を持つものは、両方にカウントする。</t>
    <phoneticPr fontId="8"/>
  </si>
  <si>
    <t>非常勤</t>
    <rPh sb="0" eb="3">
      <t>ヒジョウキン</t>
    </rPh>
    <phoneticPr fontId="8"/>
  </si>
  <si>
    <t>常勤</t>
    <rPh sb="0" eb="2">
      <t>ジョウキン</t>
    </rPh>
    <phoneticPr fontId="8"/>
  </si>
  <si>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8"/>
  </si>
  <si>
    <t>※（常勤換算）</t>
    <rPh sb="2" eb="4">
      <t>ジョウキン</t>
    </rPh>
    <rPh sb="4" eb="6">
      <t>カンサン</t>
    </rPh>
    <phoneticPr fontId="8"/>
  </si>
  <si>
    <t>一般社団法人　日本内科学会　内科専門医</t>
  </si>
  <si>
    <t>人</t>
  </si>
  <si>
    <t>公益社団法人　日本小児科学会　小児科専門医</t>
  </si>
  <si>
    <t>公益社団法人  日本皮膚科学会　皮膚科専門医</t>
  </si>
  <si>
    <t>公益社団法人　日本精神神経学会　精神科専門医</t>
  </si>
  <si>
    <t>一般社団法人　日本外科学会　外科専門医</t>
  </si>
  <si>
    <t>公益社団法人　日本整形外科学会　整形外科専門医</t>
  </si>
  <si>
    <t>公益社団法人  日本産科婦人科学会　産婦人科専門医</t>
  </si>
  <si>
    <t>公益社団法人　日本婦人科腫瘍学会　婦人科腫瘍専門医</t>
  </si>
  <si>
    <t>公益財団法人  日本眼科学会 　眼科専門医</t>
  </si>
  <si>
    <t>一般社団法人  日本耳鼻咽喉科頭頚部外科学会 　耳鼻咽喉科専門医</t>
  </si>
  <si>
    <t>特定非営利活動法人　日本頭頸部外科学会　頭頸部がん専門医</t>
  </si>
  <si>
    <t>一般社団法人  日本泌尿器科学会　泌尿器科専門医</t>
  </si>
  <si>
    <t>一般社団法人  日本泌尿器科学会/日本泌尿器内視鏡学会　泌尿器腹腔鏡技術認定医</t>
  </si>
  <si>
    <t>一般社団法人　日本脳神経外科学会　脳神経外科専門医</t>
  </si>
  <si>
    <t>公益社団法人  日本医学放射線学会　 放射線科専門医</t>
  </si>
  <si>
    <t>一般財団法人  日本インターベンショナルラジオロジー学会　IVR専門医</t>
  </si>
  <si>
    <t>一般社団法人　日本核医学会　核医学専門医</t>
  </si>
  <si>
    <t>一般社団法人　日本核医学会　PET核医学認定医</t>
  </si>
  <si>
    <t>公益社団法人　日本麻酔科学会　麻酔科専門医</t>
  </si>
  <si>
    <t>一般財団法人  日本ペインクリニック学会　ペインクリニック専門医</t>
  </si>
  <si>
    <t>一般社団法人　日本集中治療医学会　集中治療専門医</t>
  </si>
  <si>
    <t>一般社団法人  日本病理学会 　病理専門医</t>
  </si>
  <si>
    <t>公益社団法人　日本臨床細胞学会　細胞診専門医</t>
  </si>
  <si>
    <t>一般社団法人　日本臨床検査医学会　臨床検査専門医</t>
  </si>
  <si>
    <t>一般社団法人  日本救急医学会　救急科専門医</t>
  </si>
  <si>
    <t>一般社団法人　日本形成外科学会　形成外科専門医</t>
  </si>
  <si>
    <t>一般社団法人　日本形成外科学会　皮膚腫瘍外科指導専門医</t>
  </si>
  <si>
    <t>公益社団法人　日本リハビリテーション医学会　リハビリテーション科専門医</t>
  </si>
  <si>
    <t>一般社団法人　日本内科学会　総合内科専門医</t>
  </si>
  <si>
    <t>一般社団法人　日本消化器病学会　消化器病専門医</t>
  </si>
  <si>
    <t>一般社団法人　日本循環器学会　循環器専門医</t>
  </si>
  <si>
    <t>一般社団法人　日本呼吸器学会　呼吸器専門医</t>
  </si>
  <si>
    <t>特定非営利活動法人　日本呼吸器内視鏡学会　気管支鏡専門医</t>
  </si>
  <si>
    <t>一般社団法人　日本血液学会　血液専門医</t>
  </si>
  <si>
    <t>一般社団法人　日本造血・免疫細胞療法学会　造血細胞移植認定医</t>
  </si>
  <si>
    <t>一般社団法人 日本内分泌学会・日本糖尿病学会　内分泌代謝・糖尿病内科領域専門医</t>
  </si>
  <si>
    <t>一般社団法人　日本神経学会　神経内科専門医</t>
  </si>
  <si>
    <t>特定非営利活動法人　日本脳神経血管内治療学会　脳血管内治療専門医</t>
  </si>
  <si>
    <t>一般社団法人　日本脳卒中学会　専門医</t>
  </si>
  <si>
    <t>一般社団法人　日本腎臓学会　腎臓専門医</t>
  </si>
  <si>
    <t>一般社団法人　日本透析医学会　透析専門医</t>
  </si>
  <si>
    <t>膠原病・リウマチ内科領域専門医</t>
  </si>
  <si>
    <t>一般社団法人　日本リウマチ学会　リウマチ専門医</t>
  </si>
  <si>
    <t>一般社団法人　日本消化器外科学会　消化器外科専門医</t>
  </si>
  <si>
    <t>一般社団法人　日本消化器外科学会　消化器がん外科治療認定医</t>
  </si>
  <si>
    <t>一般社団法人  日本肝胆膵外科学会　高度技能指導医</t>
  </si>
  <si>
    <t>一般社団法人  日本肝胆膵外科学会　高度技能専門医</t>
  </si>
  <si>
    <t>一般社団法人　日本大腸肛門病学会　大腸肛門病専門医</t>
  </si>
  <si>
    <t>呼吸器外科専門医合同委員会　呼吸器外科専門医</t>
  </si>
  <si>
    <t>特定非営利活動法人  日本気管食道科学会　気管食道科専門医</t>
  </si>
  <si>
    <t>心臓血管外科専門医認定機構　心臓血管外科専門医</t>
  </si>
  <si>
    <t>一般社団法人　日本小児外科学会　小児外科専門医</t>
    <rPh sb="0" eb="2">
      <t>イッパン</t>
    </rPh>
    <rPh sb="2" eb="4">
      <t>シャダン</t>
    </rPh>
    <phoneticPr fontId="2"/>
  </si>
  <si>
    <t>一般社団法人　日本乳癌学会　乳腺外科専門医</t>
    <rPh sb="14" eb="16">
      <t>ニュウセン</t>
    </rPh>
    <rPh sb="16" eb="18">
      <t>ゲカ</t>
    </rPh>
    <rPh sb="18" eb="21">
      <t>センモンイ</t>
    </rPh>
    <phoneticPr fontId="2"/>
  </si>
  <si>
    <t>一般社団法人　日本乳癌学会　乳腺専門医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</si>
  <si>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</si>
  <si>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</si>
  <si>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公益社団法人  日本医学放射線学会　 放射線診断専門医</t>
  </si>
  <si>
    <t>公益社団法人　日本医学放射線学会　 放射線治療専門医</t>
  </si>
  <si>
    <t>一般社団法人  日本アレルギー学会　アレルギー専門医</t>
  </si>
  <si>
    <t>一般社団法人　日本感染症学会　感染症専門医</t>
  </si>
  <si>
    <r>
      <t>一般社団法人　日本老年医学会　老年</t>
    </r>
    <r>
      <rPr>
        <sz val="14"/>
        <color rgb="FF000000"/>
        <rFont val="ＭＳ Ｐゴシック"/>
        <family val="3"/>
        <charset val="128"/>
        <scheme val="minor"/>
      </rPr>
      <t>科専門医</t>
    </r>
    <rPh sb="17" eb="18">
      <t>カ</t>
    </rPh>
    <phoneticPr fontId="2"/>
  </si>
  <si>
    <t>公益社団法人　日本臨床腫瘍学会　腫瘍内科専門医</t>
    <rPh sb="0" eb="2">
      <t>コウエキ</t>
    </rPh>
    <rPh sb="2" eb="4">
      <t>シャダン</t>
    </rPh>
    <rPh sb="4" eb="6">
      <t>ホウジン</t>
    </rPh>
    <rPh sb="7" eb="9">
      <t>ニホン</t>
    </rPh>
    <rPh sb="9" eb="11">
      <t>リンショウ</t>
    </rPh>
    <rPh sb="11" eb="13">
      <t>シュヨウ</t>
    </rPh>
    <rPh sb="13" eb="15">
      <t>ガッカイ</t>
    </rPh>
    <rPh sb="16" eb="18">
      <t>シュヨウ</t>
    </rPh>
    <rPh sb="18" eb="20">
      <t>ナイカ</t>
    </rPh>
    <rPh sb="20" eb="23">
      <t>センモンイ</t>
    </rPh>
    <phoneticPr fontId="2"/>
  </si>
  <si>
    <t>一般社団法人　日本がん治療認定医機構　がん治療認定医</t>
  </si>
  <si>
    <t>特定非営利活動法人　日本臨床腫瘍学会　がん薬物療法専門医</t>
  </si>
  <si>
    <t>一般社団法人　日本内分泌外科学会　内分泌外科専門医</t>
  </si>
  <si>
    <t>一般社団法人　日本肝臓学会　肝臓専門医</t>
  </si>
  <si>
    <t>一般社団法人　日本消化器内視鏡学会　消化器内視鏡専門医</t>
  </si>
  <si>
    <t>一般社団法人　日本内分泌学会　内分泌代謝科専門医</t>
  </si>
  <si>
    <t>一般社団法人　日本糖尿病学会　糖尿病専門医</t>
  </si>
  <si>
    <t>一般社団法人　日本内視鏡外科学会　呼吸器外科領域　技術認定取得者</t>
    <rPh sb="29" eb="32">
      <t>しゅとくしゃ</t>
    </rPh>
    <phoneticPr fontId="8" type="Hiragana"/>
  </si>
  <si>
    <t>一般社団法人　日本内視鏡外科学会　産科婦人科領域　技術認定取得者</t>
    <phoneticPr fontId="8" type="Hiragana"/>
  </si>
  <si>
    <t>一般社団法人　日本内視鏡外科学会　消化器・一般外科領域　技術認定取得者</t>
    <phoneticPr fontId="8" type="Hiragana"/>
  </si>
  <si>
    <t>一般社団法人　日本内視鏡外科学会　泌尿器科領域　技術認定取得者</t>
    <phoneticPr fontId="8" type="Hiragana"/>
  </si>
  <si>
    <t>特定非営利活動法人　日本緩和医療学会　緩和医療専門医</t>
  </si>
  <si>
    <t>一般社団法人  日本禁煙学会　認定専門指導者</t>
  </si>
  <si>
    <t>一般社団法人　日本生殖医学会　生殖医療専門医</t>
  </si>
  <si>
    <t>一般社団法人　日本がん・生殖医療学会　認定がん・生殖医療ナビゲーター</t>
  </si>
  <si>
    <t>一般社団法人　日本人類遺伝学会　臨床遺伝専門医</t>
  </si>
  <si>
    <t>一般社団法人　日本超音波医学会　超音波専門医</t>
  </si>
  <si>
    <t>人</t>
    <rPh sb="0" eb="1">
      <t>ニン</t>
    </rPh>
    <phoneticPr fontId="8"/>
  </si>
  <si>
    <t>公益社団法人　日本口腔外科学会　口腔外科専門医（医師）</t>
  </si>
  <si>
    <t>一般社団法人　日本病理学会　口腔病理専門医（医師）</t>
  </si>
  <si>
    <t>公益社団法人　日本口腔外科学会　口腔外科専門医（歯科医師）</t>
  </si>
  <si>
    <t>一般社団法人　日本病理学会　口腔病理専門医（歯科医師）</t>
  </si>
  <si>
    <t>看護師（公益社団法人日本看護協会認定）</t>
  </si>
  <si>
    <t>がん看護専門看護師</t>
  </si>
  <si>
    <t>精神看護専門看護師</t>
  </si>
  <si>
    <t>地域看護専門看護師</t>
  </si>
  <si>
    <t>老人看護専門看護師</t>
  </si>
  <si>
    <t>急性・重症患者看護専門看護師</t>
  </si>
  <si>
    <t>感染症看護専門看護師</t>
  </si>
  <si>
    <t>家族支援専門看護師</t>
  </si>
  <si>
    <t>在宅看護専門看護師</t>
  </si>
  <si>
    <t>遺伝看護専門看護師</t>
  </si>
  <si>
    <t>放射線看護専門看護師</t>
  </si>
  <si>
    <t>クリティカルケア認定看護師　または 救急看護認定看護師　または 集中ケア認定看護師</t>
  </si>
  <si>
    <t>緩和ケア認定看護師　または　がん性疼痛看護認定看護師</t>
  </si>
  <si>
    <t>がん薬物療法看護認定看護師　または がん化学療法看護認定看護師</t>
  </si>
  <si>
    <t>在宅ケア認定看護師　または 訪問看護認定看護師</t>
  </si>
  <si>
    <t>生殖看護認定看護師　または 不妊症看護認定看護師</t>
  </si>
  <si>
    <t>摂食嚥下障害看護認定看護師　または 摂食・嚥下障害看護認定看護師</t>
  </si>
  <si>
    <t>皮膚排泄ケア認定看護師</t>
  </si>
  <si>
    <t>感染管理認定看護師</t>
  </si>
  <si>
    <t>手術看護認定看護師</t>
  </si>
  <si>
    <t>乳癌看護認定看護師</t>
  </si>
  <si>
    <t>認知症看護認定看護師</t>
  </si>
  <si>
    <t>がん放射線療法看護認定看護師</t>
  </si>
  <si>
    <t>③その他専門的技術・知識を有する医療従事者</t>
    <rPh sb="3" eb="4">
      <t>ホカ</t>
    </rPh>
    <rPh sb="6" eb="7">
      <t>テキ</t>
    </rPh>
    <rPh sb="7" eb="9">
      <t>ギジュツ</t>
    </rPh>
    <rPh sb="10" eb="12">
      <t>チシキ</t>
    </rPh>
    <rPh sb="13" eb="14">
      <t>ユウ</t>
    </rPh>
    <rPh sb="16" eb="21">
      <t>イリョウジュウジシャ</t>
    </rPh>
    <phoneticPr fontId="8"/>
  </si>
  <si>
    <t>一般社団法人　日本臨床腫瘍薬学会　外来がん治療認定薬剤師</t>
  </si>
  <si>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8"/>
  </si>
  <si>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8"/>
  </si>
  <si>
    <t>一般社団法人　日本緩和医療薬学会　緩和薬物療法認定薬剤師</t>
  </si>
  <si>
    <t>特定非営利活動法人　日本乳がん検診精度管理中央機構
検診マンモグラフィ撮影診療放射線技師</t>
  </si>
  <si>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8"/>
  </si>
  <si>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8"/>
  </si>
  <si>
    <t>一般財団法人　医学物理士認定機構　医学物理士</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</si>
  <si>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8"/>
  </si>
  <si>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</si>
  <si>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</si>
  <si>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</si>
  <si>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8"/>
  </si>
  <si>
    <t>一般社団法人　日本生殖心理学会　がん・生殖医療専門心理士</t>
    <phoneticPr fontId="8" type="Hiragana"/>
  </si>
  <si>
    <t>④その他の従事者</t>
    <rPh sb="3" eb="4">
      <t>タ</t>
    </rPh>
    <rPh sb="5" eb="8">
      <t>ジュウジシャ</t>
    </rPh>
    <phoneticPr fontId="8"/>
  </si>
  <si>
    <t>診療録管理部門の職員</t>
    <rPh sb="0" eb="3">
      <t>シンリョウロク</t>
    </rPh>
    <rPh sb="3" eb="5">
      <t>カンリ</t>
    </rPh>
    <rPh sb="5" eb="7">
      <t>ブモン</t>
    </rPh>
    <rPh sb="8" eb="10">
      <t>ショクイン</t>
    </rPh>
    <phoneticPr fontId="8"/>
  </si>
  <si>
    <t>公益財団法人　日本臨床心理士資格認定協会　臨床心理士</t>
    <phoneticPr fontId="8"/>
  </si>
  <si>
    <r>
      <rPr>
        <sz val="14"/>
        <color rgb="FF000000"/>
        <rFont val="ＭＳ Ｐゴシック"/>
        <family val="3"/>
        <charset val="128"/>
      </rPr>
      <t>臨</t>
    </r>
    <r>
      <rPr>
        <sz val="12"/>
        <color rgb="FF000000"/>
        <rFont val="ＭＳ Ｐゴシック"/>
        <family val="3"/>
        <charset val="128"/>
      </rPr>
      <t>床試験コーディネータ</t>
    </r>
    <r>
      <rPr>
        <sz val="14"/>
        <color rgb="FF000000"/>
        <rFont val="ＭＳ Ｐゴシック"/>
        <family val="3"/>
        <charset val="128"/>
      </rPr>
      <t>ー</t>
    </r>
  </si>
  <si>
    <t>(5)その他　</t>
    <rPh sb="5" eb="6">
      <t>タ</t>
    </rPh>
    <phoneticPr fontId="8"/>
  </si>
  <si>
    <t>①夜間（深夜も含む）救急対応の可否</t>
    <rPh sb="1" eb="3">
      <t>ヤカン</t>
    </rPh>
    <rPh sb="4" eb="6">
      <t>シンヤ</t>
    </rPh>
    <rPh sb="7" eb="8">
      <t>フク</t>
    </rPh>
    <rPh sb="10" eb="12">
      <t>キュウキュウ</t>
    </rPh>
    <rPh sb="12" eb="14">
      <t>タイオウ</t>
    </rPh>
    <rPh sb="15" eb="17">
      <t>カヒ</t>
    </rPh>
    <phoneticPr fontId="8"/>
  </si>
  <si>
    <t>（可／否）</t>
    <rPh sb="1" eb="2">
      <t>カ</t>
    </rPh>
    <rPh sb="3" eb="4">
      <t>ヒ</t>
    </rPh>
    <phoneticPr fontId="8"/>
  </si>
  <si>
    <t>②各種委員会の設置状況</t>
    <rPh sb="1" eb="3">
      <t>カクシュ</t>
    </rPh>
    <rPh sb="3" eb="6">
      <t>イインカイ</t>
    </rPh>
    <rPh sb="7" eb="9">
      <t>セッチ</t>
    </rPh>
    <rPh sb="9" eb="11">
      <t>ジョウキョウ</t>
    </rPh>
    <phoneticPr fontId="8"/>
  </si>
  <si>
    <t>倫理審査委員会</t>
    <rPh sb="0" eb="2">
      <t>リンリ</t>
    </rPh>
    <rPh sb="2" eb="4">
      <t>シンサ</t>
    </rPh>
    <rPh sb="4" eb="7">
      <t>イインカイ</t>
    </rPh>
    <phoneticPr fontId="8"/>
  </si>
  <si>
    <t>（あり／なし）</t>
    <phoneticPr fontId="8"/>
  </si>
  <si>
    <t>年</t>
    <rPh sb="0" eb="1">
      <t>ネン</t>
    </rPh>
    <phoneticPr fontId="8"/>
  </si>
  <si>
    <t>治験審査委員会</t>
    <rPh sb="0" eb="2">
      <t>チケン</t>
    </rPh>
    <rPh sb="2" eb="4">
      <t>シンサ</t>
    </rPh>
    <rPh sb="4" eb="7">
      <t>イインカイ</t>
    </rPh>
    <phoneticPr fontId="8"/>
  </si>
  <si>
    <t>医療安全委員会</t>
    <rPh sb="0" eb="2">
      <t>イリョウ</t>
    </rPh>
    <rPh sb="2" eb="4">
      <t>アンゼン</t>
    </rPh>
    <rPh sb="4" eb="7">
      <t>イインカイ</t>
    </rPh>
    <phoneticPr fontId="8"/>
  </si>
  <si>
    <t>(6)患者数・診療件数の状況</t>
    <rPh sb="7" eb="9">
      <t>シンリョウ</t>
    </rPh>
    <rPh sb="9" eb="11">
      <t>ケンスウ</t>
    </rPh>
    <phoneticPr fontId="8"/>
  </si>
  <si>
    <t>①</t>
    <phoneticPr fontId="8"/>
  </si>
  <si>
    <t>患者数等</t>
    <phoneticPr fontId="8"/>
  </si>
  <si>
    <t>年間入院患者延べ数※１</t>
    <rPh sb="0" eb="2">
      <t>ネンカン</t>
    </rPh>
    <rPh sb="2" eb="4">
      <t>ニュウイン</t>
    </rPh>
    <rPh sb="4" eb="6">
      <t>カンジャ</t>
    </rPh>
    <rPh sb="6" eb="7">
      <t>ノ</t>
    </rPh>
    <rPh sb="8" eb="9">
      <t>スウ</t>
    </rPh>
    <phoneticPr fontId="8"/>
  </si>
  <si>
    <t>年間入院がん患者延べ数※２</t>
  </si>
  <si>
    <t>年間入院患者延べ数に占めるがん患者の割合</t>
    <rPh sb="0" eb="2">
      <t>ネンカン</t>
    </rPh>
    <rPh sb="2" eb="4">
      <t>ニュウイン</t>
    </rPh>
    <rPh sb="4" eb="6">
      <t>カンジャ</t>
    </rPh>
    <rPh sb="6" eb="7">
      <t>ノ</t>
    </rPh>
    <rPh sb="8" eb="9">
      <t>スウ</t>
    </rPh>
    <rPh sb="10" eb="11">
      <t>シ</t>
    </rPh>
    <rPh sb="15" eb="17">
      <t>カンジャ</t>
    </rPh>
    <rPh sb="18" eb="20">
      <t>ワリアイ</t>
    </rPh>
    <phoneticPr fontId="8"/>
  </si>
  <si>
    <t>％</t>
    <phoneticPr fontId="8"/>
  </si>
  <si>
    <t>年間外来がん患者延べ数※3</t>
    <rPh sb="0" eb="2">
      <t>ネンカン</t>
    </rPh>
    <rPh sb="2" eb="4">
      <t>ガイライ</t>
    </rPh>
    <rPh sb="6" eb="8">
      <t>カンジャ</t>
    </rPh>
    <rPh sb="8" eb="9">
      <t>ノ</t>
    </rPh>
    <rPh sb="10" eb="11">
      <t>カズ</t>
    </rPh>
    <phoneticPr fontId="8"/>
  </si>
  <si>
    <t>年間院内死亡がん患者数</t>
    <rPh sb="0" eb="2">
      <t>ねんかん</t>
    </rPh>
    <rPh sb="2" eb="4">
      <t>いんない</t>
    </rPh>
    <rPh sb="4" eb="6">
      <t>しぼう</t>
    </rPh>
    <rPh sb="8" eb="11">
      <t>かんじゃすう</t>
    </rPh>
    <phoneticPr fontId="8" type="Hiragana"/>
  </si>
  <si>
    <t>②</t>
    <phoneticPr fontId="8"/>
  </si>
  <si>
    <t>検査等の実施状況</t>
    <rPh sb="0" eb="2">
      <t>ケンサ</t>
    </rPh>
    <rPh sb="2" eb="3">
      <t>トウ</t>
    </rPh>
    <rPh sb="4" eb="6">
      <t>ジッシ</t>
    </rPh>
    <rPh sb="6" eb="8">
      <t>ジョウキョウ</t>
    </rPh>
    <phoneticPr fontId="8"/>
  </si>
  <si>
    <t>ア</t>
    <phoneticPr fontId="8"/>
  </si>
  <si>
    <t>病理診断の件数</t>
    <rPh sb="0" eb="1">
      <t>ビョウ</t>
    </rPh>
    <rPh sb="1" eb="2">
      <t>リ</t>
    </rPh>
    <rPh sb="2" eb="4">
      <t>シンダン</t>
    </rPh>
    <rPh sb="5" eb="7">
      <t>ケンスウ</t>
    </rPh>
    <phoneticPr fontId="8"/>
  </si>
  <si>
    <t>病理組織診断</t>
    <rPh sb="2" eb="4">
      <t>ソシキ</t>
    </rPh>
    <phoneticPr fontId="8"/>
  </si>
  <si>
    <t>件</t>
    <rPh sb="0" eb="1">
      <t>ケン</t>
    </rPh>
    <phoneticPr fontId="8"/>
  </si>
  <si>
    <t>病理細胞診断</t>
    <rPh sb="0" eb="2">
      <t>びょうり</t>
    </rPh>
    <phoneticPr fontId="8" type="Hiragana"/>
  </si>
  <si>
    <t>病理組織迅速組織顕微鏡検査</t>
    <phoneticPr fontId="8" type="Hiragana"/>
  </si>
  <si>
    <t>手術等の状況</t>
    <rPh sb="0" eb="2">
      <t>シュジュツ</t>
    </rPh>
    <rPh sb="2" eb="3">
      <t>トウ</t>
    </rPh>
    <rPh sb="4" eb="6">
      <t>ジョウキョウ</t>
    </rPh>
    <phoneticPr fontId="8"/>
  </si>
  <si>
    <t>大腸がん・肺がん・胃がん・乳がん・前立腺がん・肝胆膵がんに関する悪性腫瘍の手術件数（令和４年１月１日～12月31日）</t>
    <rPh sb="0" eb="2">
      <t>ダイチョウ</t>
    </rPh>
    <rPh sb="13" eb="14">
      <t>ニュウ</t>
    </rPh>
    <rPh sb="17" eb="20">
      <t>ゼンリツセン</t>
    </rPh>
    <rPh sb="29" eb="30">
      <t>カン</t>
    </rPh>
    <rPh sb="39" eb="41">
      <t>ケンスウ</t>
    </rPh>
    <rPh sb="42" eb="44">
      <t>レイワ</t>
    </rPh>
    <rPh sb="45" eb="46">
      <t>ネン</t>
    </rPh>
    <rPh sb="47" eb="48">
      <t>ガツ</t>
    </rPh>
    <rPh sb="49" eb="50">
      <t>ニチ</t>
    </rPh>
    <rPh sb="53" eb="54">
      <t>ガツ</t>
    </rPh>
    <rPh sb="56" eb="57">
      <t>ニチ</t>
    </rPh>
    <phoneticPr fontId="8"/>
  </si>
  <si>
    <t>大腸がん（C18$、C19、C20、D01.0、D01.1、D01.2）の手術件数</t>
    <rPh sb="37" eb="39">
      <t>シュジュツ</t>
    </rPh>
    <rPh sb="39" eb="41">
      <t>ケンスウ</t>
    </rPh>
    <phoneticPr fontId="8"/>
  </si>
  <si>
    <t xml:space="preserve">開腹手術　K7193、K739$、K740$
</t>
    <rPh sb="0" eb="2">
      <t>カイフク</t>
    </rPh>
    <rPh sb="2" eb="4">
      <t>シュジュツ</t>
    </rPh>
    <phoneticPr fontId="8"/>
  </si>
  <si>
    <t xml:space="preserve">腹腔鏡下手術　K719-3、K740-2$
</t>
    <phoneticPr fontId="8"/>
  </si>
  <si>
    <t xml:space="preserve"> </t>
    <phoneticPr fontId="8" type="Hiragana"/>
  </si>
  <si>
    <t>うち、内視鏡手術用支援機器を用いるもの（ロボット支援手術）</t>
    <phoneticPr fontId="8" type="Hiragana"/>
  </si>
  <si>
    <t>内視鏡手術　K721$、K721-4、K739-2、Ｋ739-3</t>
    <rPh sb="0" eb="3">
      <t>ナイシキョウ</t>
    </rPh>
    <rPh sb="3" eb="5">
      <t>シュジュツ</t>
    </rPh>
    <phoneticPr fontId="8"/>
  </si>
  <si>
    <t>肺がん（C34$、D02.2）の手術件数</t>
    <rPh sb="16" eb="18">
      <t>シュジュツ</t>
    </rPh>
    <rPh sb="18" eb="20">
      <t>ケンスウ</t>
    </rPh>
    <phoneticPr fontId="8"/>
  </si>
  <si>
    <t>開胸手術　K511$、K514$、K518$</t>
    <rPh sb="0" eb="1">
      <t>カイ</t>
    </rPh>
    <rPh sb="1" eb="2">
      <t>キョウ</t>
    </rPh>
    <rPh sb="2" eb="4">
      <t>シュジュツ</t>
    </rPh>
    <phoneticPr fontId="8"/>
  </si>
  <si>
    <t>胸腔鏡下手術　K514-2$</t>
    <phoneticPr fontId="8"/>
  </si>
  <si>
    <t>　</t>
    <phoneticPr fontId="8"/>
  </si>
  <si>
    <t>胃がん（C16$、D00.2）の手術件数</t>
    <rPh sb="0" eb="1">
      <t>イ</t>
    </rPh>
    <rPh sb="16" eb="18">
      <t>シュジュツ</t>
    </rPh>
    <rPh sb="18" eb="20">
      <t>ケンスウ</t>
    </rPh>
    <phoneticPr fontId="8"/>
  </si>
  <si>
    <t>開腹手術　K654-2、K6552、K655-42、K6572</t>
    <rPh sb="0" eb="2">
      <t>カイフク</t>
    </rPh>
    <rPh sb="2" eb="4">
      <t>シュジュツ</t>
    </rPh>
    <phoneticPr fontId="8"/>
  </si>
  <si>
    <t>腹腔鏡下手術　K654-3$、K655-22、K655-52、K655-23、K655-53、K657-22、K657-24、K657-23</t>
    <phoneticPr fontId="8"/>
  </si>
  <si>
    <t>　　うち、腹腔鏡下手術（内視鏡手術用支援機器を用いるもの（ロボット支援手術））　K655-23、K655-53、K657-24</t>
    <phoneticPr fontId="8" type="Hiragana"/>
  </si>
  <si>
    <t>内視鏡手術　粘膜切除術（EMR）K6531</t>
    <rPh sb="0" eb="3">
      <t>ナイシキョウ</t>
    </rPh>
    <rPh sb="3" eb="5">
      <t>シュジュツ</t>
    </rPh>
    <phoneticPr fontId="8"/>
  </si>
  <si>
    <t>内視鏡手術　粘膜下層剥離術（ESD）K6532</t>
    <rPh sb="0" eb="3">
      <t>ナイシキョウ</t>
    </rPh>
    <rPh sb="3" eb="5">
      <t>シュジュツ</t>
    </rPh>
    <phoneticPr fontId="8"/>
  </si>
  <si>
    <t>乳がん（C50$、D05$）の手術件数</t>
    <rPh sb="15" eb="17">
      <t>シュジュツ</t>
    </rPh>
    <rPh sb="17" eb="19">
      <t>ケンスウ</t>
    </rPh>
    <phoneticPr fontId="8"/>
  </si>
  <si>
    <t>手術　K476$</t>
    <rPh sb="0" eb="2">
      <t>シュジュツ</t>
    </rPh>
    <phoneticPr fontId="8"/>
  </si>
  <si>
    <t>乳癌冷凍凝固摘出術　K475-2</t>
    <rPh sb="0" eb="2">
      <t>ニュウガン</t>
    </rPh>
    <rPh sb="2" eb="4">
      <t>レイトウ</t>
    </rPh>
    <rPh sb="4" eb="6">
      <t>ギョウコ</t>
    </rPh>
    <rPh sb="6" eb="8">
      <t>テキシュツ</t>
    </rPh>
    <rPh sb="8" eb="9">
      <t>ジュツ</t>
    </rPh>
    <phoneticPr fontId="8"/>
  </si>
  <si>
    <t>乳腺腫瘍摘出術（生検）　K474$</t>
    <rPh sb="0" eb="2">
      <t>ニュウセン</t>
    </rPh>
    <rPh sb="2" eb="4">
      <t>シュヨウ</t>
    </rPh>
    <rPh sb="4" eb="6">
      <t>テキシュツ</t>
    </rPh>
    <rPh sb="6" eb="7">
      <t>ジュツ</t>
    </rPh>
    <rPh sb="8" eb="9">
      <t>セイ</t>
    </rPh>
    <rPh sb="9" eb="10">
      <t>ケン</t>
    </rPh>
    <phoneticPr fontId="8"/>
  </si>
  <si>
    <t>乳腺腫瘍画像ガイド下吸引術　K474-3$</t>
    <rPh sb="0" eb="2">
      <t>ニュウセン</t>
    </rPh>
    <rPh sb="2" eb="4">
      <t>シュヨウ</t>
    </rPh>
    <rPh sb="4" eb="6">
      <t>ガゾウ</t>
    </rPh>
    <rPh sb="9" eb="10">
      <t>シタ</t>
    </rPh>
    <rPh sb="10" eb="12">
      <t>キュウイン</t>
    </rPh>
    <rPh sb="12" eb="13">
      <t>ジュツ</t>
    </rPh>
    <phoneticPr fontId="8"/>
  </si>
  <si>
    <t>乳房再建術（乳房切除後）　二次的に行うもの　K476-32</t>
    <rPh sb="14" eb="15">
      <t>ツギ</t>
    </rPh>
    <phoneticPr fontId="8"/>
  </si>
  <si>
    <t>前立腺がん（C61）の手術件数</t>
    <rPh sb="0" eb="3">
      <t>ゼンリツセン</t>
    </rPh>
    <rPh sb="11" eb="13">
      <t>シュジュツ</t>
    </rPh>
    <rPh sb="13" eb="15">
      <t>ケンスウ</t>
    </rPh>
    <phoneticPr fontId="8"/>
  </si>
  <si>
    <t xml:space="preserve">開腹手術　K843
</t>
    <rPh sb="0" eb="2">
      <t>カイフク</t>
    </rPh>
    <rPh sb="2" eb="4">
      <t>シュジュツ</t>
    </rPh>
    <phoneticPr fontId="8"/>
  </si>
  <si>
    <t>腹腔鏡下手術　K843-2、K843-3、K843-4</t>
    <phoneticPr fontId="8"/>
  </si>
  <si>
    <t xml:space="preserve">　　うち、腹腔鏡下手術（内視鏡手術用支援機器を用いるもの（ロボット支援手術））　K843-4	</t>
    <phoneticPr fontId="8"/>
  </si>
  <si>
    <t>肝臓がん（C22$、D01.5）の手術件数</t>
    <rPh sb="17" eb="19">
      <t>シュジュツ</t>
    </rPh>
    <rPh sb="19" eb="21">
      <t>ケンスウ</t>
    </rPh>
    <phoneticPr fontId="8"/>
  </si>
  <si>
    <t xml:space="preserve">開腹手術　K695$
</t>
    <rPh sb="0" eb="2">
      <t>カイフク</t>
    </rPh>
    <rPh sb="2" eb="4">
      <t>シュジュツ</t>
    </rPh>
    <phoneticPr fontId="8"/>
  </si>
  <si>
    <t>腹腔鏡下手術　K695-2$</t>
    <rPh sb="0" eb="2">
      <t>フククウ</t>
    </rPh>
    <rPh sb="2" eb="3">
      <t>カガミ</t>
    </rPh>
    <rPh sb="3" eb="4">
      <t>シタ</t>
    </rPh>
    <rPh sb="4" eb="6">
      <t>シュジュツ</t>
    </rPh>
    <phoneticPr fontId="8"/>
  </si>
  <si>
    <t>マイクロ波凝固法　K697-2$　　</t>
    <phoneticPr fontId="8"/>
  </si>
  <si>
    <t>ラジオ波焼灼療法　K697-3$</t>
    <phoneticPr fontId="8"/>
  </si>
  <si>
    <t>胆のうがん（C23）の手術件数</t>
    <rPh sb="0" eb="1">
      <t>タン</t>
    </rPh>
    <rPh sb="11" eb="13">
      <t>シュジュツ</t>
    </rPh>
    <rPh sb="13" eb="15">
      <t>ケンスウ</t>
    </rPh>
    <phoneticPr fontId="8"/>
  </si>
  <si>
    <t>開腹手術　K675$</t>
    <rPh sb="0" eb="2">
      <t>カイフク</t>
    </rPh>
    <rPh sb="2" eb="4">
      <t>シュジュツ</t>
    </rPh>
    <phoneticPr fontId="8"/>
  </si>
  <si>
    <t>腹腔鏡下手術　K675-2</t>
    <phoneticPr fontId="8"/>
  </si>
  <si>
    <t>胆管がん（C240、C241、C248、C249）の手術件数</t>
    <rPh sb="0" eb="2">
      <t>タンカン</t>
    </rPh>
    <rPh sb="26" eb="28">
      <t>シュジュツ</t>
    </rPh>
    <rPh sb="28" eb="30">
      <t>ケンスウ</t>
    </rPh>
    <phoneticPr fontId="8"/>
  </si>
  <si>
    <t>開腹手術　K677、K677-2</t>
    <rPh sb="0" eb="2">
      <t>カイフク</t>
    </rPh>
    <rPh sb="2" eb="4">
      <t>シュジュツ</t>
    </rPh>
    <phoneticPr fontId="8"/>
  </si>
  <si>
    <t>膵臓がん（C250、C251、C252、C253、C254、C257、C258、C259）の手術件数</t>
    <rPh sb="0" eb="2">
      <t>スイゾウ</t>
    </rPh>
    <rPh sb="46" eb="48">
      <t>シュジュツ</t>
    </rPh>
    <rPh sb="48" eb="50">
      <t>ケンスウ</t>
    </rPh>
    <phoneticPr fontId="8"/>
  </si>
  <si>
    <t xml:space="preserve">開腹手術　K700-2、K702$、K703$、K704
</t>
    <rPh sb="0" eb="2">
      <t>カイフク</t>
    </rPh>
    <rPh sb="2" eb="4">
      <t>シュジュツ</t>
    </rPh>
    <phoneticPr fontId="8"/>
  </si>
  <si>
    <t>腹腔鏡下手術　K700-3、K702-2$、K703-2$</t>
    <phoneticPr fontId="8"/>
  </si>
  <si>
    <t>うち、内視鏡手術用支援機器（ロボット支援手術）を用いて行った件数</t>
    <phoneticPr fontId="8" type="Hiragana"/>
  </si>
  <si>
    <t>放射線治療の状況</t>
    <rPh sb="0" eb="3">
      <t>ホウシャセン</t>
    </rPh>
    <rPh sb="3" eb="5">
      <t>チリョウ</t>
    </rPh>
    <rPh sb="6" eb="8">
      <t>ジョウキョウ</t>
    </rPh>
    <phoneticPr fontId="8"/>
  </si>
  <si>
    <t>　※以下、放射線治療件数に関する項目は、必ず放射線治療責任医師の確認を取って記入すること。</t>
  </si>
  <si>
    <t>全てのがんを対象としたのべ患者数　（令和４年1月1日～12月31日の間に放射線治療を開始した患者数）</t>
    <phoneticPr fontId="8"/>
  </si>
  <si>
    <t>体外照射</t>
  </si>
  <si>
    <t>定位照射（脳）</t>
  </si>
  <si>
    <t>定位照射（体幹部）</t>
  </si>
  <si>
    <t>強度変調放射線治療（IMRT）</t>
  </si>
  <si>
    <t>粒子線治療（重粒子線、陽子線治療）</t>
    <rPh sb="0" eb="3">
      <t>リュウシセン</t>
    </rPh>
    <rPh sb="3" eb="5">
      <t>チリョウ</t>
    </rPh>
    <rPh sb="6" eb="10">
      <t>ジュウリュウシセン</t>
    </rPh>
    <rPh sb="11" eb="14">
      <t>ヨウシセン</t>
    </rPh>
    <rPh sb="14" eb="16">
      <t>チリョウ</t>
    </rPh>
    <phoneticPr fontId="8"/>
  </si>
  <si>
    <t>密封小線源治療</t>
    <rPh sb="0" eb="2">
      <t>ミップウ</t>
    </rPh>
    <rPh sb="2" eb="5">
      <t>ショウセンゲン</t>
    </rPh>
    <rPh sb="5" eb="7">
      <t>チリョウ</t>
    </rPh>
    <phoneticPr fontId="8"/>
  </si>
  <si>
    <t>核医学治療</t>
    <rPh sb="0" eb="1">
      <t>カク</t>
    </rPh>
    <rPh sb="1" eb="3">
      <t>イガク</t>
    </rPh>
    <rPh sb="3" eb="5">
      <t>チリョウ</t>
    </rPh>
    <phoneticPr fontId="8"/>
  </si>
  <si>
    <t>※原発巣に記載してください。</t>
  </si>
  <si>
    <t>肝がん</t>
    <rPh sb="0" eb="1">
      <t>カン</t>
    </rPh>
    <phoneticPr fontId="8"/>
  </si>
  <si>
    <t>乳がん</t>
    <rPh sb="0" eb="1">
      <t>ニュウ</t>
    </rPh>
    <phoneticPr fontId="8"/>
  </si>
  <si>
    <t>緩和ケアチームに対する新規診療症例の状況（重複可）（令和４年1月1日～12月31日）</t>
    <phoneticPr fontId="8" type="Hiragana"/>
  </si>
  <si>
    <t>身体症状の緩和を行った症例数</t>
    <rPh sb="0" eb="2">
      <t>シンタイ</t>
    </rPh>
    <rPh sb="2" eb="4">
      <t>ショウジョウ</t>
    </rPh>
    <rPh sb="5" eb="7">
      <t>カンワ</t>
    </rPh>
    <rPh sb="8" eb="9">
      <t>オコナ</t>
    </rPh>
    <rPh sb="11" eb="13">
      <t>ショウレイ</t>
    </rPh>
    <rPh sb="13" eb="14">
      <t>スウ</t>
    </rPh>
    <phoneticPr fontId="8"/>
  </si>
  <si>
    <t>精神症状の緩和を行った症例数</t>
    <rPh sb="0" eb="2">
      <t>セイシン</t>
    </rPh>
    <rPh sb="2" eb="4">
      <t>ショウジョウ</t>
    </rPh>
    <rPh sb="5" eb="7">
      <t>カンワ</t>
    </rPh>
    <rPh sb="8" eb="9">
      <t>オコナ</t>
    </rPh>
    <rPh sb="11" eb="13">
      <t>ショウレイ</t>
    </rPh>
    <rPh sb="13" eb="14">
      <t>スウ</t>
    </rPh>
    <phoneticPr fontId="8"/>
  </si>
  <si>
    <t>社会的苦痛に対する緩和を行った症例数</t>
    <phoneticPr fontId="8"/>
  </si>
  <si>
    <t>　上記のうち、精巣内精子採取術（Onco-TESE）を行った患者の人数</t>
    <rPh sb="1" eb="3">
      <t>じょうき</t>
    </rPh>
    <rPh sb="33" eb="35">
      <t>にんずう</t>
    </rPh>
    <phoneticPr fontId="8" type="Hiragana"/>
  </si>
  <si>
    <t>成人のがん患者の造血器腫瘍に対する自家移植を自施設で行う体制を有している。</t>
  </si>
  <si>
    <t>（はい／いいえ）</t>
  </si>
  <si>
    <t>成人のがん患者の造血器腫瘍に対する同種移植を自施設で行う体制を有している。</t>
    <rPh sb="0" eb="2">
      <t>せいじん</t>
    </rPh>
    <rPh sb="5" eb="7">
      <t>かんじゃ</t>
    </rPh>
    <rPh sb="8" eb="11">
      <t>ぞうけつき</t>
    </rPh>
    <rPh sb="11" eb="13">
      <t>しゅよう</t>
    </rPh>
    <rPh sb="14" eb="15">
      <t>たい</t>
    </rPh>
    <rPh sb="17" eb="19">
      <t>どうしゅ</t>
    </rPh>
    <rPh sb="19" eb="21">
      <t>いしょく</t>
    </rPh>
    <rPh sb="22" eb="23">
      <t>じ</t>
    </rPh>
    <rPh sb="23" eb="25">
      <t>しせつ</t>
    </rPh>
    <rPh sb="26" eb="27">
      <t>おこな</t>
    </rPh>
    <rPh sb="28" eb="30">
      <t>たいせい</t>
    </rPh>
    <rPh sb="31" eb="32">
      <t>ゆう</t>
    </rPh>
    <phoneticPr fontId="8" type="Hiragana"/>
  </si>
  <si>
    <t>成人のがん患者の固形腫瘍に対する自家移植を自施設で行う体制を有している。</t>
    <rPh sb="0" eb="2">
      <t>せいじん</t>
    </rPh>
    <rPh sb="5" eb="7">
      <t>かんじゃ</t>
    </rPh>
    <rPh sb="8" eb="10">
      <t>こけい</t>
    </rPh>
    <rPh sb="10" eb="12">
      <t>しゅよう</t>
    </rPh>
    <rPh sb="13" eb="14">
      <t>たい</t>
    </rPh>
    <rPh sb="16" eb="18">
      <t>じか</t>
    </rPh>
    <rPh sb="18" eb="20">
      <t>いしょく</t>
    </rPh>
    <rPh sb="21" eb="22">
      <t>じ</t>
    </rPh>
    <rPh sb="22" eb="24">
      <t>しせつ</t>
    </rPh>
    <rPh sb="25" eb="26">
      <t>おこな</t>
    </rPh>
    <rPh sb="27" eb="29">
      <t>たいせい</t>
    </rPh>
    <rPh sb="30" eb="31">
      <t>ゆう</t>
    </rPh>
    <phoneticPr fontId="8" type="Hiragana"/>
  </si>
  <si>
    <t>成人のがん患者の固形腫瘍に対する同種移植を自施設で行う体制を有している。</t>
    <rPh sb="0" eb="2">
      <t>せいじん</t>
    </rPh>
    <rPh sb="5" eb="7">
      <t>かんじゃ</t>
    </rPh>
    <rPh sb="8" eb="10">
      <t>こけい</t>
    </rPh>
    <rPh sb="10" eb="12">
      <t>しゅよう</t>
    </rPh>
    <rPh sb="13" eb="14">
      <t>たい</t>
    </rPh>
    <rPh sb="16" eb="18">
      <t>どうしゅ</t>
    </rPh>
    <rPh sb="18" eb="20">
      <t>いしょく</t>
    </rPh>
    <rPh sb="21" eb="22">
      <t>じ</t>
    </rPh>
    <rPh sb="22" eb="24">
      <t>しせつ</t>
    </rPh>
    <rPh sb="25" eb="26">
      <t>おこな</t>
    </rPh>
    <rPh sb="27" eb="29">
      <t>たいせい</t>
    </rPh>
    <rPh sb="30" eb="31">
      <t>ゆう</t>
    </rPh>
    <phoneticPr fontId="8" type="Hiragana"/>
  </si>
  <si>
    <t>小児のがん患者の造血器腫瘍に対する自家移植を自施設で行う体制を有している。</t>
    <rPh sb="0" eb="2">
      <t>しょうに</t>
    </rPh>
    <rPh sb="5" eb="7">
      <t>かんじゃ</t>
    </rPh>
    <rPh sb="8" eb="11">
      <t>ぞうけつき</t>
    </rPh>
    <rPh sb="11" eb="13">
      <t>しゅよう</t>
    </rPh>
    <rPh sb="14" eb="15">
      <t>たい</t>
    </rPh>
    <rPh sb="17" eb="19">
      <t>じか</t>
    </rPh>
    <rPh sb="19" eb="21">
      <t>いしょく</t>
    </rPh>
    <rPh sb="22" eb="23">
      <t>じ</t>
    </rPh>
    <rPh sb="23" eb="25">
      <t>しせつ</t>
    </rPh>
    <rPh sb="26" eb="27">
      <t>おこな</t>
    </rPh>
    <rPh sb="28" eb="30">
      <t>たいせい</t>
    </rPh>
    <rPh sb="31" eb="32">
      <t>ゆう</t>
    </rPh>
    <phoneticPr fontId="8" type="Hiragana"/>
  </si>
  <si>
    <t>小児のがん患者の造血器腫瘍に対する同種移植を自施設で行う体制を有している。</t>
    <rPh sb="0" eb="2">
      <t>しょうに</t>
    </rPh>
    <rPh sb="5" eb="7">
      <t>かんじゃ</t>
    </rPh>
    <rPh sb="8" eb="11">
      <t>ぞうけつき</t>
    </rPh>
    <rPh sb="11" eb="13">
      <t>しゅよう</t>
    </rPh>
    <rPh sb="14" eb="15">
      <t>たい</t>
    </rPh>
    <rPh sb="17" eb="19">
      <t>どうしゅ</t>
    </rPh>
    <rPh sb="19" eb="21">
      <t>いしょく</t>
    </rPh>
    <rPh sb="22" eb="23">
      <t>じ</t>
    </rPh>
    <rPh sb="23" eb="25">
      <t>しせつ</t>
    </rPh>
    <rPh sb="26" eb="27">
      <t>おこな</t>
    </rPh>
    <rPh sb="28" eb="30">
      <t>たいせい</t>
    </rPh>
    <rPh sb="31" eb="32">
      <t>ゆう</t>
    </rPh>
    <phoneticPr fontId="8" type="Hiragana"/>
  </si>
  <si>
    <t>小児のがん患者の固形腫瘍に対する自家移植を自施設で行う体制を有している。</t>
    <rPh sb="0" eb="2">
      <t>しょうに</t>
    </rPh>
    <rPh sb="5" eb="7">
      <t>かんじゃ</t>
    </rPh>
    <rPh sb="8" eb="10">
      <t>こけい</t>
    </rPh>
    <rPh sb="10" eb="12">
      <t>しゅよう</t>
    </rPh>
    <rPh sb="13" eb="14">
      <t>たい</t>
    </rPh>
    <rPh sb="16" eb="18">
      <t>じか</t>
    </rPh>
    <rPh sb="18" eb="20">
      <t>いしょく</t>
    </rPh>
    <rPh sb="21" eb="22">
      <t>じ</t>
    </rPh>
    <rPh sb="22" eb="24">
      <t>しせつ</t>
    </rPh>
    <rPh sb="25" eb="26">
      <t>おこな</t>
    </rPh>
    <rPh sb="27" eb="29">
      <t>たいせい</t>
    </rPh>
    <rPh sb="30" eb="31">
      <t>ゆう</t>
    </rPh>
    <phoneticPr fontId="8" type="Hiragana"/>
  </si>
  <si>
    <t>小児のがん患者の固形腫瘍に対する同種移植を自施設で行う体制を有している。</t>
    <rPh sb="0" eb="2">
      <t>しょうに</t>
    </rPh>
    <rPh sb="5" eb="7">
      <t>かんじゃ</t>
    </rPh>
    <rPh sb="8" eb="10">
      <t>こけい</t>
    </rPh>
    <rPh sb="10" eb="12">
      <t>しゅよう</t>
    </rPh>
    <rPh sb="13" eb="14">
      <t>たい</t>
    </rPh>
    <rPh sb="16" eb="18">
      <t>どうしゅ</t>
    </rPh>
    <rPh sb="18" eb="20">
      <t>いしょく</t>
    </rPh>
    <rPh sb="21" eb="22">
      <t>じ</t>
    </rPh>
    <rPh sb="22" eb="24">
      <t>しせつ</t>
    </rPh>
    <rPh sb="25" eb="26">
      <t>おこな</t>
    </rPh>
    <rPh sb="27" eb="29">
      <t>たいせい</t>
    </rPh>
    <rPh sb="30" eb="31">
      <t>ゆう</t>
    </rPh>
    <phoneticPr fontId="8" type="Hiragana"/>
  </si>
  <si>
    <t>成人のがん患者の造血器腫瘍に対するCAR-T療法を自施設で行う体制を有している。</t>
  </si>
  <si>
    <t>小児のがん患者の造血器腫瘍に対するCAR-T療法を自施設で行う体制を有している。</t>
    <rPh sb="0" eb="2">
      <t>しょうに</t>
    </rPh>
    <rPh sb="5" eb="7">
      <t>かんじゃ</t>
    </rPh>
    <rPh sb="8" eb="11">
      <t>ぞうけつき</t>
    </rPh>
    <rPh sb="11" eb="13">
      <t>しゅよう</t>
    </rPh>
    <rPh sb="14" eb="15">
      <t>たい</t>
    </rPh>
    <rPh sb="22" eb="24">
      <t>りょうほう</t>
    </rPh>
    <rPh sb="25" eb="26">
      <t>じ</t>
    </rPh>
    <rPh sb="26" eb="28">
      <t>しせつ</t>
    </rPh>
    <rPh sb="29" eb="30">
      <t>おこな</t>
    </rPh>
    <rPh sb="31" eb="33">
      <t>たいせい</t>
    </rPh>
    <rPh sb="34" eb="35">
      <t>ゆう</t>
    </rPh>
    <phoneticPr fontId="8" type="Hiragana"/>
  </si>
  <si>
    <t>(9)小児がん患者への対応について</t>
    <rPh sb="3" eb="5">
      <t>ショウニ</t>
    </rPh>
    <rPh sb="7" eb="9">
      <t>カンジャ</t>
    </rPh>
    <rPh sb="11" eb="13">
      <t>タイオウ</t>
    </rPh>
    <phoneticPr fontId="8"/>
  </si>
  <si>
    <t>院内学級を開催している（院内学級とは、ここでは院内に設置された小・中学特別支援学級、特別支援学校を指す）。</t>
  </si>
  <si>
    <t>小児がん患者と家族が利用できる宿泊施設を院内に整備している。</t>
  </si>
  <si>
    <t>小児がん患者と家族が利用できる宿泊施設を院外に整備している。</t>
  </si>
  <si>
    <t xml:space="preserve">小児がん患者と家族が利用できる院外の最寄宿泊施設院から自施設までの移動時間（該当施設がない場合には０を記入）
</t>
    <rPh sb="38" eb="40">
      <t>がいとう</t>
    </rPh>
    <rPh sb="40" eb="42">
      <t>しせつ</t>
    </rPh>
    <rPh sb="45" eb="47">
      <t>ばあい</t>
    </rPh>
    <rPh sb="51" eb="53">
      <t>きにゅう</t>
    </rPh>
    <phoneticPr fontId="8" type="Hiragana"/>
  </si>
  <si>
    <t>分</t>
    <rPh sb="0" eb="1">
      <t>フン</t>
    </rPh>
    <phoneticPr fontId="8"/>
  </si>
  <si>
    <t>(10)その他の施設について</t>
    <rPh sb="6" eb="7">
      <t>ほか</t>
    </rPh>
    <rPh sb="8" eb="10">
      <t>しせつ</t>
    </rPh>
    <phoneticPr fontId="8" type="Hiragana"/>
  </si>
  <si>
    <t>集中治療室を設置している。</t>
  </si>
  <si>
    <t>緩和ケア病棟を有している。</t>
    <rPh sb="0" eb="2">
      <t>カンワ</t>
    </rPh>
    <rPh sb="4" eb="6">
      <t>ビョウトウ</t>
    </rPh>
    <rPh sb="7" eb="8">
      <t>ユウ</t>
    </rPh>
    <phoneticPr fontId="8"/>
  </si>
  <si>
    <t>　　　緩和ケア病棟を有する場合、別紙６に詳細を記載すること。</t>
    <rPh sb="3" eb="5">
      <t>かんわ</t>
    </rPh>
    <rPh sb="7" eb="9">
      <t>びょうとう</t>
    </rPh>
    <rPh sb="10" eb="11">
      <t>ゆう</t>
    </rPh>
    <rPh sb="13" eb="15">
      <t>ばあい</t>
    </rPh>
    <rPh sb="16" eb="18">
      <t>べっし</t>
    </rPh>
    <rPh sb="20" eb="22">
      <t>しょうさい</t>
    </rPh>
    <rPh sb="23" eb="25">
      <t>きさい</t>
    </rPh>
    <phoneticPr fontId="8" type="Hiragana"/>
  </si>
  <si>
    <t>(11)その他</t>
    <rPh sb="6" eb="7">
      <t>ほか</t>
    </rPh>
    <phoneticPr fontId="8" type="Hiragana"/>
  </si>
  <si>
    <t>がん検診後の精密検査を実施している。</t>
    <rPh sb="2" eb="4">
      <t>けんしん</t>
    </rPh>
    <rPh sb="4" eb="5">
      <t>あと</t>
    </rPh>
    <rPh sb="6" eb="8">
      <t>せいみつ</t>
    </rPh>
    <rPh sb="8" eb="10">
      <t>けんさ</t>
    </rPh>
    <rPh sb="11" eb="13">
      <t>じっし</t>
    </rPh>
    <phoneticPr fontId="8" type="Hiragana"/>
  </si>
  <si>
    <t>未入力あり</t>
    <rPh sb="0" eb="3">
      <t>ミニュウリョク</t>
    </rPh>
    <phoneticPr fontId="8"/>
  </si>
  <si>
    <t>○</t>
    <phoneticPr fontId="8"/>
  </si>
  <si>
    <t>×</t>
    <phoneticPr fontId="8"/>
  </si>
  <si>
    <t>医療機関名</t>
    <rPh sb="0" eb="2">
      <t>イリョウ</t>
    </rPh>
    <rPh sb="2" eb="4">
      <t>キカン</t>
    </rPh>
    <rPh sb="4" eb="5">
      <t>メイ</t>
    </rPh>
    <phoneticPr fontId="8"/>
  </si>
  <si>
    <t>要件</t>
    <rPh sb="0" eb="2">
      <t>ヨウケン</t>
    </rPh>
    <phoneticPr fontId="8"/>
  </si>
  <si>
    <t>要件区分</t>
    <rPh sb="0" eb="2">
      <t>ヨウケン</t>
    </rPh>
    <rPh sb="2" eb="4">
      <t>クブン</t>
    </rPh>
    <phoneticPr fontId="8"/>
  </si>
  <si>
    <t>令和５年９月１日時点の状況</t>
    <rPh sb="0" eb="2">
      <t>レイワ</t>
    </rPh>
    <rPh sb="3" eb="4">
      <t>ネン</t>
    </rPh>
    <rPh sb="5" eb="6">
      <t>ガツ</t>
    </rPh>
    <rPh sb="7" eb="8">
      <t>ニチ</t>
    </rPh>
    <rPh sb="8" eb="10">
      <t>ジテン</t>
    </rPh>
    <rPh sb="11" eb="13">
      <t>ジョウキョウ</t>
    </rPh>
    <phoneticPr fontId="8"/>
  </si>
  <si>
    <t>備考欄</t>
    <rPh sb="0" eb="2">
      <t>ビコウ</t>
    </rPh>
    <rPh sb="2" eb="3">
      <t>ラン</t>
    </rPh>
    <phoneticPr fontId="8"/>
  </si>
  <si>
    <t>※印刷範囲外です。メモ書きとして使えますが、提出前には個人情報などの</t>
    <phoneticPr fontId="8"/>
  </si>
  <si>
    <t>診療体制</t>
    <phoneticPr fontId="8"/>
  </si>
  <si>
    <t>（１）</t>
    <phoneticPr fontId="8"/>
  </si>
  <si>
    <t>診療機能</t>
  </si>
  <si>
    <t>集学的治療等の提供体制及び標準的治療等の提供</t>
  </si>
  <si>
    <t>別紙２に詳細を記載してください。</t>
    <rPh sb="0" eb="2">
      <t>ベッシ</t>
    </rPh>
    <rPh sb="4" eb="6">
      <t>ショウサイ</t>
    </rPh>
    <rPh sb="7" eb="9">
      <t>キサイ</t>
    </rPh>
    <phoneticPr fontId="8"/>
  </si>
  <si>
    <t>別紙３に詳細を記載してください。</t>
    <rPh sb="0" eb="2">
      <t>ベッシ</t>
    </rPh>
    <rPh sb="4" eb="6">
      <t>ショウサイ</t>
    </rPh>
    <rPh sb="7" eb="9">
      <t>キサイ</t>
    </rPh>
    <phoneticPr fontId="8"/>
  </si>
  <si>
    <t>医師からの診断結果や病状の説明時及び治療方針の決定時等には、以下の体制を整備している。</t>
  </si>
  <si>
    <t>ⅰ</t>
  </si>
  <si>
    <t>患者とその家族の希望を踏まえ、看護師や公認心理師等が同席している。</t>
  </si>
  <si>
    <t>ⅱ</t>
  </si>
  <si>
    <t>治療プロセス全体に関して、患者とともに考えながら方針を決定している。</t>
  </si>
  <si>
    <t>ⅲ</t>
  </si>
  <si>
    <t>標準治療として複数の診療科が関与する選択肢がある場合に、その知見のある診療科の受診ができる体制を確保している。</t>
    <phoneticPr fontId="8"/>
  </si>
  <si>
    <t>がん患者の病態に応じたより適切ながん医療を提供できるよう、以下のカンファレンスをそれぞれ必要に応じて定期的に開催している。</t>
  </si>
  <si>
    <t>個別もしくは少数の診療科の医師を主体とした日常的なカンファレンス</t>
  </si>
  <si>
    <t>各診療科で日常的に開催している場合は”はい”を選択してください。</t>
    <rPh sb="0" eb="1">
      <t>カク</t>
    </rPh>
    <rPh sb="1" eb="4">
      <t>シンリョウカ</t>
    </rPh>
    <rPh sb="5" eb="7">
      <t>ニチジョウ</t>
    </rPh>
    <rPh sb="7" eb="8">
      <t>テキ</t>
    </rPh>
    <rPh sb="9" eb="11">
      <t>カイサイ</t>
    </rPh>
    <rPh sb="15" eb="17">
      <t>バアイ</t>
    </rPh>
    <rPh sb="23" eb="25">
      <t>センタク</t>
    </rPh>
    <phoneticPr fontId="8"/>
  </si>
  <si>
    <t>個別もしくは少数の診療科の医師に加え、看護師、薬剤師、必要に応じて公認心理師や緩和ケアチームを代表する者等を加えた、症例への対応方針を検討するカンファレンス</t>
  </si>
  <si>
    <t>手術、放射線診断、放射線治療、薬物療法、病理診断及び緩和ケア等に携わる専門的な知識及び技能を有する医師とその他の専門を異にする医師等による、骨転移・原発不明がん・希少がんなどに関して臓器横断的にがん患者の診断及び治療方針等を意見交換・共有・検討・確認等するためのカンファレンス</t>
  </si>
  <si>
    <t>・一ヶ月当たりの開催回数を記載してください。（●回/月）</t>
    <phoneticPr fontId="8"/>
  </si>
  <si>
    <t>ⅳ</t>
  </si>
  <si>
    <t>臨床倫理的、社会的な問題を解決するための、具体的な事例に則した、患者支援の充実や多職種間の連携強化を目的とした院内全体の多職種によるカンファレンス</t>
    <phoneticPr fontId="8"/>
  </si>
  <si>
    <t>・一ヶ月当たりの開催回数を記載してください。（●回/月）
・別紙４に詳細を記載してください。</t>
    <rPh sb="1" eb="4">
      <t>イッカゲツ</t>
    </rPh>
    <rPh sb="4" eb="5">
      <t>ア</t>
    </rPh>
    <rPh sb="8" eb="10">
      <t>カイサイ</t>
    </rPh>
    <rPh sb="10" eb="12">
      <t>カイスウ</t>
    </rPh>
    <rPh sb="13" eb="15">
      <t>キサイ</t>
    </rPh>
    <rPh sb="24" eb="25">
      <t>カイ</t>
    </rPh>
    <rPh sb="26" eb="27">
      <t>ツキ</t>
    </rPh>
    <phoneticPr fontId="8"/>
  </si>
  <si>
    <t>検討した内容について、診療録に記録の上、関係者間で共有している。</t>
    <phoneticPr fontId="8"/>
  </si>
  <si>
    <t>院内の緩和ケアチーム、口腔ケアチーム、栄養サポートチーム、感染防止対策チーム等の専門チームへ、医師だけではなく、看護師や薬剤師等他の診療従事者からも介入依頼ができる体制を整備している。</t>
    <rPh sb="0" eb="2">
      <t>インナイ</t>
    </rPh>
    <phoneticPr fontId="8"/>
  </si>
  <si>
    <t>保険適用外の免疫療法等について、治験、先進医療、臨床研究法（平成29年法律第16号）で定める特定臨床研究または再生医療等の安全性の確保等に関する法律（平成25年法律第85号）に基づき提供される再生医療等の枠組み以外の形では、実施・推奨していない。</t>
  </si>
  <si>
    <t>-</t>
    <phoneticPr fontId="8"/>
  </si>
  <si>
    <t>術中迅速病理診断が可能な体制を確保している。（なお、当該体制は遠隔病理診断でも可とする。）</t>
  </si>
  <si>
    <t>術中迅速病理診断を遠隔病理診断で対応依頼することがある。</t>
    <rPh sb="0" eb="2">
      <t>ジュッチュウ</t>
    </rPh>
    <rPh sb="2" eb="4">
      <t>ジンソク</t>
    </rPh>
    <rPh sb="4" eb="6">
      <t>ビョウリ</t>
    </rPh>
    <rPh sb="6" eb="8">
      <t>シンダン</t>
    </rPh>
    <rPh sb="16" eb="18">
      <t>タイオウ</t>
    </rPh>
    <rPh sb="18" eb="20">
      <t>イライ</t>
    </rPh>
    <phoneticPr fontId="8"/>
  </si>
  <si>
    <t>-</t>
  </si>
  <si>
    <t>術後管理体制の一環として、手術部位感染に関するサーベイランスを実施している。</t>
  </si>
  <si>
    <t>厚生労働省院内感染対策サーベイランス事業（ＪＡＮＩＳ）へ登録している。</t>
  </si>
  <si>
    <t>強度変調放射線治療を提供している。</t>
    <phoneticPr fontId="8"/>
  </si>
  <si>
    <t>外来での核医学治療（RI内用療法）を提供している。</t>
    <rPh sb="18" eb="20">
      <t>テイキョウ</t>
    </rPh>
    <phoneticPr fontId="8"/>
  </si>
  <si>
    <t>密封小線源治療について、地域の医療機関と連携し、役割分担している。</t>
  </si>
  <si>
    <t>現行ガイドライン上、出力線量測定頻度は３年に１回以上で可。</t>
    <rPh sb="10" eb="12">
      <t>シュツリョク</t>
    </rPh>
    <rPh sb="12" eb="14">
      <t>センリョウ</t>
    </rPh>
    <rPh sb="14" eb="16">
      <t>ソクテイ</t>
    </rPh>
    <rPh sb="16" eb="18">
      <t>ヒンド</t>
    </rPh>
    <rPh sb="24" eb="26">
      <t>イジョウ</t>
    </rPh>
    <phoneticPr fontId="8"/>
  </si>
  <si>
    <t>免疫関連有害事象を含む有害事象に対して、他診療科や他病院と連携する等して対応している。</t>
    <phoneticPr fontId="8"/>
  </si>
  <si>
    <t>薬物療法のレジメンを審査し、組織的に管理する委員会を設置している。</t>
  </si>
  <si>
    <t>緩和ケアの提供体制</t>
  </si>
  <si>
    <t>がん診療に携わる全ての診療従事者により、全てのがん患者に対し入院、外来を問わず日常診療の定期的な確認項目に組み込むなど頻回に苦痛の把握に努め、必要な緩和ケアの提供を行っている。</t>
  </si>
  <si>
    <t>診断や治療方針の変更時には、ライフステージ、就学・就労、経済状況、家族との関係性等、がん患者とその家族にとって重要な問題について、患者の希望を踏まえて配慮や支援ができるよう努めている。</t>
  </si>
  <si>
    <t>別紙８に詳細を記載してください。</t>
    <rPh sb="0" eb="2">
      <t>ベッシ</t>
    </rPh>
    <rPh sb="4" eb="6">
      <t>ショウサイ</t>
    </rPh>
    <rPh sb="7" eb="9">
      <t>キサイ</t>
    </rPh>
    <phoneticPr fontId="8"/>
  </si>
  <si>
    <t>定期的に病棟ラウンド及びカンファレンスを行い、依頼を受けていないがん患者も含めて苦痛の把握に努めるとともに、適切な症状緩和について協議し、必要に応じて主体的に助言や指導等を行っている。</t>
  </si>
  <si>
    <t>主治医及び看護師、公認心理師等と協働し、適切な支援を実施している。</t>
    <phoneticPr fontId="8"/>
  </si>
  <si>
    <t>患者が必要な緩和ケアを受けられるよう、緩和ケア外来の設置など外来において専門的な緩和ケアを提供できる体制を整備している。</t>
  </si>
  <si>
    <t>別紙５に詳細を記載してください。</t>
    <rPh sb="0" eb="2">
      <t>ベッシ</t>
    </rPh>
    <rPh sb="4" eb="6">
      <t>ショウサイ</t>
    </rPh>
    <rPh sb="7" eb="9">
      <t>キサイ</t>
    </rPh>
    <phoneticPr fontId="8"/>
  </si>
  <si>
    <t>自施設のがん患者に限らず、他施設でがん診療を受けている、または受けていた患者についても受入れを行っている。</t>
  </si>
  <si>
    <t>緩和ケア外来等への患者紹介について、地域の医療機関に対して広報等を行っている。</t>
  </si>
  <si>
    <t>医療用麻薬等の鎮痛薬の初回使用時や用量の増減時には、医師からの説明とともに薬剤師や看護師等により、外来・病棟を問わず医療用麻薬等を自己管理できるよう指導している。</t>
  </si>
  <si>
    <t>その際には、自記式の服薬記録を整備活用している。</t>
  </si>
  <si>
    <t>院内の診療従事者と緩和ケアチームとの連携を以下により確保している。</t>
    <phoneticPr fontId="8"/>
  </si>
  <si>
    <t>緩和ケアチームへがん患者の診療を依頼する手順等、評価された苦痛に対する対応を明確化し、院内の全ての診療従事者に周知するとともに、患者とその家族に緩和ケアに関する診療方針を提示している。</t>
  </si>
  <si>
    <t>緩和ケアの提供体制について緩和ケアチームへ情報を集約するために、がん治療を行う病棟や外来部門に、緩和ケアチームと各部署をつなぐ役割を担うリンクナースなどを配置している。</t>
    <phoneticPr fontId="8"/>
  </si>
  <si>
    <t>リンクナース：医療施設において、各種専門チームや委員会と病棟看護師等をつなぐ役割を持つ看護師をいう。</t>
    <phoneticPr fontId="8"/>
  </si>
  <si>
    <t>患者や家族に対し、必要に応じて、アドバンス・ケア・プランニングを含めた意思決定支援を提供できる体制を整備している。</t>
    <phoneticPr fontId="8"/>
  </si>
  <si>
    <t>アドバンス・ケア・プランニング：人生の最終段階の医療・ケアについて、本人が家族等や医療・ケアチームと事前に繰り返し話し合うプロセスのこと。</t>
    <phoneticPr fontId="8"/>
  </si>
  <si>
    <t>かかりつけ医等の協力・連携を得て、主治医及び看護師が緩和ケアチームと共に、退院後の居宅における緩和ケアに関する療養上必要な説明及び指導を行っている。</t>
  </si>
  <si>
    <t>疼痛緩和のための専門的な治療の提供体制等について、以下の通り確保している。</t>
    <phoneticPr fontId="8"/>
  </si>
  <si>
    <t>別紙７に詳細を記載してください。</t>
    <rPh sb="0" eb="2">
      <t>ベッシ</t>
    </rPh>
    <rPh sb="4" eb="6">
      <t>ショウサイ</t>
    </rPh>
    <rPh sb="7" eb="9">
      <t>キサイ</t>
    </rPh>
    <phoneticPr fontId="8"/>
  </si>
  <si>
    <t>難治性疼痛に対する神経ブロック等について、自施設における麻酔科医等との連携等の対応方針を定めている。</t>
  </si>
  <si>
    <t>自施設で実施が困難なために、外部の医療機関と連携して実施する場合には、その詳細な連携体制を確認している。</t>
  </si>
  <si>
    <t>自施設で実施が可能である。</t>
    <rPh sb="0" eb="1">
      <t>ジ</t>
    </rPh>
    <rPh sb="1" eb="3">
      <t>シセツ</t>
    </rPh>
    <rPh sb="7" eb="9">
      <t>カノウ</t>
    </rPh>
    <phoneticPr fontId="8"/>
  </si>
  <si>
    <t>連携する外部の医療機関に患者を紹介して実施している。</t>
    <rPh sb="0" eb="2">
      <t>レンケイ</t>
    </rPh>
    <rPh sb="4" eb="6">
      <t>ガイブ</t>
    </rPh>
    <rPh sb="7" eb="9">
      <t>イリョウ</t>
    </rPh>
    <rPh sb="9" eb="11">
      <t>キカン</t>
    </rPh>
    <rPh sb="12" eb="14">
      <t>カンジャ</t>
    </rPh>
    <rPh sb="15" eb="17">
      <t>ショウカイ</t>
    </rPh>
    <rPh sb="19" eb="21">
      <t>ジッシ</t>
    </rPh>
    <phoneticPr fontId="8"/>
  </si>
  <si>
    <t>ホームページ等で、神経ブロック等の自施設における実施状況や連携医療機関名等、その実施体制について分かりやすく公表している。</t>
  </si>
  <si>
    <t>緩和的放射線治療を患者に提供できる体制を整備している。</t>
  </si>
  <si>
    <t>自施設の診療従事者に対し、緩和的放射線治療の院内での連携体制について周知していることに加え、連携する医療機関に対し、患者の受入れ等について周知している。</t>
  </si>
  <si>
    <t>ホームページ等で、自施設におけるこれらの実施体制等について分かりやすく公表している。</t>
  </si>
  <si>
    <t>全てのがん患者に対して苦痛の把握と適切な対応がなされるよう緩和ケアに係る診療や相談支援、患者からのＰＲＯ（患者報告アウトカム）、医療用麻薬の処方量など、院内の緩和ケアに係る情報を把握し、検討・改善する場を設置している。</t>
    <phoneticPr fontId="8"/>
  </si>
  <si>
    <t>PRO：自覚症状やＱＯＬに関する対応の評価のために行う患者の主観的な報告をまとめた評価のこと。</t>
    <phoneticPr fontId="8"/>
  </si>
  <si>
    <t>それを踏まえて自施設において組織的な改善策を講じる等、緩和ケアの提供体制の改善に努めている。</t>
  </si>
  <si>
    <t>地域連携の推進体制</t>
  </si>
  <si>
    <t>がん患者の紹介、逆紹介に積極的に取り組むとともに、以下の体制を整備している。</t>
  </si>
  <si>
    <t>緩和ケアの提供に関して、当該がん医療圏内の緩和ケア病棟や在宅緩和ケアが提供できる診療所等のマップやリストを作成する等、患者やその家族に対し常に地域の緩和ケア提供体制について情報提供できる体制を整備している。</t>
  </si>
  <si>
    <t>希少がんに関して、専門家による適切な集学的治療が提供されるよう、他の拠点病院等及び地域の医療機関との連携及び情報提供ができる体制を整備している。</t>
  </si>
  <si>
    <t>高齢のがん患者や障害を持つがん患者について、患者や家族の意思決定支援の体制を整え、地域の医療機関との連携等を図り総合的に支援している。</t>
  </si>
  <si>
    <t>介護施設に入居する高齢者ががんと診断された場合に、介護施設等と治療・緩和ケア・看取り等において連携する体制を整備している。</t>
  </si>
  <si>
    <t>地域の医療機関の医師と診断及び治療に関する相互的な連携協力体制・教育体制を整備している。</t>
  </si>
  <si>
    <t>がん患者に対して、周術期の口腔健康管理や、治療中の副作用・合併症対策、口腔リハビリテーションなど、必要に応じて院内又は地域の歯科医師と連携して対応している。</t>
  </si>
  <si>
    <t>地域連携時には、がん疼痛等の症状が十分に緩和された状態での退院に努め、退院後も在宅診療の主治医等の相談に対応するなど、院内での緩和ケアに関する治療が在宅診療でも継続して実施できる体制を整備している。</t>
  </si>
  <si>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</si>
  <si>
    <t>都道府県や地域の患者会等と連携を図り、患者会等の求めに応じてピア・サポートの質の向上に対する支援等に取り組んでいる。</t>
    <phoneticPr fontId="8"/>
  </si>
  <si>
    <t>ピア・サポート：患者・経験者やその家族がピア（仲間）として体験を共有し、共に考えることで、患者や家族等を支援すること。</t>
    <phoneticPr fontId="8"/>
  </si>
  <si>
    <t xml:space="preserve">セカンドオピニオンに関する体制 </t>
  </si>
  <si>
    <t>医師からの診断結果や病状の説明時及び治療方針の決定時等において、すべてのがん患者とその家族に対して、他施設でセカンドオピニオンを受けられることについて説明している。</t>
  </si>
  <si>
    <t>説明の際、心理的な障壁を取り除くことができるよう留意している。</t>
    <rPh sb="0" eb="2">
      <t>セツメイ</t>
    </rPh>
    <phoneticPr fontId="8"/>
  </si>
  <si>
    <t>セカンドオピニオンを提示する場合は、必要に応じてオンラインでの相談を受け付けることができる体制を確保している。</t>
  </si>
  <si>
    <t>それぞれの特性に応じた診療等の提供体制</t>
    <phoneticPr fontId="8"/>
  </si>
  <si>
    <t>小児がん患者で長期フォローアップ中の患者については、小児がん拠点病院や連携する医療機関と情報を共有する体制を整備している。</t>
  </si>
  <si>
    <t>別紙10に詳細を記載してください。</t>
    <rPh sb="0" eb="2">
      <t>ベッシ</t>
    </rPh>
    <rPh sb="5" eb="7">
      <t>ショウサイ</t>
    </rPh>
    <rPh sb="8" eb="10">
      <t>キサイ</t>
    </rPh>
    <phoneticPr fontId="8"/>
  </si>
  <si>
    <t>それらの相談に応じる多職種からなるＡＹＡ世代支援チームを設置している。</t>
    <phoneticPr fontId="8"/>
  </si>
  <si>
    <t>別紙10に詳細を記載してください。</t>
  </si>
  <si>
    <t>高齢者のがんに関して、併存症の治療との両立が図れるよう、関係する診療科と連携する体制を確保している。</t>
  </si>
  <si>
    <t>意思決定能力を含む機能評価を行い、各種ガイドラインに沿って、個別の状況を踏まえた対応をしている。</t>
    <phoneticPr fontId="8"/>
  </si>
  <si>
    <t>高齢のがん患者に関して、必要に応じて高齢者総合機能評価を行っている。</t>
    <rPh sb="5" eb="7">
      <t>カンジャ</t>
    </rPh>
    <rPh sb="8" eb="9">
      <t>カン</t>
    </rPh>
    <rPh sb="12" eb="14">
      <t>ヒツヨウ</t>
    </rPh>
    <rPh sb="15" eb="16">
      <t>オウ</t>
    </rPh>
    <rPh sb="18" eb="21">
      <t>コウレイシャ</t>
    </rPh>
    <rPh sb="21" eb="23">
      <t>ソウゴウ</t>
    </rPh>
    <rPh sb="23" eb="25">
      <t>キノウ</t>
    </rPh>
    <rPh sb="25" eb="27">
      <t>ヒョウカ</t>
    </rPh>
    <rPh sb="28" eb="29">
      <t>オコナ</t>
    </rPh>
    <phoneticPr fontId="8"/>
  </si>
  <si>
    <t>別紙10に詳細を記載してください。</t>
    <phoneticPr fontId="8"/>
  </si>
  <si>
    <t>医療機関としてのＢＣＰを策定している。</t>
    <phoneticPr fontId="8"/>
  </si>
  <si>
    <t>（２）</t>
    <phoneticPr fontId="8"/>
  </si>
  <si>
    <t>診療従事者</t>
  </si>
  <si>
    <t>当該施設で対応可能ながんについて専門的な知識及び技能を有する手術療法に携わる常勤の医師の人数</t>
    <rPh sb="44" eb="46">
      <t>ニンズウ</t>
    </rPh>
    <phoneticPr fontId="8"/>
  </si>
  <si>
    <t>常勤：原則として病院で定めた勤務時間の全てを勤務する者をいう。病院で定めた医師の１週間の勤務時間が、32時間未満の場合は、32時間以上勤務している者を常勤とし、その他は非常勤とする。
※一人以上の配置が必要です。</t>
    <rPh sb="0" eb="2">
      <t>ジョウキン</t>
    </rPh>
    <rPh sb="93" eb="95">
      <t>ヒトリ</t>
    </rPh>
    <rPh sb="95" eb="97">
      <t>イジョウ</t>
    </rPh>
    <rPh sb="98" eb="100">
      <t>ハイチ</t>
    </rPh>
    <rPh sb="101" eb="103">
      <t>ヒツヨウ</t>
    </rPh>
    <phoneticPr fontId="8"/>
  </si>
  <si>
    <t>※一人以上の配置が必要です。</t>
  </si>
  <si>
    <t>リハビリテーションに携わる専門的な知識および技能を有する医師の人数</t>
    <phoneticPr fontId="8"/>
  </si>
  <si>
    <t>※一人以上の配置が必要です。</t>
    <phoneticPr fontId="8"/>
  </si>
  <si>
    <t>専任の薬物療法に携わる専門的な知識及び技能を有する常勤の薬剤師の人数</t>
    <rPh sb="32" eb="34">
      <t>ニンズウ</t>
    </rPh>
    <phoneticPr fontId="8"/>
  </si>
  <si>
    <t>外来化学療法室に配置されている、専従の薬物療法に携わる専門的な知識及び技能を有する常勤の看護師の人数</t>
    <rPh sb="8" eb="10">
      <t>ハイチ</t>
    </rPh>
    <rPh sb="48" eb="50">
      <t>ニンズウ</t>
    </rPh>
    <phoneticPr fontId="8"/>
  </si>
  <si>
    <t>緩和ケアチームに配置されている、専従の緩和ケアに携わる専門的な知識及び技能を有する常勤の看護師の人数</t>
    <rPh sb="8" eb="10">
      <t>ハイチ</t>
    </rPh>
    <rPh sb="48" eb="50">
      <t>ニンズウ</t>
    </rPh>
    <phoneticPr fontId="8"/>
  </si>
  <si>
    <t>緩和ケアチームに配置されている、緩和ケアに携わる専門的な知識及び技能を有する薬剤師の人数　　（他部署との兼任を可とする。）</t>
    <rPh sb="8" eb="10">
      <t>ハイチ</t>
    </rPh>
    <rPh sb="42" eb="44">
      <t>ニンズウ</t>
    </rPh>
    <phoneticPr fontId="8"/>
  </si>
  <si>
    <t>緩和ケアチームに配置されている、相談支援に携わる専門的な知識及び技能を有する者の人数　　（他部署との兼任を可とする。）</t>
    <rPh sb="8" eb="10">
      <t>ハイチ</t>
    </rPh>
    <rPh sb="40" eb="42">
      <t>ニンズウ</t>
    </rPh>
    <phoneticPr fontId="8"/>
  </si>
  <si>
    <t>緩和ケアチームに協力する、公認心理師等の医療心理に携わる専門的な知識及び技能を有する者の人数</t>
    <rPh sb="44" eb="46">
      <t>ニンズウ</t>
    </rPh>
    <phoneticPr fontId="8"/>
  </si>
  <si>
    <t>がんのリハビリテーションに係る業務に携わる専門的な知識および技能を有する理学療法士、作業療法士、言語聴覚士等の人数</t>
    <rPh sb="55" eb="57">
      <t>ニンズウ</t>
    </rPh>
    <phoneticPr fontId="8"/>
  </si>
  <si>
    <t>がんのリハビリテーションに係る業務に携わる専門的な知識および技能を有する理学療法士の人数</t>
    <rPh sb="36" eb="38">
      <t>リガク</t>
    </rPh>
    <rPh sb="38" eb="41">
      <t>リョウホウシ</t>
    </rPh>
    <rPh sb="42" eb="44">
      <t>ニンズウ</t>
    </rPh>
    <phoneticPr fontId="8"/>
  </si>
  <si>
    <t>がんのリハビリテーションに係る業務に携わる専門的な知識および技能を有する作業療法士の人数</t>
    <rPh sb="36" eb="38">
      <t>サギョウ</t>
    </rPh>
    <rPh sb="38" eb="41">
      <t>リョウホウシ</t>
    </rPh>
    <rPh sb="42" eb="44">
      <t>ニンズウ</t>
    </rPh>
    <phoneticPr fontId="8"/>
  </si>
  <si>
    <t>がんのリハビリテーションに係る業務に携わる専門的な知識および技能を有する言語聴覚士の人数</t>
    <rPh sb="36" eb="38">
      <t>ゲンゴ</t>
    </rPh>
    <rPh sb="38" eb="41">
      <t>チョウカクシ</t>
    </rPh>
    <phoneticPr fontId="8"/>
  </si>
  <si>
    <t>（３）</t>
    <phoneticPr fontId="8"/>
  </si>
  <si>
    <t>その他の環境整備等</t>
    <phoneticPr fontId="8"/>
  </si>
  <si>
    <t>患者とその家族が利用可能なインターネット環境を整備している。</t>
  </si>
  <si>
    <t>別紙９に詳細を記載してください。</t>
    <rPh sb="4" eb="6">
      <t>ショウサイ</t>
    </rPh>
    <phoneticPr fontId="8"/>
  </si>
  <si>
    <t>集学的治療等の内容や治療前後の生活における注意点等に関して、冊子や視聴覚教材等を用いてがん患者及びその家族が自主的に確認できる環境を整備している。</t>
    <phoneticPr fontId="8"/>
  </si>
  <si>
    <t>その冊子や視聴覚教材等はオンラインでも確認できる。</t>
    <phoneticPr fontId="8"/>
  </si>
  <si>
    <t>がん治療に伴う外見の変化について、がん患者及びその家族に対する説明やアピアランスケアに関する情報提供・相談に応じられる体制を整備している。</t>
  </si>
  <si>
    <t>がん患者の自殺リスクに対し、院内で共通したフローを使用し、対応方法や関係機関との連携について明確にしている。</t>
    <phoneticPr fontId="8"/>
  </si>
  <si>
    <t>別紙14に詳細を記載してください。</t>
    <rPh sb="0" eb="2">
      <t>ベッシ</t>
    </rPh>
    <rPh sb="5" eb="7">
      <t>ショウサイ</t>
    </rPh>
    <rPh sb="8" eb="10">
      <t>キサイ</t>
    </rPh>
    <phoneticPr fontId="8"/>
  </si>
  <si>
    <t>自施設に精神科、心療内科等がある。</t>
    <phoneticPr fontId="8"/>
  </si>
  <si>
    <t>自施設でがん患者の自殺リスクに対応できる。</t>
    <rPh sb="0" eb="1">
      <t>ジ</t>
    </rPh>
    <rPh sb="1" eb="3">
      <t>シセツ</t>
    </rPh>
    <rPh sb="6" eb="8">
      <t>カンジャ</t>
    </rPh>
    <rPh sb="9" eb="11">
      <t>ジサツ</t>
    </rPh>
    <rPh sb="15" eb="17">
      <t>タイオウ</t>
    </rPh>
    <phoneticPr fontId="8"/>
  </si>
  <si>
    <t>自施設に精神科、心療内科等がない場合は、地域の医療機関と連携体制を確保している。</t>
    <phoneticPr fontId="8"/>
  </si>
  <si>
    <t>自施設に精神科はあるが、自施設単体で対応できない場合も回答してください。</t>
  </si>
  <si>
    <t>診療実績</t>
    <rPh sb="0" eb="2">
      <t>シンリョウ</t>
    </rPh>
    <rPh sb="2" eb="4">
      <t>ジッセキ</t>
    </rPh>
    <phoneticPr fontId="8"/>
  </si>
  <si>
    <t>計上方法：入院、外来は問わない自施設初回治療分。症例区分20および30の数をいう。</t>
    <phoneticPr fontId="8"/>
  </si>
  <si>
    <t>計上方法：医科診療報酬点数表第２章第 10 部に掲げる悪性腫瘍手術をいう。（病理診断により悪性腫瘍であることが確認された場合に限る。）なお、内視鏡的切除も含む。</t>
    <rPh sb="0" eb="2">
      <t>ケイジョウ</t>
    </rPh>
    <rPh sb="2" eb="4">
      <t>ホウホウ</t>
    </rPh>
    <rPh sb="5" eb="7">
      <t>イカ</t>
    </rPh>
    <rPh sb="7" eb="9">
      <t>シンリョウ</t>
    </rPh>
    <rPh sb="9" eb="11">
      <t>ホウシュウ</t>
    </rPh>
    <phoneticPr fontId="8"/>
  </si>
  <si>
    <t>計上方法：経口または静注による全身投与を対象とする。ただし内分泌療法単独の場合は含めない。なお、患者数については1レジメンあたりを1人として計上する。</t>
    <rPh sb="0" eb="2">
      <t>ケイジョウ</t>
    </rPh>
    <rPh sb="2" eb="4">
      <t>ホウホウ</t>
    </rPh>
    <phoneticPr fontId="8"/>
  </si>
  <si>
    <t>計上方法：患者数については同一入院期間内であれば複数回介入しても1人として計上する。</t>
    <rPh sb="0" eb="2">
      <t>ケイジョウ</t>
    </rPh>
    <rPh sb="2" eb="4">
      <t>ホウホウ</t>
    </rPh>
    <phoneticPr fontId="8"/>
  </si>
  <si>
    <t>当該がん医療圏に居住するがん患者の診療実績の割合（％）</t>
    <rPh sb="17" eb="19">
      <t>シンリョウ</t>
    </rPh>
    <rPh sb="19" eb="21">
      <t>ジッセキ</t>
    </rPh>
    <rPh sb="22" eb="24">
      <t>ワリアイ</t>
    </rPh>
    <phoneticPr fontId="8"/>
  </si>
  <si>
    <t>右隣シート「(参考)診療割合算出表」を適宜ご参照ください。</t>
    <rPh sb="0" eb="2">
      <t>ミギドナリ</t>
    </rPh>
    <rPh sb="7" eb="9">
      <t>サンコウ</t>
    </rPh>
    <rPh sb="10" eb="12">
      <t>シンリョウ</t>
    </rPh>
    <rPh sb="12" eb="14">
      <t>ワリアイ</t>
    </rPh>
    <rPh sb="14" eb="16">
      <t>サンシュツ</t>
    </rPh>
    <rPh sb="16" eb="17">
      <t>ヒョウ</t>
    </rPh>
    <rPh sb="19" eb="21">
      <t>テキギ</t>
    </rPh>
    <rPh sb="22" eb="24">
      <t>サンショウ</t>
    </rPh>
    <phoneticPr fontId="8"/>
  </si>
  <si>
    <t>人材育成等</t>
    <phoneticPr fontId="8"/>
  </si>
  <si>
    <t>（１）</t>
  </si>
  <si>
    <t>特に、診療の質を高めるために必要な、各種学会が認定する資格等の取得についても積極的に支援している。</t>
  </si>
  <si>
    <t>広告可能な資格を有する者のがん診療への配置状況について積極的に公表している。</t>
    <phoneticPr fontId="8"/>
  </si>
  <si>
    <t>（２）</t>
  </si>
  <si>
    <t>病院長は、自施設においてがん医療に携わる専門的な知識及び技能を有する医師等の専門性及び活動実績等を定期的に評価し、当該医師等がその専門性を十分に発揮できる体制を整備している。</t>
  </si>
  <si>
    <t>（３）</t>
  </si>
  <si>
    <t>受講率を現況報告において以下の通り報告する。</t>
    <rPh sb="12" eb="14">
      <t>イカ</t>
    </rPh>
    <rPh sb="15" eb="16">
      <t>トオ</t>
    </rPh>
    <phoneticPr fontId="8"/>
  </si>
  <si>
    <t>うち当該研修会修了者数</t>
  </si>
  <si>
    <t>受講率（％）</t>
    <phoneticPr fontId="8"/>
  </si>
  <si>
    <t>１年以上自施設に所属するがん診療に携わる医師・歯科医師の人数（初期臨床研修医を除く）</t>
    <rPh sb="31" eb="33">
      <t>ショキ</t>
    </rPh>
    <phoneticPr fontId="8"/>
  </si>
  <si>
    <t>医師・歯科医師と協働し、緩和ケアに従事するその他の診療従事者についても受講を促している。</t>
    <phoneticPr fontId="8"/>
  </si>
  <si>
    <t>研修修了者について、患者とその家族に対してわかりやすく情報提供している。</t>
    <rPh sb="29" eb="31">
      <t>テイキョウ</t>
    </rPh>
    <phoneticPr fontId="8"/>
  </si>
  <si>
    <t>（４）</t>
  </si>
  <si>
    <t>連携する地域の医療施設におけるがん診療に携わる医師に対して、緩和ケアに関する研修の受講勧奨を行っている。</t>
  </si>
  <si>
    <t>（５）</t>
  </si>
  <si>
    <t>（６）</t>
  </si>
  <si>
    <t>自施設の診療従事者等に、がん対策の目的や意義、がん患者やその家族が利用できる制度や関係機関との連携体制、自施設で提供している診療・患者支援の体制について学ぶ機会を年１回以上確保している。</t>
  </si>
  <si>
    <t>自施設のがん診療に携わる全ての診療従事者が受講している。</t>
    <phoneticPr fontId="8"/>
  </si>
  <si>
    <t>令和４年１月１日～12月31日の開催回数</t>
    <rPh sb="0" eb="2">
      <t>レイワ</t>
    </rPh>
    <rPh sb="3" eb="4">
      <t>ネン</t>
    </rPh>
    <rPh sb="5" eb="6">
      <t>ガツ</t>
    </rPh>
    <rPh sb="7" eb="8">
      <t>ニチ</t>
    </rPh>
    <rPh sb="11" eb="12">
      <t>ガツ</t>
    </rPh>
    <rPh sb="14" eb="15">
      <t>ニチ</t>
    </rPh>
    <rPh sb="16" eb="18">
      <t>カイサイ</t>
    </rPh>
    <rPh sb="18" eb="20">
      <t>カイスウ</t>
    </rPh>
    <phoneticPr fontId="8"/>
  </si>
  <si>
    <t>令和４年１月１日～12月31日の期間に実施した研修のうち、代表的な内容を一つ記載してください。</t>
    <rPh sb="16" eb="18">
      <t>キカン</t>
    </rPh>
    <rPh sb="19" eb="21">
      <t>ジッシ</t>
    </rPh>
    <rPh sb="23" eb="25">
      <t>ケンシュウ</t>
    </rPh>
    <rPh sb="29" eb="31">
      <t>ダイヒョウ</t>
    </rPh>
    <rPh sb="31" eb="32">
      <t>テキ</t>
    </rPh>
    <rPh sb="33" eb="35">
      <t>ナイヨウ</t>
    </rPh>
    <rPh sb="36" eb="37">
      <t>ヒト</t>
    </rPh>
    <rPh sb="38" eb="40">
      <t>キサイ</t>
    </rPh>
    <phoneticPr fontId="8"/>
  </si>
  <si>
    <t>（７）</t>
  </si>
  <si>
    <t>院内の看護師を対象として、がん看護に関する総合的な研修を定期的に実施している。</t>
  </si>
  <si>
    <t>他の診療従事者についても、各々の専門に応じた研修を定期的に実施するまたは、他の施設等で実施されている研修に参加させている。</t>
    <phoneticPr fontId="8"/>
  </si>
  <si>
    <t>（８）</t>
  </si>
  <si>
    <t>医科歯科連携による口腔健康管理を推進するために、歯科医師等を対象とするがん患者の口腔健康管理等の研修の実施に協力している。</t>
  </si>
  <si>
    <t>相談支援及び情報の収集提供</t>
    <phoneticPr fontId="8"/>
  </si>
  <si>
    <t>がん相談支援センター</t>
  </si>
  <si>
    <t>別紙11に詳細を記載してください。</t>
    <rPh sb="0" eb="2">
      <t>ベッシ</t>
    </rPh>
    <rPh sb="5" eb="7">
      <t>ショウサイ</t>
    </rPh>
    <rPh sb="8" eb="10">
      <t>キサイ</t>
    </rPh>
    <phoneticPr fontId="8"/>
  </si>
  <si>
    <t>必要に応じてオンラインでの相談を受け付けるなど、情報通信技術等も活用している。</t>
  </si>
  <si>
    <t>コミュニケーションに配慮が必要な者や、日本語を母国語としていない者等への配慮を適切に実施できる体制を確保している。</t>
    <phoneticPr fontId="8"/>
  </si>
  <si>
    <t>情報取得や意思疎通に配慮が必要な者に対するマニュアルを作成している</t>
    <phoneticPr fontId="8"/>
  </si>
  <si>
    <t>相談支援に携わる者は、対応の質の向上のために、がん相談支援センター相談員研修等により定期的な知識の更新に努めている。</t>
  </si>
  <si>
    <t>別紙12に詳細を記載してください。</t>
    <rPh sb="0" eb="2">
      <t>ベッシ</t>
    </rPh>
    <rPh sb="5" eb="7">
      <t>ショウサイ</t>
    </rPh>
    <rPh sb="8" eb="10">
      <t>キサイ</t>
    </rPh>
    <phoneticPr fontId="8"/>
  </si>
  <si>
    <t>別紙14に詳細を記載してください。</t>
    <phoneticPr fontId="8"/>
  </si>
  <si>
    <t>がん相談支援センターについて周知するため、以下の体制を整備している。</t>
  </si>
  <si>
    <t>外来初診時から治療開始までを目処に、がん患者及びその家族が必ず一度はがん相談支援センターを訪問（必ずしも具体的な相談を伴わない、場所等の確認も含む）することができる体制を整備している。</t>
    <phoneticPr fontId="8"/>
  </si>
  <si>
    <t>別紙13に具体的な取り組みを記載してください。</t>
    <rPh sb="0" eb="2">
      <t>ベッシ</t>
    </rPh>
    <rPh sb="5" eb="8">
      <t>グタイテキ</t>
    </rPh>
    <rPh sb="9" eb="10">
      <t>ト</t>
    </rPh>
    <rPh sb="11" eb="12">
      <t>ク</t>
    </rPh>
    <rPh sb="14" eb="16">
      <t>キサイ</t>
    </rPh>
    <phoneticPr fontId="8"/>
  </si>
  <si>
    <t>院内の見やすい場所にがん相談支援センターについて分かりやすく掲示している。</t>
  </si>
  <si>
    <t>地域の住民や医療・在宅・介護福祉等の関係機関に対し、がん相談支援センターに関する広報を行っている。</t>
  </si>
  <si>
    <t>自施設に通院していない者からの相談にも対応している。</t>
    <phoneticPr fontId="8"/>
  </si>
  <si>
    <t>がん相談支援センターを初めて訪れた者の数を把握し、認知度の継続的な改善に努めている。</t>
  </si>
  <si>
    <t>がん相談支援センターの業務内容について、相談者からフィードバックを得る体制を整備している。</t>
  </si>
  <si>
    <t>患者からの相談に対し、必要に応じて速やかに院内の診療従事者が対応できるよう、病院長もしくはそれに準じる者が統括するなど、がん相談支援センターと院内の診療従事者が協働する体制を整備している。</t>
  </si>
  <si>
    <t>その際には、一定の研修を受けたピア・サポーターを活用する、もしくは十分な経験を持つ患者団体等と連携して実施するよう努めている。</t>
    <phoneticPr fontId="8"/>
  </si>
  <si>
    <t>オンライン環境でも開催できる。</t>
    <phoneticPr fontId="8"/>
  </si>
  <si>
    <t>院内がん登録</t>
  </si>
  <si>
    <t>がん登録等の推進に関する法律（平成25年法律第111号）第44条第１項の規定に基づき定められた、院内がん登録の実施に係る指針（平成27年厚生労働省告示第470号）に即して院内がん登録を実施している。</t>
  </si>
  <si>
    <t>毎年、最新の登録情報や予後を含めた情報を国立がん研究センターに提供している。</t>
  </si>
  <si>
    <t>情報提供・普及啓発</t>
  </si>
  <si>
    <t>自施設で対応できるがんについて、提供可能な診療内容を病院ホームページ等でわかりやすく広報している。</t>
  </si>
  <si>
    <t>希少がんへの治療及び支援を自施設もしくは連携する施設への紹介等で提供できる。</t>
    <rPh sb="0" eb="2">
      <t>キショウ</t>
    </rPh>
    <rPh sb="6" eb="8">
      <t>チリョウ</t>
    </rPh>
    <rPh sb="8" eb="9">
      <t>オヨ</t>
    </rPh>
    <rPh sb="10" eb="12">
      <t>シエン</t>
    </rPh>
    <rPh sb="13" eb="14">
      <t>ジ</t>
    </rPh>
    <rPh sb="14" eb="16">
      <t>シセツ</t>
    </rPh>
    <rPh sb="20" eb="22">
      <t>レンケイ</t>
    </rPh>
    <rPh sb="24" eb="26">
      <t>シセツ</t>
    </rPh>
    <rPh sb="28" eb="30">
      <t>ショウカイ</t>
    </rPh>
    <rPh sb="30" eb="31">
      <t>ナド</t>
    </rPh>
    <rPh sb="32" eb="34">
      <t>テイキョウ</t>
    </rPh>
    <phoneticPr fontId="8"/>
  </si>
  <si>
    <t>小児がんへの治療及び支援を自施設もしくは連携する施設への紹介等で提供できる。</t>
    <phoneticPr fontId="8"/>
  </si>
  <si>
    <t>AYA世代のがんへの治療及び支援を自施設もしくは連携する施設への紹介等で提供できる。</t>
    <rPh sb="3" eb="5">
      <t>セダイ</t>
    </rPh>
    <phoneticPr fontId="8"/>
  </si>
  <si>
    <t>がんゲノム医療への治療及び支援を自施設もしくは連携する施設への紹介等で提供できる。</t>
    <rPh sb="5" eb="7">
      <t>イリョウ</t>
    </rPh>
    <phoneticPr fontId="8"/>
  </si>
  <si>
    <t>大規模災害や感染症の流行などにより自院の診療状況に変化が生じた場合には、速やかに情報公開をするよう努めている。</t>
    <phoneticPr fontId="8"/>
  </si>
  <si>
    <t>当該がん医療圏内のがん診療に関する情報について、病院ホームページ等でわかりやすく広報している。</t>
  </si>
  <si>
    <t>地域を対象として、緩和ケアやがん教育、患者向け・一般向けのガイドラインの活用法等に関する普及啓発に努めている。</t>
    <phoneticPr fontId="8"/>
  </si>
  <si>
    <t>参加中の治験についてその対象であるがんの種類及び薬剤名等を広報している。</t>
  </si>
  <si>
    <t>患者に対して治験も含めた医薬品等の臨床研究、先進医療、患者申出療養等に関する適切な情報提供を行うとともに、必要に応じて適切な医療機関に紹介している。</t>
  </si>
  <si>
    <t>別紙17に詳細を記載してください。</t>
    <rPh sb="0" eb="2">
      <t>ベッシ</t>
    </rPh>
    <rPh sb="5" eb="7">
      <t>ショウサイ</t>
    </rPh>
    <rPh sb="8" eb="10">
      <t>キサイ</t>
    </rPh>
    <phoneticPr fontId="8"/>
  </si>
  <si>
    <t>がん教育について、当該がん医療圏における学校や職域より依頼があった際には、外部講師として診療従事者を派遣し、がんに関する正しい知識の普及啓発に努めている。</t>
  </si>
  <si>
    <t>がん教育の実施に当たっては、児童生徒が当事者である場合や、身近にがん患者を持つ場合等があることを踏まえ、対象者へ十分な配慮を行っている。</t>
    <phoneticPr fontId="8"/>
  </si>
  <si>
    <t>臨床研究及び調査研究</t>
    <phoneticPr fontId="8"/>
  </si>
  <si>
    <t>政策的公衆衛生的に必要性の高い調査研究に協力している。</t>
  </si>
  <si>
    <t>治験を含む医薬品等の臨床研究を行う場合は、臨床研究コーディネーター（ＣＲＣ）を配置すること。</t>
    <phoneticPr fontId="8"/>
  </si>
  <si>
    <t>委託も可</t>
    <rPh sb="0" eb="2">
      <t>イタク</t>
    </rPh>
    <rPh sb="3" eb="4">
      <t>カ</t>
    </rPh>
    <phoneticPr fontId="8"/>
  </si>
  <si>
    <t>治験を含む医薬品等の臨床研究を行っている。</t>
  </si>
  <si>
    <t>臨床研究コーディネーターを配置している。</t>
    <rPh sb="0" eb="2">
      <t>リンショウ</t>
    </rPh>
    <rPh sb="2" eb="4">
      <t>ケンキュウ</t>
    </rPh>
    <rPh sb="13" eb="15">
      <t>ハイチ</t>
    </rPh>
    <phoneticPr fontId="8"/>
  </si>
  <si>
    <t>臨床研究コーディネーターとして勤務している者の人数</t>
    <rPh sb="15" eb="17">
      <t>キンム</t>
    </rPh>
    <rPh sb="21" eb="22">
      <t>モノ</t>
    </rPh>
    <rPh sb="23" eb="25">
      <t>ニンズウ</t>
    </rPh>
    <phoneticPr fontId="8"/>
  </si>
  <si>
    <t>治験を除く医薬品等の臨床研究を行う場合は、臨床研究法に則った体制を整備すること。</t>
    <phoneticPr fontId="8"/>
  </si>
  <si>
    <t>治験を除く医薬品等の臨床研究を行っている。</t>
    <phoneticPr fontId="8"/>
  </si>
  <si>
    <t>臨床研究法に則った体制を整備している。</t>
    <phoneticPr fontId="8"/>
  </si>
  <si>
    <t>医療の質の改善の取組及び安全管理</t>
  </si>
  <si>
    <t>自施設の診療機能や診療実績、地域連携に関する実績や活動状況の他、がん患者の療養生活の質について把握・評価し、課題認識を院内の関係者で共有した上で、組織的な改善策を講じている。</t>
  </si>
  <si>
    <t>その際にはQuality Indicatorを利用するなどして、ＰＤＣＡサイクルが確保できるよう工夫をしている。</t>
  </si>
  <si>
    <t>医療法等に基づく医療安全にかかる適切な体制を確保している。</t>
  </si>
  <si>
    <t>日本医療機能評価機構の審査等の第三者による評価を受けている。</t>
  </si>
  <si>
    <t>第三者の名称</t>
    <rPh sb="0" eb="3">
      <t>ダイサンシャ</t>
    </rPh>
    <rPh sb="4" eb="6">
      <t>メイショウ</t>
    </rPh>
    <phoneticPr fontId="8"/>
  </si>
  <si>
    <t>カ</t>
    <phoneticPr fontId="8"/>
  </si>
  <si>
    <t>専任：専任とは当該診療の実施を専ら担当していることをいう。この場合において、「専ら担当している」とは、その他診療を兼任していても差し支えないものとする。ただし、その就業時間の少なくとも５割以上、当該診療に従事している必要があるものとする。
※一人以上の配置が必要です。</t>
    <phoneticPr fontId="8"/>
  </si>
  <si>
    <t>緩和ケアチームに配置されている、精神症状の緩和に携わる専門的な知識及び技能を有する医師の人数</t>
    <rPh sb="8" eb="10">
      <t>ハイチ</t>
    </rPh>
    <rPh sb="44" eb="46">
      <t>ニンズウ</t>
    </rPh>
    <phoneticPr fontId="8"/>
  </si>
  <si>
    <t>「当該がん医療圏に居住するがん患者のうち、２割程度について診療実績があること」の算出方法</t>
    <rPh sb="1" eb="3">
      <t>トウガイ</t>
    </rPh>
    <rPh sb="5" eb="8">
      <t>イリョウケン</t>
    </rPh>
    <rPh sb="9" eb="11">
      <t>キョジュウ</t>
    </rPh>
    <rPh sb="15" eb="17">
      <t>カンジャ</t>
    </rPh>
    <rPh sb="22" eb="23">
      <t>ワリ</t>
    </rPh>
    <rPh sb="23" eb="25">
      <t>テイド</t>
    </rPh>
    <rPh sb="29" eb="31">
      <t>シンリョウ</t>
    </rPh>
    <rPh sb="31" eb="33">
      <t>ジッセキ</t>
    </rPh>
    <rPh sb="40" eb="42">
      <t>サンシュツ</t>
    </rPh>
    <rPh sb="42" eb="44">
      <t>ホウホウ</t>
    </rPh>
    <phoneticPr fontId="8"/>
  </si>
  <si>
    <t>１．がん医療圏と二次医療圏が一致している場合</t>
    <rPh sb="4" eb="7">
      <t>イリョウケン</t>
    </rPh>
    <rPh sb="8" eb="10">
      <t>ニジ</t>
    </rPh>
    <rPh sb="10" eb="13">
      <t>イリョウケン</t>
    </rPh>
    <rPh sb="14" eb="16">
      <t>イッチ</t>
    </rPh>
    <rPh sb="20" eb="22">
      <t>バアイ</t>
    </rPh>
    <phoneticPr fontId="8"/>
  </si>
  <si>
    <t>②'</t>
    <phoneticPr fontId="8"/>
  </si>
  <si>
    <t>②の数値に12をかけたもの（年単位への修正）</t>
    <rPh sb="2" eb="4">
      <t>スウチ</t>
    </rPh>
    <rPh sb="14" eb="17">
      <t>ネンタンイ</t>
    </rPh>
    <rPh sb="19" eb="21">
      <t>シュウセイ</t>
    </rPh>
    <phoneticPr fontId="8"/>
  </si>
  <si>
    <t>A.</t>
    <phoneticPr fontId="8"/>
  </si>
  <si>
    <t>①／②'</t>
    <phoneticPr fontId="8"/>
  </si>
  <si>
    <r>
      <t>様式4（機能別）の該当指定要件のA</t>
    </r>
    <r>
      <rPr>
        <b/>
        <u/>
        <sz val="14"/>
        <rFont val="ＭＳ Ｐゴシック"/>
        <family val="3"/>
        <charset val="128"/>
      </rPr>
      <t>のうち満たしていない項目について</t>
    </r>
    <rPh sb="0" eb="2">
      <t>ヨウシキ</t>
    </rPh>
    <rPh sb="4" eb="6">
      <t>キノウ</t>
    </rPh>
    <rPh sb="6" eb="7">
      <t>ベツ</t>
    </rPh>
    <rPh sb="9" eb="11">
      <t>ガイトウ</t>
    </rPh>
    <rPh sb="11" eb="15">
      <t>シテイヨウケン</t>
    </rPh>
    <rPh sb="20" eb="21">
      <t>ミ</t>
    </rPh>
    <rPh sb="27" eb="29">
      <t>コウモク</t>
    </rPh>
    <phoneticPr fontId="7"/>
  </si>
  <si>
    <t>記載の有無：入力済／未入力／不要</t>
    <rPh sb="0" eb="2">
      <t>キサイ</t>
    </rPh>
    <rPh sb="3" eb="5">
      <t>ウム</t>
    </rPh>
    <rPh sb="6" eb="8">
      <t>ニュウリョク</t>
    </rPh>
    <rPh sb="8" eb="9">
      <t>ス</t>
    </rPh>
    <rPh sb="10" eb="13">
      <t>ミニュウリョク</t>
    </rPh>
    <phoneticPr fontId="8"/>
  </si>
  <si>
    <t>病院名：</t>
    <rPh sb="0" eb="2">
      <t>ビョウイン</t>
    </rPh>
    <rPh sb="2" eb="3">
      <t>メイ</t>
    </rPh>
    <phoneticPr fontId="8"/>
  </si>
  <si>
    <t>時期・期間：</t>
    <rPh sb="0" eb="2">
      <t>ジキ</t>
    </rPh>
    <rPh sb="3" eb="5">
      <t>キカン</t>
    </rPh>
    <phoneticPr fontId="8"/>
  </si>
  <si>
    <t>通し番号</t>
    <rPh sb="0" eb="1">
      <t>トオ</t>
    </rPh>
    <rPh sb="2" eb="4">
      <t>バンゴウ</t>
    </rPh>
    <phoneticPr fontId="8"/>
  </si>
  <si>
    <t>令和５年９月１日時点で満たせていない要件
(通し番号を入力すれば、自動入力されます。)</t>
    <rPh sb="0" eb="2">
      <t>レイワ</t>
    </rPh>
    <rPh sb="3" eb="4">
      <t>ネン</t>
    </rPh>
    <rPh sb="5" eb="6">
      <t>ガツ</t>
    </rPh>
    <rPh sb="7" eb="8">
      <t>ニチ</t>
    </rPh>
    <rPh sb="8" eb="10">
      <t>ジテン</t>
    </rPh>
    <rPh sb="11" eb="12">
      <t>ミ</t>
    </rPh>
    <rPh sb="18" eb="20">
      <t>ヨウケン</t>
    </rPh>
    <rPh sb="22" eb="23">
      <t>トオ</t>
    </rPh>
    <rPh sb="24" eb="26">
      <t>バンゴウ</t>
    </rPh>
    <rPh sb="27" eb="29">
      <t>ニュウリョク</t>
    </rPh>
    <rPh sb="33" eb="35">
      <t>ジドウ</t>
    </rPh>
    <rPh sb="35" eb="37">
      <t>ニュウリョク</t>
    </rPh>
    <phoneticPr fontId="8"/>
  </si>
  <si>
    <t>現状の説明</t>
    <rPh sb="0" eb="2">
      <t>ゲンジョウ</t>
    </rPh>
    <rPh sb="3" eb="5">
      <t>セツメイ</t>
    </rPh>
    <phoneticPr fontId="8"/>
  </si>
  <si>
    <t>充足見込み時期</t>
    <rPh sb="0" eb="2">
      <t>ジュウソク</t>
    </rPh>
    <rPh sb="2" eb="4">
      <t>ミコ</t>
    </rPh>
    <rPh sb="5" eb="7">
      <t>ジキ</t>
    </rPh>
    <phoneticPr fontId="8"/>
  </si>
  <si>
    <t>例</t>
    <rPh sb="0" eb="1">
      <t>レイ</t>
    </rPh>
    <phoneticPr fontId="8"/>
  </si>
  <si>
    <t>令和５年９月１日時点では専任の医師は配置できていない（兼任で配置している）。</t>
    <rPh sb="3" eb="4">
      <t>ネン</t>
    </rPh>
    <phoneticPr fontId="8"/>
  </si>
  <si>
    <t>令和６年３月１日段階での整備を行う予定である。</t>
    <rPh sb="0" eb="2">
      <t>レイワ</t>
    </rPh>
    <rPh sb="3" eb="4">
      <t>ネン</t>
    </rPh>
    <rPh sb="5" eb="6">
      <t>ガツ</t>
    </rPh>
    <rPh sb="7" eb="8">
      <t>ニチ</t>
    </rPh>
    <rPh sb="8" eb="10">
      <t>ダンカイ</t>
    </rPh>
    <rPh sb="12" eb="14">
      <t>セイビ</t>
    </rPh>
    <rPh sb="15" eb="16">
      <t>オコナ</t>
    </rPh>
    <rPh sb="17" eb="19">
      <t>ヨテイ</t>
    </rPh>
    <phoneticPr fontId="8"/>
  </si>
  <si>
    <t>記載の有無：入力済／未入力</t>
    <rPh sb="0" eb="2">
      <t>キサイ</t>
    </rPh>
    <rPh sb="3" eb="5">
      <t>ウム</t>
    </rPh>
    <rPh sb="6" eb="8">
      <t>ニュウリョク</t>
    </rPh>
    <rPh sb="8" eb="9">
      <t>ス</t>
    </rPh>
    <rPh sb="10" eb="11">
      <t>ミ</t>
    </rPh>
    <rPh sb="11" eb="13">
      <t>ニュウリョク</t>
    </rPh>
    <phoneticPr fontId="8"/>
  </si>
  <si>
    <t>病院名：</t>
    <rPh sb="0" eb="2">
      <t>ビョウイン</t>
    </rPh>
    <rPh sb="2" eb="3">
      <t>メイ</t>
    </rPh>
    <phoneticPr fontId="7"/>
  </si>
  <si>
    <t>注１</t>
    <rPh sb="0" eb="1">
      <t>チュウ</t>
    </rPh>
    <phoneticPr fontId="69"/>
  </si>
  <si>
    <t>専門（◎）＝当該がんを特に専門とする医師がおり、当該がんの患者を積極的に集めている</t>
    <phoneticPr fontId="69"/>
  </si>
  <si>
    <t>対応可（○）＝当該がんの標準的な診断/治療が可能</t>
    <phoneticPr fontId="69"/>
  </si>
  <si>
    <t>他施設へ紹介（△）：他の施設に紹介することで対応している</t>
    <phoneticPr fontId="69"/>
  </si>
  <si>
    <t>注２</t>
    <rPh sb="0" eb="1">
      <t>チュウ</t>
    </rPh>
    <phoneticPr fontId="69"/>
  </si>
  <si>
    <t>臨床試験＝治験であればⅠ～Ⅲ相いずれでもよい。</t>
    <rPh sb="5" eb="7">
      <t>チケン</t>
    </rPh>
    <phoneticPr fontId="69"/>
  </si>
  <si>
    <t>↓記載必須</t>
    <rPh sb="1" eb="3">
      <t>キサイ</t>
    </rPh>
    <rPh sb="3" eb="5">
      <t>ヒッス</t>
    </rPh>
    <phoneticPr fontId="69"/>
  </si>
  <si>
    <t>専門◎／対応可〇／他施設へ紹介△（注１）</t>
    <rPh sb="0" eb="2">
      <t>センモン</t>
    </rPh>
    <rPh sb="4" eb="6">
      <t>タイオウ</t>
    </rPh>
    <rPh sb="6" eb="7">
      <t>カ</t>
    </rPh>
    <rPh sb="9" eb="10">
      <t>タ</t>
    </rPh>
    <rPh sb="10" eb="12">
      <t>シセツ</t>
    </rPh>
    <rPh sb="13" eb="15">
      <t>ショウカイ</t>
    </rPh>
    <rPh sb="17" eb="18">
      <t>チュウ</t>
    </rPh>
    <phoneticPr fontId="69"/>
  </si>
  <si>
    <t>臨床試験（注２）の実績の有無</t>
    <rPh sb="0" eb="2">
      <t>リンショウ</t>
    </rPh>
    <rPh sb="2" eb="4">
      <t>シケン</t>
    </rPh>
    <rPh sb="5" eb="6">
      <t>チュウ</t>
    </rPh>
    <rPh sb="9" eb="11">
      <t>ジッセキ</t>
    </rPh>
    <rPh sb="12" eb="14">
      <t>ウム</t>
    </rPh>
    <phoneticPr fontId="69"/>
  </si>
  <si>
    <t>治療開始数</t>
    <rPh sb="0" eb="2">
      <t>チリョウ</t>
    </rPh>
    <rPh sb="2" eb="4">
      <t>カイシ</t>
    </rPh>
    <rPh sb="4" eb="5">
      <t>スウ</t>
    </rPh>
    <phoneticPr fontId="69"/>
  </si>
  <si>
    <t>担当診療科
（複数記載可）</t>
    <rPh sb="0" eb="2">
      <t>タントウ</t>
    </rPh>
    <rPh sb="9" eb="11">
      <t>キサイ</t>
    </rPh>
    <phoneticPr fontId="69"/>
  </si>
  <si>
    <t>備考</t>
    <rPh sb="0" eb="2">
      <t>ビコウ</t>
    </rPh>
    <phoneticPr fontId="69"/>
  </si>
  <si>
    <t>成人（15歳以上）</t>
    <rPh sb="0" eb="2">
      <t>セイジン</t>
    </rPh>
    <rPh sb="5" eb="6">
      <t>サイ</t>
    </rPh>
    <rPh sb="6" eb="8">
      <t>イジョウ</t>
    </rPh>
    <phoneticPr fontId="69"/>
  </si>
  <si>
    <t>診断
(生検等)</t>
    <rPh sb="0" eb="1">
      <t>コトワ</t>
    </rPh>
    <rPh sb="4" eb="6">
      <t>セイケン</t>
    </rPh>
    <rPh sb="6" eb="7">
      <t>ナド</t>
    </rPh>
    <phoneticPr fontId="69"/>
  </si>
  <si>
    <t>初発例への治療</t>
    <rPh sb="0" eb="2">
      <t>ショハツ</t>
    </rPh>
    <rPh sb="2" eb="3">
      <t>レイ</t>
    </rPh>
    <rPh sb="5" eb="7">
      <t>チリョウ</t>
    </rPh>
    <phoneticPr fontId="8"/>
  </si>
  <si>
    <t>再発例
への治療</t>
    <phoneticPr fontId="8"/>
  </si>
  <si>
    <t>2021年</t>
    <rPh sb="4" eb="5">
      <t>ネン</t>
    </rPh>
    <phoneticPr fontId="69"/>
  </si>
  <si>
    <t>2022年</t>
    <rPh sb="4" eb="5">
      <t>ネン</t>
    </rPh>
    <phoneticPr fontId="69"/>
  </si>
  <si>
    <t>手術</t>
    <rPh sb="0" eb="2">
      <t>シュジュツ</t>
    </rPh>
    <phoneticPr fontId="69"/>
  </si>
  <si>
    <t>放射線</t>
    <rPh sb="0" eb="3">
      <t>ホウシャセン</t>
    </rPh>
    <phoneticPr fontId="69"/>
  </si>
  <si>
    <t>薬物療法</t>
    <rPh sb="0" eb="2">
      <t>ヤクブツ</t>
    </rPh>
    <rPh sb="2" eb="4">
      <t>リョウホウ</t>
    </rPh>
    <phoneticPr fontId="69"/>
  </si>
  <si>
    <t>公開の窓口・特記事項など</t>
    <rPh sb="0" eb="2">
      <t>コウカイ</t>
    </rPh>
    <rPh sb="3" eb="5">
      <t>マドグチ</t>
    </rPh>
    <phoneticPr fontId="69"/>
  </si>
  <si>
    <t>脳腫瘍（リンパ腫以外）</t>
    <rPh sb="0" eb="3">
      <t>ノウシュヨウ</t>
    </rPh>
    <rPh sb="7" eb="8">
      <t>シュ</t>
    </rPh>
    <rPh sb="8" eb="10">
      <t>イガイ</t>
    </rPh>
    <phoneticPr fontId="69"/>
  </si>
  <si>
    <t>（良悪性を別に集計表示）</t>
    <rPh sb="1" eb="4">
      <t>リョウアクセイ</t>
    </rPh>
    <rPh sb="5" eb="6">
      <t>ベツ</t>
    </rPh>
    <rPh sb="7" eb="9">
      <t>シュウケイ</t>
    </rPh>
    <rPh sb="9" eb="11">
      <t>ヒョウジ</t>
    </rPh>
    <phoneticPr fontId="69"/>
  </si>
  <si>
    <t>脳腫瘍（リンパ腫）</t>
    <rPh sb="0" eb="3">
      <t>ノウシュヨウ</t>
    </rPh>
    <phoneticPr fontId="69"/>
  </si>
  <si>
    <t>脊髄腫瘍</t>
    <rPh sb="0" eb="2">
      <t>セキズイ</t>
    </rPh>
    <rPh sb="2" eb="4">
      <t>シュヨウ</t>
    </rPh>
    <phoneticPr fontId="69"/>
  </si>
  <si>
    <t>眼腫瘍（眼瞼以外）</t>
    <rPh sb="0" eb="1">
      <t>ガン</t>
    </rPh>
    <rPh sb="1" eb="3">
      <t>シュヨウ</t>
    </rPh>
    <rPh sb="4" eb="6">
      <t>ガンケン</t>
    </rPh>
    <rPh sb="6" eb="8">
      <t>イガイ</t>
    </rPh>
    <phoneticPr fontId="69"/>
  </si>
  <si>
    <t>鼻腔・副鼻腔がん</t>
    <rPh sb="0" eb="2">
      <t>ビクウ</t>
    </rPh>
    <rPh sb="3" eb="6">
      <t>フクビクウ</t>
    </rPh>
    <phoneticPr fontId="69"/>
  </si>
  <si>
    <t>口腔がん</t>
    <rPh sb="0" eb="2">
      <t>コウクウ</t>
    </rPh>
    <phoneticPr fontId="69"/>
  </si>
  <si>
    <t>咽頭がん（上・中・下）</t>
    <rPh sb="0" eb="2">
      <t>イントウ</t>
    </rPh>
    <phoneticPr fontId="69"/>
  </si>
  <si>
    <t>（上・中・下咽頭を別に集計表示）</t>
    <rPh sb="1" eb="2">
      <t>ジョウ</t>
    </rPh>
    <rPh sb="3" eb="4">
      <t>チュウ</t>
    </rPh>
    <rPh sb="5" eb="6">
      <t>カ</t>
    </rPh>
    <rPh sb="6" eb="8">
      <t>イントウ</t>
    </rPh>
    <rPh sb="9" eb="10">
      <t>ベツ</t>
    </rPh>
    <rPh sb="11" eb="13">
      <t>シュウケイ</t>
    </rPh>
    <rPh sb="13" eb="15">
      <t>ヒョウジ</t>
    </rPh>
    <phoneticPr fontId="69"/>
  </si>
  <si>
    <t>喉頭がん</t>
    <rPh sb="0" eb="2">
      <t>コウトウ</t>
    </rPh>
    <phoneticPr fontId="69"/>
  </si>
  <si>
    <t>唾液腺がん</t>
    <rPh sb="0" eb="3">
      <t>ダエキセン</t>
    </rPh>
    <phoneticPr fontId="69"/>
  </si>
  <si>
    <t>外耳道がん</t>
    <rPh sb="0" eb="3">
      <t>ガイジドウ</t>
    </rPh>
    <phoneticPr fontId="69"/>
  </si>
  <si>
    <t>頭頚部肉腫</t>
    <rPh sb="0" eb="3">
      <t>トウケイブ</t>
    </rPh>
    <rPh sb="3" eb="5">
      <t>ニクシュ</t>
    </rPh>
    <phoneticPr fontId="69"/>
  </si>
  <si>
    <t>甲状腺がん</t>
    <rPh sb="0" eb="3">
      <t>コウジョウセン</t>
    </rPh>
    <phoneticPr fontId="69"/>
  </si>
  <si>
    <t>乳がん</t>
    <rPh sb="0" eb="1">
      <t>ニュウ</t>
    </rPh>
    <phoneticPr fontId="69"/>
  </si>
  <si>
    <t>気管がん</t>
    <rPh sb="0" eb="1">
      <t>キ</t>
    </rPh>
    <rPh sb="1" eb="2">
      <t>カン</t>
    </rPh>
    <phoneticPr fontId="69"/>
  </si>
  <si>
    <t>非小細胞肺がん</t>
    <rPh sb="0" eb="1">
      <t>ヒ</t>
    </rPh>
    <rPh sb="1" eb="4">
      <t>ショウサイボウ</t>
    </rPh>
    <rPh sb="4" eb="5">
      <t>ハイ</t>
    </rPh>
    <phoneticPr fontId="69"/>
  </si>
  <si>
    <t>小細胞肺がん</t>
    <rPh sb="0" eb="3">
      <t>ショウサイボウ</t>
    </rPh>
    <rPh sb="3" eb="4">
      <t>ハイ</t>
    </rPh>
    <phoneticPr fontId="69"/>
  </si>
  <si>
    <t>胸腺がん</t>
    <rPh sb="0" eb="2">
      <t>キョウセン</t>
    </rPh>
    <phoneticPr fontId="69"/>
  </si>
  <si>
    <t>胸腺腫</t>
    <rPh sb="0" eb="3">
      <t>キョウセンシュ</t>
    </rPh>
    <phoneticPr fontId="69"/>
  </si>
  <si>
    <t>縦隔胚細胞腫瘍</t>
    <rPh sb="0" eb="2">
      <t>ジュウカク</t>
    </rPh>
    <rPh sb="2" eb="7">
      <t>ハイサイボウシュヨウ</t>
    </rPh>
    <phoneticPr fontId="69"/>
  </si>
  <si>
    <t>縦隔腫瘍（上記以外の腫瘍）</t>
    <rPh sb="0" eb="2">
      <t>ジュウカク</t>
    </rPh>
    <rPh sb="2" eb="4">
      <t>シュヨウ</t>
    </rPh>
    <rPh sb="5" eb="7">
      <t>ジョウキ</t>
    </rPh>
    <rPh sb="7" eb="9">
      <t>イガイ</t>
    </rPh>
    <rPh sb="10" eb="12">
      <t>シュヨウ</t>
    </rPh>
    <phoneticPr fontId="69"/>
  </si>
  <si>
    <t>中皮腫（胸膜）</t>
    <rPh sb="0" eb="2">
      <t>チュウヒ</t>
    </rPh>
    <rPh sb="2" eb="3">
      <t>シュ</t>
    </rPh>
    <rPh sb="4" eb="6">
      <t>キョウマク</t>
    </rPh>
    <phoneticPr fontId="69"/>
  </si>
  <si>
    <t>中皮腫（腹膜）</t>
    <rPh sb="0" eb="2">
      <t>チュウヒ</t>
    </rPh>
    <rPh sb="4" eb="6">
      <t>フクマク</t>
    </rPh>
    <phoneticPr fontId="69"/>
  </si>
  <si>
    <t>食道がん</t>
  </si>
  <si>
    <t>胃がん</t>
    <rPh sb="0" eb="1">
      <t>イ</t>
    </rPh>
    <phoneticPr fontId="69"/>
  </si>
  <si>
    <t>小腸がん</t>
    <rPh sb="0" eb="2">
      <t>ショウチョウ</t>
    </rPh>
    <phoneticPr fontId="69"/>
  </si>
  <si>
    <t>大腸がん(結腸・直腸）</t>
    <rPh sb="0" eb="2">
      <t>ダイチョウ</t>
    </rPh>
    <rPh sb="5" eb="7">
      <t>ケッチョウ</t>
    </rPh>
    <rPh sb="8" eb="10">
      <t>チョクチョウ</t>
    </rPh>
    <phoneticPr fontId="69"/>
  </si>
  <si>
    <t>肛門・肛門管がん</t>
    <rPh sb="0" eb="2">
      <t>コウモン</t>
    </rPh>
    <rPh sb="3" eb="5">
      <t>コウモン</t>
    </rPh>
    <rPh sb="5" eb="6">
      <t>カン</t>
    </rPh>
    <phoneticPr fontId="69"/>
  </si>
  <si>
    <t>消化管間質性腫瘍（GIST）</t>
    <rPh sb="0" eb="3">
      <t>ショウカカン</t>
    </rPh>
    <rPh sb="3" eb="5">
      <t>カンシツ</t>
    </rPh>
    <rPh sb="5" eb="6">
      <t>セイ</t>
    </rPh>
    <rPh sb="6" eb="8">
      <t>シュヨウ</t>
    </rPh>
    <phoneticPr fontId="69"/>
  </si>
  <si>
    <t>消化管の神経内分泌腫瘍（NET／NEC)</t>
    <rPh sb="0" eb="3">
      <t>ショウカカン</t>
    </rPh>
    <rPh sb="4" eb="6">
      <t>シンケイ</t>
    </rPh>
    <rPh sb="6" eb="9">
      <t>ナイブンピツ</t>
    </rPh>
    <rPh sb="9" eb="11">
      <t>シュヨウ</t>
    </rPh>
    <phoneticPr fontId="69"/>
  </si>
  <si>
    <t>（NET,NECは別に集計表示）</t>
    <rPh sb="9" eb="10">
      <t>ベツ</t>
    </rPh>
    <rPh sb="11" eb="13">
      <t>シュウケイ</t>
    </rPh>
    <rPh sb="13" eb="15">
      <t>ヒョウジ</t>
    </rPh>
    <phoneticPr fontId="69"/>
  </si>
  <si>
    <t>肝臓がん</t>
    <rPh sb="0" eb="2">
      <t>カンゾウ</t>
    </rPh>
    <phoneticPr fontId="69"/>
  </si>
  <si>
    <t>胆のう・胆管がん</t>
    <rPh sb="0" eb="1">
      <t>タン</t>
    </rPh>
    <rPh sb="4" eb="6">
      <t>タンカン</t>
    </rPh>
    <phoneticPr fontId="69"/>
  </si>
  <si>
    <t>（肝内、肝外を別に集計表示）</t>
    <rPh sb="1" eb="3">
      <t>カンナイ</t>
    </rPh>
    <rPh sb="4" eb="6">
      <t>カンガイ</t>
    </rPh>
    <rPh sb="7" eb="8">
      <t>ベツ</t>
    </rPh>
    <rPh sb="9" eb="11">
      <t>シュウケイ</t>
    </rPh>
    <rPh sb="11" eb="13">
      <t>ヒョウジ</t>
    </rPh>
    <phoneticPr fontId="69"/>
  </si>
  <si>
    <t>膵臓がん（NET/NEC以外）</t>
    <rPh sb="0" eb="1">
      <t>スイ</t>
    </rPh>
    <rPh sb="1" eb="2">
      <t>ゾウ</t>
    </rPh>
    <rPh sb="2" eb="3">
      <t>スイゾウ</t>
    </rPh>
    <rPh sb="12" eb="14">
      <t>イガイ</t>
    </rPh>
    <phoneticPr fontId="69"/>
  </si>
  <si>
    <t>膵臓の神経内分泌腫瘍（NET／NEC)</t>
    <rPh sb="0" eb="1">
      <t>スイ</t>
    </rPh>
    <rPh sb="1" eb="2">
      <t>ゾウ</t>
    </rPh>
    <rPh sb="3" eb="5">
      <t>シンケイ</t>
    </rPh>
    <rPh sb="5" eb="8">
      <t>ナイブンピツ</t>
    </rPh>
    <rPh sb="8" eb="10">
      <t>シュヨウ</t>
    </rPh>
    <phoneticPr fontId="69"/>
  </si>
  <si>
    <t>腹膜偽粘液腫（他のがんの腹膜播種を除く）</t>
    <rPh sb="0" eb="2">
      <t>フクマク</t>
    </rPh>
    <rPh sb="2" eb="3">
      <t>ギ</t>
    </rPh>
    <rPh sb="3" eb="5">
      <t>ネンエキ</t>
    </rPh>
    <rPh sb="5" eb="6">
      <t>シュ</t>
    </rPh>
    <rPh sb="7" eb="8">
      <t>タ</t>
    </rPh>
    <rPh sb="12" eb="14">
      <t>フクマク</t>
    </rPh>
    <rPh sb="14" eb="16">
      <t>ハシュ</t>
    </rPh>
    <rPh sb="17" eb="18">
      <t>ノゾ</t>
    </rPh>
    <phoneticPr fontId="69"/>
  </si>
  <si>
    <t>デスモイド腫瘍</t>
    <rPh sb="5" eb="7">
      <t>シュヨウ</t>
    </rPh>
    <phoneticPr fontId="69"/>
  </si>
  <si>
    <t>後腹膜肉腫</t>
    <rPh sb="0" eb="3">
      <t>コウフクマク</t>
    </rPh>
    <rPh sb="3" eb="5">
      <t>ニクシュ</t>
    </rPh>
    <phoneticPr fontId="69"/>
  </si>
  <si>
    <t>腎がん</t>
    <rPh sb="0" eb="1">
      <t>ジン</t>
    </rPh>
    <phoneticPr fontId="69"/>
  </si>
  <si>
    <t>褐色細胞腫・傍神経節腫瘍（頭頸部以外）</t>
    <rPh sb="6" eb="7">
      <t>ボウ</t>
    </rPh>
    <rPh sb="7" eb="9">
      <t>シンケイ</t>
    </rPh>
    <rPh sb="9" eb="10">
      <t>セツ</t>
    </rPh>
    <rPh sb="10" eb="12">
      <t>シュヨウ</t>
    </rPh>
    <rPh sb="13" eb="16">
      <t>トウケイブ</t>
    </rPh>
    <rPh sb="16" eb="18">
      <t>イガイ</t>
    </rPh>
    <phoneticPr fontId="69"/>
  </si>
  <si>
    <t>副腎皮質がん</t>
    <rPh sb="0" eb="1">
      <t>フク</t>
    </rPh>
    <rPh sb="1" eb="2">
      <t>ジン</t>
    </rPh>
    <rPh sb="2" eb="4">
      <t>ヒシツ</t>
    </rPh>
    <phoneticPr fontId="69"/>
  </si>
  <si>
    <t>腎盂尿管がん・膀胱がん</t>
    <rPh sb="0" eb="2">
      <t>ジンウ</t>
    </rPh>
    <rPh sb="2" eb="4">
      <t>ニョウカン</t>
    </rPh>
    <phoneticPr fontId="69"/>
  </si>
  <si>
    <t>（腎盂・尿管・膀胱は別に集計表示）</t>
    <rPh sb="1" eb="3">
      <t>ジンウ</t>
    </rPh>
    <rPh sb="4" eb="6">
      <t>ニョウカン</t>
    </rPh>
    <rPh sb="7" eb="9">
      <t>ボウコウ</t>
    </rPh>
    <rPh sb="10" eb="11">
      <t>ベツ</t>
    </rPh>
    <rPh sb="12" eb="14">
      <t>シュウケイ</t>
    </rPh>
    <rPh sb="14" eb="16">
      <t>ヒョウジ</t>
    </rPh>
    <phoneticPr fontId="69"/>
  </si>
  <si>
    <t>精巣腫瘍</t>
    <rPh sb="0" eb="2">
      <t>セイソウ</t>
    </rPh>
    <rPh sb="2" eb="4">
      <t>シュヨウ</t>
    </rPh>
    <phoneticPr fontId="69"/>
  </si>
  <si>
    <t>前立腺がん</t>
    <rPh sb="0" eb="3">
      <t>ゼンリツセン</t>
    </rPh>
    <phoneticPr fontId="69"/>
  </si>
  <si>
    <t>子宮頸がん（上皮性）</t>
    <rPh sb="0" eb="2">
      <t>シキュウ</t>
    </rPh>
    <rPh sb="2" eb="3">
      <t>ケイ</t>
    </rPh>
    <rPh sb="6" eb="9">
      <t>ジョウヒセイ</t>
    </rPh>
    <phoneticPr fontId="69"/>
  </si>
  <si>
    <t>子宮体がん（上皮性）（子宮がん肉腫を含む）</t>
    <phoneticPr fontId="8"/>
  </si>
  <si>
    <t>子宮肉腫</t>
    <rPh sb="0" eb="2">
      <t>シキュウ</t>
    </rPh>
    <rPh sb="2" eb="4">
      <t>ニクシュ</t>
    </rPh>
    <phoneticPr fontId="69"/>
  </si>
  <si>
    <t>卵巣がん、卵管がん、腹膜がん（上皮性）</t>
    <rPh sb="0" eb="2">
      <t>ランソウ</t>
    </rPh>
    <rPh sb="5" eb="7">
      <t>ランカン</t>
    </rPh>
    <rPh sb="10" eb="12">
      <t>フクマク</t>
    </rPh>
    <rPh sb="15" eb="17">
      <t>ジョウヒ</t>
    </rPh>
    <rPh sb="17" eb="18">
      <t>セイ</t>
    </rPh>
    <phoneticPr fontId="69"/>
  </si>
  <si>
    <t>卵巣悪性胚細胞腫瘍</t>
    <rPh sb="2" eb="4">
      <t>アクセイ</t>
    </rPh>
    <phoneticPr fontId="8"/>
  </si>
  <si>
    <t>外陰がん</t>
    <rPh sb="0" eb="2">
      <t>ガイイン</t>
    </rPh>
    <phoneticPr fontId="69"/>
  </si>
  <si>
    <t>四肢・表在体幹の悪性軟部腫瘍</t>
    <rPh sb="0" eb="2">
      <t>シシ</t>
    </rPh>
    <rPh sb="5" eb="7">
      <t>タイカン</t>
    </rPh>
    <rPh sb="8" eb="10">
      <t>アクセイ</t>
    </rPh>
    <rPh sb="10" eb="12">
      <t>ナンブ</t>
    </rPh>
    <rPh sb="12" eb="14">
      <t>シュヨウ</t>
    </rPh>
    <phoneticPr fontId="69"/>
  </si>
  <si>
    <t>四肢の悪性骨腫瘍</t>
    <rPh sb="3" eb="5">
      <t>アクセイ</t>
    </rPh>
    <rPh sb="5" eb="6">
      <t>コツ</t>
    </rPh>
    <rPh sb="6" eb="8">
      <t>シュヨウ</t>
    </rPh>
    <phoneticPr fontId="69"/>
  </si>
  <si>
    <t>脊椎・骨盤の悪性骨腫瘍</t>
    <rPh sb="0" eb="2">
      <t>セキツイ</t>
    </rPh>
    <rPh sb="3" eb="5">
      <t>コツバン</t>
    </rPh>
    <rPh sb="6" eb="8">
      <t>アクセイ</t>
    </rPh>
    <rPh sb="8" eb="9">
      <t>コツ</t>
    </rPh>
    <rPh sb="9" eb="11">
      <t>シュヨウ</t>
    </rPh>
    <phoneticPr fontId="69"/>
  </si>
  <si>
    <t>皮膚の悪性黒色腫</t>
    <rPh sb="0" eb="2">
      <t>ヒフ</t>
    </rPh>
    <rPh sb="3" eb="5">
      <t>アクセイ</t>
    </rPh>
    <rPh sb="5" eb="8">
      <t>コクショクシュ</t>
    </rPh>
    <phoneticPr fontId="69"/>
  </si>
  <si>
    <t>皮膚がん（悪性黒色腫以外）</t>
    <rPh sb="0" eb="2">
      <t>ヒフ</t>
    </rPh>
    <rPh sb="5" eb="7">
      <t>アクセイ</t>
    </rPh>
    <rPh sb="7" eb="10">
      <t>コクショクシュ</t>
    </rPh>
    <rPh sb="10" eb="12">
      <t>イガイ</t>
    </rPh>
    <phoneticPr fontId="69"/>
  </si>
  <si>
    <t>悪性リンパ腫</t>
    <rPh sb="0" eb="2">
      <t>アクセイ</t>
    </rPh>
    <rPh sb="5" eb="6">
      <t>シュ</t>
    </rPh>
    <phoneticPr fontId="69"/>
  </si>
  <si>
    <t>急性白血病（骨髄性、リンパ性）</t>
    <rPh sb="0" eb="2">
      <t>キュウセイ</t>
    </rPh>
    <rPh sb="2" eb="5">
      <t>ハッケツビョウ</t>
    </rPh>
    <rPh sb="6" eb="9">
      <t>コツズイセイ</t>
    </rPh>
    <rPh sb="13" eb="14">
      <t>セイ</t>
    </rPh>
    <phoneticPr fontId="69"/>
  </si>
  <si>
    <t>慢性白血病（骨髄性、リンパ性）</t>
    <rPh sb="0" eb="2">
      <t>マンセイ</t>
    </rPh>
    <rPh sb="2" eb="5">
      <t>ハッケツビョウ</t>
    </rPh>
    <phoneticPr fontId="69"/>
  </si>
  <si>
    <t>多発性骨髄腫</t>
    <rPh sb="0" eb="3">
      <t>タハツセイ</t>
    </rPh>
    <rPh sb="3" eb="6">
      <t>コツズイシュ</t>
    </rPh>
    <phoneticPr fontId="69"/>
  </si>
  <si>
    <t>原発不明がん</t>
    <rPh sb="0" eb="2">
      <t>ゲンパツ</t>
    </rPh>
    <rPh sb="2" eb="4">
      <t>フメイ</t>
    </rPh>
    <phoneticPr fontId="69"/>
  </si>
  <si>
    <t>専門◎／対応可〇／他施設へ紹介△</t>
    <rPh sb="0" eb="2">
      <t>センモン</t>
    </rPh>
    <rPh sb="4" eb="6">
      <t>タイオウ</t>
    </rPh>
    <rPh sb="6" eb="7">
      <t>カ</t>
    </rPh>
    <rPh sb="9" eb="10">
      <t>タ</t>
    </rPh>
    <rPh sb="10" eb="12">
      <t>シセツ</t>
    </rPh>
    <rPh sb="13" eb="15">
      <t>ショウカイ</t>
    </rPh>
    <phoneticPr fontId="69"/>
  </si>
  <si>
    <t>臨床試験の
実績の有無</t>
    <rPh sb="0" eb="2">
      <t>リンショウ</t>
    </rPh>
    <rPh sb="2" eb="4">
      <t>シケン</t>
    </rPh>
    <rPh sb="6" eb="8">
      <t>ジッセキ</t>
    </rPh>
    <rPh sb="9" eb="11">
      <t>ウム</t>
    </rPh>
    <phoneticPr fontId="69"/>
  </si>
  <si>
    <t>小児（15歳未満）</t>
    <rPh sb="0" eb="2">
      <t>ショウニ</t>
    </rPh>
    <rPh sb="5" eb="8">
      <t>サイミマン</t>
    </rPh>
    <phoneticPr fontId="69"/>
  </si>
  <si>
    <t>小児脳腫瘍</t>
    <rPh sb="0" eb="2">
      <t>ショウニ</t>
    </rPh>
    <rPh sb="2" eb="5">
      <t>ノウシュヨウ</t>
    </rPh>
    <phoneticPr fontId="69"/>
  </si>
  <si>
    <t>小児眼腫瘍</t>
    <rPh sb="0" eb="1">
      <t>ガン</t>
    </rPh>
    <rPh sb="2" eb="3">
      <t>ガン</t>
    </rPh>
    <phoneticPr fontId="69"/>
  </si>
  <si>
    <t>小児悪性骨軟部腫瘍</t>
  </si>
  <si>
    <t>小児造血器腫瘍</t>
  </si>
  <si>
    <t>小児固形腫瘍(脳・目・骨軟部以外）</t>
  </si>
  <si>
    <t>自施設で対応している診療内容について”○”を、
自施設で対応しない診療内容について”×”を入力してください。</t>
    <rPh sb="0" eb="1">
      <t>ジ</t>
    </rPh>
    <rPh sb="1" eb="3">
      <t>シセツ</t>
    </rPh>
    <rPh sb="4" eb="6">
      <t>タイオウ</t>
    </rPh>
    <rPh sb="10" eb="12">
      <t>シンリョウ</t>
    </rPh>
    <rPh sb="12" eb="14">
      <t>ナイヨウ</t>
    </rPh>
    <phoneticPr fontId="8"/>
  </si>
  <si>
    <t>自施設で対応していない診療内容についての連携先
（施設名・診療内容）</t>
    <rPh sb="0" eb="1">
      <t>ジ</t>
    </rPh>
    <rPh sb="1" eb="3">
      <t>シセツ</t>
    </rPh>
    <rPh sb="4" eb="6">
      <t>タイオウ</t>
    </rPh>
    <rPh sb="11" eb="13">
      <t>シンリョウ</t>
    </rPh>
    <rPh sb="13" eb="15">
      <t>ナイヨウ</t>
    </rPh>
    <rPh sb="20" eb="22">
      <t>レンケイ</t>
    </rPh>
    <rPh sb="22" eb="23">
      <t>サキ</t>
    </rPh>
    <rPh sb="25" eb="27">
      <t>シセツ</t>
    </rPh>
    <rPh sb="27" eb="28">
      <t>メイ</t>
    </rPh>
    <rPh sb="29" eb="31">
      <t>シンリョウ</t>
    </rPh>
    <rPh sb="31" eb="33">
      <t>ナイヨウ</t>
    </rPh>
    <phoneticPr fontId="8"/>
  </si>
  <si>
    <t>手術療法</t>
    <rPh sb="0" eb="2">
      <t>シュジュツ</t>
    </rPh>
    <rPh sb="2" eb="4">
      <t>リョウホウ</t>
    </rPh>
    <phoneticPr fontId="8"/>
  </si>
  <si>
    <t>薬物療法</t>
    <rPh sb="0" eb="2">
      <t>ヤクブツ</t>
    </rPh>
    <rPh sb="2" eb="4">
      <t>リョウホウ</t>
    </rPh>
    <phoneticPr fontId="8"/>
  </si>
  <si>
    <t>放射線療法</t>
    <rPh sb="0" eb="3">
      <t>ホウシャセン</t>
    </rPh>
    <rPh sb="3" eb="5">
      <t>リョウホウ</t>
    </rPh>
    <phoneticPr fontId="8"/>
  </si>
  <si>
    <t>×</t>
  </si>
  <si>
    <t>○</t>
  </si>
  <si>
    <t>胆のう・胆管がん</t>
    <phoneticPr fontId="8"/>
  </si>
  <si>
    <t>カンファレンスについて</t>
    <phoneticPr fontId="7"/>
  </si>
  <si>
    <t>記載の有無：入力済／未入力</t>
    <phoneticPr fontId="8"/>
  </si>
  <si>
    <t>ⅳのカンファレンスについて、検討している症例・テーマ・参加する職種等について自由記載してください。</t>
    <phoneticPr fontId="8"/>
  </si>
  <si>
    <t>定期的な開催が現状難しい場合には、その理由を記載してください。</t>
    <rPh sb="0" eb="2">
      <t>テイキ</t>
    </rPh>
    <rPh sb="2" eb="3">
      <t>テキ</t>
    </rPh>
    <rPh sb="4" eb="6">
      <t>カイサイ</t>
    </rPh>
    <rPh sb="7" eb="9">
      <t>ゲンジョウ</t>
    </rPh>
    <rPh sb="9" eb="10">
      <t>ムズカ</t>
    </rPh>
    <rPh sb="12" eb="14">
      <t>バアイ</t>
    </rPh>
    <rPh sb="19" eb="21">
      <t>リユウ</t>
    </rPh>
    <rPh sb="22" eb="24">
      <t>キサイ</t>
    </rPh>
    <phoneticPr fontId="8"/>
  </si>
  <si>
    <t>緩和ケア外来の状況</t>
    <rPh sb="0" eb="2">
      <t>カンワ</t>
    </rPh>
    <rPh sb="4" eb="6">
      <t>ガイライ</t>
    </rPh>
    <rPh sb="7" eb="9">
      <t>ジョウキョウ</t>
    </rPh>
    <phoneticPr fontId="7"/>
  </si>
  <si>
    <t>緩和ケア外来が設定されている （はい／いいえ）</t>
    <rPh sb="0" eb="2">
      <t>カンワ</t>
    </rPh>
    <rPh sb="7" eb="9">
      <t>セッテイ</t>
    </rPh>
    <phoneticPr fontId="8"/>
  </si>
  <si>
    <t>緩和ケア外来の名称</t>
  </si>
  <si>
    <t>担当診療科名</t>
    <rPh sb="0" eb="2">
      <t>タントウ</t>
    </rPh>
    <rPh sb="2" eb="4">
      <t>シンリョウ</t>
    </rPh>
    <rPh sb="4" eb="5">
      <t>カ</t>
    </rPh>
    <rPh sb="5" eb="6">
      <t>ナ</t>
    </rPh>
    <phoneticPr fontId="8"/>
  </si>
  <si>
    <t>緩和ケア外来の頻度(〇回/週)</t>
    <rPh sb="0" eb="2">
      <t>カンワ</t>
    </rPh>
    <rPh sb="4" eb="6">
      <t>ガイライ</t>
    </rPh>
    <rPh sb="7" eb="9">
      <t>ヒンド</t>
    </rPh>
    <rPh sb="11" eb="12">
      <t>カイ</t>
    </rPh>
    <rPh sb="13" eb="14">
      <t>シュウ</t>
    </rPh>
    <phoneticPr fontId="8"/>
  </si>
  <si>
    <r>
      <t>主な診療内容・特色</t>
    </r>
    <r>
      <rPr>
        <sz val="11"/>
        <rFont val="ＭＳ Ｐゴシック"/>
        <family val="3"/>
        <charset val="128"/>
      </rPr>
      <t>・アピールポイント</t>
    </r>
    <rPh sb="0" eb="1">
      <t>オモ</t>
    </rPh>
    <rPh sb="2" eb="4">
      <t>シンリョウ</t>
    </rPh>
    <rPh sb="4" eb="6">
      <t>ナイヨウ</t>
    </rPh>
    <rPh sb="7" eb="9">
      <t>トクショク</t>
    </rPh>
    <phoneticPr fontId="8"/>
  </si>
  <si>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8"/>
  </si>
  <si>
    <t>見出し</t>
    <rPh sb="0" eb="2">
      <t>ミダ</t>
    </rPh>
    <phoneticPr fontId="8"/>
  </si>
  <si>
    <t>アド
レス</t>
    <phoneticPr fontId="8"/>
  </si>
  <si>
    <t>他施設でがんの診療を受けている、または、診療を受けていた患者さんを受け入れている （はい／いいえ）</t>
    <rPh sb="0" eb="1">
      <t>タ</t>
    </rPh>
    <rPh sb="1" eb="3">
      <t>シセツ</t>
    </rPh>
    <phoneticPr fontId="8"/>
  </si>
  <si>
    <t>■地域の患者さんやご家族向けの問い合わせ窓口が設定されている （はい／いいえ）</t>
    <rPh sb="23" eb="25">
      <t>セッテイ</t>
    </rPh>
    <phoneticPr fontId="8"/>
  </si>
  <si>
    <t>窓口の名称</t>
    <rPh sb="3" eb="5">
      <t>メイショウ</t>
    </rPh>
    <phoneticPr fontId="8"/>
  </si>
  <si>
    <t>電話番号</t>
    <rPh sb="2" eb="4">
      <t>バンゴウ</t>
    </rPh>
    <phoneticPr fontId="8"/>
  </si>
  <si>
    <t>（内線）</t>
    <rPh sb="1" eb="3">
      <t>ナイセン</t>
    </rPh>
    <phoneticPr fontId="8"/>
  </si>
  <si>
    <t>■地域の医療機関向けの問い合わせ窓口が設定されている （はい／いいえ）</t>
    <rPh sb="1" eb="3">
      <t>チイキ</t>
    </rPh>
    <rPh sb="4" eb="6">
      <t>イリョウ</t>
    </rPh>
    <rPh sb="6" eb="8">
      <t>キカン</t>
    </rPh>
    <rPh sb="19" eb="21">
      <t>セッテイ</t>
    </rPh>
    <phoneticPr fontId="8"/>
  </si>
  <si>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8"/>
  </si>
  <si>
    <r>
      <t>以下については、</t>
    </r>
    <r>
      <rPr>
        <u/>
        <sz val="11"/>
        <rFont val="ＭＳ Ｐゴシック"/>
        <family val="3"/>
        <charset val="128"/>
      </rPr>
      <t>自施設でがん診療を受けている患者</t>
    </r>
    <r>
      <rPr>
        <sz val="11"/>
        <rFont val="ＭＳ Ｐゴシック"/>
        <family val="3"/>
        <charset val="128"/>
      </rPr>
      <t>について記載してください。</t>
    </r>
    <rPh sb="0" eb="2">
      <t>イカ</t>
    </rPh>
    <rPh sb="8" eb="9">
      <t>ジ</t>
    </rPh>
    <rPh sb="9" eb="11">
      <t>シセツ</t>
    </rPh>
    <rPh sb="14" eb="16">
      <t>シンリョウ</t>
    </rPh>
    <rPh sb="17" eb="18">
      <t>ウ</t>
    </rPh>
    <rPh sb="22" eb="24">
      <t>カンジャ</t>
    </rPh>
    <rPh sb="28" eb="30">
      <t>キサイ</t>
    </rPh>
    <phoneticPr fontId="8"/>
  </si>
  <si>
    <t>緩和ケア外来患者の年間新規診療患者数</t>
    <rPh sb="0" eb="2">
      <t>カンワ</t>
    </rPh>
    <rPh sb="4" eb="6">
      <t>ガイライ</t>
    </rPh>
    <rPh sb="6" eb="8">
      <t>カンジャ</t>
    </rPh>
    <rPh sb="9" eb="11">
      <t>ネンカン</t>
    </rPh>
    <rPh sb="11" eb="13">
      <t>シンキ</t>
    </rPh>
    <rPh sb="13" eb="15">
      <t>シンリョウ</t>
    </rPh>
    <rPh sb="15" eb="17">
      <t>カンジャ</t>
    </rPh>
    <rPh sb="17" eb="18">
      <t>スウ</t>
    </rPh>
    <phoneticPr fontId="8"/>
  </si>
  <si>
    <t>緩和ケア外来患者の年間受診患者のべ数</t>
    <rPh sb="0" eb="2">
      <t>カンワ</t>
    </rPh>
    <rPh sb="4" eb="6">
      <t>ガイライ</t>
    </rPh>
    <phoneticPr fontId="8"/>
  </si>
  <si>
    <r>
      <t>以下については、</t>
    </r>
    <r>
      <rPr>
        <u/>
        <sz val="11"/>
        <rFont val="ＭＳ Ｐゴシック"/>
        <family val="3"/>
        <charset val="128"/>
      </rPr>
      <t>緩和ケア外来受診まで自施設でがん診療を受けていなかった患者</t>
    </r>
    <r>
      <rPr>
        <sz val="11"/>
        <rFont val="ＭＳ Ｐゴシック"/>
        <family val="3"/>
        <charset val="128"/>
      </rPr>
      <t>について記載してください。</t>
    </r>
    <rPh sb="0" eb="2">
      <t>イカ</t>
    </rPh>
    <rPh sb="8" eb="10">
      <t>カンワ</t>
    </rPh>
    <rPh sb="12" eb="14">
      <t>ガイライ</t>
    </rPh>
    <rPh sb="14" eb="16">
      <t>ジュシン</t>
    </rPh>
    <rPh sb="18" eb="19">
      <t>ジ</t>
    </rPh>
    <rPh sb="19" eb="21">
      <t>シセツ</t>
    </rPh>
    <rPh sb="24" eb="26">
      <t>シンリョウ</t>
    </rPh>
    <rPh sb="27" eb="28">
      <t>ウ</t>
    </rPh>
    <rPh sb="35" eb="37">
      <t>カンジャ</t>
    </rPh>
    <rPh sb="41" eb="43">
      <t>キサイ</t>
    </rPh>
    <phoneticPr fontId="8"/>
  </si>
  <si>
    <t>地域の医療機関からの年間新規紹介患者数</t>
    <rPh sb="0" eb="2">
      <t>チイキ</t>
    </rPh>
    <rPh sb="3" eb="5">
      <t>イリョウ</t>
    </rPh>
    <rPh sb="5" eb="7">
      <t>キカン</t>
    </rPh>
    <rPh sb="10" eb="12">
      <t>ネンカン</t>
    </rPh>
    <rPh sb="12" eb="14">
      <t>シンキ</t>
    </rPh>
    <rPh sb="14" eb="16">
      <t>ショウカイ</t>
    </rPh>
    <rPh sb="16" eb="19">
      <t>カンジャスウ</t>
    </rPh>
    <phoneticPr fontId="8"/>
  </si>
  <si>
    <t>地域の医療機関からの年間受診患者のべ数</t>
    <rPh sb="12" eb="14">
      <t>ジュシン</t>
    </rPh>
    <rPh sb="14" eb="16">
      <t>カンジャ</t>
    </rPh>
    <rPh sb="18" eb="19">
      <t>スウ</t>
    </rPh>
    <phoneticPr fontId="8"/>
  </si>
  <si>
    <t>緩和ケア病棟の状況</t>
    <rPh sb="0" eb="2">
      <t>カンワ</t>
    </rPh>
    <rPh sb="7" eb="9">
      <t>ジョウキョウ</t>
    </rPh>
    <phoneticPr fontId="7"/>
  </si>
  <si>
    <t>緩和ケア病棟を有している</t>
    <rPh sb="0" eb="2">
      <t>カンワ</t>
    </rPh>
    <rPh sb="4" eb="6">
      <t>ビョウトウ</t>
    </rPh>
    <rPh sb="7" eb="8">
      <t>ユウ</t>
    </rPh>
    <phoneticPr fontId="8"/>
  </si>
  <si>
    <t>緩和ケア病棟入院料の届出・受理</t>
    <rPh sb="0" eb="2">
      <t>カンワ</t>
    </rPh>
    <rPh sb="4" eb="6">
      <t>ビョウトウ</t>
    </rPh>
    <rPh sb="6" eb="8">
      <t>ニュウイン</t>
    </rPh>
    <rPh sb="8" eb="9">
      <t>リョウ</t>
    </rPh>
    <rPh sb="10" eb="12">
      <t>トドケデ</t>
    </rPh>
    <rPh sb="13" eb="15">
      <t>ジュリ</t>
    </rPh>
    <phoneticPr fontId="8"/>
  </si>
  <si>
    <t>緩和ケア病棟の形式</t>
    <rPh sb="0" eb="2">
      <t>カンワ</t>
    </rPh>
    <phoneticPr fontId="8"/>
  </si>
  <si>
    <t>緩和ケア病棟の病床数</t>
    <rPh sb="0" eb="2">
      <t>カンワ</t>
    </rPh>
    <rPh sb="7" eb="10">
      <t>ビョウショウスウ</t>
    </rPh>
    <phoneticPr fontId="8"/>
  </si>
  <si>
    <t>床</t>
    <rPh sb="0" eb="1">
      <t>トコ</t>
    </rPh>
    <phoneticPr fontId="8"/>
  </si>
  <si>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8"/>
  </si>
  <si>
    <t>日</t>
    <rPh sb="0" eb="1">
      <t>ヒ</t>
    </rPh>
    <phoneticPr fontId="8"/>
  </si>
  <si>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8"/>
  </si>
  <si>
    <t>アドレス</t>
    <phoneticPr fontId="8"/>
  </si>
  <si>
    <r>
      <rPr>
        <sz val="9"/>
        <color rgb="FF000000"/>
        <rFont val="ＭＳ Ｐゴシック"/>
        <family val="3"/>
        <charset val="128"/>
      </rPr>
      <t xml:space="preserve">緩和ケア病棟を担当するスタッフの職種・人数（人）
</t>
    </r>
    <r>
      <rPr>
        <sz val="10"/>
        <color rgb="FF000000"/>
        <rFont val="ＭＳ Ｐゴシック"/>
        <family val="3"/>
        <charset val="128"/>
      </rPr>
      <t xml:space="preserve">
</t>
    </r>
    <r>
      <rPr>
        <sz val="8"/>
        <color rgb="FF000000"/>
        <rFont val="ＭＳ Ｐゴシック"/>
        <family val="3"/>
        <charset val="128"/>
      </rPr>
      <t>※常勤・非常勤、専従・専任・兼任などに関わらず、緩和ケア病棟の診療に携わっているスタッフについて記載してください。</t>
    </r>
  </si>
  <si>
    <t>（例）　　　医師</t>
    <rPh sb="1" eb="2">
      <t>レイ</t>
    </rPh>
    <rPh sb="6" eb="8">
      <t>イシ</t>
    </rPh>
    <phoneticPr fontId="8"/>
  </si>
  <si>
    <t>（例）　　精神保健福祉士</t>
    <rPh sb="1" eb="2">
      <t>レイ</t>
    </rPh>
    <rPh sb="5" eb="7">
      <t>セイシン</t>
    </rPh>
    <rPh sb="7" eb="9">
      <t>ホケン</t>
    </rPh>
    <rPh sb="9" eb="12">
      <t>フクシシ</t>
    </rPh>
    <phoneticPr fontId="8"/>
  </si>
  <si>
    <t>問い合わせ窓口について掲載しているホームページ</t>
    <rPh sb="0" eb="1">
      <t>ト</t>
    </rPh>
    <rPh sb="2" eb="3">
      <t>ア</t>
    </rPh>
    <rPh sb="5" eb="7">
      <t>マドグチ</t>
    </rPh>
    <rPh sb="11" eb="13">
      <t>ケイサイ</t>
    </rPh>
    <phoneticPr fontId="8"/>
  </si>
  <si>
    <t>緩和ケア病棟の設備</t>
  </si>
  <si>
    <t>例：家族用キッチン、家族室、談話室、ランドリー、デイルーム（食事や面会者との談話、ボランティアによるティーサービスがある）、特殊入浴室</t>
  </si>
  <si>
    <t>訪問看護ケアの有無</t>
  </si>
  <si>
    <t>例：自施設で実施している、同一医療法人の施設で実施している、連携している訪問看護ケアステーションを紹介している、など</t>
    <phoneticPr fontId="8"/>
  </si>
  <si>
    <t>不要</t>
  </si>
  <si>
    <t>地域緩和ケア連携体制</t>
    <rPh sb="0" eb="2">
      <t>チイキ</t>
    </rPh>
    <rPh sb="2" eb="4">
      <t>カンワ</t>
    </rPh>
    <rPh sb="6" eb="8">
      <t>レンケイ</t>
    </rPh>
    <rPh sb="8" eb="10">
      <t>タイセイ</t>
    </rPh>
    <phoneticPr fontId="7"/>
  </si>
  <si>
    <t>記載の有無：入力済／未入力</t>
    <rPh sb="0" eb="2">
      <t>キサイ</t>
    </rPh>
    <rPh sb="3" eb="5">
      <t>ウム</t>
    </rPh>
    <rPh sb="6" eb="8">
      <t>ニュウリョク</t>
    </rPh>
    <rPh sb="8" eb="9">
      <t>スミ</t>
    </rPh>
    <rPh sb="10" eb="13">
      <t>ミニュウリョク</t>
    </rPh>
    <phoneticPr fontId="8"/>
  </si>
  <si>
    <t>時点：</t>
    <rPh sb="0" eb="2">
      <t>ジテン</t>
    </rPh>
    <phoneticPr fontId="8"/>
  </si>
  <si>
    <t>【緩和ケアに関する地域連携を推進するために、地域の施設が開催する多職種連携カンファレンスに参加した年間回数】</t>
  </si>
  <si>
    <t>自施設が主催したもの（※共催を含む）</t>
    <rPh sb="0" eb="1">
      <t>ジ</t>
    </rPh>
    <rPh sb="1" eb="3">
      <t>シセツ</t>
    </rPh>
    <rPh sb="4" eb="6">
      <t>シュサイ</t>
    </rPh>
    <phoneticPr fontId="8"/>
  </si>
  <si>
    <t>回</t>
    <rPh sb="0" eb="1">
      <t>カイ</t>
    </rPh>
    <phoneticPr fontId="8"/>
  </si>
  <si>
    <t>地域内の他施設が主催したもの</t>
    <rPh sb="0" eb="2">
      <t>チイキ</t>
    </rPh>
    <rPh sb="2" eb="3">
      <t>ナイ</t>
    </rPh>
    <rPh sb="4" eb="5">
      <t>ホカ</t>
    </rPh>
    <rPh sb="5" eb="7">
      <t>シセツ</t>
    </rPh>
    <rPh sb="8" eb="10">
      <t>シュサイ</t>
    </rPh>
    <phoneticPr fontId="8"/>
  </si>
  <si>
    <t>注１）</t>
    <phoneticPr fontId="8"/>
  </si>
  <si>
    <t>多職種連携カンファレンスとは「地域全体の医療を推進するため地域医療を支える多施設かつ多職種の連携強化と顔の見える関係づくりを目的として、緩和ケアに関わる多職種の医療・介護従事者等が一堂に会する場」とする。</t>
  </si>
  <si>
    <t>注２）</t>
    <phoneticPr fontId="8"/>
  </si>
  <si>
    <t>患者の退院支援カンファレンス等、患者個人の情報共有のために開催したカンファレンスは含まない。</t>
    <phoneticPr fontId="8"/>
  </si>
  <si>
    <t>・緊急緩和ケア病床数</t>
    <rPh sb="1" eb="3">
      <t>キンキュウ</t>
    </rPh>
    <rPh sb="3" eb="5">
      <t>カンワ</t>
    </rPh>
    <rPh sb="7" eb="9">
      <t>ビョウショウ</t>
    </rPh>
    <rPh sb="9" eb="10">
      <t>スウ</t>
    </rPh>
    <phoneticPr fontId="8"/>
  </si>
  <si>
    <t>【がんの難治性疼痛に対する神経ブロックについて】</t>
    <rPh sb="10" eb="11">
      <t>タイ</t>
    </rPh>
    <rPh sb="13" eb="15">
      <t>シンケイ</t>
    </rPh>
    <phoneticPr fontId="8"/>
  </si>
  <si>
    <t>・がんの難治性疼痛に対する神経ブロックについて、自施設で実施している。</t>
    <rPh sb="4" eb="7">
      <t>ナンチセイ</t>
    </rPh>
    <rPh sb="7" eb="9">
      <t>トウツウ</t>
    </rPh>
    <rPh sb="10" eb="11">
      <t>タイ</t>
    </rPh>
    <rPh sb="13" eb="15">
      <t>シンケイ</t>
    </rPh>
    <rPh sb="24" eb="25">
      <t>ジ</t>
    </rPh>
    <rPh sb="25" eb="27">
      <t>シセツ</t>
    </rPh>
    <rPh sb="28" eb="30">
      <t>ジッシ</t>
    </rPh>
    <phoneticPr fontId="8"/>
  </si>
  <si>
    <t>【自施設で実施できない場合には、連携している医療機関名等、がんの難治性疼痛に対する神経ブロックの提供における連携協力体制を記入】</t>
    <rPh sb="27" eb="28">
      <t>ナド</t>
    </rPh>
    <rPh sb="38" eb="39">
      <t>タイ</t>
    </rPh>
    <rPh sb="41" eb="43">
      <t>シンケイ</t>
    </rPh>
    <rPh sb="48" eb="50">
      <t>テイキョウ</t>
    </rPh>
    <rPh sb="54" eb="56">
      <t>レンケイ</t>
    </rPh>
    <rPh sb="56" eb="58">
      <t>キョウリョク</t>
    </rPh>
    <rPh sb="58" eb="60">
      <t>タイセイ</t>
    </rPh>
    <rPh sb="61" eb="63">
      <t>キニュウ</t>
    </rPh>
    <phoneticPr fontId="8"/>
  </si>
  <si>
    <t>緩和ケアチームのメンバー</t>
  </si>
  <si>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8"/>
  </si>
  <si>
    <t>期間：</t>
    <rPh sb="0" eb="2">
      <t>キカン</t>
    </rPh>
    <phoneticPr fontId="7"/>
  </si>
  <si>
    <t>緩和ケアチームのメンバーについて記載してください。</t>
    <phoneticPr fontId="8"/>
  </si>
  <si>
    <t>医師以外の診療従事者について（複数の資格を有する者は、主たる業務に係る職種についてのみ記載）</t>
    <rPh sb="0" eb="2">
      <t>イシ</t>
    </rPh>
    <rPh sb="2" eb="4">
      <t>イガイ</t>
    </rPh>
    <phoneticPr fontId="53"/>
  </si>
  <si>
    <t>職種</t>
    <rPh sb="0" eb="2">
      <t>ショクシュ</t>
    </rPh>
    <phoneticPr fontId="7"/>
  </si>
  <si>
    <t>常勤
/非常勤</t>
    <rPh sb="0" eb="2">
      <t>ジョウキン</t>
    </rPh>
    <rPh sb="4" eb="7">
      <t>ヒジョウキン</t>
    </rPh>
    <phoneticPr fontId="7"/>
  </si>
  <si>
    <t>専門資格（取得している場合）</t>
    <rPh sb="0" eb="2">
      <t>センモン</t>
    </rPh>
    <rPh sb="2" eb="4">
      <t>シカク</t>
    </rPh>
    <rPh sb="5" eb="7">
      <t>シュトク</t>
    </rPh>
    <rPh sb="11" eb="13">
      <t>バアイ</t>
    </rPh>
    <phoneticPr fontId="7"/>
  </si>
  <si>
    <t>例</t>
    <rPh sb="0" eb="1">
      <t>レイ</t>
    </rPh>
    <phoneticPr fontId="53"/>
  </si>
  <si>
    <t>管理栄養士</t>
    <rPh sb="0" eb="2">
      <t>カンリ</t>
    </rPh>
    <rPh sb="2" eb="5">
      <t>エイヨウシ</t>
    </rPh>
    <phoneticPr fontId="7"/>
  </si>
  <si>
    <t xml:space="preserve">常勤
</t>
    <rPh sb="0" eb="2">
      <t>ジョウキン</t>
    </rPh>
    <phoneticPr fontId="7"/>
  </si>
  <si>
    <t>がん病態栄養専門管理栄養士</t>
    <rPh sb="2" eb="4">
      <t>ビョウタイ</t>
    </rPh>
    <rPh sb="4" eb="6">
      <t>エイヨウ</t>
    </rPh>
    <rPh sb="6" eb="8">
      <t>センモン</t>
    </rPh>
    <rPh sb="8" eb="10">
      <t>カンリ</t>
    </rPh>
    <rPh sb="10" eb="13">
      <t>エイヨウシ</t>
    </rPh>
    <phoneticPr fontId="53"/>
  </si>
  <si>
    <t>印刷範囲外</t>
  </si>
  <si>
    <t>患者及び家族が利用可能なインターネット環境</t>
    <rPh sb="0" eb="2">
      <t>カンジャ</t>
    </rPh>
    <rPh sb="2" eb="3">
      <t>オヨ</t>
    </rPh>
    <rPh sb="4" eb="6">
      <t>カゾク</t>
    </rPh>
    <rPh sb="7" eb="9">
      <t>リヨウ</t>
    </rPh>
    <rPh sb="9" eb="11">
      <t>カノウ</t>
    </rPh>
    <rPh sb="19" eb="21">
      <t>カンキョウ</t>
    </rPh>
    <phoneticPr fontId="7"/>
  </si>
  <si>
    <t>入院患者とその家族が病室で利用できるインターネット環境がある。</t>
    <rPh sb="0" eb="2">
      <t>ニュウイン</t>
    </rPh>
    <rPh sb="2" eb="4">
      <t>カンジャ</t>
    </rPh>
    <rPh sb="7" eb="9">
      <t>カゾク</t>
    </rPh>
    <rPh sb="10" eb="12">
      <t>ビョウシツ</t>
    </rPh>
    <rPh sb="13" eb="15">
      <t>リヨウ</t>
    </rPh>
    <rPh sb="25" eb="27">
      <t>カンキョウ</t>
    </rPh>
    <phoneticPr fontId="8"/>
  </si>
  <si>
    <t>（上記が”はい”の場合に回答してください）上記は無料で利用できる。</t>
    <rPh sb="1" eb="3">
      <t>ジョウキ</t>
    </rPh>
    <rPh sb="9" eb="11">
      <t>バアイ</t>
    </rPh>
    <rPh sb="12" eb="14">
      <t>カイトウ</t>
    </rPh>
    <rPh sb="21" eb="23">
      <t>ジョウキ</t>
    </rPh>
    <phoneticPr fontId="8"/>
  </si>
  <si>
    <t>（１が”はい”の場合に回答してください）インターネット環境が医療機器等に干渉しないよう、各種のガイドラインを参照している。</t>
    <rPh sb="8" eb="10">
      <t>バアイ</t>
    </rPh>
    <rPh sb="11" eb="13">
      <t>カイトウ</t>
    </rPh>
    <rPh sb="27" eb="29">
      <t>カンキョウ</t>
    </rPh>
    <rPh sb="30" eb="32">
      <t>イリョウ</t>
    </rPh>
    <rPh sb="32" eb="34">
      <t>キキ</t>
    </rPh>
    <rPh sb="34" eb="35">
      <t>ナド</t>
    </rPh>
    <rPh sb="36" eb="38">
      <t>カンショウ</t>
    </rPh>
    <rPh sb="44" eb="46">
      <t>カクシュ</t>
    </rPh>
    <rPh sb="54" eb="56">
      <t>サンショウ</t>
    </rPh>
    <phoneticPr fontId="8"/>
  </si>
  <si>
    <t>2が”はい”の場合に、参考としたガイドライン名を以下の欄に記入してください。</t>
    <rPh sb="7" eb="9">
      <t>バアイ</t>
    </rPh>
    <rPh sb="24" eb="26">
      <t>イカ</t>
    </rPh>
    <rPh sb="27" eb="28">
      <t>ラン</t>
    </rPh>
    <rPh sb="29" eb="31">
      <t>キニュウ</t>
    </rPh>
    <phoneticPr fontId="8"/>
  </si>
  <si>
    <t>がん患者の特性に応じた支援</t>
    <rPh sb="2" eb="4">
      <t>カンジャ</t>
    </rPh>
    <rPh sb="5" eb="7">
      <t>トクセイ</t>
    </rPh>
    <rPh sb="8" eb="9">
      <t>オウ</t>
    </rPh>
    <rPh sb="11" eb="13">
      <t>シエン</t>
    </rPh>
    <phoneticPr fontId="7"/>
  </si>
  <si>
    <t>自施設でAYA世代のがん患者の支援を行っている</t>
    <rPh sb="0" eb="1">
      <t>ジ</t>
    </rPh>
    <rPh sb="1" eb="3">
      <t>シセツ</t>
    </rPh>
    <rPh sb="7" eb="9">
      <t>セダイ</t>
    </rPh>
    <rPh sb="12" eb="14">
      <t>カンジャ</t>
    </rPh>
    <rPh sb="15" eb="17">
      <t>シエン</t>
    </rPh>
    <rPh sb="18" eb="19">
      <t>オコナ</t>
    </rPh>
    <phoneticPr fontId="8"/>
  </si>
  <si>
    <t>（はい／いいえ）</t>
    <phoneticPr fontId="8"/>
  </si>
  <si>
    <t>「はい」の場合は、自施設で行うことができる支援の内容を記載してください。</t>
    <rPh sb="5" eb="7">
      <t>バアイ</t>
    </rPh>
    <rPh sb="9" eb="10">
      <t>ジ</t>
    </rPh>
    <rPh sb="10" eb="12">
      <t>シセツ</t>
    </rPh>
    <rPh sb="13" eb="14">
      <t>オコナ</t>
    </rPh>
    <rPh sb="21" eb="23">
      <t>シエン</t>
    </rPh>
    <rPh sb="24" eb="26">
      <t>ナイヨウ</t>
    </rPh>
    <rPh sb="27" eb="29">
      <t>キサイ</t>
    </rPh>
    <phoneticPr fontId="8"/>
  </si>
  <si>
    <t>（例）</t>
    <rPh sb="1" eb="2">
      <t>レイ</t>
    </rPh>
    <phoneticPr fontId="8"/>
  </si>
  <si>
    <t>AYA世代のがん患者の就労支援として月に●回の頻度で社労士の訪問を受けている。</t>
    <rPh sb="3" eb="5">
      <t>セダイ</t>
    </rPh>
    <rPh sb="8" eb="10">
      <t>カンジャ</t>
    </rPh>
    <rPh sb="11" eb="13">
      <t>シュウロウ</t>
    </rPh>
    <rPh sb="13" eb="15">
      <t>シエン</t>
    </rPh>
    <rPh sb="18" eb="19">
      <t>ツキ</t>
    </rPh>
    <rPh sb="21" eb="22">
      <t>カイ</t>
    </rPh>
    <rPh sb="23" eb="25">
      <t>ヒンド</t>
    </rPh>
    <rPh sb="26" eb="29">
      <t>シャロウシ</t>
    </rPh>
    <rPh sb="30" eb="32">
      <t>ホウモン</t>
    </rPh>
    <rPh sb="33" eb="34">
      <t>ウ</t>
    </rPh>
    <phoneticPr fontId="8"/>
  </si>
  <si>
    <t>自施設でAYA世代のがん患者に関する支援が行えない場合は、患者を紹介する等、AYA世代の支援で連携する施設名を記載してください。</t>
    <rPh sb="0" eb="1">
      <t>ジ</t>
    </rPh>
    <rPh sb="1" eb="3">
      <t>シセツ</t>
    </rPh>
    <rPh sb="7" eb="9">
      <t>セダイ</t>
    </rPh>
    <rPh sb="12" eb="14">
      <t>カンジャ</t>
    </rPh>
    <rPh sb="15" eb="16">
      <t>カン</t>
    </rPh>
    <rPh sb="18" eb="20">
      <t>シエン</t>
    </rPh>
    <rPh sb="21" eb="22">
      <t>オコナ</t>
    </rPh>
    <rPh sb="25" eb="27">
      <t>バアイ</t>
    </rPh>
    <rPh sb="29" eb="31">
      <t>カンジャ</t>
    </rPh>
    <rPh sb="32" eb="34">
      <t>ショウカイ</t>
    </rPh>
    <rPh sb="36" eb="37">
      <t>ナド</t>
    </rPh>
    <rPh sb="41" eb="43">
      <t>セダイ</t>
    </rPh>
    <rPh sb="44" eb="46">
      <t>シエン</t>
    </rPh>
    <rPh sb="47" eb="49">
      <t>レンケイ</t>
    </rPh>
    <rPh sb="51" eb="53">
      <t>シセツ</t>
    </rPh>
    <rPh sb="53" eb="54">
      <t>メイ</t>
    </rPh>
    <rPh sb="55" eb="57">
      <t>キサイ</t>
    </rPh>
    <phoneticPr fontId="8"/>
  </si>
  <si>
    <t>多職種からなるAYA支援チームを設置している。</t>
    <rPh sb="0" eb="1">
      <t>タ</t>
    </rPh>
    <rPh sb="1" eb="3">
      <t>ショクシュ</t>
    </rPh>
    <rPh sb="10" eb="12">
      <t>シエン</t>
    </rPh>
    <rPh sb="16" eb="18">
      <t>セッチ</t>
    </rPh>
    <phoneticPr fontId="8"/>
  </si>
  <si>
    <t>「はい」の場合は、AYA支援チーム構成員の職種を記載してください。</t>
    <rPh sb="5" eb="7">
      <t>バアイ</t>
    </rPh>
    <rPh sb="12" eb="14">
      <t>シエン</t>
    </rPh>
    <rPh sb="17" eb="20">
      <t>コウセイイン</t>
    </rPh>
    <rPh sb="21" eb="23">
      <t>ショクシュ</t>
    </rPh>
    <rPh sb="24" eb="26">
      <t>キサイ</t>
    </rPh>
    <phoneticPr fontId="8"/>
  </si>
  <si>
    <t>自施設で、がん・生殖医療に関する意思決定支援を行うことができる診療従事者の育成・配置を行っている。</t>
    <rPh sb="0" eb="1">
      <t>ジ</t>
    </rPh>
    <rPh sb="1" eb="3">
      <t>シセツ</t>
    </rPh>
    <rPh sb="16" eb="18">
      <t>イシ</t>
    </rPh>
    <rPh sb="18" eb="20">
      <t>ケッテイ</t>
    </rPh>
    <rPh sb="20" eb="22">
      <t>シエン</t>
    </rPh>
    <rPh sb="23" eb="24">
      <t>オコナ</t>
    </rPh>
    <phoneticPr fontId="8"/>
  </si>
  <si>
    <t>「はい」の場合は、意思決定支援を行うことができる診療従事者の育成に関する取組状況を記載してください。</t>
    <rPh sb="5" eb="7">
      <t>バアイ</t>
    </rPh>
    <rPh sb="9" eb="11">
      <t>イシ</t>
    </rPh>
    <rPh sb="11" eb="13">
      <t>ケッテイ</t>
    </rPh>
    <rPh sb="13" eb="15">
      <t>シエン</t>
    </rPh>
    <rPh sb="16" eb="17">
      <t>オコナ</t>
    </rPh>
    <rPh sb="24" eb="26">
      <t>シンリョウ</t>
    </rPh>
    <rPh sb="26" eb="29">
      <t>ジュウジシャ</t>
    </rPh>
    <rPh sb="30" eb="32">
      <t>イクセイ</t>
    </rPh>
    <rPh sb="33" eb="34">
      <t>カン</t>
    </rPh>
    <rPh sb="36" eb="38">
      <t>トリクミ</t>
    </rPh>
    <rPh sb="38" eb="40">
      <t>ジョウキョウ</t>
    </rPh>
    <rPh sb="41" eb="43">
      <t>キサイ</t>
    </rPh>
    <phoneticPr fontId="8"/>
  </si>
  <si>
    <t>がん患者の就学に関する支援について自施設もしくは連携施設への紹介で実施している場合に内容を記載してください。</t>
    <rPh sb="2" eb="4">
      <t>カンジャ</t>
    </rPh>
    <rPh sb="5" eb="7">
      <t>シュウガク</t>
    </rPh>
    <rPh sb="8" eb="9">
      <t>カン</t>
    </rPh>
    <rPh sb="11" eb="13">
      <t>シエン</t>
    </rPh>
    <rPh sb="39" eb="41">
      <t>バアイ</t>
    </rPh>
    <rPh sb="42" eb="44">
      <t>ナイヨウ</t>
    </rPh>
    <rPh sb="45" eb="47">
      <t>キサイ</t>
    </rPh>
    <phoneticPr fontId="8"/>
  </si>
  <si>
    <t>がん患者の就業に関する支援について自施設もしくは連携施設への紹介で実施している場合に内容を記載してください。</t>
    <rPh sb="5" eb="7">
      <t>シュウギョウ</t>
    </rPh>
    <phoneticPr fontId="8"/>
  </si>
  <si>
    <t>がん患者のアピアランスケアに関する支援について自施設もしくは連携施設への紹介で実施している場合に内容を記載してください。</t>
    <phoneticPr fontId="8"/>
  </si>
  <si>
    <t>高齢のがん患者に関して、高齢者総合機能評価の実施状況や、評価を行う人員の状況などについて記載してください。</t>
    <rPh sb="0" eb="2">
      <t>コウレイ</t>
    </rPh>
    <rPh sb="5" eb="7">
      <t>カンジャ</t>
    </rPh>
    <rPh sb="8" eb="9">
      <t>カン</t>
    </rPh>
    <phoneticPr fontId="8"/>
  </si>
  <si>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8"/>
  </si>
  <si>
    <t>病院名：</t>
    <rPh sb="0" eb="2">
      <t>ビョウイン</t>
    </rPh>
    <rPh sb="2" eb="3">
      <t>ナ</t>
    </rPh>
    <phoneticPr fontId="8"/>
  </si>
  <si>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
※本設問は相談支援センターでの相談件数及び体制についてお伺いしております。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rPh sb="149" eb="150">
      <t>ホン</t>
    </rPh>
    <rPh sb="150" eb="152">
      <t>セツモン</t>
    </rPh>
    <rPh sb="153" eb="155">
      <t>ソウダン</t>
    </rPh>
    <rPh sb="155" eb="157">
      <t>シエン</t>
    </rPh>
    <rPh sb="163" eb="165">
      <t>ソウダン</t>
    </rPh>
    <rPh sb="165" eb="167">
      <t>ケンスウ</t>
    </rPh>
    <rPh sb="167" eb="168">
      <t>オヨ</t>
    </rPh>
    <rPh sb="169" eb="171">
      <t>タイセイ</t>
    </rPh>
    <rPh sb="176" eb="177">
      <t>ウカガ</t>
    </rPh>
    <phoneticPr fontId="8"/>
  </si>
  <si>
    <r>
      <t>●年間の</t>
    </r>
    <r>
      <rPr>
        <sz val="11"/>
        <rFont val="ＭＳ Ｐゴシック"/>
        <family val="3"/>
        <charset val="128"/>
      </rPr>
      <t>のべ相談件数</t>
    </r>
    <rPh sb="1" eb="3">
      <t>ネンカン</t>
    </rPh>
    <rPh sb="6" eb="8">
      <t>ソウダン</t>
    </rPh>
    <rPh sb="8" eb="10">
      <t>ケンスウ</t>
    </rPh>
    <phoneticPr fontId="8"/>
  </si>
  <si>
    <t>１．相談件数（新規相談件数に限る）</t>
    <rPh sb="7" eb="9">
      <t>シンキ</t>
    </rPh>
    <rPh sb="9" eb="11">
      <t>ソウダン</t>
    </rPh>
    <rPh sb="11" eb="13">
      <t>ケンスウ</t>
    </rPh>
    <rPh sb="14" eb="15">
      <t>カギ</t>
    </rPh>
    <phoneticPr fontId="8"/>
  </si>
  <si>
    <t>相談者</t>
    <rPh sb="0" eb="2">
      <t>ソウダン</t>
    </rPh>
    <rPh sb="2" eb="3">
      <t>シャ</t>
    </rPh>
    <phoneticPr fontId="8"/>
  </si>
  <si>
    <t>計</t>
    <rPh sb="0" eb="1">
      <t>ケイ</t>
    </rPh>
    <phoneticPr fontId="8"/>
  </si>
  <si>
    <t>自施設の患者・家族</t>
    <rPh sb="0" eb="1">
      <t>ジ</t>
    </rPh>
    <rPh sb="1" eb="3">
      <t>シセツ</t>
    </rPh>
    <rPh sb="4" eb="6">
      <t>カンジャ</t>
    </rPh>
    <rPh sb="7" eb="9">
      <t>カゾク</t>
    </rPh>
    <phoneticPr fontId="8"/>
  </si>
  <si>
    <t>１以外の患者・家族・地域住民等</t>
    <rPh sb="1" eb="3">
      <t>イガイ</t>
    </rPh>
    <rPh sb="4" eb="6">
      <t>カンジャ</t>
    </rPh>
    <rPh sb="7" eb="9">
      <t>カゾク</t>
    </rPh>
    <rPh sb="10" eb="12">
      <t>チイキ</t>
    </rPh>
    <rPh sb="12" eb="14">
      <t>ジュウミン</t>
    </rPh>
    <rPh sb="14" eb="15">
      <t>トウ</t>
    </rPh>
    <phoneticPr fontId="8"/>
  </si>
  <si>
    <t>他の医療機関等の職員</t>
    <rPh sb="0" eb="1">
      <t>タ</t>
    </rPh>
    <rPh sb="2" eb="4">
      <t>イリョウ</t>
    </rPh>
    <rPh sb="4" eb="6">
      <t>キカン</t>
    </rPh>
    <rPh sb="6" eb="7">
      <t>ナド</t>
    </rPh>
    <rPh sb="8" eb="10">
      <t>ショクイン</t>
    </rPh>
    <phoneticPr fontId="8"/>
  </si>
  <si>
    <t>合計</t>
    <rPh sb="0" eb="2">
      <t>ゴウケイ</t>
    </rPh>
    <phoneticPr fontId="8"/>
  </si>
  <si>
    <t>・項目の番号については、厚生労働省研究費補助金「がん対策における進捗管理指標の策定と計測システムの確立に関する研究班」が作成した「相談記入シート」を参考にしています。
・1回の相談で複数の内容について相談された場合は、それぞれの項目に計上して構いません。なお、詳細なカウントの方法については「相談記入シート」をご参照ください。
　https://ganjoho.jp/med_pro/consultation/support/registration_sheet.html</t>
    <phoneticPr fontId="8"/>
  </si>
  <si>
    <t>08．臨床試験・先進医療</t>
  </si>
  <si>
    <t>相談内容</t>
    <rPh sb="0" eb="2">
      <t>ソウダン</t>
    </rPh>
    <rPh sb="2" eb="4">
      <t>ナイヨウ</t>
    </rPh>
    <phoneticPr fontId="8"/>
  </si>
  <si>
    <t>件数</t>
    <rPh sb="0" eb="2">
      <t>ケンスウ</t>
    </rPh>
    <phoneticPr fontId="8"/>
  </si>
  <si>
    <t>01.がんの治療</t>
    <rPh sb="6" eb="8">
      <t>チリョウ</t>
    </rPh>
    <phoneticPr fontId="8"/>
  </si>
  <si>
    <t>15.食事・服薬・入浴・運動・外出など</t>
    <rPh sb="3" eb="5">
      <t>ショクジ</t>
    </rPh>
    <rPh sb="6" eb="8">
      <t>フクヤク</t>
    </rPh>
    <rPh sb="9" eb="11">
      <t>ニュウヨク</t>
    </rPh>
    <rPh sb="12" eb="14">
      <t>ウンドウ</t>
    </rPh>
    <rPh sb="15" eb="17">
      <t>ガイシュツ</t>
    </rPh>
    <phoneticPr fontId="8"/>
  </si>
  <si>
    <t>02.がんの検査</t>
    <rPh sb="6" eb="8">
      <t>ケンサ</t>
    </rPh>
    <phoneticPr fontId="8"/>
  </si>
  <si>
    <t>16.介護・看護・養育</t>
    <rPh sb="3" eb="5">
      <t>カイゴ</t>
    </rPh>
    <rPh sb="6" eb="8">
      <t>カンゴ</t>
    </rPh>
    <rPh sb="9" eb="11">
      <t>ヨウイク</t>
    </rPh>
    <phoneticPr fontId="8"/>
  </si>
  <si>
    <t>03.症状・副作用・後遺症</t>
    <rPh sb="3" eb="5">
      <t>ショウジョウ</t>
    </rPh>
    <rPh sb="6" eb="9">
      <t>フクサヨウ</t>
    </rPh>
    <rPh sb="10" eb="13">
      <t>コウイショウ</t>
    </rPh>
    <phoneticPr fontId="8"/>
  </si>
  <si>
    <t>17-1.社会生活（仕事・就労）</t>
    <rPh sb="5" eb="7">
      <t>シャカイ</t>
    </rPh>
    <rPh sb="7" eb="9">
      <t>セイカツ</t>
    </rPh>
    <rPh sb="10" eb="12">
      <t>シゴト</t>
    </rPh>
    <rPh sb="13" eb="15">
      <t>シュウロウ</t>
    </rPh>
    <phoneticPr fontId="8"/>
  </si>
  <si>
    <t>17-2.社会生活（学業）</t>
    <rPh sb="5" eb="7">
      <t>シャカイ</t>
    </rPh>
    <rPh sb="7" eb="9">
      <t>セイカツ</t>
    </rPh>
    <rPh sb="10" eb="12">
      <t>ガクギョウ</t>
    </rPh>
    <phoneticPr fontId="8"/>
  </si>
  <si>
    <t>　03-02.　03のうちアピアランス</t>
    <phoneticPr fontId="8"/>
  </si>
  <si>
    <t>18.医療費・生活費・社会保障制度</t>
    <rPh sb="3" eb="6">
      <t>イリョウヒ</t>
    </rPh>
    <rPh sb="7" eb="10">
      <t>セイカツヒ</t>
    </rPh>
    <rPh sb="11" eb="13">
      <t>シャカイ</t>
    </rPh>
    <rPh sb="13" eb="15">
      <t>ホショウ</t>
    </rPh>
    <rPh sb="15" eb="17">
      <t>セイド</t>
    </rPh>
    <phoneticPr fontId="8"/>
  </si>
  <si>
    <t>　03-03.　03のうち晩期合併症</t>
    <rPh sb="13" eb="15">
      <t>バンキ</t>
    </rPh>
    <rPh sb="15" eb="18">
      <t>ガッペイショウ</t>
    </rPh>
    <phoneticPr fontId="8"/>
  </si>
  <si>
    <t>19.補完・代替医療</t>
    <rPh sb="3" eb="5">
      <t>ホカン</t>
    </rPh>
    <rPh sb="6" eb="8">
      <t>ダイタイ</t>
    </rPh>
    <rPh sb="8" eb="10">
      <t>イリョウ</t>
    </rPh>
    <phoneticPr fontId="8"/>
  </si>
  <si>
    <t>　03-04.　03のうち長期フォローアップ</t>
    <rPh sb="13" eb="15">
      <t>チョウキ</t>
    </rPh>
    <phoneticPr fontId="8"/>
  </si>
  <si>
    <t>20.生きがい・価値観</t>
    <rPh sb="3" eb="4">
      <t>イ</t>
    </rPh>
    <rPh sb="8" eb="11">
      <t>カチカン</t>
    </rPh>
    <phoneticPr fontId="8"/>
  </si>
  <si>
    <t>04.セカンドオピニオン（一般）</t>
    <rPh sb="13" eb="15">
      <t>イッパン</t>
    </rPh>
    <phoneticPr fontId="8"/>
  </si>
  <si>
    <t>21.不安・精神的苦痛</t>
    <rPh sb="3" eb="5">
      <t>フアン</t>
    </rPh>
    <rPh sb="6" eb="9">
      <t>セイシンテキ</t>
    </rPh>
    <rPh sb="9" eb="11">
      <t>クツウ</t>
    </rPh>
    <phoneticPr fontId="8"/>
  </si>
  <si>
    <t>05.セカンドオピニオン（受け入れ）</t>
    <rPh sb="13" eb="14">
      <t>ウ</t>
    </rPh>
    <rPh sb="15" eb="16">
      <t>イ</t>
    </rPh>
    <phoneticPr fontId="8"/>
  </si>
  <si>
    <t>22.告知</t>
    <rPh sb="3" eb="5">
      <t>コクチ</t>
    </rPh>
    <phoneticPr fontId="8"/>
  </si>
  <si>
    <t>06.セカンドオピニオン（他へ紹介）</t>
    <rPh sb="13" eb="14">
      <t>ホカ</t>
    </rPh>
    <rPh sb="15" eb="17">
      <t>ショウカイ</t>
    </rPh>
    <phoneticPr fontId="8"/>
  </si>
  <si>
    <t>23.医療者との関係・コミュニケーション</t>
    <rPh sb="3" eb="6">
      <t>イリョウシャ</t>
    </rPh>
    <rPh sb="8" eb="10">
      <t>カンケイ</t>
    </rPh>
    <phoneticPr fontId="8"/>
  </si>
  <si>
    <t>07.治療実績</t>
    <rPh sb="3" eb="5">
      <t>チリョウ</t>
    </rPh>
    <rPh sb="5" eb="7">
      <t>ジッセキ</t>
    </rPh>
    <phoneticPr fontId="8"/>
  </si>
  <si>
    <t>24.患者-家族間の関係・コミュニケーション</t>
    <rPh sb="3" eb="5">
      <t>カンジャ</t>
    </rPh>
    <rPh sb="6" eb="9">
      <t>カゾクカン</t>
    </rPh>
    <rPh sb="10" eb="12">
      <t>カンケイ</t>
    </rPh>
    <phoneticPr fontId="8"/>
  </si>
  <si>
    <t>08.臨床試験・先進医療</t>
    <rPh sb="3" eb="5">
      <t>リンショウ</t>
    </rPh>
    <rPh sb="5" eb="7">
      <t>シケン</t>
    </rPh>
    <rPh sb="8" eb="10">
      <t>センシン</t>
    </rPh>
    <rPh sb="10" eb="12">
      <t>イリョウ</t>
    </rPh>
    <phoneticPr fontId="8"/>
  </si>
  <si>
    <t>25.友人・知人・職場との関係・コミュニケーション</t>
    <rPh sb="3" eb="5">
      <t>ユウジン</t>
    </rPh>
    <rPh sb="6" eb="8">
      <t>チジン</t>
    </rPh>
    <rPh sb="9" eb="11">
      <t>ショクバ</t>
    </rPh>
    <rPh sb="13" eb="15">
      <t>カンケイ</t>
    </rPh>
    <phoneticPr fontId="8"/>
  </si>
  <si>
    <t>09.受診方法</t>
    <rPh sb="3" eb="5">
      <t>ジュシン</t>
    </rPh>
    <rPh sb="5" eb="7">
      <t>ホウホウ</t>
    </rPh>
    <phoneticPr fontId="8"/>
  </si>
  <si>
    <t>26.患者会・家族会（ピア情報）</t>
    <rPh sb="3" eb="5">
      <t>カンジャ</t>
    </rPh>
    <rPh sb="5" eb="6">
      <t>カイ</t>
    </rPh>
    <rPh sb="7" eb="10">
      <t>カゾクカイ</t>
    </rPh>
    <rPh sb="13" eb="15">
      <t>ジョウホウ</t>
    </rPh>
    <phoneticPr fontId="8"/>
  </si>
  <si>
    <t>10.転院</t>
    <rPh sb="3" eb="5">
      <t>テンイン</t>
    </rPh>
    <phoneticPr fontId="8"/>
  </si>
  <si>
    <t>88.不明</t>
    <rPh sb="3" eb="5">
      <t>フメイ</t>
    </rPh>
    <phoneticPr fontId="8"/>
  </si>
  <si>
    <t>11.医療機関の紹介</t>
    <rPh sb="3" eb="5">
      <t>イリョウ</t>
    </rPh>
    <rPh sb="5" eb="7">
      <t>キカン</t>
    </rPh>
    <rPh sb="8" eb="10">
      <t>ショウカイ</t>
    </rPh>
    <phoneticPr fontId="8"/>
  </si>
  <si>
    <t>99.その他（下段に自由記載してください）</t>
    <rPh sb="5" eb="6">
      <t>タ</t>
    </rPh>
    <rPh sb="7" eb="9">
      <t>カダン</t>
    </rPh>
    <rPh sb="10" eb="12">
      <t>ジユウ</t>
    </rPh>
    <rPh sb="12" eb="14">
      <t>キサイ</t>
    </rPh>
    <phoneticPr fontId="8"/>
  </si>
  <si>
    <t>12.がん予防・検診</t>
    <rPh sb="5" eb="7">
      <t>ヨボウ</t>
    </rPh>
    <rPh sb="8" eb="10">
      <t>ケンシン</t>
    </rPh>
    <phoneticPr fontId="8"/>
  </si>
  <si>
    <t>13.在宅医療</t>
    <rPh sb="3" eb="5">
      <t>ザイタク</t>
    </rPh>
    <rPh sb="5" eb="7">
      <t>イリョウ</t>
    </rPh>
    <phoneticPr fontId="8"/>
  </si>
  <si>
    <t>14.ホスピス・緩和ケア</t>
    <rPh sb="8" eb="10">
      <t>カンワ</t>
    </rPh>
    <phoneticPr fontId="8"/>
  </si>
  <si>
    <t>02．がんの検査</t>
  </si>
  <si>
    <t>03．症状・副作用・後遺症</t>
  </si>
  <si>
    <t>04．セカンドオピニオン（一般）</t>
  </si>
  <si>
    <t>05．セカンドオピニオン（受入）</t>
  </si>
  <si>
    <t>06．セカンドオピニオン（他へ紹介）</t>
  </si>
  <si>
    <t>07．治療実績</t>
  </si>
  <si>
    <t>09．受診方法・入院</t>
  </si>
  <si>
    <t>10．転院</t>
  </si>
  <si>
    <t>11．医療機関の紹介</t>
  </si>
  <si>
    <t>12．がん予防・検診</t>
  </si>
  <si>
    <t>13．在宅医療</t>
  </si>
  <si>
    <t>14．ホスピス・緩和ケア</t>
  </si>
  <si>
    <t>15．食事・服薬・入浴・運動・外出など</t>
  </si>
  <si>
    <t>16．介護・看護・養育</t>
  </si>
  <si>
    <t>17．社会生活（仕事・就労・学業）</t>
  </si>
  <si>
    <t>18．医療費・生活費・社会保障制度</t>
  </si>
  <si>
    <t>19．補完代替療法</t>
  </si>
  <si>
    <t>20．生きがい・価値観</t>
  </si>
  <si>
    <t>21．不安・精神的苦痛</t>
  </si>
  <si>
    <t>22．告知</t>
  </si>
  <si>
    <t>23．医療者との関係・コミュニケーション</t>
  </si>
  <si>
    <t>24．患者－家族間の関係・コミュニケーション</t>
  </si>
  <si>
    <t>25．友人・知人・職場の人間関係・コミュニケーション</t>
  </si>
  <si>
    <t>26．患者会・家族会（ピア情報）</t>
  </si>
  <si>
    <t>88．不明</t>
  </si>
  <si>
    <t>99．その他</t>
  </si>
  <si>
    <t>がん相談支援センターの問い合わせ窓口</t>
    <rPh sb="11" eb="12">
      <t>ト</t>
    </rPh>
    <rPh sb="13" eb="14">
      <t>ア</t>
    </rPh>
    <rPh sb="16" eb="18">
      <t>マドグチ</t>
    </rPh>
    <phoneticPr fontId="8"/>
  </si>
  <si>
    <t>相談支援センターの名称</t>
    <rPh sb="0" eb="2">
      <t>ソウダン</t>
    </rPh>
    <rPh sb="2" eb="4">
      <t>シエン</t>
    </rPh>
    <rPh sb="9" eb="11">
      <t>メイショウ</t>
    </rPh>
    <phoneticPr fontId="8"/>
  </si>
  <si>
    <t>問い合わせ先電話番号</t>
    <phoneticPr fontId="8"/>
  </si>
  <si>
    <t>■対面相談の実施 （実施/未実施）</t>
    <rPh sb="1" eb="3">
      <t>タイメン</t>
    </rPh>
    <rPh sb="3" eb="5">
      <t>ソウダン</t>
    </rPh>
    <rPh sb="6" eb="8">
      <t>ジッシ</t>
    </rPh>
    <rPh sb="10" eb="12">
      <t>ジッシ</t>
    </rPh>
    <rPh sb="13" eb="16">
      <t>ミジッシ</t>
    </rPh>
    <phoneticPr fontId="8"/>
  </si>
  <si>
    <r>
      <t>予約の要否 （必要</t>
    </r>
    <r>
      <rPr>
        <sz val="11"/>
        <rFont val="ＭＳ Ｐゴシック"/>
        <family val="3"/>
        <charset val="128"/>
      </rPr>
      <t>/不要）</t>
    </r>
    <rPh sb="0" eb="2">
      <t>ヨヤク</t>
    </rPh>
    <rPh sb="3" eb="5">
      <t>ヨウヒ</t>
    </rPh>
    <rPh sb="7" eb="9">
      <t>ヒツヨウ</t>
    </rPh>
    <rPh sb="10" eb="12">
      <t>フヨウ</t>
    </rPh>
    <phoneticPr fontId="8"/>
  </si>
  <si>
    <t>■電話相談の実施 （実施/未実施）</t>
    <rPh sb="1" eb="3">
      <t>デンワ</t>
    </rPh>
    <rPh sb="3" eb="5">
      <t>ソウダン</t>
    </rPh>
    <rPh sb="6" eb="8">
      <t>ジッシ</t>
    </rPh>
    <phoneticPr fontId="8"/>
  </si>
  <si>
    <t>電話番号</t>
    <phoneticPr fontId="8"/>
  </si>
  <si>
    <t>予約の要否 （必要/不要）</t>
    <rPh sb="0" eb="2">
      <t>ヨヤク</t>
    </rPh>
    <rPh sb="3" eb="5">
      <t>ヨウヒ</t>
    </rPh>
    <phoneticPr fontId="8"/>
  </si>
  <si>
    <t>■FAX相談の実施 （実施/未実施）</t>
    <rPh sb="4" eb="6">
      <t>ソウダン</t>
    </rPh>
    <rPh sb="7" eb="9">
      <t>ジッシ</t>
    </rPh>
    <phoneticPr fontId="8"/>
  </si>
  <si>
    <t>FAX番号</t>
    <phoneticPr fontId="8"/>
  </si>
  <si>
    <r>
      <t xml:space="preserve">■電子メール相談の実施 
</t>
    </r>
    <r>
      <rPr>
        <b/>
        <sz val="10"/>
        <rFont val="ＭＳ Ｐゴシック"/>
        <family val="3"/>
        <charset val="128"/>
      </rPr>
      <t>（実施/未実施）</t>
    </r>
    <rPh sb="1" eb="3">
      <t>デンシ</t>
    </rPh>
    <rPh sb="6" eb="8">
      <t>ソウダン</t>
    </rPh>
    <rPh sb="9" eb="11">
      <t>ジッシ</t>
    </rPh>
    <phoneticPr fontId="8"/>
  </si>
  <si>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8"/>
  </si>
  <si>
    <r>
      <t>■Web会議ツールを活用した遠隔相談の実施</t>
    </r>
    <r>
      <rPr>
        <b/>
        <sz val="10"/>
        <rFont val="ＭＳ Ｐゴシック"/>
        <family val="3"/>
        <charset val="128"/>
      </rPr>
      <t>（実施/未実施）</t>
    </r>
    <rPh sb="4" eb="6">
      <t>カイギ</t>
    </rPh>
    <rPh sb="10" eb="12">
      <t>カツヨウ</t>
    </rPh>
    <rPh sb="14" eb="16">
      <t>エンカク</t>
    </rPh>
    <rPh sb="16" eb="18">
      <t>ソウダン</t>
    </rPh>
    <rPh sb="19" eb="21">
      <t>ジッシ</t>
    </rPh>
    <phoneticPr fontId="8"/>
  </si>
  <si>
    <t>がん相談支援センターの体制</t>
    <rPh sb="2" eb="4">
      <t>ソウダン</t>
    </rPh>
    <rPh sb="4" eb="6">
      <t>シエン</t>
    </rPh>
    <rPh sb="11" eb="13">
      <t>タイセイ</t>
    </rPh>
    <phoneticPr fontId="8"/>
  </si>
  <si>
    <t>注1）様式4の回答と齟齬がないようにすること。
注2）常勤とは、原則として病院で定めた勤務時間の全てを勤務する者をいう。病院で定めた医師の１週間の勤務時間が、32時間未満の場合は、32時間以上勤務している者を常勤とし、その他は非常勤とする。
注3）「専従」および「専任」とは、当該医療機関における当該診療従事者が、「専従」については「8割以上」、「専任」については「5割以上」、当該業務に従事している者をいう。</t>
    <rPh sb="0" eb="1">
      <t>チュウ</t>
    </rPh>
    <phoneticPr fontId="8"/>
  </si>
  <si>
    <t>人数</t>
    <rPh sb="0" eb="2">
      <t>ニンズウ</t>
    </rPh>
    <phoneticPr fontId="8"/>
  </si>
  <si>
    <t>専従/専任/その他</t>
    <rPh sb="0" eb="2">
      <t>センジュウ</t>
    </rPh>
    <rPh sb="3" eb="5">
      <t>センニン</t>
    </rPh>
    <rPh sb="8" eb="9">
      <t>タ</t>
    </rPh>
    <phoneticPr fontId="8"/>
  </si>
  <si>
    <t>うち常勤の
人数</t>
    <rPh sb="2" eb="4">
      <t>ジョウキン</t>
    </rPh>
    <rPh sb="6" eb="8">
      <t>ニンズウ</t>
    </rPh>
    <phoneticPr fontId="8"/>
  </si>
  <si>
    <t>両立支援コーディネーター研修を受講した人数</t>
  </si>
  <si>
    <t>例</t>
    <phoneticPr fontId="8"/>
  </si>
  <si>
    <t>社会福祉士</t>
    <rPh sb="0" eb="2">
      <t>シャカイ</t>
    </rPh>
    <rPh sb="2" eb="5">
      <t>フクシシ</t>
    </rPh>
    <phoneticPr fontId="8"/>
  </si>
  <si>
    <t>専従</t>
    <phoneticPr fontId="8"/>
  </si>
  <si>
    <t>看護師</t>
    <rPh sb="0" eb="3">
      <t>カンゴシ</t>
    </rPh>
    <phoneticPr fontId="8"/>
  </si>
  <si>
    <t>専任</t>
    <phoneticPr fontId="8"/>
  </si>
  <si>
    <t>社会福祉士</t>
  </si>
  <si>
    <t>その他</t>
  </si>
  <si>
    <t>精神保健福祉士</t>
  </si>
  <si>
    <t>看護師</t>
  </si>
  <si>
    <t>■がん患者及びその家族が必ず一度はがん相談支援センターを訪問することができる体制</t>
    <phoneticPr fontId="8"/>
  </si>
  <si>
    <t>印刷範囲外</t>
    <phoneticPr fontId="8"/>
  </si>
  <si>
    <t>　整備していると回答した場合、記載すること。整備していない場合は、「整備していない」と記入すること。</t>
    <rPh sb="22" eb="24">
      <t>セイビ</t>
    </rPh>
    <rPh sb="29" eb="31">
      <t>バアイ</t>
    </rPh>
    <rPh sb="34" eb="36">
      <t>セイビ</t>
    </rPh>
    <rPh sb="43" eb="45">
      <t>キニュウ</t>
    </rPh>
    <phoneticPr fontId="8"/>
  </si>
  <si>
    <t>　※必ずしも具体的な相談を伴わない、場所等の確認も含む</t>
    <phoneticPr fontId="8"/>
  </si>
  <si>
    <t>がん患者及びその家族ががん相談支援センターを訪問できる体制に関する、具体的な取り組み状況を記入してください。</t>
    <rPh sb="2" eb="4">
      <t>カンジャ</t>
    </rPh>
    <rPh sb="4" eb="5">
      <t>オヨ</t>
    </rPh>
    <rPh sb="8" eb="10">
      <t>カゾク</t>
    </rPh>
    <rPh sb="13" eb="15">
      <t>ソウダン</t>
    </rPh>
    <rPh sb="15" eb="17">
      <t>シエン</t>
    </rPh>
    <rPh sb="22" eb="24">
      <t>ホウモン</t>
    </rPh>
    <rPh sb="27" eb="29">
      <t>タイセイ</t>
    </rPh>
    <rPh sb="30" eb="31">
      <t>カン</t>
    </rPh>
    <rPh sb="34" eb="37">
      <t>グタイテキ</t>
    </rPh>
    <rPh sb="38" eb="39">
      <t>ト</t>
    </rPh>
    <rPh sb="40" eb="41">
      <t>ク</t>
    </rPh>
    <rPh sb="42" eb="44">
      <t>ジョウキョウ</t>
    </rPh>
    <rPh sb="45" eb="47">
      <t>キニュウ</t>
    </rPh>
    <phoneticPr fontId="8"/>
  </si>
  <si>
    <t>■がん相談支援センターの業務内容について、相談者からフィードバックを得る体制</t>
    <rPh sb="3" eb="5">
      <t>ソウダン</t>
    </rPh>
    <rPh sb="5" eb="7">
      <t>シエン</t>
    </rPh>
    <rPh sb="12" eb="14">
      <t>ギョウム</t>
    </rPh>
    <rPh sb="14" eb="16">
      <t>ナイヨウ</t>
    </rPh>
    <rPh sb="21" eb="24">
      <t>ソウダンシャ</t>
    </rPh>
    <rPh sb="34" eb="35">
      <t>エ</t>
    </rPh>
    <rPh sb="36" eb="38">
      <t>タイセイ</t>
    </rPh>
    <phoneticPr fontId="8"/>
  </si>
  <si>
    <t>がん相談支援センターの業務内容について、相談者からフィードバックを得る体制に関する、具体的な取り組み状況を記入してください。</t>
    <rPh sb="2" eb="4">
      <t>ソウダン</t>
    </rPh>
    <rPh sb="4" eb="6">
      <t>シエン</t>
    </rPh>
    <rPh sb="11" eb="13">
      <t>ギョウム</t>
    </rPh>
    <rPh sb="13" eb="15">
      <t>ナイヨウ</t>
    </rPh>
    <rPh sb="20" eb="23">
      <t>ソウダンシャ</t>
    </rPh>
    <rPh sb="33" eb="34">
      <t>エ</t>
    </rPh>
    <rPh sb="35" eb="37">
      <t>タイセイ</t>
    </rPh>
    <rPh sb="38" eb="39">
      <t>カン</t>
    </rPh>
    <rPh sb="42" eb="45">
      <t>グタイテキ</t>
    </rPh>
    <rPh sb="46" eb="47">
      <t>ト</t>
    </rPh>
    <rPh sb="48" eb="49">
      <t>ク</t>
    </rPh>
    <rPh sb="50" eb="52">
      <t>ジョウキョウ</t>
    </rPh>
    <rPh sb="53" eb="55">
      <t>キニュウ</t>
    </rPh>
    <phoneticPr fontId="8"/>
  </si>
  <si>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8"/>
  </si>
  <si>
    <t>●就労に関する連携協力体制</t>
    <rPh sb="1" eb="3">
      <t>シュウロウ</t>
    </rPh>
    <rPh sb="4" eb="5">
      <t>カン</t>
    </rPh>
    <rPh sb="7" eb="9">
      <t>レンケイ</t>
    </rPh>
    <rPh sb="9" eb="11">
      <t>キョウリョク</t>
    </rPh>
    <rPh sb="11" eb="13">
      <t>タイセイ</t>
    </rPh>
    <phoneticPr fontId="8"/>
  </si>
  <si>
    <t>①専門家による相談会の開催回数</t>
  </si>
  <si>
    <t>②専門家の職種（例：社労士、キャリアコンサルタント等を全て記載）</t>
    <rPh sb="8" eb="9">
      <t>レイ</t>
    </rPh>
    <rPh sb="10" eb="13">
      <t>シャロウシ</t>
    </rPh>
    <rPh sb="25" eb="26">
      <t>ナド</t>
    </rPh>
    <rPh sb="27" eb="28">
      <t>スベ</t>
    </rPh>
    <rPh sb="29" eb="31">
      <t>キサイ</t>
    </rPh>
    <phoneticPr fontId="8"/>
  </si>
  <si>
    <t>(複数回答可)</t>
    <rPh sb="1" eb="3">
      <t>フクスウ</t>
    </rPh>
    <rPh sb="3" eb="5">
      <t>カイトウ</t>
    </rPh>
    <rPh sb="5" eb="6">
      <t>カ</t>
    </rPh>
    <phoneticPr fontId="8"/>
  </si>
  <si>
    <t>●アピアランスケアに関する連携協力体制</t>
    <rPh sb="10" eb="11">
      <t>カン</t>
    </rPh>
    <rPh sb="13" eb="15">
      <t>レンケイ</t>
    </rPh>
    <rPh sb="15" eb="17">
      <t>キョウリョク</t>
    </rPh>
    <rPh sb="17" eb="19">
      <t>タイセイ</t>
    </rPh>
    <phoneticPr fontId="8"/>
  </si>
  <si>
    <t>　アピアランスに関する相談を院内で対応している</t>
    <rPh sb="8" eb="9">
      <t>カン</t>
    </rPh>
    <rPh sb="11" eb="13">
      <t>ソウダン</t>
    </rPh>
    <rPh sb="14" eb="16">
      <t>インナイ</t>
    </rPh>
    <rPh sb="17" eb="19">
      <t>タイオウ</t>
    </rPh>
    <phoneticPr fontId="8"/>
  </si>
  <si>
    <t>(はい/いいえ)</t>
    <phoneticPr fontId="8"/>
  </si>
  <si>
    <t>　院内でアピアランスケアに関する相談・支援を行っている部署</t>
    <rPh sb="1" eb="3">
      <t>インナイ</t>
    </rPh>
    <rPh sb="13" eb="14">
      <t>カン</t>
    </rPh>
    <rPh sb="16" eb="18">
      <t>ソウダン</t>
    </rPh>
    <rPh sb="19" eb="21">
      <t>シエン</t>
    </rPh>
    <rPh sb="22" eb="23">
      <t>オコナ</t>
    </rPh>
    <rPh sb="27" eb="29">
      <t>ブショ</t>
    </rPh>
    <phoneticPr fontId="8"/>
  </si>
  <si>
    <t>（複数回答可）</t>
    <rPh sb="1" eb="3">
      <t>フクスウ</t>
    </rPh>
    <rPh sb="3" eb="5">
      <t>カイトウ</t>
    </rPh>
    <rPh sb="5" eb="6">
      <t>カ</t>
    </rPh>
    <phoneticPr fontId="8"/>
  </si>
  <si>
    <t>　相談・支援の件数（がん相談支援センターでの件数は除く）</t>
    <rPh sb="1" eb="3">
      <t>ソウダン</t>
    </rPh>
    <rPh sb="4" eb="6">
      <t>シエン</t>
    </rPh>
    <rPh sb="7" eb="9">
      <t>ケンスウ</t>
    </rPh>
    <rPh sb="12" eb="14">
      <t>ソウダン</t>
    </rPh>
    <rPh sb="14" eb="16">
      <t>シエン</t>
    </rPh>
    <rPh sb="22" eb="24">
      <t>ケンスウ</t>
    </rPh>
    <rPh sb="25" eb="26">
      <t>ノゾ</t>
    </rPh>
    <phoneticPr fontId="8"/>
  </si>
  <si>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8"/>
  </si>
  <si>
    <t>　　　①-1意思決定支援に関わる医療従事者による相談を院内で実施している</t>
    <phoneticPr fontId="8"/>
  </si>
  <si>
    <t>　　　①-2意思決定支援に関わる医療従事者による相談を院外に依頼している</t>
    <phoneticPr fontId="8"/>
  </si>
  <si>
    <t>　③自治体のがん・生殖医療ネットワークを通じて、生殖医療を専門とする施設に紹介している</t>
    <rPh sb="2" eb="5">
      <t>ジチタイ</t>
    </rPh>
    <rPh sb="9" eb="11">
      <t>セイショク</t>
    </rPh>
    <rPh sb="11" eb="13">
      <t>イリョウ</t>
    </rPh>
    <rPh sb="20" eb="21">
      <t>ツウ</t>
    </rPh>
    <rPh sb="24" eb="26">
      <t>セイショク</t>
    </rPh>
    <rPh sb="26" eb="28">
      <t>イリョウ</t>
    </rPh>
    <rPh sb="29" eb="31">
      <t>センモン</t>
    </rPh>
    <rPh sb="34" eb="36">
      <t>シセツ</t>
    </rPh>
    <rPh sb="37" eb="39">
      <t>ショウカイ</t>
    </rPh>
    <phoneticPr fontId="8"/>
  </si>
  <si>
    <t>　　　③-1紹介先施設名（複数回答可）</t>
    <phoneticPr fontId="8"/>
  </si>
  <si>
    <t>　④他の自治体のがん・生殖医療ネットワークを通じて、生殖医療を専門とする施設に紹介している</t>
    <phoneticPr fontId="8"/>
  </si>
  <si>
    <t>　　　④-1紹介先施設名（複数回答可）</t>
    <phoneticPr fontId="8"/>
  </si>
  <si>
    <t>　⑤意思決定支援に関わる人材育成を実施している（「いいえ」の場合は⑤-1、⑤-2は「いいえ」を記入ください。）</t>
    <rPh sb="47" eb="49">
      <t>キニュウ</t>
    </rPh>
    <phoneticPr fontId="8"/>
  </si>
  <si>
    <t>　　　⑤-1研修会を院内で実施している</t>
    <phoneticPr fontId="8"/>
  </si>
  <si>
    <t>　　　⑤-2学会等の研修会への参加を励行している</t>
    <phoneticPr fontId="8"/>
  </si>
  <si>
    <t>●がん患者の自殺リスクに対する体制</t>
    <rPh sb="3" eb="5">
      <t>カンジャ</t>
    </rPh>
    <rPh sb="6" eb="8">
      <t>ジサツ</t>
    </rPh>
    <rPh sb="12" eb="13">
      <t>タイ</t>
    </rPh>
    <rPh sb="15" eb="17">
      <t>タイセイ</t>
    </rPh>
    <phoneticPr fontId="8"/>
  </si>
  <si>
    <t>院内で自殺リスクに対する研修を開いている。</t>
    <rPh sb="0" eb="2">
      <t>インナイ</t>
    </rPh>
    <rPh sb="3" eb="5">
      <t>ジサツ</t>
    </rPh>
    <rPh sb="9" eb="10">
      <t>タイ</t>
    </rPh>
    <rPh sb="12" eb="14">
      <t>ケンシュウ</t>
    </rPh>
    <rPh sb="15" eb="16">
      <t>ヒラ</t>
    </rPh>
    <phoneticPr fontId="8"/>
  </si>
  <si>
    <t>●患者サロン等の開催状況</t>
  </si>
  <si>
    <t>　①患者サロンの開催件数</t>
    <rPh sb="2" eb="4">
      <t>カンジャ</t>
    </rPh>
    <rPh sb="8" eb="10">
      <t>カイサイ</t>
    </rPh>
    <rPh sb="10" eb="12">
      <t>ケンスウ</t>
    </rPh>
    <phoneticPr fontId="8"/>
  </si>
  <si>
    <t>　②患者会の開催件数</t>
    <rPh sb="2" eb="4">
      <t>カンジャ</t>
    </rPh>
    <rPh sb="4" eb="5">
      <t>カイ</t>
    </rPh>
    <rPh sb="6" eb="8">
      <t>カイサイ</t>
    </rPh>
    <rPh sb="8" eb="10">
      <t>ケンスウ</t>
    </rPh>
    <phoneticPr fontId="8"/>
  </si>
  <si>
    <t>②-1患者会のうち、オンラインで開催した件数</t>
    <rPh sb="3" eb="5">
      <t>カンジャ</t>
    </rPh>
    <rPh sb="5" eb="6">
      <t>カイ</t>
    </rPh>
    <rPh sb="16" eb="18">
      <t>カイサイ</t>
    </rPh>
    <rPh sb="20" eb="22">
      <t>ケンスウ</t>
    </rPh>
    <phoneticPr fontId="8"/>
  </si>
  <si>
    <t>　③サポートグループが主催した研修の開催件数</t>
  </si>
  <si>
    <t>●がん患者団体との連携協力体制</t>
    <rPh sb="3" eb="5">
      <t>カンジャ</t>
    </rPh>
    <rPh sb="5" eb="7">
      <t>ダンタイ</t>
    </rPh>
    <rPh sb="9" eb="11">
      <t>レンケイ</t>
    </rPh>
    <rPh sb="11" eb="13">
      <t>キョウリョク</t>
    </rPh>
    <rPh sb="13" eb="15">
      <t>タイセイ</t>
    </rPh>
    <phoneticPr fontId="8"/>
  </si>
  <si>
    <t>　①連携協力しているがん患者団体数</t>
  </si>
  <si>
    <t>　②連携協力しているがん患者団体</t>
    <rPh sb="2" eb="4">
      <t>レンケイ</t>
    </rPh>
    <rPh sb="4" eb="6">
      <t>キョウリョク</t>
    </rPh>
    <rPh sb="12" eb="14">
      <t>カンジャ</t>
    </rPh>
    <rPh sb="14" eb="16">
      <t>ダンタイ</t>
    </rPh>
    <phoneticPr fontId="8"/>
  </si>
  <si>
    <t>　　※代表的ながん患者団体のみ記載してください。</t>
    <rPh sb="3" eb="6">
      <t>ダイヒョウテキ</t>
    </rPh>
    <rPh sb="9" eb="11">
      <t>カンジャ</t>
    </rPh>
    <rPh sb="11" eb="13">
      <t>ダンタイ</t>
    </rPh>
    <rPh sb="15" eb="17">
      <t>キサイ</t>
    </rPh>
    <phoneticPr fontId="8"/>
  </si>
  <si>
    <r>
      <t>　　※患者団体の参加対象者が特定の疾患に限られていない場合には、「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3" eb="5">
      <t>カンジャ</t>
    </rPh>
    <rPh sb="5" eb="7">
      <t>ダンタイ</t>
    </rPh>
    <rPh sb="8" eb="10">
      <t>サンカ</t>
    </rPh>
    <rPh sb="10" eb="12">
      <t>タイショウ</t>
    </rPh>
    <rPh sb="12" eb="13">
      <t>シャ</t>
    </rPh>
    <rPh sb="14" eb="16">
      <t>トクテイ</t>
    </rPh>
    <rPh sb="17" eb="19">
      <t>シッカン</t>
    </rPh>
    <rPh sb="20" eb="21">
      <t>カギ</t>
    </rPh>
    <rPh sb="27" eb="29">
      <t>バアイ</t>
    </rPh>
    <rPh sb="41" eb="43">
      <t>キサイ</t>
    </rPh>
    <phoneticPr fontId="8"/>
  </si>
  <si>
    <t>　　※「紹介の可否」には、患者さんや家族から、その団体について問い合わせがあった際、具体的な紹介ができるかどうかについて記載してください。</t>
    <phoneticPr fontId="8"/>
  </si>
  <si>
    <t>連携協力しているがん患者団体</t>
    <rPh sb="0" eb="2">
      <t>レンケイ</t>
    </rPh>
    <rPh sb="2" eb="4">
      <t>キョウリョク</t>
    </rPh>
    <rPh sb="10" eb="12">
      <t>カンジャ</t>
    </rPh>
    <rPh sb="12" eb="14">
      <t>ダンタイ</t>
    </rPh>
    <phoneticPr fontId="8"/>
  </si>
  <si>
    <t>具体的な連携協力の内容</t>
    <rPh sb="0" eb="3">
      <t>グタイテキ</t>
    </rPh>
    <rPh sb="4" eb="6">
      <t>レンケイ</t>
    </rPh>
    <rPh sb="6" eb="8">
      <t>キョウリョク</t>
    </rPh>
    <rPh sb="9" eb="11">
      <t>ナイヨウ</t>
    </rPh>
    <phoneticPr fontId="8"/>
  </si>
  <si>
    <t>紹介の可否</t>
    <rPh sb="0" eb="2">
      <t>ショウカイ</t>
    </rPh>
    <rPh sb="3" eb="5">
      <t>カヒ</t>
    </rPh>
    <phoneticPr fontId="8"/>
  </si>
  <si>
    <t>団体名</t>
    <rPh sb="0" eb="3">
      <t>ダンタイメイ</t>
    </rPh>
    <phoneticPr fontId="8"/>
  </si>
  <si>
    <t>参加対象者
の疾患名</t>
    <rPh sb="0" eb="2">
      <t>サンカ</t>
    </rPh>
    <rPh sb="2" eb="5">
      <t>タイショウシャ</t>
    </rPh>
    <rPh sb="7" eb="9">
      <t>シッカン</t>
    </rPh>
    <rPh sb="9" eb="10">
      <t>ナ</t>
    </rPh>
    <phoneticPr fontId="8"/>
  </si>
  <si>
    <t>○○○○○会</t>
    <rPh sb="5" eb="6">
      <t>カイ</t>
    </rPh>
    <phoneticPr fontId="8"/>
  </si>
  <si>
    <t>造血器腫瘍</t>
    <rPh sb="0" eb="3">
      <t>ゾウケツキ</t>
    </rPh>
    <rPh sb="3" eb="5">
      <t>シュヨウ</t>
    </rPh>
    <phoneticPr fontId="8"/>
  </si>
  <si>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8"/>
  </si>
  <si>
    <t>可</t>
    <rPh sb="0" eb="1">
      <t>カ</t>
    </rPh>
    <phoneticPr fontId="8"/>
  </si>
  <si>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8"/>
  </si>
  <si>
    <t>すべてのがん</t>
    <phoneticPr fontId="8"/>
  </si>
  <si>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8"/>
  </si>
  <si>
    <t>不可</t>
    <rPh sb="0" eb="2">
      <t>フカ</t>
    </rPh>
    <phoneticPr fontId="8"/>
  </si>
  <si>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8"/>
  </si>
  <si>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phoneticPr fontId="8"/>
  </si>
  <si>
    <t>頭部／頸部</t>
    <rPh sb="3" eb="4">
      <t>クビ</t>
    </rPh>
    <rPh sb="4" eb="5">
      <t>ブ</t>
    </rPh>
    <phoneticPr fontId="8"/>
  </si>
  <si>
    <t>消化管</t>
    <phoneticPr fontId="8"/>
  </si>
  <si>
    <t>泌尿器</t>
    <phoneticPr fontId="8"/>
  </si>
  <si>
    <t>女性</t>
    <phoneticPr fontId="8"/>
  </si>
  <si>
    <t>その他</t>
    <phoneticPr fontId="8"/>
  </si>
  <si>
    <t>脳腫瘍
脊髄腫瘍
眼・眼窩腫瘍
口腔がん
咽頭がん・喉頭がん甲状腺がん</t>
    <phoneticPr fontId="8"/>
  </si>
  <si>
    <t>食道がん
胃がん
小腸がん
大腸がん
GIST</t>
    <phoneticPr fontId="8"/>
  </si>
  <si>
    <t>腎がん
尿路がん
膀胱がん
副腎腫瘍</t>
    <phoneticPr fontId="8"/>
  </si>
  <si>
    <t>子宮頸がん・子宮体がん
卵巣がん
その他の女性生殖器がん</t>
    <phoneticPr fontId="8"/>
  </si>
  <si>
    <t>後腹膜・腹膜腫瘍
性腺外胚細胞腫瘍
原発不明がん</t>
    <rPh sb="0" eb="1">
      <t>ウシロ</t>
    </rPh>
    <rPh sb="1" eb="3">
      <t>フクマク</t>
    </rPh>
    <rPh sb="4" eb="6">
      <t>フクマク</t>
    </rPh>
    <rPh sb="6" eb="8">
      <t>シュヨウ</t>
    </rPh>
    <phoneticPr fontId="8"/>
  </si>
  <si>
    <t>胸部</t>
    <phoneticPr fontId="8"/>
  </si>
  <si>
    <t>肝臓
／胆道
／膵臓</t>
    <phoneticPr fontId="8"/>
  </si>
  <si>
    <t>男性</t>
    <phoneticPr fontId="8"/>
  </si>
  <si>
    <t>皮膚／骨と軟部組織</t>
    <phoneticPr fontId="8"/>
  </si>
  <si>
    <t>小児</t>
    <rPh sb="0" eb="2">
      <t>ショウニ</t>
    </rPh>
    <phoneticPr fontId="8"/>
  </si>
  <si>
    <t>肺がん
乳がん
縦隔腫瘍
中皮腫</t>
    <phoneticPr fontId="8"/>
  </si>
  <si>
    <t>肝がん
胆道がん
膵がん</t>
    <phoneticPr fontId="8"/>
  </si>
  <si>
    <t>前立腺がん
精巣がん
その他の男性生殖器がん</t>
    <phoneticPr fontId="8"/>
  </si>
  <si>
    <t>皮膚腫瘍
悪性骨軟部腫瘍</t>
    <phoneticPr fontId="8"/>
  </si>
  <si>
    <t>小児脳腫瘍
小児の眼・眼窩腫瘍
小児悪性骨軟部腫瘍
その他の小児固形腫瘍
小児造血器腫瘍</t>
    <rPh sb="39" eb="42">
      <t>ゾウケツキ</t>
    </rPh>
    <phoneticPr fontId="8"/>
  </si>
  <si>
    <t>血液・リンパ</t>
    <phoneticPr fontId="8"/>
  </si>
  <si>
    <t>造血器腫瘍</t>
    <rPh sb="0" eb="3">
      <t>ゾウケツキ</t>
    </rPh>
    <phoneticPr fontId="8"/>
  </si>
  <si>
    <t>１．</t>
    <phoneticPr fontId="8"/>
  </si>
  <si>
    <t>【 ストーマ外来 】の問い合わせ窓口</t>
    <rPh sb="11" eb="12">
      <t>ト</t>
    </rPh>
    <rPh sb="13" eb="14">
      <t>ア</t>
    </rPh>
    <rPh sb="16" eb="18">
      <t>マドグチ</t>
    </rPh>
    <phoneticPr fontId="8"/>
  </si>
  <si>
    <t>ストーマ外来が設定されている （はい/いいえ）</t>
    <rPh sb="7" eb="9">
      <t>セッテイ</t>
    </rPh>
    <phoneticPr fontId="8"/>
  </si>
  <si>
    <t>上記外来の名称</t>
    <rPh sb="0" eb="2">
      <t>ジョウキ</t>
    </rPh>
    <rPh sb="2" eb="4">
      <t>ガイライ</t>
    </rPh>
    <rPh sb="5" eb="7">
      <t>メイショウ</t>
    </rPh>
    <phoneticPr fontId="8"/>
  </si>
  <si>
    <t>対象となるストーマの種類</t>
    <rPh sb="10" eb="12">
      <t>シュルイ</t>
    </rPh>
    <phoneticPr fontId="8"/>
  </si>
  <si>
    <t>対象となる疾患名</t>
    <rPh sb="5" eb="7">
      <t>シッカン</t>
    </rPh>
    <rPh sb="7" eb="8">
      <t>ナ</t>
    </rPh>
    <phoneticPr fontId="8"/>
  </si>
  <si>
    <t>他施設でがんの診療を受けている、または、診療を受けていた患者さんを受け入れている （はい/いいえ）</t>
    <rPh sb="0" eb="1">
      <t>タ</t>
    </rPh>
    <rPh sb="1" eb="3">
      <t>シセツ</t>
    </rPh>
    <phoneticPr fontId="8"/>
  </si>
  <si>
    <t>２．</t>
    <phoneticPr fontId="8"/>
  </si>
  <si>
    <t>【 リンパ浮腫外来 】の問い合わせ窓口</t>
    <rPh sb="12" eb="13">
      <t>ト</t>
    </rPh>
    <rPh sb="14" eb="15">
      <t>ア</t>
    </rPh>
    <rPh sb="17" eb="19">
      <t>マドグチ</t>
    </rPh>
    <phoneticPr fontId="8"/>
  </si>
  <si>
    <t>リンパ浮腫外来が設定されている</t>
    <rPh sb="8" eb="10">
      <t>セッテイ</t>
    </rPh>
    <phoneticPr fontId="8"/>
  </si>
  <si>
    <t>（はい/いいえ）</t>
    <phoneticPr fontId="8"/>
  </si>
  <si>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8"/>
  </si>
  <si>
    <t>研修を修了した担当者が配置されている※</t>
    <rPh sb="0" eb="2">
      <t>ケンシュウ</t>
    </rPh>
    <rPh sb="3" eb="5">
      <t>シュウリョウ</t>
    </rPh>
    <rPh sb="7" eb="10">
      <t>タントウシャ</t>
    </rPh>
    <rPh sb="11" eb="13">
      <t>ハイチ</t>
    </rPh>
    <phoneticPr fontId="8"/>
  </si>
  <si>
    <t>対象となる疾患名</t>
    <phoneticPr fontId="8"/>
  </si>
  <si>
    <t>リンパ浮腫の診療担当科</t>
    <phoneticPr fontId="8"/>
  </si>
  <si>
    <t>リンパ浮腫の入院治療に対応している</t>
    <phoneticPr fontId="8"/>
  </si>
  <si>
    <t>（対応している/対応していない）</t>
    <phoneticPr fontId="8"/>
  </si>
  <si>
    <t>他施設でがんの診療を受けている、または診療を受けていた患者さんを受け入れている （はい/いいえ）</t>
    <rPh sb="0" eb="1">
      <t>タ</t>
    </rPh>
    <rPh sb="1" eb="3">
      <t>シセツ</t>
    </rPh>
    <rPh sb="19" eb="21">
      <t>シンリョウ</t>
    </rPh>
    <phoneticPr fontId="8"/>
  </si>
  <si>
    <t>３．</t>
    <phoneticPr fontId="8"/>
  </si>
  <si>
    <t>【 禁煙外来 】の問い合わせ窓口</t>
    <rPh sb="2" eb="4">
      <t>キンエン</t>
    </rPh>
    <rPh sb="4" eb="6">
      <t>ガイライ</t>
    </rPh>
    <rPh sb="9" eb="10">
      <t>ト</t>
    </rPh>
    <rPh sb="11" eb="12">
      <t>ア</t>
    </rPh>
    <rPh sb="14" eb="16">
      <t>マドグチ</t>
    </rPh>
    <phoneticPr fontId="8"/>
  </si>
  <si>
    <t>禁煙外来が設定されている （はい/いいえ）</t>
    <rPh sb="0" eb="2">
      <t>キンエン</t>
    </rPh>
    <rPh sb="5" eb="7">
      <t>セッテイ</t>
    </rPh>
    <phoneticPr fontId="8"/>
  </si>
  <si>
    <t>４．</t>
    <phoneticPr fontId="8"/>
  </si>
  <si>
    <t>【 アスベスト外来 】の問い合わせ窓口</t>
    <rPh sb="7" eb="9">
      <t>ガイライ</t>
    </rPh>
    <rPh sb="12" eb="13">
      <t>ト</t>
    </rPh>
    <rPh sb="14" eb="15">
      <t>ア</t>
    </rPh>
    <rPh sb="17" eb="19">
      <t>マドグチ</t>
    </rPh>
    <phoneticPr fontId="8"/>
  </si>
  <si>
    <t>アスベスト外来が設定されている （はい/いいえ）</t>
    <rPh sb="8" eb="10">
      <t>セッテイ</t>
    </rPh>
    <phoneticPr fontId="8"/>
  </si>
  <si>
    <t>５．</t>
    <phoneticPr fontId="8"/>
  </si>
  <si>
    <t>遺伝性腫瘍に関連した専門外来の問い合わせ窓口</t>
    <rPh sb="0" eb="3">
      <t>イデンセイ</t>
    </rPh>
    <rPh sb="3" eb="5">
      <t>シュヨウ</t>
    </rPh>
    <rPh sb="6" eb="8">
      <t>カンレン</t>
    </rPh>
    <rPh sb="10" eb="12">
      <t>センモン</t>
    </rPh>
    <rPh sb="12" eb="14">
      <t>ガイライ</t>
    </rPh>
    <rPh sb="15" eb="16">
      <t>ト</t>
    </rPh>
    <rPh sb="17" eb="18">
      <t>ア</t>
    </rPh>
    <rPh sb="20" eb="22">
      <t>マドグチ</t>
    </rPh>
    <phoneticPr fontId="8"/>
  </si>
  <si>
    <t>遺伝性腫瘍外来が設定されている （はい/いいえ）</t>
    <rPh sb="0" eb="3">
      <t>イデンセイ</t>
    </rPh>
    <rPh sb="3" eb="5">
      <t>シュヨウ</t>
    </rPh>
    <rPh sb="5" eb="7">
      <t>ガイライ</t>
    </rPh>
    <rPh sb="8" eb="10">
      <t>セッテイ</t>
    </rPh>
    <phoneticPr fontId="8"/>
  </si>
  <si>
    <t>６．</t>
    <phoneticPr fontId="8"/>
  </si>
  <si>
    <t>追加で記載を希望する外来について</t>
    <rPh sb="0" eb="2">
      <t>ツイカ</t>
    </rPh>
    <rPh sb="3" eb="5">
      <t>キサイ</t>
    </rPh>
    <rPh sb="6" eb="8">
      <t>キボウ</t>
    </rPh>
    <rPh sb="10" eb="12">
      <t>ガイライ</t>
    </rPh>
    <phoneticPr fontId="8"/>
  </si>
  <si>
    <t>追加で記載を希望する外来がある場合には、以下に疾患名等の情報を自由に記載してください。</t>
    <rPh sb="0" eb="2">
      <t>ツイカ</t>
    </rPh>
    <rPh sb="3" eb="5">
      <t>キサイ</t>
    </rPh>
    <rPh sb="6" eb="8">
      <t>キボウ</t>
    </rPh>
    <rPh sb="10" eb="12">
      <t>ガイライ</t>
    </rPh>
    <rPh sb="15" eb="17">
      <t>バアイ</t>
    </rPh>
    <rPh sb="20" eb="22">
      <t>イカ</t>
    </rPh>
    <rPh sb="23" eb="25">
      <t>シッカン</t>
    </rPh>
    <rPh sb="25" eb="26">
      <t>メイ</t>
    </rPh>
    <rPh sb="26" eb="27">
      <t>ナド</t>
    </rPh>
    <rPh sb="28" eb="30">
      <t>ジョウホウ</t>
    </rPh>
    <rPh sb="31" eb="33">
      <t>ジユウ</t>
    </rPh>
    <rPh sb="34" eb="36">
      <t>キサイ</t>
    </rPh>
    <phoneticPr fontId="8"/>
  </si>
  <si>
    <t>院内がん登録部門の体制</t>
    <rPh sb="0" eb="2">
      <t>インナイ</t>
    </rPh>
    <rPh sb="4" eb="6">
      <t>トウロク</t>
    </rPh>
    <rPh sb="6" eb="8">
      <t>ブモン</t>
    </rPh>
    <rPh sb="9" eb="11">
      <t>タイセイ</t>
    </rPh>
    <phoneticPr fontId="8"/>
  </si>
  <si>
    <t xml:space="preserve"> </t>
  </si>
  <si>
    <t>※院内がん登録業務に携わっているスタッフを記載してください。</t>
    <rPh sb="1" eb="3">
      <t>インナイ</t>
    </rPh>
    <rPh sb="5" eb="7">
      <t>トウロク</t>
    </rPh>
    <rPh sb="7" eb="9">
      <t>ギョウム</t>
    </rPh>
    <rPh sb="10" eb="11">
      <t>タズサ</t>
    </rPh>
    <rPh sb="21" eb="23">
      <t>キサイ</t>
    </rPh>
    <phoneticPr fontId="8"/>
  </si>
  <si>
    <r>
      <rPr>
        <u/>
        <sz val="9"/>
        <color rgb="FF000000"/>
        <rFont val="ＭＳ Ｐゴシック"/>
        <family val="3"/>
        <charset val="128"/>
      </rPr>
      <t xml:space="preserve">注1）様式4の回答と齟齬がないようにすること。
</t>
    </r>
    <r>
      <rPr>
        <sz val="9"/>
        <color rgb="FF000000"/>
        <rFont val="ＭＳ Ｐゴシック"/>
        <family val="3"/>
        <charset val="128"/>
      </rPr>
      <t>注2）常勤とは原則として病院で定めた勤務時間の全てを勤務する者をいう。病院で定めた医師の１週間の勤務時間が、32時間未満の場合は、32時間以上勤務している者を常勤とし、その他は非常勤とする。
注3）「専従」および「専任」とは、当該医療機関における当該診療従事者が、「専従」については「8割以上」、「専任」については「5割以上」、当該業務に従事している者をいう。</t>
    </r>
  </si>
  <si>
    <t>資　　格</t>
    <rPh sb="0" eb="1">
      <t>シ</t>
    </rPh>
    <rPh sb="3" eb="4">
      <t>カク</t>
    </rPh>
    <phoneticPr fontId="8"/>
  </si>
  <si>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8"/>
  </si>
  <si>
    <t>院内がん
登録業務の
経験年数
（年）</t>
    <rPh sb="0" eb="2">
      <t>インナイ</t>
    </rPh>
    <rPh sb="5" eb="7">
      <t>トウロク</t>
    </rPh>
    <rPh sb="7" eb="9">
      <t>ギョウム</t>
    </rPh>
    <rPh sb="11" eb="13">
      <t>ケイケン</t>
    </rPh>
    <rPh sb="13" eb="15">
      <t>ネンスウ</t>
    </rPh>
    <rPh sb="17" eb="18">
      <t>ネン</t>
    </rPh>
    <phoneticPr fontId="8"/>
  </si>
  <si>
    <t>常勤
/非常勤</t>
    <rPh sb="0" eb="2">
      <t>ジョウキン</t>
    </rPh>
    <rPh sb="4" eb="7">
      <t>ヒジョウキン</t>
    </rPh>
    <phoneticPr fontId="8"/>
  </si>
  <si>
    <t>院内がん登録業務
についての
専従/専任/その他</t>
    <rPh sb="0" eb="2">
      <t>インナイ</t>
    </rPh>
    <rPh sb="4" eb="6">
      <t>トウロク</t>
    </rPh>
    <rPh sb="6" eb="8">
      <t>ギョウム</t>
    </rPh>
    <rPh sb="15" eb="17">
      <t>センジュウ</t>
    </rPh>
    <rPh sb="18" eb="20">
      <t>センニン</t>
    </rPh>
    <rPh sb="23" eb="24">
      <t>タ</t>
    </rPh>
    <phoneticPr fontId="8"/>
  </si>
  <si>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8"/>
  </si>
  <si>
    <t>研修会名・受講状況</t>
    <rPh sb="0" eb="2">
      <t>ケンシュウ</t>
    </rPh>
    <rPh sb="2" eb="3">
      <t>カイ</t>
    </rPh>
    <rPh sb="3" eb="4">
      <t>メイ</t>
    </rPh>
    <rPh sb="5" eb="7">
      <t>ジュコウ</t>
    </rPh>
    <rPh sb="7" eb="9">
      <t>ジョウキョウ</t>
    </rPh>
    <phoneticPr fontId="8"/>
  </si>
  <si>
    <t>診療情報管理士</t>
  </si>
  <si>
    <t>専従(8割以上)</t>
    <rPh sb="0" eb="2">
      <t>センジュウ</t>
    </rPh>
    <rPh sb="4" eb="7">
      <t>ワリイジョウ</t>
    </rPh>
    <phoneticPr fontId="8"/>
  </si>
  <si>
    <t>初級認定者（みなし含む）</t>
    <phoneticPr fontId="8"/>
  </si>
  <si>
    <t>なし</t>
  </si>
  <si>
    <t>非常勤</t>
    <rPh sb="0" eb="1">
      <t>ヒ</t>
    </rPh>
    <rPh sb="1" eb="3">
      <t>ジョウキン</t>
    </rPh>
    <phoneticPr fontId="8"/>
  </si>
  <si>
    <t>専任(5割以上8割未満)</t>
    <rPh sb="0" eb="2">
      <t>センニン</t>
    </rPh>
    <rPh sb="4" eb="7">
      <t>ワリイジョウ</t>
    </rPh>
    <rPh sb="8" eb="9">
      <t>ワリ</t>
    </rPh>
    <rPh sb="9" eb="11">
      <t>ミマン</t>
    </rPh>
    <phoneticPr fontId="8"/>
  </si>
  <si>
    <t>初級認定試験・受験なし</t>
    <phoneticPr fontId="8"/>
  </si>
  <si>
    <t>臨床試験・治験の実施状況および問い合わせ窓口</t>
    <rPh sb="8" eb="10">
      <t>ジッシ</t>
    </rPh>
    <rPh sb="10" eb="12">
      <t>ジョウキョウ</t>
    </rPh>
    <rPh sb="15" eb="16">
      <t>ト</t>
    </rPh>
    <rPh sb="17" eb="18">
      <t>ア</t>
    </rPh>
    <rPh sb="20" eb="22">
      <t>マドグチ</t>
    </rPh>
    <phoneticPr fontId="8"/>
  </si>
  <si>
    <t>臨床試験・治験の問い合わせ窓口</t>
    <rPh sb="0" eb="2">
      <t>リンショウ</t>
    </rPh>
    <rPh sb="2" eb="4">
      <t>シケン</t>
    </rPh>
    <rPh sb="5" eb="7">
      <t>チケン</t>
    </rPh>
    <rPh sb="8" eb="9">
      <t>ト</t>
    </rPh>
    <rPh sb="10" eb="11">
      <t>ア</t>
    </rPh>
    <rPh sb="13" eb="15">
      <t>マドグチ</t>
    </rPh>
    <phoneticPr fontId="8"/>
  </si>
  <si>
    <t>1）</t>
    <phoneticPr fontId="8"/>
  </si>
  <si>
    <t>【 臨床試験（治験を除く） 】の問い合わせ窓口</t>
    <rPh sb="2" eb="4">
      <t>リンショウ</t>
    </rPh>
    <rPh sb="4" eb="6">
      <t>シケン</t>
    </rPh>
    <rPh sb="7" eb="9">
      <t>チケン</t>
    </rPh>
    <rPh sb="10" eb="11">
      <t>ノゾ</t>
    </rPh>
    <rPh sb="16" eb="17">
      <t>ト</t>
    </rPh>
    <rPh sb="18" eb="19">
      <t>ア</t>
    </rPh>
    <rPh sb="21" eb="23">
      <t>マドグチ</t>
    </rPh>
    <phoneticPr fontId="8"/>
  </si>
  <si>
    <t>■臨床試験に参加していない地域の患者さんやご家族向けの問い合わせ窓口の有無について</t>
    <rPh sb="1" eb="3">
      <t>リンショウ</t>
    </rPh>
    <rPh sb="3" eb="5">
      <t>シケン</t>
    </rPh>
    <rPh sb="6" eb="8">
      <t>サンカ</t>
    </rPh>
    <rPh sb="35" eb="37">
      <t>ウム</t>
    </rPh>
    <phoneticPr fontId="8"/>
  </si>
  <si>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8"/>
  </si>
  <si>
    <t>問い合わせへ対応している方法に○をつけてください。</t>
    <phoneticPr fontId="8"/>
  </si>
  <si>
    <t>窓口</t>
    <rPh sb="0" eb="2">
      <t>マドグチ</t>
    </rPh>
    <phoneticPr fontId="8"/>
  </si>
  <si>
    <t>電話</t>
    <rPh sb="0" eb="2">
      <t>デンワ</t>
    </rPh>
    <phoneticPr fontId="8"/>
  </si>
  <si>
    <t>FAX</t>
    <phoneticPr fontId="8"/>
  </si>
  <si>
    <t>電子メール</t>
    <rPh sb="0" eb="2">
      <t>デンシ</t>
    </rPh>
    <phoneticPr fontId="8"/>
  </si>
  <si>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8"/>
  </si>
  <si>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8"/>
  </si>
  <si>
    <t>2）</t>
    <phoneticPr fontId="8"/>
  </si>
  <si>
    <t>【 治験 】の問い合わせ窓口</t>
    <rPh sb="2" eb="4">
      <t>チケン</t>
    </rPh>
    <rPh sb="7" eb="8">
      <t>ト</t>
    </rPh>
    <rPh sb="9" eb="10">
      <t>ア</t>
    </rPh>
    <rPh sb="12" eb="14">
      <t>マドグチ</t>
    </rPh>
    <phoneticPr fontId="8"/>
  </si>
  <si>
    <t>■治験に参加していない地域の患者さんやご家族向けの問い合わせ窓口について</t>
    <rPh sb="1" eb="3">
      <t>チケン</t>
    </rPh>
    <rPh sb="4" eb="6">
      <t>サンカ</t>
    </rPh>
    <phoneticPr fontId="8"/>
  </si>
  <si>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8"/>
  </si>
  <si>
    <t>■治験に参加していない地域の医療機関向けの問い合わせ窓口について</t>
    <rPh sb="11" eb="13">
      <t>チイキ</t>
    </rPh>
    <rPh sb="14" eb="16">
      <t>イリョウ</t>
    </rPh>
    <rPh sb="16" eb="18">
      <t>キカン</t>
    </rPh>
    <phoneticPr fontId="8"/>
  </si>
  <si>
    <t>院内のチーム医療の提供体制</t>
    <rPh sb="0" eb="2">
      <t>インナイ</t>
    </rPh>
    <rPh sb="6" eb="8">
      <t>イリョウ</t>
    </rPh>
    <rPh sb="9" eb="11">
      <t>テイキョウ</t>
    </rPh>
    <rPh sb="11" eb="13">
      <t>タイセイ</t>
    </rPh>
    <phoneticPr fontId="7"/>
  </si>
  <si>
    <t>院内に緩和ケアチームが設置されている。
（がん患者の身体的苦痛や精神心理的苦痛、社会的な問題等の把握及びそれらに対する適切な対応を、診断時から一貫して行っており、緩和ケアに関する診療報酬の項目が算定できる体制であること。）</t>
    <rPh sb="0" eb="2">
      <t>インナイ</t>
    </rPh>
    <rPh sb="3" eb="5">
      <t>カンワ</t>
    </rPh>
    <rPh sb="11" eb="13">
      <t>セッチ</t>
    </rPh>
    <rPh sb="89" eb="91">
      <t>シンリョウ</t>
    </rPh>
    <rPh sb="91" eb="93">
      <t>ホウシュウ</t>
    </rPh>
    <rPh sb="94" eb="96">
      <t>コウモク</t>
    </rPh>
    <rPh sb="102" eb="104">
      <t>タイセイ</t>
    </rPh>
    <phoneticPr fontId="8"/>
  </si>
  <si>
    <t>院内に口腔ケアチームが設置されている。
（周術期等口腔機能管理に関する項目が算定できる体制であること。）</t>
    <rPh sb="0" eb="2">
      <t>インナイ</t>
    </rPh>
    <rPh sb="3" eb="5">
      <t>コウクウ</t>
    </rPh>
    <rPh sb="11" eb="13">
      <t>セッチ</t>
    </rPh>
    <phoneticPr fontId="8"/>
  </si>
  <si>
    <t>院内に栄養サポートチームが設置されている。
（診療報酬の栄養サポートチーム加算が算定できる体制であること。）</t>
    <rPh sb="0" eb="2">
      <t>インナイ</t>
    </rPh>
    <rPh sb="3" eb="5">
      <t>エイヨウ</t>
    </rPh>
    <rPh sb="13" eb="15">
      <t>セッチ</t>
    </rPh>
    <rPh sb="28" eb="30">
      <t>エイヨウ</t>
    </rPh>
    <rPh sb="37" eb="39">
      <t>カサン</t>
    </rPh>
    <rPh sb="40" eb="42">
      <t>サンテイ</t>
    </rPh>
    <rPh sb="45" eb="47">
      <t>タイセイ</t>
    </rPh>
    <phoneticPr fontId="8"/>
  </si>
  <si>
    <t>院内に感染防止対策チーム（感染制御チーム）が設置されている。
（感染対策に関する診療報酬の項目が算定できる体制であること。）</t>
    <rPh sb="0" eb="2">
      <t>インナイ</t>
    </rPh>
    <rPh sb="3" eb="5">
      <t>カンセン</t>
    </rPh>
    <rPh sb="5" eb="7">
      <t>ボウシ</t>
    </rPh>
    <rPh sb="7" eb="9">
      <t>タイサク</t>
    </rPh>
    <rPh sb="13" eb="15">
      <t>カンセン</t>
    </rPh>
    <rPh sb="15" eb="17">
      <t>セイギョ</t>
    </rPh>
    <rPh sb="22" eb="24">
      <t>セッチ</t>
    </rPh>
    <rPh sb="32" eb="34">
      <t>カンセン</t>
    </rPh>
    <rPh sb="34" eb="36">
      <t>タイサク</t>
    </rPh>
    <rPh sb="37" eb="38">
      <t>カン</t>
    </rPh>
    <rPh sb="45" eb="47">
      <t>コウモク</t>
    </rPh>
    <rPh sb="48" eb="50">
      <t>サンテイ</t>
    </rPh>
    <rPh sb="53" eb="55">
      <t>タイセイ</t>
    </rPh>
    <phoneticPr fontId="8"/>
  </si>
  <si>
    <t>院内に摂食嚥下支援チームが設置されている。
（診療報酬の摂食嚥下機能回復体制加算等が算定できる体制であること。）</t>
    <rPh sb="0" eb="2">
      <t>インナイ</t>
    </rPh>
    <rPh sb="3" eb="5">
      <t>セッショク</t>
    </rPh>
    <rPh sb="5" eb="7">
      <t>エンゲ</t>
    </rPh>
    <rPh sb="7" eb="9">
      <t>シエン</t>
    </rPh>
    <rPh sb="13" eb="15">
      <t>セッチ</t>
    </rPh>
    <rPh sb="28" eb="30">
      <t>セッショク</t>
    </rPh>
    <rPh sb="30" eb="32">
      <t>エンゲ</t>
    </rPh>
    <rPh sb="32" eb="34">
      <t>キノウ</t>
    </rPh>
    <rPh sb="34" eb="36">
      <t>カイフク</t>
    </rPh>
    <rPh sb="36" eb="38">
      <t>タイセイ</t>
    </rPh>
    <rPh sb="38" eb="40">
      <t>カサン</t>
    </rPh>
    <rPh sb="40" eb="41">
      <t>トウ</t>
    </rPh>
    <rPh sb="42" eb="44">
      <t>サンテイ</t>
    </rPh>
    <rPh sb="47" eb="49">
      <t>タイセイ</t>
    </rPh>
    <phoneticPr fontId="8"/>
  </si>
  <si>
    <t>院内にリハビリテーションチームが設置されている。
（診療報酬のがん患者リハビリテーション料が算定できる体制であること。）</t>
    <rPh sb="0" eb="2">
      <t>インナイ</t>
    </rPh>
    <rPh sb="16" eb="18">
      <t>セッチ</t>
    </rPh>
    <rPh sb="33" eb="35">
      <t>カンジャ</t>
    </rPh>
    <rPh sb="44" eb="45">
      <t>リョウ</t>
    </rPh>
    <rPh sb="46" eb="48">
      <t>サンテイ</t>
    </rPh>
    <rPh sb="51" eb="53">
      <t>タイセイ</t>
    </rPh>
    <phoneticPr fontId="8"/>
  </si>
  <si>
    <t>院内に排尿ケアチームが設置されている。
（診療報酬の外来排尿自立指導料が算定できる体制であること。）</t>
    <rPh sb="0" eb="2">
      <t>インナイ</t>
    </rPh>
    <rPh sb="3" eb="5">
      <t>ハイニョウ</t>
    </rPh>
    <rPh sb="11" eb="13">
      <t>セッチ</t>
    </rPh>
    <rPh sb="26" eb="28">
      <t>ガイライ</t>
    </rPh>
    <rPh sb="28" eb="30">
      <t>ハイニョウ</t>
    </rPh>
    <rPh sb="30" eb="32">
      <t>ジリツ</t>
    </rPh>
    <rPh sb="32" eb="35">
      <t>シドウリョウ</t>
    </rPh>
    <rPh sb="36" eb="38">
      <t>サンテイ</t>
    </rPh>
    <rPh sb="41" eb="43">
      <t>タイセイ</t>
    </rPh>
    <phoneticPr fontId="8"/>
  </si>
  <si>
    <t>院内に精神科リエゾンチームが設置されている。
（診療報酬の精神科リエゾンチーム加算が算定できる体制であること。）</t>
    <rPh sb="0" eb="2">
      <t>インナイ</t>
    </rPh>
    <rPh sb="3" eb="6">
      <t>セイシンカ</t>
    </rPh>
    <rPh sb="14" eb="16">
      <t>セッチ</t>
    </rPh>
    <rPh sb="29" eb="32">
      <t>セイシンカ</t>
    </rPh>
    <rPh sb="39" eb="41">
      <t>カサン</t>
    </rPh>
    <rPh sb="42" eb="44">
      <t>サンテイ</t>
    </rPh>
    <rPh sb="47" eb="49">
      <t>タイセイ</t>
    </rPh>
    <phoneticPr fontId="8"/>
  </si>
  <si>
    <t>医療安全管理等の体制について</t>
    <rPh sb="0" eb="2">
      <t>イリョウ</t>
    </rPh>
    <rPh sb="2" eb="4">
      <t>アンゼン</t>
    </rPh>
    <rPh sb="4" eb="6">
      <t>カンリ</t>
    </rPh>
    <rPh sb="6" eb="7">
      <t>ナド</t>
    </rPh>
    <rPh sb="8" eb="10">
      <t>タイセイ</t>
    </rPh>
    <phoneticPr fontId="0"/>
  </si>
  <si>
    <t>病院名：</t>
    <rPh sb="0" eb="2">
      <t>ビョウイン</t>
    </rPh>
    <rPh sb="2" eb="3">
      <t>メイ</t>
    </rPh>
    <phoneticPr fontId="0"/>
  </si>
  <si>
    <t>①－１　医療安全管理部門が配置されている。</t>
    <rPh sb="4" eb="6">
      <t>イリョウ</t>
    </rPh>
    <rPh sb="6" eb="8">
      <t>アンゼン</t>
    </rPh>
    <rPh sb="8" eb="10">
      <t>カンリ</t>
    </rPh>
    <rPh sb="10" eb="12">
      <t>ブモン</t>
    </rPh>
    <rPh sb="13" eb="15">
      <t>ハイチ</t>
    </rPh>
    <phoneticPr fontId="8"/>
  </si>
  <si>
    <t>①－２　医療安全管理部門がある場合に、そのメンバーについて記載してください。（①－１が”はい”の場合のみ、①－２に回答してください。）</t>
    <rPh sb="4" eb="6">
      <t>イリョウ</t>
    </rPh>
    <rPh sb="6" eb="8">
      <t>アンゼン</t>
    </rPh>
    <rPh sb="8" eb="10">
      <t>カンリ</t>
    </rPh>
    <rPh sb="10" eb="12">
      <t>ブモン</t>
    </rPh>
    <rPh sb="15" eb="17">
      <t>バアイ</t>
    </rPh>
    <rPh sb="48" eb="50">
      <t>バアイ</t>
    </rPh>
    <rPh sb="57" eb="59">
      <t>カイトウ</t>
    </rPh>
    <phoneticPr fontId="8"/>
  </si>
  <si>
    <t>注1）研修医は除いてください。</t>
    <phoneticPr fontId="8"/>
  </si>
  <si>
    <t>注2）常勤とは、原則として病院で定めた勤務時間の全てを勤務する者をいう。病院で定めた医師の１週間の勤務時間が、32時間未満の場合は、32時間以上勤務している者を常勤とし、その他は非常勤とする。</t>
    <rPh sb="3" eb="5">
      <t>ジョウキン</t>
    </rPh>
    <phoneticPr fontId="8"/>
  </si>
  <si>
    <t>注3）「専従」および「専任」とは、当該医療機関における当該診療従事者が「専従」については「8割以上」、「専任」については「5割以上」、当該業務に従事している者をいいます。</t>
    <phoneticPr fontId="8"/>
  </si>
  <si>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8"/>
  </si>
  <si>
    <t>職種</t>
    <rPh sb="0" eb="2">
      <t>ショクシュ</t>
    </rPh>
    <phoneticPr fontId="8"/>
  </si>
  <si>
    <t>受講した研修名</t>
    <rPh sb="0" eb="2">
      <t>ジュコウ</t>
    </rPh>
    <rPh sb="4" eb="6">
      <t>ケンシュウ</t>
    </rPh>
    <rPh sb="6" eb="7">
      <t>メイ</t>
    </rPh>
    <phoneticPr fontId="8"/>
  </si>
  <si>
    <t>研修主催者名</t>
    <rPh sb="0" eb="2">
      <t>ケンシュウ</t>
    </rPh>
    <rPh sb="2" eb="5">
      <t>シュサイシャ</t>
    </rPh>
    <rPh sb="5" eb="6">
      <t>メイ</t>
    </rPh>
    <phoneticPr fontId="8"/>
  </si>
  <si>
    <t>修了日</t>
    <rPh sb="0" eb="2">
      <t>シュウリョウ</t>
    </rPh>
    <rPh sb="2" eb="3">
      <t>ビ</t>
    </rPh>
    <phoneticPr fontId="8"/>
  </si>
  <si>
    <t>部門長</t>
    <rPh sb="0" eb="3">
      <t>ブモンチョウ</t>
    </rPh>
    <phoneticPr fontId="8"/>
  </si>
  <si>
    <t>②第三者による評価に関する状況について記載してください。
 　要件充足としては、JCI、ISO9001、日本医療機能評価機構 病院機能評価のみ該当と整理している。</t>
    <rPh sb="1" eb="4">
      <t>ダイサンシャ</t>
    </rPh>
    <rPh sb="7" eb="9">
      <t>ヒョウカ</t>
    </rPh>
    <rPh sb="10" eb="11">
      <t>カン</t>
    </rPh>
    <rPh sb="13" eb="15">
      <t>ジョウキョウ</t>
    </rPh>
    <rPh sb="19" eb="21">
      <t>キサイ</t>
    </rPh>
    <phoneticPr fontId="8"/>
  </si>
  <si>
    <t>活用した第三者評価</t>
    <rPh sb="0" eb="2">
      <t>カツヨウ</t>
    </rPh>
    <rPh sb="4" eb="7">
      <t>ダイサンシャ</t>
    </rPh>
    <rPh sb="7" eb="9">
      <t>ヒョウカ</t>
    </rPh>
    <phoneticPr fontId="8"/>
  </si>
  <si>
    <t>最終評価日</t>
    <rPh sb="0" eb="2">
      <t>サイシュウ</t>
    </rPh>
    <rPh sb="2" eb="4">
      <t>ヒョウカ</t>
    </rPh>
    <rPh sb="4" eb="5">
      <t>ビ</t>
    </rPh>
    <phoneticPr fontId="8"/>
  </si>
  <si>
    <t>有効期間
（定められている場合のみ記載）</t>
    <rPh sb="0" eb="2">
      <t>ユウコウ</t>
    </rPh>
    <rPh sb="2" eb="4">
      <t>キカン</t>
    </rPh>
    <rPh sb="6" eb="7">
      <t>サダ</t>
    </rPh>
    <rPh sb="13" eb="15">
      <t>バアイ</t>
    </rPh>
    <rPh sb="17" eb="19">
      <t>キサイ</t>
    </rPh>
    <phoneticPr fontId="8"/>
  </si>
  <si>
    <t>JCI</t>
    <phoneticPr fontId="8"/>
  </si>
  <si>
    <t>平成31年○月○○日</t>
    <rPh sb="0" eb="2">
      <t>ヘイセイ</t>
    </rPh>
    <rPh sb="4" eb="5">
      <t>ネン</t>
    </rPh>
    <rPh sb="5" eb="6">
      <t>ヘイネン</t>
    </rPh>
    <rPh sb="6" eb="7">
      <t>ガツ</t>
    </rPh>
    <rPh sb="9" eb="10">
      <t>ニチ</t>
    </rPh>
    <phoneticPr fontId="8"/>
  </si>
  <si>
    <t>令和６年○月○○日</t>
    <rPh sb="0" eb="2">
      <t>レイワ</t>
    </rPh>
    <rPh sb="3" eb="4">
      <t>ネン</t>
    </rPh>
    <rPh sb="4" eb="5">
      <t>ヘイネン</t>
    </rPh>
    <rPh sb="5" eb="6">
      <t>ガツ</t>
    </rPh>
    <rPh sb="8" eb="9">
      <t>ニチ</t>
    </rPh>
    <phoneticPr fontId="8"/>
  </si>
  <si>
    <t>ISO9001</t>
    <phoneticPr fontId="8"/>
  </si>
  <si>
    <t>令和２年○月○○日</t>
    <rPh sb="0" eb="2">
      <t>レイワ</t>
    </rPh>
    <rPh sb="3" eb="4">
      <t>ネン</t>
    </rPh>
    <rPh sb="4" eb="5">
      <t>ヘイネン</t>
    </rPh>
    <rPh sb="5" eb="6">
      <t>ガツ</t>
    </rPh>
    <rPh sb="8" eb="9">
      <t>ニチ</t>
    </rPh>
    <phoneticPr fontId="8"/>
  </si>
  <si>
    <t>令和７年○月○○日</t>
    <rPh sb="0" eb="2">
      <t>レイワ</t>
    </rPh>
    <rPh sb="3" eb="4">
      <t>ネン</t>
    </rPh>
    <rPh sb="4" eb="5">
      <t>ヘイネン</t>
    </rPh>
    <rPh sb="5" eb="6">
      <t>ガツ</t>
    </rPh>
    <rPh sb="8" eb="9">
      <t>ニチ</t>
    </rPh>
    <phoneticPr fontId="8"/>
  </si>
  <si>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8"/>
  </si>
  <si>
    <t>平成30年○月○○日</t>
    <rPh sb="0" eb="2">
      <t>ヘイセイ</t>
    </rPh>
    <rPh sb="4" eb="5">
      <t>ネン</t>
    </rPh>
    <rPh sb="5" eb="6">
      <t>ヘイネン</t>
    </rPh>
    <rPh sb="6" eb="7">
      <t>ガツ</t>
    </rPh>
    <rPh sb="9" eb="10">
      <t>ニチ</t>
    </rPh>
    <phoneticPr fontId="8"/>
  </si>
  <si>
    <t>人数</t>
    <rPh sb="0" eb="2">
      <t>ニンズウ</t>
    </rPh>
    <phoneticPr fontId="53"/>
  </si>
  <si>
    <t>地域連携の推進体制（歯科との連携）について</t>
  </si>
  <si>
    <t>記載の有無：入力済／未入力</t>
    <rPh sb="0" eb="2">
      <t>キサイ</t>
    </rPh>
    <rPh sb="3" eb="5">
      <t>ウム</t>
    </rPh>
    <rPh sb="6" eb="8">
      <t>ニュウリョク</t>
    </rPh>
    <rPh sb="8" eb="9">
      <t>スミ</t>
    </rPh>
    <rPh sb="10" eb="11">
      <t>ミ</t>
    </rPh>
    <rPh sb="11" eb="13">
      <t>ニュウリョク</t>
    </rPh>
    <phoneticPr fontId="8"/>
  </si>
  <si>
    <t>地域連携の推進体制のうち、歯科との連携について、必要に応じて図等を用いてわかりやすく説明してください。</t>
    <rPh sb="0" eb="2">
      <t>チイキ</t>
    </rPh>
    <rPh sb="2" eb="4">
      <t>レンケイ</t>
    </rPh>
    <rPh sb="5" eb="7">
      <t>スイシン</t>
    </rPh>
    <rPh sb="7" eb="9">
      <t>タイセイ</t>
    </rPh>
    <rPh sb="13" eb="15">
      <t>シカ</t>
    </rPh>
    <rPh sb="17" eb="19">
      <t>レンケイ</t>
    </rPh>
    <rPh sb="24" eb="26">
      <t>ヒツヨウ</t>
    </rPh>
    <rPh sb="27" eb="28">
      <t>オウ</t>
    </rPh>
    <rPh sb="30" eb="31">
      <t>ズ</t>
    </rPh>
    <rPh sb="31" eb="32">
      <t>トウ</t>
    </rPh>
    <rPh sb="33" eb="34">
      <t>モチ</t>
    </rPh>
    <rPh sb="42" eb="44">
      <t>セツメイ</t>
    </rPh>
    <phoneticPr fontId="8"/>
  </si>
  <si>
    <r>
      <t>このシートのほかに資料がある場合は、</t>
    </r>
    <r>
      <rPr>
        <b/>
        <u/>
        <sz val="11"/>
        <color rgb="FFFF0000"/>
        <rFont val="ＭＳ Ｐゴシック"/>
        <family val="3"/>
        <charset val="128"/>
      </rPr>
      <t>ファイル名の頭に別紙○を付けた</t>
    </r>
    <r>
      <rPr>
        <sz val="11"/>
        <rFont val="ＭＳ Ｐゴシック"/>
        <family val="3"/>
        <charset val="128"/>
      </rPr>
      <t>電子ファイル、別添資料を提出すること。</t>
    </r>
    <rPh sb="9" eb="11">
      <t>シリョウ</t>
    </rPh>
    <rPh sb="14" eb="16">
      <t>バアイ</t>
    </rPh>
    <rPh sb="22" eb="23">
      <t>メイ</t>
    </rPh>
    <rPh sb="24" eb="25">
      <t>アタマ</t>
    </rPh>
    <rPh sb="26" eb="28">
      <t>ベッシ</t>
    </rPh>
    <rPh sb="30" eb="31">
      <t>ツ</t>
    </rPh>
    <rPh sb="33" eb="35">
      <t>デンシ</t>
    </rPh>
    <rPh sb="40" eb="42">
      <t>ベッテン</t>
    </rPh>
    <rPh sb="42" eb="44">
      <t>シリョウ</t>
    </rPh>
    <rPh sb="45" eb="47">
      <t>テイシュツ</t>
    </rPh>
    <phoneticPr fontId="8"/>
  </si>
  <si>
    <t>１．院内の口腔ケアチームのメンバーの職種及び人数について</t>
    <rPh sb="2" eb="4">
      <t>インナイ</t>
    </rPh>
    <rPh sb="5" eb="7">
      <t>コウクウ</t>
    </rPh>
    <rPh sb="18" eb="20">
      <t>ショクシュ</t>
    </rPh>
    <rPh sb="20" eb="21">
      <t>オヨ</t>
    </rPh>
    <rPh sb="22" eb="24">
      <t>ニンズウ</t>
    </rPh>
    <phoneticPr fontId="8"/>
  </si>
  <si>
    <t>院内に口腔ケアチームを設置している場合、記入すること。</t>
    <phoneticPr fontId="8"/>
  </si>
  <si>
    <t>地域の歯科医師等と連携している際は、そのことがわかるように備考欄に記入をお願いします。</t>
    <rPh sb="0" eb="2">
      <t>チイキ</t>
    </rPh>
    <rPh sb="3" eb="5">
      <t>シカ</t>
    </rPh>
    <rPh sb="5" eb="7">
      <t>イシ</t>
    </rPh>
    <rPh sb="7" eb="8">
      <t>トウ</t>
    </rPh>
    <rPh sb="9" eb="11">
      <t>レンケイ</t>
    </rPh>
    <rPh sb="15" eb="16">
      <t>サイ</t>
    </rPh>
    <rPh sb="29" eb="31">
      <t>ビコウ</t>
    </rPh>
    <rPh sb="31" eb="32">
      <t>ラン</t>
    </rPh>
    <rPh sb="33" eb="35">
      <t>キニュウ</t>
    </rPh>
    <rPh sb="37" eb="38">
      <t>ネガ</t>
    </rPh>
    <phoneticPr fontId="8"/>
  </si>
  <si>
    <t>備考欄：院外との連携の際は連携先を記載ください（例：郡市歯科医師会と連携／近隣の歯科医師と個別に連携　等）
なお、特段記載事項がない場合は空欄としてください。</t>
    <rPh sb="0" eb="3">
      <t>ビコウラン</t>
    </rPh>
    <rPh sb="57" eb="59">
      <t>トクダン</t>
    </rPh>
    <rPh sb="59" eb="61">
      <t>キサイ</t>
    </rPh>
    <rPh sb="61" eb="63">
      <t>ジコウ</t>
    </rPh>
    <rPh sb="66" eb="68">
      <t>バアイ</t>
    </rPh>
    <rPh sb="69" eb="71">
      <t>クウラン</t>
    </rPh>
    <phoneticPr fontId="7"/>
  </si>
  <si>
    <t>歯科医師</t>
    <rPh sb="0" eb="4">
      <t>シカイシ</t>
    </rPh>
    <phoneticPr fontId="8"/>
  </si>
  <si>
    <t>近隣の歯科医師と個別に連携</t>
    <phoneticPr fontId="8"/>
  </si>
  <si>
    <t>２．歯科との連携体制の有無について</t>
    <rPh sb="2" eb="4">
      <t>シカ</t>
    </rPh>
    <rPh sb="6" eb="8">
      <t>レンケイ</t>
    </rPh>
    <rPh sb="8" eb="10">
      <t>タイセイ</t>
    </rPh>
    <rPh sb="11" eb="13">
      <t>ウム</t>
    </rPh>
    <phoneticPr fontId="8"/>
  </si>
  <si>
    <r>
      <t>（１）　院内に歯科の診療科がある。
　　　　</t>
    </r>
    <r>
      <rPr>
        <sz val="9"/>
        <rFont val="ＭＳ Ｐゴシック"/>
        <family val="3"/>
        <charset val="128"/>
      </rPr>
      <t>（はい／いいえ）</t>
    </r>
    <rPh sb="4" eb="6">
      <t>インナイ</t>
    </rPh>
    <rPh sb="7" eb="9">
      <t>シカ</t>
    </rPh>
    <rPh sb="10" eb="12">
      <t>シンリョウ</t>
    </rPh>
    <rPh sb="12" eb="13">
      <t>カ</t>
    </rPh>
    <phoneticPr fontId="8"/>
  </si>
  <si>
    <r>
      <t>（２）　口腔機能が低下したがん患者に対して口腔機能の評価や改善のために歯科との連携体制を構築している。 
　　　</t>
    </r>
    <r>
      <rPr>
        <sz val="8"/>
        <rFont val="ＭＳ Ｐゴシック"/>
        <family val="3"/>
        <charset val="128"/>
      </rPr>
      <t>　（院内の歯科医師と連携体制を構築／地域の歯科医師と連携体制を構築／院内及び地域の歯科医師と連携体制を構築／連携体制を構築していない）</t>
    </r>
    <rPh sb="4" eb="6">
      <t>コウクウ</t>
    </rPh>
    <rPh sb="6" eb="8">
      <t>キノウ</t>
    </rPh>
    <rPh sb="9" eb="11">
      <t>テイカ</t>
    </rPh>
    <rPh sb="15" eb="17">
      <t>カンジャ</t>
    </rPh>
    <rPh sb="18" eb="19">
      <t>タイ</t>
    </rPh>
    <rPh sb="21" eb="23">
      <t>コウクウ</t>
    </rPh>
    <rPh sb="23" eb="25">
      <t>キノウ</t>
    </rPh>
    <rPh sb="26" eb="28">
      <t>ヒョウカ</t>
    </rPh>
    <rPh sb="29" eb="31">
      <t>カイゼン</t>
    </rPh>
    <rPh sb="35" eb="37">
      <t>シカ</t>
    </rPh>
    <rPh sb="39" eb="41">
      <t>レンケイ</t>
    </rPh>
    <rPh sb="41" eb="43">
      <t>タイセイ</t>
    </rPh>
    <rPh sb="44" eb="46">
      <t>コウチク</t>
    </rPh>
    <rPh sb="74" eb="76">
      <t>チイキ</t>
    </rPh>
    <rPh sb="77" eb="79">
      <t>シカ</t>
    </rPh>
    <rPh sb="79" eb="81">
      <t>イシ</t>
    </rPh>
    <rPh sb="82" eb="84">
      <t>レンケイ</t>
    </rPh>
    <rPh sb="84" eb="86">
      <t>タイセイ</t>
    </rPh>
    <rPh sb="87" eb="89">
      <t>コウチク</t>
    </rPh>
    <rPh sb="90" eb="92">
      <t>インナイ</t>
    </rPh>
    <rPh sb="92" eb="93">
      <t>オヨ</t>
    </rPh>
    <rPh sb="94" eb="96">
      <t>チイキ</t>
    </rPh>
    <rPh sb="97" eb="99">
      <t>シカ</t>
    </rPh>
    <rPh sb="99" eb="101">
      <t>イシ</t>
    </rPh>
    <rPh sb="102" eb="104">
      <t>レンケイ</t>
    </rPh>
    <rPh sb="104" eb="106">
      <t>タイセイ</t>
    </rPh>
    <rPh sb="107" eb="109">
      <t>コウチク</t>
    </rPh>
    <rPh sb="110" eb="112">
      <t>レンケイ</t>
    </rPh>
    <rPh sb="112" eb="114">
      <t>タイセイ</t>
    </rPh>
    <rPh sb="115" eb="117">
      <t>コウチク</t>
    </rPh>
    <phoneticPr fontId="8"/>
  </si>
  <si>
    <r>
      <t>（３）　周術期におけるがん患者の口腔健康管理について歯科との連携体制を構築している。 
　　</t>
    </r>
    <r>
      <rPr>
        <sz val="8"/>
        <rFont val="ＭＳ Ｐゴシック"/>
        <family val="3"/>
        <charset val="128"/>
      </rPr>
      <t>　　（院内の歯科医師と連携体制を構築／地域の歯科医師と連携体制を構築／院内及び地域の歯科医師と連携体制を構築／連携体制を構築していない）</t>
    </r>
    <rPh sb="4" eb="7">
      <t>シュウジュツキ</t>
    </rPh>
    <rPh sb="13" eb="15">
      <t>カンジャ</t>
    </rPh>
    <rPh sb="16" eb="18">
      <t>コウクウ</t>
    </rPh>
    <rPh sb="18" eb="20">
      <t>ケンコウ</t>
    </rPh>
    <rPh sb="20" eb="22">
      <t>カンリ</t>
    </rPh>
    <rPh sb="26" eb="28">
      <t>シカ</t>
    </rPh>
    <rPh sb="30" eb="32">
      <t>レンケイ</t>
    </rPh>
    <rPh sb="32" eb="34">
      <t>タイセイ</t>
    </rPh>
    <rPh sb="35" eb="37">
      <t>コウチク</t>
    </rPh>
    <phoneticPr fontId="8"/>
  </si>
  <si>
    <r>
      <t xml:space="preserve">（４）　栄養サポートチームに歯科が参加する連携体制を構築している。
</t>
    </r>
    <r>
      <rPr>
        <sz val="9"/>
        <rFont val="ＭＳ Ｐゴシック"/>
        <family val="3"/>
        <charset val="128"/>
      </rPr>
      <t>　　　</t>
    </r>
    <r>
      <rPr>
        <sz val="8"/>
        <rFont val="ＭＳ Ｐゴシック"/>
        <family val="3"/>
        <charset val="128"/>
      </rPr>
      <t>　　（院内の歯科医師と連携体制を構築／地域の歯科医師と連携体制を構築／院内及び地域の歯科医師と連携体制を構築／連携体制を構築していない）</t>
    </r>
    <rPh sb="14" eb="16">
      <t>シカ</t>
    </rPh>
    <rPh sb="17" eb="19">
      <t>サンカ</t>
    </rPh>
    <rPh sb="21" eb="23">
      <t>レンケイ</t>
    </rPh>
    <rPh sb="23" eb="25">
      <t>タイセイ</t>
    </rPh>
    <rPh sb="26" eb="28">
      <t>コウチク</t>
    </rPh>
    <phoneticPr fontId="8"/>
  </si>
  <si>
    <r>
      <t xml:space="preserve">（５）　緩和ケアチームに歯科が参加する連携体制を構築している。
</t>
    </r>
    <r>
      <rPr>
        <sz val="9"/>
        <rFont val="ＭＳ Ｐゴシック"/>
        <family val="3"/>
        <charset val="128"/>
      </rPr>
      <t>　　</t>
    </r>
    <r>
      <rPr>
        <sz val="8"/>
        <rFont val="ＭＳ Ｐゴシック"/>
        <family val="3"/>
        <charset val="128"/>
      </rPr>
      <t>　　　（院内の歯科医師と連携体制を構築／地域の歯科医師と連携体制を構築／院内及び地域の歯科医師と連携体制を構築／連携体制を構築していない）</t>
    </r>
    <rPh sb="4" eb="6">
      <t>カンワ</t>
    </rPh>
    <rPh sb="12" eb="14">
      <t>シカ</t>
    </rPh>
    <rPh sb="15" eb="17">
      <t>サンカ</t>
    </rPh>
    <rPh sb="19" eb="21">
      <t>レンケイ</t>
    </rPh>
    <rPh sb="21" eb="23">
      <t>タイセイ</t>
    </rPh>
    <rPh sb="24" eb="26">
      <t>コウチク</t>
    </rPh>
    <phoneticPr fontId="8"/>
  </si>
  <si>
    <t>（６）　上記（２）～（５）において地域の歯科医師と連携体制を構築している場合、連携している地域（院外）の歯科医療機関数</t>
    <rPh sb="17" eb="19">
      <t>チイキ</t>
    </rPh>
    <rPh sb="22" eb="24">
      <t>イシ</t>
    </rPh>
    <rPh sb="45" eb="47">
      <t>チイキ</t>
    </rPh>
    <phoneticPr fontId="8"/>
  </si>
  <si>
    <t>施設</t>
    <rPh sb="0" eb="2">
      <t>シセツ</t>
    </rPh>
    <phoneticPr fontId="8"/>
  </si>
  <si>
    <t>（７）　上記（２）～（５）において歯科と連携体制を構築している場合、どのような連携体制を構築しているかそれぞれ記載してください。</t>
    <rPh sb="4" eb="6">
      <t>ジョウキ</t>
    </rPh>
    <rPh sb="17" eb="19">
      <t>シカ</t>
    </rPh>
    <rPh sb="20" eb="22">
      <t>レンケイ</t>
    </rPh>
    <rPh sb="22" eb="24">
      <t>タイセイ</t>
    </rPh>
    <rPh sb="25" eb="27">
      <t>コウチク</t>
    </rPh>
    <rPh sb="31" eb="33">
      <t>バアイ</t>
    </rPh>
    <rPh sb="39" eb="41">
      <t>レンケイ</t>
    </rPh>
    <rPh sb="41" eb="43">
      <t>タイセイ</t>
    </rPh>
    <rPh sb="44" eb="46">
      <t>コウチク</t>
    </rPh>
    <rPh sb="55" eb="57">
      <t>キサイ</t>
    </rPh>
    <phoneticPr fontId="8"/>
  </si>
  <si>
    <t>（８）　上記（２）～（５）以外において歯科と連携体制を構築している場合、どのような連携体制を構築しているか記載してください。</t>
    <rPh sb="4" eb="6">
      <t>ジョウキ</t>
    </rPh>
    <rPh sb="13" eb="15">
      <t>イガイ</t>
    </rPh>
    <rPh sb="19" eb="21">
      <t>シカ</t>
    </rPh>
    <rPh sb="22" eb="24">
      <t>レンケイ</t>
    </rPh>
    <rPh sb="24" eb="26">
      <t>タイセイ</t>
    </rPh>
    <rPh sb="27" eb="29">
      <t>コウチク</t>
    </rPh>
    <rPh sb="33" eb="35">
      <t>バアイ</t>
    </rPh>
    <rPh sb="41" eb="43">
      <t>レンケイ</t>
    </rPh>
    <rPh sb="43" eb="45">
      <t>タイセイ</t>
    </rPh>
    <rPh sb="46" eb="48">
      <t>コウチク</t>
    </rPh>
    <rPh sb="53" eb="55">
      <t>キサイ</t>
    </rPh>
    <phoneticPr fontId="8"/>
  </si>
  <si>
    <t>保険適用外の免疫療法等について、提供または推奨している場合は、上記のどの枠組みに該当するか明記すること。
（なお、提供または推奨していない場合は、「なし」と記入すること。）</t>
    <rPh sb="16" eb="18">
      <t>テイキョウ</t>
    </rPh>
    <rPh sb="21" eb="23">
      <t>スイショウ</t>
    </rPh>
    <rPh sb="27" eb="29">
      <t>バアイ</t>
    </rPh>
    <rPh sb="31" eb="33">
      <t>ジョウキ</t>
    </rPh>
    <rPh sb="36" eb="38">
      <t>ワクグ</t>
    </rPh>
    <rPh sb="40" eb="42">
      <t>ガイトウ</t>
    </rPh>
    <rPh sb="45" eb="47">
      <t>メイキ</t>
    </rPh>
    <phoneticPr fontId="8"/>
  </si>
  <si>
    <t>直近で評価を受けたタイミング（YYYY/MM、例：202209）</t>
    <rPh sb="0" eb="2">
      <t>チョッキン</t>
    </rPh>
    <rPh sb="3" eb="5">
      <t>ヒョウカ</t>
    </rPh>
    <rPh sb="6" eb="7">
      <t>ウ</t>
    </rPh>
    <phoneticPr fontId="8"/>
  </si>
  <si>
    <r>
      <t>・一覧で各シートの入力状況を確認することができます。</t>
    </r>
    <r>
      <rPr>
        <b/>
        <sz val="11"/>
        <color indexed="10"/>
        <rFont val="ＭＳ Ｐゴシック"/>
        <family val="3"/>
        <charset val="128"/>
      </rPr>
      <t>「未入力あり」</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4" eb="36">
      <t>モジ</t>
    </rPh>
    <rPh sb="39" eb="41">
      <t>バアイ</t>
    </rPh>
    <rPh sb="49" eb="51">
      <t>カクニン</t>
    </rPh>
    <phoneticPr fontId="8"/>
  </si>
  <si>
    <t>表紙</t>
    <phoneticPr fontId="8"/>
  </si>
  <si>
    <r>
      <t>・表紙、様式４及び別紙については、印刷範囲内に入力チェック欄が機能するシートがあります。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4" eb="6">
      <t>ヨウシキ</t>
    </rPh>
    <rPh sb="7" eb="8">
      <t>オヨ</t>
    </rPh>
    <rPh sb="9" eb="11">
      <t>ベッシ</t>
    </rPh>
    <rPh sb="17" eb="19">
      <t>インサツ</t>
    </rPh>
    <rPh sb="19" eb="21">
      <t>ハンイ</t>
    </rPh>
    <rPh sb="21" eb="22">
      <t>ナイ</t>
    </rPh>
    <rPh sb="23" eb="25">
      <t>ニュウリョク</t>
    </rPh>
    <rPh sb="29" eb="30">
      <t>ラン</t>
    </rPh>
    <rPh sb="31" eb="33">
      <t>キノウ</t>
    </rPh>
    <rPh sb="47" eb="50">
      <t>ミニュウリョク</t>
    </rPh>
    <rPh sb="54" eb="56">
      <t>モジ</t>
    </rPh>
    <rPh sb="59" eb="61">
      <t>バアイ</t>
    </rPh>
    <rPh sb="65" eb="67">
      <t>カショ</t>
    </rPh>
    <rPh sb="68" eb="70">
      <t>カクニン</t>
    </rPh>
    <phoneticPr fontId="8"/>
  </si>
  <si>
    <t>１．新規・更新・報告の別</t>
    <rPh sb="2" eb="4">
      <t>シンキ</t>
    </rPh>
    <rPh sb="5" eb="7">
      <t>コウシン</t>
    </rPh>
    <rPh sb="8" eb="10">
      <t>ホウコク</t>
    </rPh>
    <phoneticPr fontId="8"/>
  </si>
  <si>
    <t>（新規指定／指定更新／現況報告）</t>
    <rPh sb="1" eb="3">
      <t>シンキ</t>
    </rPh>
    <rPh sb="3" eb="5">
      <t>シテイ</t>
    </rPh>
    <rPh sb="6" eb="8">
      <t>シテイ</t>
    </rPh>
    <rPh sb="8" eb="10">
      <t>コウシン</t>
    </rPh>
    <rPh sb="11" eb="13">
      <t>ゲンキョウ</t>
    </rPh>
    <rPh sb="13" eb="15">
      <t>ホウコク</t>
    </rPh>
    <phoneticPr fontId="8"/>
  </si>
  <si>
    <t>初回指定年月日：</t>
    <rPh sb="0" eb="2">
      <t>ショカイ</t>
    </rPh>
    <rPh sb="2" eb="4">
      <t>シテイ</t>
    </rPh>
    <rPh sb="4" eb="7">
      <t>ネンガッピ</t>
    </rPh>
    <phoneticPr fontId="8"/>
  </si>
  <si>
    <t>※新規指定・指定更新・現況報告を選択してください。</t>
    <rPh sb="1" eb="3">
      <t>シンキ</t>
    </rPh>
    <rPh sb="3" eb="5">
      <t>シテイ</t>
    </rPh>
    <rPh sb="6" eb="8">
      <t>シテイ</t>
    </rPh>
    <rPh sb="8" eb="10">
      <t>コウシン</t>
    </rPh>
    <rPh sb="11" eb="13">
      <t>ゲンキョウ</t>
    </rPh>
    <rPh sb="13" eb="15">
      <t>ホウコク</t>
    </rPh>
    <rPh sb="16" eb="18">
      <t>センタク</t>
    </rPh>
    <phoneticPr fontId="8"/>
  </si>
  <si>
    <t>※指定更新・現況報告の場合記載</t>
    <rPh sb="1" eb="3">
      <t>シテイ</t>
    </rPh>
    <rPh sb="3" eb="5">
      <t>コウシン</t>
    </rPh>
    <rPh sb="6" eb="8">
      <t>ゲンキョウ</t>
    </rPh>
    <rPh sb="8" eb="10">
      <t>ホウコク</t>
    </rPh>
    <rPh sb="11" eb="13">
      <t>バアイ</t>
    </rPh>
    <rPh sb="13" eb="15">
      <t>キサイ</t>
    </rPh>
    <phoneticPr fontId="8"/>
  </si>
  <si>
    <t>※本ページ以外は公開いたします。</t>
    <phoneticPr fontId="8"/>
  </si>
  <si>
    <t>A</t>
  </si>
  <si>
    <t>C</t>
  </si>
  <si>
    <t>B</t>
  </si>
  <si>
    <t>症例の集約化により治療成績の向上が期待されるもの等、当該施設において集学的治療等を提供しない場合には、適切な医療に確実につなげることができる体制を構築している。</t>
    <phoneticPr fontId="8"/>
  </si>
  <si>
    <t>自施設で放射線治療を実施している。</t>
    <rPh sb="0" eb="3">
      <t>ジシセツ</t>
    </rPh>
    <rPh sb="4" eb="7">
      <t>ホウシャセン</t>
    </rPh>
    <rPh sb="7" eb="9">
      <t>チリョウ</t>
    </rPh>
    <rPh sb="10" eb="12">
      <t>ジッシ</t>
    </rPh>
    <phoneticPr fontId="8"/>
  </si>
  <si>
    <t>自施設で放射線治療を実施している場合の体制整備。
※上段で「いいえ」とした場合、（ウ）～（キ）の項目は、便宜上「－」を選択、または「0」と記入してください（未入力チェックのため）。</t>
    <phoneticPr fontId="8"/>
  </si>
  <si>
    <t>C</t>
    <phoneticPr fontId="8"/>
  </si>
  <si>
    <t>ウ</t>
    <phoneticPr fontId="8"/>
  </si>
  <si>
    <t>イ</t>
    <phoneticPr fontId="8"/>
  </si>
  <si>
    <t>（ア）</t>
    <phoneticPr fontId="8"/>
  </si>
  <si>
    <t>（イ）</t>
    <phoneticPr fontId="8"/>
  </si>
  <si>
    <t>（ウ）</t>
    <phoneticPr fontId="8"/>
  </si>
  <si>
    <t>（エ）</t>
    <phoneticPr fontId="8"/>
  </si>
  <si>
    <t>（オ）</t>
    <phoneticPr fontId="8"/>
  </si>
  <si>
    <t>（カ）</t>
    <phoneticPr fontId="8"/>
  </si>
  <si>
    <t>（キ）</t>
    <phoneticPr fontId="8"/>
  </si>
  <si>
    <t>（ク）</t>
    <phoneticPr fontId="8"/>
  </si>
  <si>
    <t>（ケ）</t>
    <phoneticPr fontId="8"/>
  </si>
  <si>
    <t>（コ）</t>
    <phoneticPr fontId="8"/>
  </si>
  <si>
    <t>（サ）</t>
    <phoneticPr fontId="8"/>
  </si>
  <si>
    <t>アドバンス・ケア・プランニングを含めた意思決定支援について院内において広く研修を行うとともに、患者や家族に周知している。</t>
    <phoneticPr fontId="8"/>
  </si>
  <si>
    <t>エ</t>
    <phoneticPr fontId="8"/>
  </si>
  <si>
    <t>国がん拠点病院が行う医療圏内のがん診療に関する情報集約及び情報提供等に協力している。</t>
    <phoneticPr fontId="8"/>
  </si>
  <si>
    <t>国がん拠点病院が運営するがん診療連携協議会や二次医療圏をもとに設置する「がん診療ネットワーク協議会」以下「医療圏がん診療ネットワーク協議会という。）に積極的に参画し、がん医療の質の向上を図るための検討会や研修等活動への参画、診療実績等のデータ提供などに取り組んでいる。</t>
    <rPh sb="22" eb="27">
      <t>ニジイリョウケン</t>
    </rPh>
    <rPh sb="31" eb="33">
      <t>セッチ</t>
    </rPh>
    <rPh sb="38" eb="40">
      <t>シンリョウ</t>
    </rPh>
    <rPh sb="50" eb="52">
      <t>イカ</t>
    </rPh>
    <rPh sb="53" eb="56">
      <t>イリョウケン</t>
    </rPh>
    <rPh sb="58" eb="60">
      <t>シンリョウ</t>
    </rPh>
    <rPh sb="66" eb="69">
      <t>キョウギカイ</t>
    </rPh>
    <phoneticPr fontId="8"/>
  </si>
  <si>
    <t>情報提供の手段について簡潔に記載すること（例：医療機関のwebサイトに掲載）</t>
    <phoneticPr fontId="8"/>
  </si>
  <si>
    <t>-</t>
    <phoneticPr fontId="8"/>
  </si>
  <si>
    <t>オ</t>
    <phoneticPr fontId="8"/>
  </si>
  <si>
    <t>B</t>
    <phoneticPr fontId="8"/>
  </si>
  <si>
    <t>放射線診断・治療に関する専門的な知識を有する医師を１人以上配置するか、又は他の医療機関から協力を得られる体制を確保している。</t>
    <phoneticPr fontId="8"/>
  </si>
  <si>
    <t>他の医療機関から協力を得られる体制を確保している。</t>
    <phoneticPr fontId="8"/>
  </si>
  <si>
    <t>放射線診断・治療に関する専門的な知識を有する医師の人数（上記で「いいえ」とした場合、A項目）</t>
    <phoneticPr fontId="8"/>
  </si>
  <si>
    <t>うち常勤の人数（上記で「いいえ」とした場合、C項目）</t>
    <phoneticPr fontId="8"/>
  </si>
  <si>
    <t>緩和ケアチームに配置されている、精神症状の緩和に携わる専門的な知識及び技能を有する医師について、
カンファレンス等を実施できる体制を確保できるよう配置している。</t>
    <rPh sb="16" eb="18">
      <t>セイシン</t>
    </rPh>
    <rPh sb="56" eb="57">
      <t>ナド</t>
    </rPh>
    <rPh sb="58" eb="60">
      <t>ジッシ</t>
    </rPh>
    <rPh sb="63" eb="65">
      <t>タイセイ</t>
    </rPh>
    <rPh sb="66" eb="68">
      <t>カクホ</t>
    </rPh>
    <rPh sb="73" eb="75">
      <t>ハイチ</t>
    </rPh>
    <phoneticPr fontId="8"/>
  </si>
  <si>
    <t>病理解剖等の病理診断に係る周辺業務を含む、専従の病理診断に携わる医師を配置しているか、又は他の医療機関から協力を得られる体制を確保している。</t>
    <phoneticPr fontId="8"/>
  </si>
  <si>
    <t>他の医療機関から協力を得られる体制を確保している。</t>
    <phoneticPr fontId="8"/>
  </si>
  <si>
    <t>病理解剖等の病理診断に係る周辺業務を含む、専従の病理診断に携わる医師の人数（上記で「いいえ」とした場合、A項目）</t>
    <phoneticPr fontId="8"/>
  </si>
  <si>
    <t>-</t>
    <phoneticPr fontId="8"/>
  </si>
  <si>
    <t>専任の放射線治療に携わる常勤の診療放射線技師の人数</t>
    <phoneticPr fontId="8"/>
  </si>
  <si>
    <t>当該技師は放射線治療に関する専門資格を有する者である。</t>
    <phoneticPr fontId="8"/>
  </si>
  <si>
    <t>うち日本放射線治療専門放射線技師認定機構から認定を行う放射線治療専門放射線技師として認定を受けている者</t>
    <phoneticPr fontId="8"/>
  </si>
  <si>
    <t>その他の専門資格の場合、専門資格と人数を記載すること</t>
    <phoneticPr fontId="8"/>
  </si>
  <si>
    <t>-</t>
    <phoneticPr fontId="8"/>
  </si>
  <si>
    <t>専任の放射線治療における機器の精度管理、照射計画の検証、照射計画補助作業等に携わる常勤の技術者等の人数</t>
    <phoneticPr fontId="8"/>
  </si>
  <si>
    <t>うち専従常勤の人数</t>
    <phoneticPr fontId="8"/>
  </si>
  <si>
    <t>当該技術者は医学物理学に関する専門資格を有する者である</t>
    <phoneticPr fontId="8"/>
  </si>
  <si>
    <t>うち一般財団法人医学物理士認定機構から医学物理士として認定を受けている者</t>
    <phoneticPr fontId="8"/>
  </si>
  <si>
    <t>うち専従常勤の人数</t>
    <phoneticPr fontId="8"/>
  </si>
  <si>
    <t>当該看護師は放射線治療に関する専門資格を有する者である。</t>
    <phoneticPr fontId="8"/>
  </si>
  <si>
    <t>当該看護師はがん看護又はがん薬物療法に関する専門資格を有する者である</t>
    <phoneticPr fontId="8"/>
  </si>
  <si>
    <t>うち公益社団法人日本看護協会からがん看護専門看護師として認定を受けている者</t>
    <phoneticPr fontId="8"/>
  </si>
  <si>
    <t>うち公益社団法人日本看護協会からがん化学療法看護認定看護師として認定を受けている者</t>
    <phoneticPr fontId="8"/>
  </si>
  <si>
    <t>C</t>
    <phoneticPr fontId="8"/>
  </si>
  <si>
    <t>当該薬剤師はがん薬物療法に関する専門資格を有する者である</t>
    <phoneticPr fontId="8"/>
  </si>
  <si>
    <t>当該看護師はがん看護又は緩和ケアに関する専門資格を有する者である</t>
    <phoneticPr fontId="8"/>
  </si>
  <si>
    <t>A</t>
    <phoneticPr fontId="8"/>
  </si>
  <si>
    <t>当該薬剤師は緩和薬物療法に関する専門資格を有する者である</t>
    <phoneticPr fontId="8"/>
  </si>
  <si>
    <t>うち公益社団法人日本看護協会からがん看護専門看護師として認定を受けている者の人数</t>
    <rPh sb="38" eb="40">
      <t>ニンズウ</t>
    </rPh>
    <phoneticPr fontId="8"/>
  </si>
  <si>
    <t>うち公益社団法人日本看護協会から緩和ケア認定看護師として認定を受けている者の人数</t>
    <rPh sb="38" eb="40">
      <t>ニンズウ</t>
    </rPh>
    <phoneticPr fontId="8"/>
  </si>
  <si>
    <t>うち公益社団法人日本看護協会からがん性疼痛看護認定看護師として認定を受けている者の人数</t>
    <rPh sb="41" eb="43">
      <t>ニンズウ</t>
    </rPh>
    <phoneticPr fontId="8"/>
  </si>
  <si>
    <t>うち一般社団法人日本緩和医療薬学会から緩和薬物療法認定薬剤師として認定を受けている者の人数</t>
    <rPh sb="43" eb="45">
      <t>ニンズウ</t>
    </rPh>
    <phoneticPr fontId="8"/>
  </si>
  <si>
    <t>うち一般社団法人日本医療薬学会からがん専門薬剤師として認定を受けている者の人数</t>
    <rPh sb="37" eb="39">
      <t>ニンズウ</t>
    </rPh>
    <phoneticPr fontId="8"/>
  </si>
  <si>
    <t>うち一般社団法人日本病院薬剤師会からがん薬物療法認定薬剤師として認定を受けている者の人数</t>
    <rPh sb="42" eb="44">
      <t>ニンズウ</t>
    </rPh>
    <phoneticPr fontId="8"/>
  </si>
  <si>
    <t>うち公益社団法人日本看護協会からがん放射線療法看護認定看護師として認定を受けている者の人数</t>
    <rPh sb="43" eb="45">
      <t>ニンズウ</t>
    </rPh>
    <phoneticPr fontId="8"/>
  </si>
  <si>
    <t>当該相談支援に携わる者は社会福祉士である</t>
    <rPh sb="0" eb="2">
      <t>トウガイ</t>
    </rPh>
    <phoneticPr fontId="8"/>
  </si>
  <si>
    <t>当該相談支援に携わる者は精神保健福祉士である</t>
    <phoneticPr fontId="8"/>
  </si>
  <si>
    <t>上記人数</t>
    <rPh sb="0" eb="2">
      <t>ジョウキ</t>
    </rPh>
    <rPh sb="2" eb="4">
      <t>ニンズウ</t>
    </rPh>
    <phoneticPr fontId="8"/>
  </si>
  <si>
    <t>当該医療心理に携わる者は公認心理師として認定を受けている者である</t>
    <rPh sb="0" eb="2">
      <t>トウガイ</t>
    </rPh>
    <phoneticPr fontId="8"/>
  </si>
  <si>
    <t>当該医療心理に携わる者は公益財団法人日本臨床心理士資格認定協会の臨床心理士である</t>
    <phoneticPr fontId="8"/>
  </si>
  <si>
    <t>上記人数</t>
    <phoneticPr fontId="8"/>
  </si>
  <si>
    <t>自施設で病理診断を行っている。</t>
    <phoneticPr fontId="8"/>
  </si>
  <si>
    <t>細胞診断に係る業務に携わる者の人数</t>
    <rPh sb="15" eb="17">
      <t>ニンズウ</t>
    </rPh>
    <phoneticPr fontId="8"/>
  </si>
  <si>
    <t>専任の人数</t>
    <phoneticPr fontId="8"/>
  </si>
  <si>
    <t>うち専任常勤の人数</t>
    <phoneticPr fontId="8"/>
  </si>
  <si>
    <t>当該診療従事者は細胞診断に関する専門資格を有する者である</t>
    <phoneticPr fontId="8"/>
  </si>
  <si>
    <t>うち公益社団法人日本臨床細胞学会から細胞検査士として認定を受けている者</t>
    <phoneticPr fontId="8"/>
  </si>
  <si>
    <t>ア</t>
    <phoneticPr fontId="8"/>
  </si>
  <si>
    <t>イ</t>
    <phoneticPr fontId="8"/>
  </si>
  <si>
    <t>ウ</t>
    <phoneticPr fontId="8"/>
  </si>
  <si>
    <t>エ</t>
    <phoneticPr fontId="8"/>
  </si>
  <si>
    <t>B</t>
    <phoneticPr fontId="8"/>
  </si>
  <si>
    <t>（ア）</t>
    <phoneticPr fontId="8"/>
  </si>
  <si>
    <t>（イ）</t>
    <phoneticPr fontId="8"/>
  </si>
  <si>
    <t>（ウ）</t>
    <phoneticPr fontId="8"/>
  </si>
  <si>
    <t>（エ）</t>
    <phoneticPr fontId="8"/>
  </si>
  <si>
    <t>以下の基準をそれぞれ満たしている。（期間：令和４年１月１日～12月31日）</t>
    <phoneticPr fontId="8"/>
  </si>
  <si>
    <t>国がん拠点病院等が実施するがん医療に携わる医師等を対象とした緩和ケアに関する研修に積極的に協力するとともに参加している。また、自施設の長、および自施設に所属する臨床研修医及び１年以上自施設に所属するがん診療に携わる医師・歯科医師が当該研修を修了する体制を整備し、受講率を現況報告において、報告している。</t>
    <rPh sb="63" eb="66">
      <t>ジシセツ</t>
    </rPh>
    <rPh sb="67" eb="68">
      <t>チョウ</t>
    </rPh>
    <phoneticPr fontId="8"/>
  </si>
  <si>
    <t>令和５年９月１日時点で自施設に所属する初期臨床研修医の人数</t>
    <phoneticPr fontId="8"/>
  </si>
  <si>
    <t>情報提供の手段について簡潔に記載すること（例：医療機関のwebサイトに掲載）</t>
    <phoneticPr fontId="8"/>
  </si>
  <si>
    <t>自施設の長は緩和ケア研修を修了している。</t>
    <rPh sb="0" eb="3">
      <t>ジシセツ</t>
    </rPh>
    <rPh sb="4" eb="5">
      <t>チョウ</t>
    </rPh>
    <phoneticPr fontId="8"/>
  </si>
  <si>
    <t>医療従事者に対してがん告知や余命告知等を行う際のコミュニケーション研修を1年に最低1回でも実施している。</t>
    <phoneticPr fontId="8"/>
  </si>
  <si>
    <t>がん告知や余命告知等を行う際のコミュニケーションに関するマニュアルがある。</t>
    <phoneticPr fontId="8"/>
  </si>
  <si>
    <t>ア</t>
    <phoneticPr fontId="8"/>
  </si>
  <si>
    <t>イ</t>
    <phoneticPr fontId="8"/>
  </si>
  <si>
    <t>ウ</t>
    <phoneticPr fontId="8"/>
  </si>
  <si>
    <t>エ</t>
    <phoneticPr fontId="8"/>
  </si>
  <si>
    <t>オ</t>
    <phoneticPr fontId="8"/>
  </si>
  <si>
    <t>カ</t>
    <phoneticPr fontId="8"/>
  </si>
  <si>
    <t>キ</t>
    <phoneticPr fontId="8"/>
  </si>
  <si>
    <t>ク</t>
    <phoneticPr fontId="8"/>
  </si>
  <si>
    <t>-</t>
    <phoneticPr fontId="8"/>
  </si>
  <si>
    <t>研修の実施案内に関する情報提供の手段について簡潔に記載すること（例：医療機関のwebサイトに掲載）</t>
    <phoneticPr fontId="8"/>
  </si>
  <si>
    <t>専任のがんに関する相談支援に携わる者のうち、社会福祉士の人数</t>
    <phoneticPr fontId="8"/>
  </si>
  <si>
    <t>C</t>
    <phoneticPr fontId="8"/>
  </si>
  <si>
    <t>ピアサポーターによる相談支援を導入している</t>
    <rPh sb="10" eb="14">
      <t>ソウダンシエン</t>
    </rPh>
    <rPh sb="15" eb="17">
      <t>ドウニュウ</t>
    </rPh>
    <phoneticPr fontId="8"/>
  </si>
  <si>
    <t>相談支援に関し十分な経験を有するがん患者団体との連携協力体制の構築に積極的に取り組んでいる。</t>
    <phoneticPr fontId="8"/>
  </si>
  <si>
    <t>（ア）</t>
    <phoneticPr fontId="8"/>
  </si>
  <si>
    <t>（イ）</t>
    <phoneticPr fontId="8"/>
  </si>
  <si>
    <t>（ウ）</t>
    <phoneticPr fontId="8"/>
  </si>
  <si>
    <t>（エ）</t>
    <phoneticPr fontId="8"/>
  </si>
  <si>
    <t>（オ）</t>
    <phoneticPr fontId="8"/>
  </si>
  <si>
    <t>※一人以上の配置が必要です。
別紙16に詳細を記載してください。</t>
    <rPh sb="15" eb="17">
      <t>ベッシ</t>
    </rPh>
    <rPh sb="20" eb="22">
      <t>ショウサイ</t>
    </rPh>
    <rPh sb="23" eb="25">
      <t>キサイ</t>
    </rPh>
    <phoneticPr fontId="8"/>
  </si>
  <si>
    <t>うち、専任で中級認定者の認定を受けている者の人数</t>
    <rPh sb="3" eb="5">
      <t>センニン</t>
    </rPh>
    <rPh sb="6" eb="8">
      <t>チュウキュウ</t>
    </rPh>
    <rPh sb="8" eb="11">
      <t>ニンテイシャ</t>
    </rPh>
    <rPh sb="12" eb="14">
      <t>ニンテイ</t>
    </rPh>
    <rPh sb="15" eb="16">
      <t>ウ</t>
    </rPh>
    <rPh sb="22" eb="24">
      <t>ニンズウ</t>
    </rPh>
    <phoneticPr fontId="8"/>
  </si>
  <si>
    <t>B</t>
    <phoneticPr fontId="8"/>
  </si>
  <si>
    <t>特に、自施設で対応しない診療内容についての連携先や集学的治療等が終了した後のフォローアップについて地域で連携する医療機関等の情報提供を行っている。</t>
    <phoneticPr fontId="8"/>
  </si>
  <si>
    <t>地域を対象として実施した、がんに関するセミナー等の開催回数（総数）　</t>
    <rPh sb="8" eb="10">
      <t>ジッシ</t>
    </rPh>
    <phoneticPr fontId="8"/>
  </si>
  <si>
    <t>-</t>
    <phoneticPr fontId="8"/>
  </si>
  <si>
    <t>実施内容の広報等に努めている。</t>
    <phoneticPr fontId="8"/>
  </si>
  <si>
    <t>情報提供の手段について簡潔に記載すること（例：医療機関のwebサイトに掲載）※該当なしの場合は「なし」と記載してください。</t>
    <rPh sb="39" eb="41">
      <t>ガイトウ</t>
    </rPh>
    <rPh sb="44" eb="46">
      <t>バアイ</t>
    </rPh>
    <rPh sb="52" eb="54">
      <t>キサイ</t>
    </rPh>
    <phoneticPr fontId="8"/>
  </si>
  <si>
    <t>C</t>
    <phoneticPr fontId="8"/>
  </si>
  <si>
    <t>※非常勤を常勤換算する際は、小数点を含む数字であっても問題ありませんのでそのままご入力ください。</t>
    <rPh sb="14" eb="17">
      <t>ショウスウテン</t>
    </rPh>
    <phoneticPr fontId="8"/>
  </si>
  <si>
    <t>新規・更新・現況報告の別</t>
    <rPh sb="6" eb="10">
      <t>ゲンキョウホウコク</t>
    </rPh>
    <phoneticPr fontId="8"/>
  </si>
  <si>
    <t>肝がん</t>
    <phoneticPr fontId="8"/>
  </si>
  <si>
    <t>前立腺がん</t>
    <phoneticPr fontId="8"/>
  </si>
  <si>
    <t>　肺がん</t>
    <phoneticPr fontId="8"/>
  </si>
  <si>
    <t>大腸がん</t>
    <phoneticPr fontId="8"/>
  </si>
  <si>
    <t>胃がん</t>
    <phoneticPr fontId="8"/>
  </si>
  <si>
    <t>乳がん</t>
    <phoneticPr fontId="8"/>
  </si>
  <si>
    <t>病院名</t>
  </si>
  <si>
    <t>年間入院患者数の状況</t>
  </si>
  <si>
    <t>院内
がん登録</t>
    <rPh sb="0" eb="2">
      <t>インナイ</t>
    </rPh>
    <rPh sb="5" eb="7">
      <t>トウロク</t>
    </rPh>
    <phoneticPr fontId="92"/>
  </si>
  <si>
    <t>放射線治療</t>
    <phoneticPr fontId="92"/>
  </si>
  <si>
    <t>緩和ケア</t>
  </si>
  <si>
    <t>相談支援センター</t>
  </si>
  <si>
    <t>地域連携</t>
  </si>
  <si>
    <t>診療実績割合</t>
    <rPh sb="0" eb="2">
      <t>シンリョウ</t>
    </rPh>
    <rPh sb="2" eb="4">
      <t>ジッセキ</t>
    </rPh>
    <rPh sb="4" eb="6">
      <t>ワリアイ</t>
    </rPh>
    <phoneticPr fontId="92"/>
  </si>
  <si>
    <t>院内
がん
登録数</t>
    <rPh sb="0" eb="2">
      <t>インナイ</t>
    </rPh>
    <rPh sb="6" eb="8">
      <t>トウロク</t>
    </rPh>
    <rPh sb="8" eb="9">
      <t>スウ</t>
    </rPh>
    <phoneticPr fontId="92"/>
  </si>
  <si>
    <t>肺がん</t>
    <phoneticPr fontId="8"/>
  </si>
  <si>
    <t>胃がん手術</t>
  </si>
  <si>
    <t>大腸がん手術</t>
  </si>
  <si>
    <t>肝臓がん</t>
  </si>
  <si>
    <t>乳がん</t>
  </si>
  <si>
    <t>放射線治療
のべ患者数</t>
    <phoneticPr fontId="92"/>
  </si>
  <si>
    <t>治療別のべ患者数</t>
    <rPh sb="0" eb="2">
      <t>チリョウ</t>
    </rPh>
    <rPh sb="2" eb="3">
      <t>ベツ</t>
    </rPh>
    <phoneticPr fontId="8"/>
  </si>
  <si>
    <t>部位別のべ患者数</t>
    <rPh sb="0" eb="2">
      <t>ブイ</t>
    </rPh>
    <phoneticPr fontId="92"/>
  </si>
  <si>
    <t>がんに係る薬物療法のべ患者数</t>
    <rPh sb="5" eb="7">
      <t>ヤクブツ</t>
    </rPh>
    <phoneticPr fontId="92"/>
  </si>
  <si>
    <t>緩和ケアチームの新規介入患者数</t>
    <phoneticPr fontId="92"/>
  </si>
  <si>
    <t>緩和ケアチームに対する新規診療症例数</t>
    <phoneticPr fontId="92"/>
  </si>
  <si>
    <t>当該2次医療圏に居住するがん患者の診療実績の割合</t>
    <phoneticPr fontId="92"/>
  </si>
  <si>
    <t>開胸手術</t>
    <rPh sb="0" eb="2">
      <t>カイキョウ</t>
    </rPh>
    <rPh sb="2" eb="4">
      <t>シュジュツ</t>
    </rPh>
    <phoneticPr fontId="8"/>
  </si>
  <si>
    <t xml:space="preserve">胸腔鏡下手術 </t>
  </si>
  <si>
    <t>開腹手術</t>
    <rPh sb="0" eb="2">
      <t>カイフク</t>
    </rPh>
    <rPh sb="2" eb="4">
      <t>シュジュツ</t>
    </rPh>
    <phoneticPr fontId="8"/>
  </si>
  <si>
    <t>腹腔鏡下手術</t>
    <rPh sb="0" eb="2">
      <t>フククウ</t>
    </rPh>
    <rPh sb="2" eb="3">
      <t>キョウ</t>
    </rPh>
    <rPh sb="3" eb="4">
      <t>シタ</t>
    </rPh>
    <rPh sb="4" eb="6">
      <t>シュジュツ</t>
    </rPh>
    <phoneticPr fontId="8"/>
  </si>
  <si>
    <t>EMR</t>
    <phoneticPr fontId="8"/>
  </si>
  <si>
    <t>ESD</t>
    <phoneticPr fontId="8"/>
  </si>
  <si>
    <t>開腹手術</t>
  </si>
  <si>
    <t>腹腔鏡下手術</t>
    <rPh sb="0" eb="2">
      <t>フククウ</t>
    </rPh>
    <rPh sb="2" eb="3">
      <t>キョウ</t>
    </rPh>
    <rPh sb="3" eb="4">
      <t>カ</t>
    </rPh>
    <rPh sb="4" eb="6">
      <t>シュジュツ</t>
    </rPh>
    <phoneticPr fontId="92"/>
  </si>
  <si>
    <t>内視鏡手術</t>
  </si>
  <si>
    <t>腹腔鏡下手術</t>
    <rPh sb="0" eb="2">
      <t>フククウ</t>
    </rPh>
    <rPh sb="2" eb="3">
      <t>キョウ</t>
    </rPh>
    <rPh sb="3" eb="4">
      <t>カ</t>
    </rPh>
    <rPh sb="4" eb="6">
      <t>シュジュツ</t>
    </rPh>
    <phoneticPr fontId="8"/>
  </si>
  <si>
    <t>マイクロ波凝固法</t>
    <rPh sb="4" eb="5">
      <t>ハ</t>
    </rPh>
    <rPh sb="5" eb="7">
      <t>ギョウコ</t>
    </rPh>
    <rPh sb="7" eb="8">
      <t>ホウ</t>
    </rPh>
    <phoneticPr fontId="8"/>
  </si>
  <si>
    <t>ラジオ波焼灼療法</t>
    <rPh sb="4" eb="6">
      <t>ショウシャク</t>
    </rPh>
    <rPh sb="6" eb="8">
      <t>リョウホウ</t>
    </rPh>
    <phoneticPr fontId="8"/>
  </si>
  <si>
    <t>手術</t>
    <phoneticPr fontId="92"/>
  </si>
  <si>
    <t>乳癌冷凍凝固摘出術</t>
    <rPh sb="0" eb="2">
      <t>ニュウガン</t>
    </rPh>
    <rPh sb="2" eb="4">
      <t>レイトウ</t>
    </rPh>
    <rPh sb="4" eb="6">
      <t>ギョウコ</t>
    </rPh>
    <rPh sb="6" eb="8">
      <t>テキシュツ</t>
    </rPh>
    <rPh sb="8" eb="9">
      <t>ジュツ</t>
    </rPh>
    <phoneticPr fontId="8"/>
  </si>
  <si>
    <t>乳腺腫瘍摘出術（生検）</t>
    <phoneticPr fontId="8"/>
  </si>
  <si>
    <t>乳腺腫瘍画像ガイド下吸引術</t>
    <rPh sb="0" eb="2">
      <t>ニュウセン</t>
    </rPh>
    <rPh sb="2" eb="4">
      <t>シュヨウ</t>
    </rPh>
    <rPh sb="4" eb="6">
      <t>ガゾウ</t>
    </rPh>
    <rPh sb="9" eb="10">
      <t>カ</t>
    </rPh>
    <rPh sb="10" eb="12">
      <t>キュウイン</t>
    </rPh>
    <rPh sb="12" eb="13">
      <t>ジュツ</t>
    </rPh>
    <phoneticPr fontId="8"/>
  </si>
  <si>
    <t>体外照射</t>
    <rPh sb="0" eb="2">
      <t>タイガイ</t>
    </rPh>
    <rPh sb="2" eb="4">
      <t>ショウシャ</t>
    </rPh>
    <phoneticPr fontId="8"/>
  </si>
  <si>
    <t>定位照射（脳）</t>
    <rPh sb="0" eb="2">
      <t>テイイ</t>
    </rPh>
    <rPh sb="2" eb="4">
      <t>ショウシャ</t>
    </rPh>
    <rPh sb="5" eb="6">
      <t>ノウ</t>
    </rPh>
    <phoneticPr fontId="8"/>
  </si>
  <si>
    <t>定位照射（体幹部）</t>
    <rPh sb="0" eb="2">
      <t>テイイ</t>
    </rPh>
    <rPh sb="2" eb="4">
      <t>ショウシャ</t>
    </rPh>
    <rPh sb="5" eb="7">
      <t>タイカン</t>
    </rPh>
    <rPh sb="7" eb="8">
      <t>ブ</t>
    </rPh>
    <phoneticPr fontId="8"/>
  </si>
  <si>
    <t>強度変調放射線治療
（IMRT）</t>
    <rPh sb="0" eb="2">
      <t>キョウド</t>
    </rPh>
    <rPh sb="2" eb="4">
      <t>ヘンチョウ</t>
    </rPh>
    <rPh sb="4" eb="7">
      <t>ホウシャセン</t>
    </rPh>
    <rPh sb="7" eb="9">
      <t>チリョウ</t>
    </rPh>
    <phoneticPr fontId="8"/>
  </si>
  <si>
    <t>粒子線治療（重粒子線、陽子線治療）</t>
    <phoneticPr fontId="92"/>
  </si>
  <si>
    <t>密封小線源治療</t>
  </si>
  <si>
    <t>核医学治療</t>
    <phoneticPr fontId="92"/>
  </si>
  <si>
    <t>肺がん</t>
    <phoneticPr fontId="92"/>
  </si>
  <si>
    <t>胃がん</t>
    <phoneticPr fontId="92"/>
  </si>
  <si>
    <t>肝がん</t>
    <phoneticPr fontId="92"/>
  </si>
  <si>
    <t>大腸がん</t>
    <phoneticPr fontId="92"/>
  </si>
  <si>
    <t>膵臓がん</t>
  </si>
  <si>
    <t>身体症状</t>
    <phoneticPr fontId="92"/>
  </si>
  <si>
    <t>精神症状</t>
    <phoneticPr fontId="92"/>
  </si>
  <si>
    <t>社会的苦痛</t>
    <phoneticPr fontId="92"/>
  </si>
  <si>
    <r>
      <t>手術を要する</t>
    </r>
    <r>
      <rPr>
        <sz val="10"/>
        <color rgb="FFFF0000"/>
        <rFont val="ＭＳ Ｐゴシック"/>
        <family val="3"/>
        <charset val="128"/>
      </rPr>
      <t>肺</t>
    </r>
    <r>
      <rPr>
        <sz val="10"/>
        <rFont val="ＭＳ Ｐゴシック"/>
        <family val="3"/>
        <charset val="128"/>
      </rPr>
      <t>がん患者は、連携する××病院に紹介している。
手術後の薬物療法については、自施設で対応している。</t>
    </r>
    <rPh sb="0" eb="2">
      <t>シュジュツ</t>
    </rPh>
    <rPh sb="3" eb="4">
      <t>ヨウ</t>
    </rPh>
    <rPh sb="6" eb="7">
      <t>ハイ</t>
    </rPh>
    <rPh sb="9" eb="11">
      <t>カンジャ</t>
    </rPh>
    <rPh sb="13" eb="15">
      <t>レンケイ</t>
    </rPh>
    <rPh sb="19" eb="21">
      <t>ビョウイン</t>
    </rPh>
    <rPh sb="22" eb="24">
      <t>ショウカイ</t>
    </rPh>
    <rPh sb="30" eb="32">
      <t>シュジュツ</t>
    </rPh>
    <rPh sb="32" eb="33">
      <t>アト</t>
    </rPh>
    <rPh sb="34" eb="36">
      <t>ヤクブツ</t>
    </rPh>
    <rPh sb="36" eb="38">
      <t>リョウホウ</t>
    </rPh>
    <rPh sb="44" eb="45">
      <t>ジ</t>
    </rPh>
    <rPh sb="45" eb="47">
      <t>シセツ</t>
    </rPh>
    <rPh sb="48" eb="50">
      <t>タイオウ</t>
    </rPh>
    <phoneticPr fontId="8"/>
  </si>
  <si>
    <t>肺がん、胃がん、肝がん、大腸がん及び乳がんとそれ以外のがん</t>
    <rPh sb="24" eb="26">
      <t>イガイ</t>
    </rPh>
    <phoneticPr fontId="8"/>
  </si>
  <si>
    <t>※緩和ケア病棟が設定されている場合は、「2」以降も記載してください。</t>
    <rPh sb="5" eb="7">
      <t>ビョウトウ</t>
    </rPh>
    <phoneticPr fontId="8"/>
  </si>
  <si>
    <r>
      <t>【緊急緩和ケア病棟について</t>
    </r>
    <r>
      <rPr>
        <b/>
        <sz val="10"/>
        <color rgb="FFFF0000"/>
        <rFont val="ＭＳ Ｐゴシック"/>
        <family val="3"/>
        <charset val="128"/>
      </rPr>
      <t>（緊急緩和ケア病床を確保している場合のみ記載してください）</t>
    </r>
    <r>
      <rPr>
        <b/>
        <sz val="10"/>
        <rFont val="ＭＳ Ｐゴシック"/>
        <family val="3"/>
        <charset val="128"/>
      </rPr>
      <t>】</t>
    </r>
    <rPh sb="1" eb="3">
      <t>キンキュウ</t>
    </rPh>
    <rPh sb="3" eb="5">
      <t>カンワ</t>
    </rPh>
    <rPh sb="7" eb="9">
      <t>ビョウトウ</t>
    </rPh>
    <rPh sb="14" eb="18">
      <t>キンキュウカンワ</t>
    </rPh>
    <rPh sb="20" eb="22">
      <t>ビョウショウ</t>
    </rPh>
    <rPh sb="23" eb="25">
      <t>カクホ</t>
    </rPh>
    <rPh sb="29" eb="31">
      <t>バアイ</t>
    </rPh>
    <rPh sb="33" eb="35">
      <t>キサイ</t>
    </rPh>
    <phoneticPr fontId="8"/>
  </si>
  <si>
    <t>-</t>
    <phoneticPr fontId="8"/>
  </si>
  <si>
    <t>レジメン：薬物療法における薬剤の種類や量、期間、手順などを時系列で示した計画のこと。</t>
    <rPh sb="5" eb="9">
      <t>ヤクブツリョウホウ</t>
    </rPh>
    <rPh sb="13" eb="15">
      <t>ヤクザイ</t>
    </rPh>
    <rPh sb="16" eb="18">
      <t>シュルイ</t>
    </rPh>
    <rPh sb="19" eb="20">
      <t>リョウ</t>
    </rPh>
    <rPh sb="21" eb="23">
      <t>キカン</t>
    </rPh>
    <rPh sb="24" eb="26">
      <t>テジュン</t>
    </rPh>
    <rPh sb="29" eb="32">
      <t>ジケイレツ</t>
    </rPh>
    <rPh sb="33" eb="34">
      <t>シメ</t>
    </rPh>
    <rPh sb="36" eb="38">
      <t>ケイカク</t>
    </rPh>
    <phoneticPr fontId="8"/>
  </si>
  <si>
    <t>セカンドオピニオン：診断及び治療方針等について、現に診療を担っている医師以外の医師による助言及び助言を求める行為をいう。</t>
    <rPh sb="10" eb="12">
      <t>シンダン</t>
    </rPh>
    <rPh sb="12" eb="13">
      <t>オヨ</t>
    </rPh>
    <rPh sb="14" eb="18">
      <t>チリョウホウシン</t>
    </rPh>
    <rPh sb="18" eb="19">
      <t>ナド</t>
    </rPh>
    <rPh sb="24" eb="25">
      <t>ゲン</t>
    </rPh>
    <rPh sb="26" eb="28">
      <t>シンリョウ</t>
    </rPh>
    <rPh sb="29" eb="30">
      <t>ニナ</t>
    </rPh>
    <rPh sb="34" eb="38">
      <t>イシイガイ</t>
    </rPh>
    <rPh sb="39" eb="41">
      <t>イシ</t>
    </rPh>
    <rPh sb="44" eb="46">
      <t>ジョゲン</t>
    </rPh>
    <rPh sb="46" eb="47">
      <t>オヨ</t>
    </rPh>
    <rPh sb="48" eb="50">
      <t>ジョゲン</t>
    </rPh>
    <rPh sb="51" eb="52">
      <t>モト</t>
    </rPh>
    <rPh sb="54" eb="56">
      <t>コウイ</t>
    </rPh>
    <phoneticPr fontId="8"/>
  </si>
  <si>
    <t>（ア）</t>
    <phoneticPr fontId="8"/>
  </si>
  <si>
    <t>（イ）　</t>
    <phoneticPr fontId="8"/>
  </si>
  <si>
    <t>（ウ）　</t>
    <phoneticPr fontId="8"/>
  </si>
  <si>
    <t>（ア）　</t>
    <phoneticPr fontId="8"/>
  </si>
  <si>
    <t>（エ）</t>
    <phoneticPr fontId="8"/>
  </si>
  <si>
    <t>（オ）</t>
    <phoneticPr fontId="8"/>
  </si>
  <si>
    <t>（カ）</t>
    <phoneticPr fontId="8"/>
  </si>
  <si>
    <t>BCP：大地震等の自然災害、感染症のまん延、テロ等の事件、大事故、サプライチェーン（供給網）の途絶、突発的な経営環境の変化など不測の事態が発生しても、重要な事業を中断させない、または中断しても可能な限り短い期間で復旧させるための方針、体制、手順等を示した計画のこと。事業継続計画。</t>
    <phoneticPr fontId="8"/>
  </si>
  <si>
    <t>（イ）</t>
    <phoneticPr fontId="8"/>
  </si>
  <si>
    <t>緩和ケアチームに配置されている、専任の身体症状の緩和に携わる専門的な知識及び技能を有する医師のうち、
緩和ケアに関する専門資格を有する者の人数　</t>
    <rPh sb="69" eb="71">
      <t>ニンズウ</t>
    </rPh>
    <phoneticPr fontId="8"/>
  </si>
  <si>
    <t>専従：専従とは当該診療の実施日において、当該診療に専ら従事していることをいう。この場合において、「専ら従事している」とは、その就業時間の少なくとも８割以上、当該診療に従事していることをいう。</t>
    <phoneticPr fontId="8"/>
  </si>
  <si>
    <t>※A項目の場合は1人以上の配置が必要です。</t>
    <rPh sb="5" eb="7">
      <t>バアイ</t>
    </rPh>
    <rPh sb="9" eb="10">
      <t>ニン</t>
    </rPh>
    <rPh sb="10" eb="12">
      <t>イジョウ</t>
    </rPh>
    <rPh sb="13" eb="15">
      <t>ハイチ</t>
    </rPh>
    <rPh sb="16" eb="18">
      <t>ヒツヨウ</t>
    </rPh>
    <phoneticPr fontId="8"/>
  </si>
  <si>
    <t>（ウ）</t>
    <phoneticPr fontId="8"/>
  </si>
  <si>
    <t>（キ）</t>
    <phoneticPr fontId="8"/>
  </si>
  <si>
    <t>※A項目の場合は一人以上の配置が必要です。</t>
    <rPh sb="8" eb="9">
      <t>イチ</t>
    </rPh>
    <rPh sb="10" eb="12">
      <t>イジョウ</t>
    </rPh>
    <rPh sb="16" eb="18">
      <t>ヒツヨウ</t>
    </rPh>
    <phoneticPr fontId="8"/>
  </si>
  <si>
    <t>C</t>
    <phoneticPr fontId="8"/>
  </si>
  <si>
    <t>患者サロン：医療機関や地域の集会場などで開かれる、患者や家族などが、がんのことを気軽に語り合う交流の場をいう。</t>
    <rPh sb="0" eb="2">
      <t>カンジャ</t>
    </rPh>
    <phoneticPr fontId="8"/>
  </si>
  <si>
    <t>AYA世代：Adolescent and Young Adult（思春期・若年成人）の頭文字をとったもので、主に思春期（15歳～）から30歳代までの世代を指す。</t>
    <rPh sb="3" eb="5">
      <t>セダイ</t>
    </rPh>
    <phoneticPr fontId="8"/>
  </si>
  <si>
    <t>情報提供の手段について簡潔に記載すること（例：医療機関のwebサイトに掲載）※該当なしの場合は「なし」と記載してください。</t>
    <phoneticPr fontId="8"/>
  </si>
  <si>
    <t>がん相談支援センターに関する情報提供の手段について簡潔に記載すること（例：医療機関のwebサイトに掲載）※該当なしの場合は「なし」と記載してください。</t>
    <rPh sb="2" eb="6">
      <t>ソウダンシエン</t>
    </rPh>
    <rPh sb="11" eb="12">
      <t>カン</t>
    </rPh>
    <rPh sb="14" eb="18">
      <t>ジョウホウテイキョウ</t>
    </rPh>
    <rPh sb="19" eb="21">
      <t>シュダン</t>
    </rPh>
    <rPh sb="25" eb="27">
      <t>カンケツ</t>
    </rPh>
    <rPh sb="28" eb="30">
      <t>キサイ</t>
    </rPh>
    <phoneticPr fontId="8"/>
  </si>
  <si>
    <t>その他の専門資格の場合、専門資格と人数を記載すること※該当なしの場合は「なし」と記載してください。</t>
    <phoneticPr fontId="8"/>
  </si>
  <si>
    <r>
      <t>●がん患者の妊</t>
    </r>
    <r>
      <rPr>
        <sz val="10"/>
        <color rgb="FFFF0000"/>
        <rFont val="ＭＳ Ｐゴシック"/>
        <family val="3"/>
        <charset val="128"/>
      </rPr>
      <t>よう</t>
    </r>
    <r>
      <rPr>
        <sz val="10"/>
        <rFont val="ＭＳ Ｐゴシック"/>
        <family val="3"/>
        <charset val="128"/>
      </rPr>
      <t>性温存に関する連携協力体制</t>
    </r>
    <rPh sb="3" eb="5">
      <t>カンジャ</t>
    </rPh>
    <rPh sb="6" eb="7">
      <t>ニン</t>
    </rPh>
    <rPh sb="9" eb="10">
      <t>セイ</t>
    </rPh>
    <rPh sb="10" eb="12">
      <t>オンゾン</t>
    </rPh>
    <rPh sb="13" eb="14">
      <t>カン</t>
    </rPh>
    <rPh sb="16" eb="18">
      <t>レンケイ</t>
    </rPh>
    <rPh sb="18" eb="20">
      <t>キョウリョク</t>
    </rPh>
    <rPh sb="20" eb="22">
      <t>タイセイ</t>
    </rPh>
    <phoneticPr fontId="8"/>
  </si>
  <si>
    <r>
      <t>　②がん患者の妊</t>
    </r>
    <r>
      <rPr>
        <sz val="10"/>
        <color rgb="FFFF0000"/>
        <rFont val="ＭＳ Ｐゴシック"/>
        <family val="3"/>
        <charset val="128"/>
      </rPr>
      <t>よう</t>
    </r>
    <r>
      <rPr>
        <sz val="10"/>
        <rFont val="ＭＳ Ｐゴシック"/>
        <family val="3"/>
        <charset val="128"/>
      </rPr>
      <t>性温存のための生殖医療</t>
    </r>
    <rPh sb="4" eb="6">
      <t>カンジャ</t>
    </rPh>
    <rPh sb="11" eb="13">
      <t>オンゾン</t>
    </rPh>
    <rPh sb="17" eb="19">
      <t>セイショク</t>
    </rPh>
    <rPh sb="19" eb="21">
      <t>イリョウ</t>
    </rPh>
    <phoneticPr fontId="8"/>
  </si>
  <si>
    <r>
      <t>　　　②-1がん患者の妊</t>
    </r>
    <r>
      <rPr>
        <sz val="10"/>
        <color rgb="FFFF0000"/>
        <rFont val="ＭＳ Ｐゴシック"/>
        <family val="3"/>
        <charset val="128"/>
      </rPr>
      <t>よう</t>
    </r>
    <r>
      <rPr>
        <sz val="10"/>
        <rFont val="ＭＳ Ｐゴシック"/>
        <family val="3"/>
        <charset val="128"/>
      </rPr>
      <t>性温存のための生殖医療を専門とする自施設内の部門へ紹介した患者の人数</t>
    </r>
    <rPh sb="31" eb="32">
      <t>ジ</t>
    </rPh>
    <rPh sb="34" eb="35">
      <t>ウチ</t>
    </rPh>
    <rPh sb="36" eb="38">
      <t>ブモン</t>
    </rPh>
    <phoneticPr fontId="8"/>
  </si>
  <si>
    <r>
      <t>　　　②-2がん患者の妊</t>
    </r>
    <r>
      <rPr>
        <sz val="10"/>
        <color rgb="FFFF0000"/>
        <rFont val="ＭＳ Ｐゴシック"/>
        <family val="3"/>
        <charset val="128"/>
      </rPr>
      <t>よう</t>
    </r>
    <r>
      <rPr>
        <sz val="10"/>
        <rFont val="ＭＳ Ｐゴシック"/>
        <family val="3"/>
        <charset val="128"/>
      </rPr>
      <t>性温存のための生殖医療を専門とする他施設へ紹介した患者の人数</t>
    </r>
    <rPh sb="31" eb="32">
      <t>ホカ</t>
    </rPh>
    <phoneticPr fontId="8"/>
  </si>
  <si>
    <t>議論する場は既存の会議体を利用する等の工夫を行っている。</t>
    <phoneticPr fontId="8"/>
  </si>
  <si>
    <t>-</t>
    <phoneticPr fontId="8"/>
  </si>
  <si>
    <t>地域連携を推進するための、地域の役割分担に関する多施設合同会議の開催状況</t>
    <phoneticPr fontId="8"/>
  </si>
  <si>
    <t>■地域連携を推進するための、地域の役割分担に関する多施設合同会議の開催案内について、HPに掲載している場合、該当するページのアドレスを記載してください。</t>
    <phoneticPr fontId="8"/>
  </si>
  <si>
    <t>令和４年１月１日～令和４年12月31日の期間の開催件数</t>
    <phoneticPr fontId="8"/>
  </si>
  <si>
    <t>■地域連携を推進するための、地域の役割分担に関する多施設合同会議の開催状況について記載してください。
（期間：令和４年1月1日～令和４年12月31日）
注1）地域連携を推進するための、地域の役割分担に関する多施設合同会議とは「地域全体のがん医療を推進するため地域医療を支える多施設かつ多職種の連携強化と顔の見える関係づくりを目的として、多職種の医療従事者・医療福祉従事者が一堂に会する場」とする。
注2）患者の退院支援カンファレンス等、患者個人の情報共有のために開催したカンファレンスは含まない。</t>
    <rPh sb="55" eb="57">
      <t>レイワ</t>
    </rPh>
    <phoneticPr fontId="8"/>
  </si>
  <si>
    <t>参加施設数
（自施設を含めてカウントすること）</t>
    <rPh sb="0" eb="2">
      <t>サンカ</t>
    </rPh>
    <rPh sb="2" eb="4">
      <t>シセツ</t>
    </rPh>
    <rPh sb="4" eb="5">
      <t>スウ</t>
    </rPh>
    <phoneticPr fontId="8"/>
  </si>
  <si>
    <t>構成員数
（定期的な出席者）</t>
    <rPh sb="0" eb="3">
      <t>コウセイイン</t>
    </rPh>
    <rPh sb="3" eb="4">
      <t>スウ</t>
    </rPh>
    <rPh sb="6" eb="9">
      <t>テイキテキ</t>
    </rPh>
    <rPh sb="10" eb="13">
      <t>シュッセキシャ</t>
    </rPh>
    <phoneticPr fontId="8"/>
  </si>
  <si>
    <t>開催頻度</t>
    <rPh sb="0" eb="2">
      <t>カイサイ</t>
    </rPh>
    <rPh sb="2" eb="4">
      <t>ヒンド</t>
    </rPh>
    <phoneticPr fontId="8"/>
  </si>
  <si>
    <t>議事内容</t>
    <rPh sb="0" eb="2">
      <t>ギジ</t>
    </rPh>
    <rPh sb="2" eb="4">
      <t>ナイヨウ</t>
    </rPh>
    <phoneticPr fontId="8"/>
  </si>
  <si>
    <t>既存の会議体を活用している場合
活用した会議の名称等</t>
    <rPh sb="0" eb="2">
      <t>キゾン</t>
    </rPh>
    <rPh sb="3" eb="5">
      <t>カイギ</t>
    </rPh>
    <rPh sb="5" eb="6">
      <t>タイ</t>
    </rPh>
    <rPh sb="7" eb="9">
      <t>カツヨウ</t>
    </rPh>
    <rPh sb="13" eb="15">
      <t>バアイ</t>
    </rPh>
    <rPh sb="16" eb="18">
      <t>カツヨウ</t>
    </rPh>
    <rPh sb="20" eb="22">
      <t>カイギ</t>
    </rPh>
    <rPh sb="23" eb="25">
      <t>メイショウ</t>
    </rPh>
    <rPh sb="25" eb="26">
      <t>トウ</t>
    </rPh>
    <phoneticPr fontId="8"/>
  </si>
  <si>
    <t>非定期
3ヶ月に1回程度</t>
    <rPh sb="0" eb="1">
      <t>ヒ</t>
    </rPh>
    <rPh sb="1" eb="3">
      <t>テイキ</t>
    </rPh>
    <rPh sb="6" eb="7">
      <t>ゲツ</t>
    </rPh>
    <rPh sb="9" eb="12">
      <t>カイテイド</t>
    </rPh>
    <phoneticPr fontId="8"/>
  </si>
  <si>
    <t>地域の緩和ケア提供における役割分担と連携協力体制について</t>
    <rPh sb="0" eb="2">
      <t>チイキ</t>
    </rPh>
    <rPh sb="3" eb="5">
      <t>カンワ</t>
    </rPh>
    <rPh sb="7" eb="9">
      <t>テイキョウ</t>
    </rPh>
    <rPh sb="13" eb="15">
      <t>ヤクワリ</t>
    </rPh>
    <rPh sb="15" eb="17">
      <t>ブンタン</t>
    </rPh>
    <rPh sb="18" eb="20">
      <t>レンケイ</t>
    </rPh>
    <rPh sb="20" eb="22">
      <t>キョウリョク</t>
    </rPh>
    <rPh sb="22" eb="24">
      <t>タイセイ</t>
    </rPh>
    <phoneticPr fontId="8"/>
  </si>
  <si>
    <t>○○市医療連携協議会</t>
    <rPh sb="2" eb="3">
      <t>シ</t>
    </rPh>
    <rPh sb="3" eb="5">
      <t>イリョウ</t>
    </rPh>
    <rPh sb="5" eb="7">
      <t>レンケイ</t>
    </rPh>
    <rPh sb="7" eb="10">
      <t>キョウギカイ</t>
    </rPh>
    <phoneticPr fontId="8"/>
  </si>
  <si>
    <t>開催回数
（令和4年1月1日～令和4年12月31日）</t>
    <rPh sb="0" eb="2">
      <t>カイサイ</t>
    </rPh>
    <rPh sb="2" eb="4">
      <t>カイスウ</t>
    </rPh>
    <rPh sb="6" eb="8">
      <t>レイワ</t>
    </rPh>
    <phoneticPr fontId="8"/>
  </si>
  <si>
    <t>※HPに掲載していない場合は、「なし」と記載してください。</t>
    <rPh sb="4" eb="6">
      <t>ケイサイ</t>
    </rPh>
    <rPh sb="11" eb="13">
      <t>バアイ</t>
    </rPh>
    <rPh sb="20" eb="22">
      <t>キサイ</t>
    </rPh>
    <phoneticPr fontId="8"/>
  </si>
  <si>
    <t>地域連携カンファ開催状況</t>
    <phoneticPr fontId="8"/>
  </si>
  <si>
    <t>歯科との連携</t>
    <rPh sb="0" eb="2">
      <t>シカ</t>
    </rPh>
    <rPh sb="4" eb="6">
      <t>レンケイ</t>
    </rPh>
    <phoneticPr fontId="8"/>
  </si>
  <si>
    <r>
      <rPr>
        <sz val="14"/>
        <color rgb="FFFF0000"/>
        <rFont val="ＭＳ Ｐゴシック"/>
        <family val="3"/>
        <charset val="128"/>
      </rPr>
      <t>(７)</t>
    </r>
    <r>
      <rPr>
        <sz val="14"/>
        <rFont val="ＭＳ Ｐゴシック"/>
        <family val="3"/>
        <charset val="128"/>
      </rPr>
      <t>各治療の状況について</t>
    </r>
    <rPh sb="3" eb="6">
      <t>カクチリョウ</t>
    </rPh>
    <rPh sb="7" eb="9">
      <t>ジョウキョウ</t>
    </rPh>
    <phoneticPr fontId="8"/>
  </si>
  <si>
    <t>肺がん・胃がん・肝がん・大腸がん・乳がん・前立腺がん・胆膵がんを対象としたのべ患者数　（令和４年１月１日～12月31日の間に放射線治療を開始した患者数）</t>
    <rPh sb="8" eb="9">
      <t>カン</t>
    </rPh>
    <rPh sb="12" eb="14">
      <t>ダイチョウ</t>
    </rPh>
    <rPh sb="39" eb="41">
      <t>カンジャ</t>
    </rPh>
    <rPh sb="41" eb="42">
      <t>スウ</t>
    </rPh>
    <phoneticPr fontId="8"/>
  </si>
  <si>
    <t>乳がん</t>
    <phoneticPr fontId="8" type="Hiragana"/>
  </si>
  <si>
    <t>胆のう・胆管がん</t>
    <phoneticPr fontId="8" type="Hiragana"/>
  </si>
  <si>
    <t>前立腺がん</t>
    <phoneticPr fontId="8" type="Hiragana"/>
  </si>
  <si>
    <t>膵臓がん</t>
    <phoneticPr fontId="8" type="Hiragana"/>
  </si>
  <si>
    <t>治療件数（手術件数）の集計</t>
    <rPh sb="0" eb="2">
      <t>チリョウ</t>
    </rPh>
    <rPh sb="2" eb="4">
      <t>ケンスウ</t>
    </rPh>
    <rPh sb="5" eb="7">
      <t>シュジュツ</t>
    </rPh>
    <rPh sb="7" eb="9">
      <t>ケンスウ</t>
    </rPh>
    <rPh sb="11" eb="13">
      <t>シュウケイ</t>
    </rPh>
    <phoneticPr fontId="92"/>
  </si>
  <si>
    <t>年間入院がん患者延べ数</t>
    <rPh sb="0" eb="2">
      <t>ネンカン</t>
    </rPh>
    <rPh sb="2" eb="4">
      <t>ニュウイン</t>
    </rPh>
    <rPh sb="6" eb="8">
      <t>カンジャ</t>
    </rPh>
    <rPh sb="8" eb="9">
      <t>ノ</t>
    </rPh>
    <rPh sb="10" eb="11">
      <t>スウ</t>
    </rPh>
    <phoneticPr fontId="8"/>
  </si>
  <si>
    <t>年間入院患者延べ数に占めるがん患者の割合
(％)</t>
    <rPh sb="0" eb="2">
      <t>ネンカン</t>
    </rPh>
    <rPh sb="6" eb="7">
      <t>ノ</t>
    </rPh>
    <phoneticPr fontId="92"/>
  </si>
  <si>
    <t>悪性腫瘍の手術件数</t>
    <rPh sb="7" eb="9">
      <t>ケンスウ</t>
    </rPh>
    <phoneticPr fontId="8"/>
  </si>
  <si>
    <t>前立腺がん</t>
    <rPh sb="0" eb="3">
      <t>ゼンリツセン</t>
    </rPh>
    <phoneticPr fontId="92"/>
  </si>
  <si>
    <t>胆のうがん</t>
    <rPh sb="0" eb="1">
      <t>タン</t>
    </rPh>
    <phoneticPr fontId="92"/>
  </si>
  <si>
    <t>胆管がん</t>
    <rPh sb="0" eb="2">
      <t>タンカン</t>
    </rPh>
    <phoneticPr fontId="92"/>
  </si>
  <si>
    <t>膵臓がん</t>
    <rPh sb="0" eb="2">
      <t>スイゾウ</t>
    </rPh>
    <phoneticPr fontId="92"/>
  </si>
  <si>
    <t>相談支援センターにおける年間ののべ相談件数</t>
    <rPh sb="12" eb="14">
      <t>ネンカン</t>
    </rPh>
    <phoneticPr fontId="8"/>
  </si>
  <si>
    <t>病病連携・病診連携の受入患者数</t>
    <rPh sb="12" eb="14">
      <t>カンジャ</t>
    </rPh>
    <phoneticPr fontId="8"/>
  </si>
  <si>
    <t>病病連携・病診連携の紹介患者数</t>
    <rPh sb="10" eb="12">
      <t>ショウカイ</t>
    </rPh>
    <rPh sb="12" eb="14">
      <t>カンジャ</t>
    </rPh>
    <phoneticPr fontId="8"/>
  </si>
  <si>
    <t xml:space="preserve">胸腔鏡下手術 </t>
    <phoneticPr fontId="92"/>
  </si>
  <si>
    <t>乳房再建術（乳房切除後）二次的</t>
    <rPh sb="0" eb="2">
      <t>ニュウボウ</t>
    </rPh>
    <rPh sb="2" eb="5">
      <t>サイケンジュツ</t>
    </rPh>
    <rPh sb="6" eb="8">
      <t>ニュウボウ</t>
    </rPh>
    <rPh sb="8" eb="10">
      <t>セツジョ</t>
    </rPh>
    <rPh sb="10" eb="11">
      <t>ゴ</t>
    </rPh>
    <rPh sb="12" eb="15">
      <t>ニジテキ</t>
    </rPh>
    <phoneticPr fontId="8"/>
  </si>
  <si>
    <t xml:space="preserve">開腹手術
</t>
    <rPh sb="0" eb="2">
      <t>カイフク</t>
    </rPh>
    <rPh sb="2" eb="4">
      <t>シュジュツ</t>
    </rPh>
    <phoneticPr fontId="97"/>
  </si>
  <si>
    <t>腹腔鏡下手術</t>
    <phoneticPr fontId="92"/>
  </si>
  <si>
    <t>胆のう・
胆管がん</t>
    <phoneticPr fontId="92"/>
  </si>
  <si>
    <t>乳がん</t>
    <phoneticPr fontId="92"/>
  </si>
  <si>
    <t>前立腺がん</t>
    <rPh sb="0" eb="3">
      <t>ゼンリツセン</t>
    </rPh>
    <phoneticPr fontId="97"/>
  </si>
  <si>
    <t>（8月の集計）</t>
    <phoneticPr fontId="92"/>
  </si>
  <si>
    <t>年換算</t>
    <rPh sb="0" eb="1">
      <t>ネン</t>
    </rPh>
    <rPh sb="1" eb="3">
      <t>カンサン</t>
    </rPh>
    <phoneticPr fontId="8"/>
  </si>
  <si>
    <t>（8月の集計）</t>
    <phoneticPr fontId="8"/>
  </si>
  <si>
    <t>うちロボット支援手術</t>
    <rPh sb="6" eb="8">
      <t>シエン</t>
    </rPh>
    <rPh sb="8" eb="10">
      <t>シュジュツ</t>
    </rPh>
    <phoneticPr fontId="92"/>
  </si>
  <si>
    <t>-</t>
    <phoneticPr fontId="8"/>
  </si>
  <si>
    <t>がん患者の身体的苦痛や精神心理的苦痛、社会的な問題等の把握及びそれらに対する適切な対応を、診断時から一貫して経時的に行っている。</t>
    <phoneticPr fontId="8"/>
  </si>
  <si>
    <t>妊よう性温存療法及びがん治療後の生殖補助医療に関する意思決定支援を行う体制を整備している。</t>
    <rPh sb="26" eb="32">
      <t>イシケッテイシエン</t>
    </rPh>
    <phoneticPr fontId="8"/>
  </si>
  <si>
    <t>当該がん医療圏において、国がん拠点病院が、地域の医療機関や在宅診療所等の医療・介護従事者とがんに関する医療提供体制や社会的支援のあり方について情報を共有し、役割分担や支援等について議論する場を設けることに協力している。</t>
    <phoneticPr fontId="8"/>
  </si>
  <si>
    <t>緩和ケアチームが地域の医療機関や在宅療養支援診療所等から定期的に連絡・相談を受ける体制を確保し、必要に応じて助言等を行っている。</t>
    <phoneticPr fontId="8"/>
  </si>
  <si>
    <t>※A項目の場合は1人以上の配置が必要です。</t>
    <phoneticPr fontId="8"/>
  </si>
  <si>
    <t>専門的な知識及び技能を有する医師以外の診療従事者の配置</t>
    <phoneticPr fontId="8"/>
  </si>
  <si>
    <t>患者調査の「病院の推計退院患者数（患者住所地　※２），二次医療圏×傷病分類別」の当該二次医療圏の悪性新生物の数値</t>
    <phoneticPr fontId="8"/>
  </si>
  <si>
    <t>※２. 病院の推計退院患者数（患者所在地）が「０」となる場合は、推計退院患者数（施設住所地）を使用すること。</t>
    <rPh sb="4" eb="6">
      <t>ビョウイン</t>
    </rPh>
    <rPh sb="7" eb="9">
      <t>スイケイ</t>
    </rPh>
    <rPh sb="9" eb="11">
      <t>タイイン</t>
    </rPh>
    <rPh sb="11" eb="14">
      <t>カンジャスウ</t>
    </rPh>
    <rPh sb="15" eb="17">
      <t>カンジャ</t>
    </rPh>
    <rPh sb="17" eb="20">
      <t>ショザイチ</t>
    </rPh>
    <rPh sb="28" eb="30">
      <t>バアイ</t>
    </rPh>
    <rPh sb="32" eb="34">
      <t>スイケイ</t>
    </rPh>
    <rPh sb="34" eb="36">
      <t>タイイン</t>
    </rPh>
    <rPh sb="36" eb="39">
      <t>カンジャスウ</t>
    </rPh>
    <rPh sb="40" eb="42">
      <t>シセツ</t>
    </rPh>
    <rPh sb="42" eb="44">
      <t>ジュウショ</t>
    </rPh>
    <rPh sb="44" eb="45">
      <t>チ</t>
    </rPh>
    <rPh sb="47" eb="49">
      <t>シヨウ</t>
    </rPh>
    <phoneticPr fontId="8"/>
  </si>
  <si>
    <t>※１. 例えば、同一患者が当月中に2回入院した場合は2件とすること。入院した患者がその日のうちに退院あるいは死亡した場合も1日として計上すること。</t>
    <phoneticPr fontId="8"/>
  </si>
  <si>
    <t>専任のがんに関する相談支援に携わる者を１人以上配置している。</t>
    <phoneticPr fontId="8"/>
  </si>
  <si>
    <t>がんに関する相談支援に携わる者を複数名配置している。</t>
    <phoneticPr fontId="8"/>
  </si>
  <si>
    <t>別紙13に詳細を記載してください。</t>
    <phoneticPr fontId="8"/>
  </si>
  <si>
    <t>一人以上配置されていることが望ましい。</t>
    <phoneticPr fontId="8"/>
  </si>
  <si>
    <t>治療に備えた事前の面談や準備のフローに組み込む等、診療の経過の中で患者が必要とするときに確実に利用できるよう繰り返し案内を行っている。</t>
    <phoneticPr fontId="8"/>
  </si>
  <si>
    <t>＜相談支援センターの業務＞</t>
    <rPh sb="1" eb="5">
      <t>ソウダンシエン</t>
    </rPh>
    <rPh sb="10" eb="12">
      <t>ギョウム</t>
    </rPh>
    <phoneticPr fontId="8"/>
  </si>
  <si>
    <t>①</t>
    <phoneticPr fontId="8"/>
  </si>
  <si>
    <t>②</t>
    <phoneticPr fontId="8"/>
  </si>
  <si>
    <t>ア</t>
    <phoneticPr fontId="8"/>
  </si>
  <si>
    <t>イ</t>
    <phoneticPr fontId="8"/>
  </si>
  <si>
    <t>自施設で対応可能ながん種や治療法等の診療機能及び、連携する医療機関</t>
    <rPh sb="0" eb="3">
      <t>ジシセツ</t>
    </rPh>
    <rPh sb="4" eb="6">
      <t>タイオウ</t>
    </rPh>
    <rPh sb="6" eb="8">
      <t>カノウ</t>
    </rPh>
    <rPh sb="11" eb="12">
      <t>シュ</t>
    </rPh>
    <rPh sb="13" eb="15">
      <t>チリョウ</t>
    </rPh>
    <rPh sb="15" eb="16">
      <t>ホウ</t>
    </rPh>
    <rPh sb="16" eb="17">
      <t>ナド</t>
    </rPh>
    <rPh sb="18" eb="22">
      <t>シンリョウキノウ</t>
    </rPh>
    <rPh sb="22" eb="23">
      <t>オヨ</t>
    </rPh>
    <rPh sb="25" eb="27">
      <t>レンケイ</t>
    </rPh>
    <rPh sb="29" eb="33">
      <t>イリョウキカン</t>
    </rPh>
    <phoneticPr fontId="8"/>
  </si>
  <si>
    <t>ウ</t>
    <phoneticPr fontId="8"/>
  </si>
  <si>
    <t>アスベストによる肺がん及び中皮腫</t>
    <rPh sb="8" eb="9">
      <t>ハイ</t>
    </rPh>
    <rPh sb="11" eb="12">
      <t>オヨ</t>
    </rPh>
    <rPh sb="13" eb="15">
      <t>チュウヒ</t>
    </rPh>
    <rPh sb="15" eb="16">
      <t>シュ</t>
    </rPh>
    <phoneticPr fontId="8"/>
  </si>
  <si>
    <t>エ</t>
    <phoneticPr fontId="8"/>
  </si>
  <si>
    <t>HTLV―１関連疾患であるALT</t>
    <rPh sb="6" eb="10">
      <t>カンレンシッカン</t>
    </rPh>
    <phoneticPr fontId="8"/>
  </si>
  <si>
    <t>オ</t>
    <phoneticPr fontId="8"/>
  </si>
  <si>
    <t>セカンドオピニオンの提示が可能な医師や医療機関の紹介</t>
    <rPh sb="10" eb="12">
      <t>テイジ</t>
    </rPh>
    <rPh sb="13" eb="15">
      <t>カノウ</t>
    </rPh>
    <rPh sb="16" eb="18">
      <t>イシ</t>
    </rPh>
    <rPh sb="19" eb="23">
      <t>イリョウキカン</t>
    </rPh>
    <rPh sb="24" eb="26">
      <t>ショウカイ</t>
    </rPh>
    <phoneticPr fontId="8"/>
  </si>
  <si>
    <t>カ</t>
    <phoneticPr fontId="8"/>
  </si>
  <si>
    <t>高齢者のがん治療</t>
    <rPh sb="6" eb="8">
      <t>チリョウ</t>
    </rPh>
    <phoneticPr fontId="8"/>
  </si>
  <si>
    <t>キ</t>
    <phoneticPr fontId="8"/>
  </si>
  <si>
    <t>患者の治療や意思決定</t>
    <rPh sb="0" eb="2">
      <t>カンジャ</t>
    </rPh>
    <rPh sb="3" eb="5">
      <t>チリョウ</t>
    </rPh>
    <rPh sb="6" eb="10">
      <t>イシケッテイ</t>
    </rPh>
    <phoneticPr fontId="8"/>
  </si>
  <si>
    <t>③</t>
    <phoneticPr fontId="8"/>
  </si>
  <si>
    <t>がん患者の療養生活</t>
    <rPh sb="2" eb="4">
      <t>カンジャ</t>
    </rPh>
    <rPh sb="5" eb="9">
      <t>リョウヨウセイカツ</t>
    </rPh>
    <phoneticPr fontId="8"/>
  </si>
  <si>
    <t>就労（産業保健総合支援センターや職業安定所等との効果的な連携）</t>
    <rPh sb="0" eb="2">
      <t>シュウロウ</t>
    </rPh>
    <rPh sb="3" eb="5">
      <t>サンギョウ</t>
    </rPh>
    <rPh sb="5" eb="7">
      <t>ホケン</t>
    </rPh>
    <rPh sb="7" eb="9">
      <t>ソウゴウ</t>
    </rPh>
    <rPh sb="9" eb="11">
      <t>シエン</t>
    </rPh>
    <rPh sb="16" eb="21">
      <t>ショクギョウアンテイジョ</t>
    </rPh>
    <rPh sb="21" eb="22">
      <t>ナド</t>
    </rPh>
    <rPh sb="24" eb="27">
      <t>コウカテキ</t>
    </rPh>
    <rPh sb="28" eb="30">
      <t>レンケイ</t>
    </rPh>
    <phoneticPr fontId="8"/>
  </si>
  <si>
    <t>経済的支援</t>
    <rPh sb="0" eb="5">
      <t>ケイザイテキシエン</t>
    </rPh>
    <phoneticPr fontId="8"/>
  </si>
  <si>
    <t>小児がんの長期フォローアップ</t>
    <rPh sb="5" eb="7">
      <t>チョウキ</t>
    </rPh>
    <phoneticPr fontId="8"/>
  </si>
  <si>
    <t>アピアランスケアに関する相談</t>
    <rPh sb="9" eb="10">
      <t>カン</t>
    </rPh>
    <rPh sb="12" eb="14">
      <t>ソウダン</t>
    </rPh>
    <phoneticPr fontId="8"/>
  </si>
  <si>
    <t>④</t>
    <phoneticPr fontId="8"/>
  </si>
  <si>
    <t>その他</t>
    <rPh sb="2" eb="3">
      <t>ホカ</t>
    </rPh>
    <phoneticPr fontId="8"/>
  </si>
  <si>
    <t>地域の医療機関におけるがん医療の連携協力体制の事例に関する情報収集・提供</t>
    <rPh sb="0" eb="2">
      <t>チイキ</t>
    </rPh>
    <rPh sb="3" eb="7">
      <t>イリョウキカン</t>
    </rPh>
    <rPh sb="13" eb="15">
      <t>イリョウ</t>
    </rPh>
    <rPh sb="16" eb="18">
      <t>レンケイ</t>
    </rPh>
    <rPh sb="18" eb="22">
      <t>キョウリョクタイセイ</t>
    </rPh>
    <rPh sb="23" eb="25">
      <t>ジレイ</t>
    </rPh>
    <rPh sb="26" eb="27">
      <t>カン</t>
    </rPh>
    <rPh sb="29" eb="31">
      <t>ジョウホウ</t>
    </rPh>
    <rPh sb="31" eb="33">
      <t>シュウシュウ</t>
    </rPh>
    <rPh sb="34" eb="36">
      <t>テイキョウ</t>
    </rPh>
    <phoneticPr fontId="8"/>
  </si>
  <si>
    <t>医療関係者と患者会等が共同で運営するサポートグループ活動や患者サロンの定期開催等の患者活動に対する支援</t>
    <rPh sb="0" eb="5">
      <t>イリョウカンケイシャ</t>
    </rPh>
    <rPh sb="6" eb="9">
      <t>カンジャカイ</t>
    </rPh>
    <rPh sb="9" eb="10">
      <t>ナド</t>
    </rPh>
    <rPh sb="11" eb="13">
      <t>キョウドウ</t>
    </rPh>
    <rPh sb="14" eb="16">
      <t>ウンエイ</t>
    </rPh>
    <rPh sb="26" eb="28">
      <t>カツドウ</t>
    </rPh>
    <rPh sb="29" eb="31">
      <t>カンジャ</t>
    </rPh>
    <rPh sb="35" eb="39">
      <t>テイキカイサイ</t>
    </rPh>
    <rPh sb="39" eb="40">
      <t>ナド</t>
    </rPh>
    <rPh sb="41" eb="45">
      <t>カンジャカツドウ</t>
    </rPh>
    <rPh sb="46" eb="47">
      <t>タイ</t>
    </rPh>
    <rPh sb="49" eb="51">
      <t>シエン</t>
    </rPh>
    <phoneticPr fontId="8"/>
  </si>
  <si>
    <t>相談支援に携わる者に対する教育と支援サービス向上に向けた取組</t>
    <rPh sb="0" eb="4">
      <t>ソウダンシエン</t>
    </rPh>
    <rPh sb="5" eb="6">
      <t>タズサ</t>
    </rPh>
    <rPh sb="8" eb="9">
      <t>モノ</t>
    </rPh>
    <rPh sb="10" eb="11">
      <t>タイ</t>
    </rPh>
    <rPh sb="13" eb="15">
      <t>キョウイク</t>
    </rPh>
    <rPh sb="16" eb="18">
      <t>シエン</t>
    </rPh>
    <rPh sb="22" eb="24">
      <t>コウジョウ</t>
    </rPh>
    <rPh sb="25" eb="26">
      <t>ム</t>
    </rPh>
    <rPh sb="28" eb="29">
      <t>ト</t>
    </rPh>
    <rPh sb="29" eb="30">
      <t>ク</t>
    </rPh>
    <phoneticPr fontId="8"/>
  </si>
  <si>
    <t>⑤</t>
    <phoneticPr fontId="8"/>
  </si>
  <si>
    <t>がんゲノム医療に関する相談を提供しているか、又は適切な医療機関に紹介している。</t>
    <rPh sb="5" eb="7">
      <t>イリョウ</t>
    </rPh>
    <rPh sb="8" eb="9">
      <t>カン</t>
    </rPh>
    <rPh sb="11" eb="13">
      <t>ソウダン</t>
    </rPh>
    <rPh sb="14" eb="16">
      <t>テイキョウ</t>
    </rPh>
    <rPh sb="22" eb="23">
      <t>マタ</t>
    </rPh>
    <rPh sb="24" eb="26">
      <t>テキセツ</t>
    </rPh>
    <rPh sb="27" eb="31">
      <t>イリョウキカン</t>
    </rPh>
    <rPh sb="32" eb="34">
      <t>ショウカイ</t>
    </rPh>
    <phoneticPr fontId="8"/>
  </si>
  <si>
    <t>希少がんに関する相談を提供しているか、又は適切な医療機関に紹介している。</t>
    <rPh sb="8" eb="10">
      <t>ソウダン</t>
    </rPh>
    <phoneticPr fontId="8"/>
  </si>
  <si>
    <t>がん患者に伴う生殖機能への影響や、生殖機能の温存に関する相談を提供しているか、又は適切な医療機関に紹介している。</t>
    <rPh sb="2" eb="4">
      <t>カンジャ</t>
    </rPh>
    <rPh sb="5" eb="6">
      <t>トモナ</t>
    </rPh>
    <rPh sb="7" eb="9">
      <t>セイショク</t>
    </rPh>
    <rPh sb="9" eb="11">
      <t>キノウ</t>
    </rPh>
    <rPh sb="13" eb="15">
      <t>エイキョウ</t>
    </rPh>
    <rPh sb="17" eb="19">
      <t>セイショク</t>
    </rPh>
    <rPh sb="19" eb="21">
      <t>キノウ</t>
    </rPh>
    <rPh sb="22" eb="24">
      <t>オンゾン</t>
    </rPh>
    <rPh sb="25" eb="26">
      <t>カン</t>
    </rPh>
    <rPh sb="28" eb="30">
      <t>ソウダン</t>
    </rPh>
    <phoneticPr fontId="8"/>
  </si>
  <si>
    <t>AYA世代にあるがん患者に対する治療療養や就学、就労支援に関する相談を提供しているか、又は適切な医療機関に紹介している。</t>
    <rPh sb="3" eb="5">
      <t>セダイ</t>
    </rPh>
    <rPh sb="10" eb="12">
      <t>カンジャ</t>
    </rPh>
    <rPh sb="13" eb="14">
      <t>タイ</t>
    </rPh>
    <rPh sb="16" eb="18">
      <t>チリョウ</t>
    </rPh>
    <rPh sb="18" eb="20">
      <t>リョウヨウ</t>
    </rPh>
    <rPh sb="21" eb="23">
      <t>シュウガク</t>
    </rPh>
    <rPh sb="24" eb="28">
      <t>シュウロウシエン</t>
    </rPh>
    <rPh sb="29" eb="30">
      <t>カン</t>
    </rPh>
    <rPh sb="32" eb="34">
      <t>ソウダン</t>
    </rPh>
    <phoneticPr fontId="8"/>
  </si>
  <si>
    <t>障害のある患者への支援に関する相談を提供しているか、又は適切な医療機関に紹介している。</t>
    <rPh sb="0" eb="2">
      <t>ショウガイ</t>
    </rPh>
    <rPh sb="5" eb="7">
      <t>カンジャ</t>
    </rPh>
    <rPh sb="9" eb="11">
      <t>シエン</t>
    </rPh>
    <rPh sb="12" eb="13">
      <t>カン</t>
    </rPh>
    <rPh sb="15" eb="17">
      <t>ソウダン</t>
    </rPh>
    <phoneticPr fontId="8"/>
  </si>
  <si>
    <t>以下に示す項目等について、がん相談支援センターが窓口となり、病院全体で対応できる体制を整備している。</t>
    <rPh sb="0" eb="2">
      <t>イカ</t>
    </rPh>
    <rPh sb="3" eb="4">
      <t>シメ</t>
    </rPh>
    <rPh sb="5" eb="7">
      <t>コウモク</t>
    </rPh>
    <rPh sb="7" eb="8">
      <t>ナド</t>
    </rPh>
    <rPh sb="15" eb="19">
      <t>ソウダンシエン</t>
    </rPh>
    <rPh sb="24" eb="26">
      <t>マドグチ</t>
    </rPh>
    <rPh sb="30" eb="34">
      <t>ビョウインゼンタイ</t>
    </rPh>
    <rPh sb="35" eb="37">
      <t>タイオウ</t>
    </rPh>
    <rPh sb="40" eb="42">
      <t>タイセイ</t>
    </rPh>
    <rPh sb="43" eb="45">
      <t>セイビ</t>
    </rPh>
    <phoneticPr fontId="8"/>
  </si>
  <si>
    <t>がんの予防やがん検診に関する情報の提供</t>
    <phoneticPr fontId="8"/>
  </si>
  <si>
    <t>がんの治療に関する一般的な情報の提供</t>
    <phoneticPr fontId="8"/>
  </si>
  <si>
    <t>がんの病態や標準的治療法</t>
    <rPh sb="3" eb="5">
      <t>ビョウタイ</t>
    </rPh>
    <rPh sb="6" eb="11">
      <t>ヒョウジュンテキチリョウ</t>
    </rPh>
    <rPh sb="11" eb="12">
      <t>ホウ</t>
    </rPh>
    <phoneticPr fontId="8"/>
  </si>
  <si>
    <t>がんとの共生に関する情報の提供・相談支援</t>
    <rPh sb="4" eb="6">
      <t>キョウセイ</t>
    </rPh>
    <rPh sb="7" eb="8">
      <t>カン</t>
    </rPh>
    <rPh sb="10" eb="12">
      <t>ジョウホウ</t>
    </rPh>
    <rPh sb="13" eb="15">
      <t>テイキョウ</t>
    </rPh>
    <rPh sb="16" eb="20">
      <t>ソウダンシエン</t>
    </rPh>
    <phoneticPr fontId="8"/>
  </si>
  <si>
    <t>その他相談支援に関すること</t>
    <rPh sb="2" eb="3">
      <t>ホカ</t>
    </rPh>
    <rPh sb="3" eb="7">
      <t>ソウダンシエン</t>
    </rPh>
    <rPh sb="8" eb="9">
      <t>カン</t>
    </rPh>
    <phoneticPr fontId="8"/>
  </si>
  <si>
    <t>339が"はい"の場合は要件区分がCになります。</t>
    <phoneticPr fontId="8"/>
  </si>
  <si>
    <t>別紙21に詳細を記載してください。</t>
    <phoneticPr fontId="8"/>
  </si>
  <si>
    <t>〇「自施設で放射線治療を実施している」で「いいえ」とした場合、138～151行目を便宜上0または「-」としてください。（未入力チェックのため）</t>
    <phoneticPr fontId="8"/>
  </si>
  <si>
    <t>※以下、「常勤職員」の人数を回答する項目において、非常勤職員を常勤換算して常勤職員と合算することは不可です。
〇「自施設で放射線治療を実施している」で「いいえ」とした場合、138～151行目を便宜上0または「-」としてください。（未入力チェックのため）</t>
    <phoneticPr fontId="8"/>
  </si>
  <si>
    <t>C</t>
    <phoneticPr fontId="8"/>
  </si>
  <si>
    <t>A</t>
    <phoneticPr fontId="8"/>
  </si>
  <si>
    <t>大阪府がん診療拠点病院　現況報告書の入力について
以下をご注意ください。</t>
    <rPh sb="0" eb="3">
      <t>オオサカフ</t>
    </rPh>
    <rPh sb="5" eb="7">
      <t>シンリョウ</t>
    </rPh>
    <rPh sb="7" eb="9">
      <t>キョテン</t>
    </rPh>
    <rPh sb="9" eb="11">
      <t>ビョウイン</t>
    </rPh>
    <rPh sb="12" eb="14">
      <t>ゲンキョウ</t>
    </rPh>
    <rPh sb="14" eb="17">
      <t>ホウコクショ</t>
    </rPh>
    <rPh sb="18" eb="20">
      <t>ニュウリョク</t>
    </rPh>
    <rPh sb="25" eb="27">
      <t>イカ</t>
    </rPh>
    <rPh sb="29" eb="31">
      <t>チュウイ</t>
    </rPh>
    <phoneticPr fontId="8"/>
  </si>
  <si>
    <t>別紙18</t>
    <rPh sb="0" eb="2">
      <t>ベッシ</t>
    </rPh>
    <phoneticPr fontId="8"/>
  </si>
  <si>
    <r>
      <t>がんの治療に際する妊</t>
    </r>
    <r>
      <rPr>
        <sz val="14"/>
        <color rgb="FFFF0000"/>
        <rFont val="ＭＳ Ｐゴシック"/>
        <family val="3"/>
        <charset val="128"/>
      </rPr>
      <t>よう</t>
    </r>
    <r>
      <rPr>
        <sz val="14"/>
        <rFont val="ＭＳ Ｐゴシック"/>
        <family val="3"/>
        <charset val="128"/>
      </rPr>
      <t>性温存目的で精子凍結を行った患者の人数</t>
    </r>
    <rPh sb="20" eb="22">
      <t>とうけつ</t>
    </rPh>
    <phoneticPr fontId="8" type="Hiragana"/>
  </si>
  <si>
    <t>自施設で実施したがんの治療に際する妊よう性温存治療の状況（令和４年１月１日～12月31日）</t>
    <rPh sb="0" eb="1">
      <t>じ</t>
    </rPh>
    <rPh sb="1" eb="3">
      <t>しせつ</t>
    </rPh>
    <rPh sb="4" eb="6">
      <t>じっし</t>
    </rPh>
    <rPh sb="26" eb="28">
      <t>じょうきょう</t>
    </rPh>
    <rPh sb="29" eb="31">
      <t>れいわ</t>
    </rPh>
    <rPh sb="32" eb="33">
      <t>ねん</t>
    </rPh>
    <rPh sb="34" eb="35">
      <t>がつ</t>
    </rPh>
    <rPh sb="36" eb="37">
      <t>にち</t>
    </rPh>
    <rPh sb="40" eb="41">
      <t>がつ</t>
    </rPh>
    <rPh sb="43" eb="44">
      <t>にち</t>
    </rPh>
    <phoneticPr fontId="8" type="Hiragana"/>
  </si>
  <si>
    <t>がんの治療に際する妊よう性温存目的で未受精卵子の凍結保存を行った患者の人数</t>
    <rPh sb="18" eb="21">
      <t>みじゅせい</t>
    </rPh>
    <rPh sb="21" eb="23">
      <t>らんし</t>
    </rPh>
    <rPh sb="24" eb="26">
      <t>とうけつ</t>
    </rPh>
    <rPh sb="26" eb="28">
      <t>ほぞん</t>
    </rPh>
    <phoneticPr fontId="8" type="Hiragana"/>
  </si>
  <si>
    <t>がんの治療に際する妊よう性温存目的で受精卵（胚）の凍結保存を行った患者の人数</t>
    <rPh sb="18" eb="21">
      <t>じゅせいらん</t>
    </rPh>
    <rPh sb="22" eb="23">
      <t>はい</t>
    </rPh>
    <rPh sb="25" eb="27">
      <t>とうけつ</t>
    </rPh>
    <rPh sb="27" eb="29">
      <t>ほぞん</t>
    </rPh>
    <phoneticPr fontId="8" type="Hiragana"/>
  </si>
  <si>
    <t>がんの治療に際する妊よう性温存目的で卵巣組織の凍結保存を行った患者の人数</t>
    <rPh sb="18" eb="20">
      <t>らんそう</t>
    </rPh>
    <rPh sb="20" eb="22">
      <t>そしき</t>
    </rPh>
    <rPh sb="23" eb="25">
      <t>とうけつ</t>
    </rPh>
    <rPh sb="25" eb="27">
      <t>ほぞん</t>
    </rPh>
    <phoneticPr fontId="8" type="Hiragana"/>
  </si>
  <si>
    <t>専任の薬物療法に携わる専門的な知識及び技能を有する常勤の医師の人数</t>
  </si>
  <si>
    <t>＜提出資料一覧＞</t>
    <rPh sb="1" eb="3">
      <t>テイシュツ</t>
    </rPh>
    <rPh sb="3" eb="5">
      <t>シリョウ</t>
    </rPh>
    <rPh sb="5" eb="7">
      <t>イチラン</t>
    </rPh>
    <phoneticPr fontId="8"/>
  </si>
  <si>
    <t>「大阪府のがん・生殖医療ネットワークに加入」について、今回加入届を同時に提出する場合は「はい」を選択してください。</t>
    <rPh sb="27" eb="29">
      <t>コンカイ</t>
    </rPh>
    <rPh sb="29" eb="32">
      <t>カニュウトドケ</t>
    </rPh>
    <rPh sb="33" eb="35">
      <t>ドウジ</t>
    </rPh>
    <rPh sb="36" eb="38">
      <t>テイシュツ</t>
    </rPh>
    <rPh sb="40" eb="42">
      <t>バアイ</t>
    </rPh>
    <rPh sb="48" eb="50">
      <t>センタク</t>
    </rPh>
    <phoneticPr fontId="8"/>
  </si>
  <si>
    <t>令和４年１月１日～12月31日</t>
  </si>
  <si>
    <t>令和５年９月１日時点</t>
  </si>
  <si>
    <t>緩和ケア病棟の年間新入院患者数（令和４年１月１日～12月31日）</t>
  </si>
  <si>
    <t>緩和ケア病棟の年間死亡患者数（令和４年１月１日～12月31日）</t>
  </si>
  <si>
    <t>・緊急緩和ケア病床の入院患者数（令和４年１月１日～12月31日）</t>
  </si>
  <si>
    <t>・がんの難治性疼痛に対する神経ブロックの提供実施延べ人数（令和４年１月１日～12月31日）</t>
  </si>
  <si>
    <t>　　　　　　　　　　   期間：令和４年１月１日～12月31日</t>
    <phoneticPr fontId="8"/>
  </si>
  <si>
    <t>（期間：令和４年１月１日～12月31日）</t>
  </si>
  <si>
    <t>令和５年９月１日時点について記載</t>
  </si>
  <si>
    <t>様式4（機能別）の該当指定要件のAのうち満たしていない項目について
※最初は「不要」と表示されます。未充足要件がある場合は必ず別紙１に様式４（機能別）シートのA列（左端）で赤色に着色された番号を記入し、満たしていない項目とその理由と今後の見通し等について具体的に記載してください。</t>
    <rPh sb="50" eb="53">
      <t>ミジュウソク</t>
    </rPh>
    <rPh sb="53" eb="55">
      <t>ヨウケン</t>
    </rPh>
    <phoneticPr fontId="8"/>
  </si>
  <si>
    <t>肺がん、胃がん、肝がん、大腸がん及び乳がんとそれ以外のがんに対して、自施設で対応しない診療内容</t>
    <phoneticPr fontId="8"/>
  </si>
  <si>
    <t>大阪府がん診療拠点病院　現況報告書</t>
    <rPh sb="0" eb="3">
      <t>おおさかふ</t>
    </rPh>
    <phoneticPr fontId="8" type="Hiragana"/>
  </si>
  <si>
    <t>肺がん、胃がん、肝がん、大腸がん及び乳がん並びにその他各医療機関が専門とするがんについて、手術、放射線治療及び薬物療法を効果的に組み合わせた集学的治療、リハビリテーション及び緩和ケア（以下「集学的治療等」という。）を提供する体制を有する（放射線治療については、他の医療機関との連携によって対応できる体制を有することも可とする。また、肺がんについては手術、放射線治療及び薬物療法のいずれかを自院で提供する場合は、集学的治療を提供できる体制を有するものとみなす。）とともに、各学会の診療ガイドラインに準ずる標準的治療（以下「標準的治療」という。）等がん患者の状態に応じた適切な治療を提供している。</t>
    <phoneticPr fontId="8"/>
  </si>
  <si>
    <t>手術療法、放射線治療、薬物療法の提供体制の特記事項</t>
    <rPh sb="8" eb="10">
      <t>チリョウ</t>
    </rPh>
    <phoneticPr fontId="8"/>
  </si>
  <si>
    <t>自施設で密封小線源治療に必要な放射線治療病室を整備している。
※「自施設で放射線治療を実施している」で「いいえ」とした場合、便宜上「-」を選択してください（未入力チェックのため）。</t>
    <rPh sb="0" eb="1">
      <t>ジ</t>
    </rPh>
    <rPh sb="1" eb="3">
      <t>シセツ</t>
    </rPh>
    <rPh sb="4" eb="6">
      <t>ミップウ</t>
    </rPh>
    <rPh sb="6" eb="9">
      <t>ショウセンゲン</t>
    </rPh>
    <rPh sb="9" eb="11">
      <t>チリョウ</t>
    </rPh>
    <rPh sb="12" eb="14">
      <t>ヒツヨウ</t>
    </rPh>
    <rPh sb="15" eb="18">
      <t>ホウシャセン</t>
    </rPh>
    <rPh sb="18" eb="20">
      <t>チリョウ</t>
    </rPh>
    <rPh sb="20" eb="22">
      <t>ビョウシツ</t>
    </rPh>
    <rPh sb="23" eb="25">
      <t>セイビ</t>
    </rPh>
    <phoneticPr fontId="8"/>
  </si>
  <si>
    <t>専用治療病室を要する核医学治療（RI内用療法）や粒子線治療等の高度な放射線治療について、患者に情報提供を行うとともに、必要に応じて適切な医療機関へ紹介する体制を整備している。※「自施設で放射線治療を実施している」で「いいえ」とした場合、便宜上「-」を選択してください（未入力チェックのため）。</t>
    <phoneticPr fontId="8"/>
  </si>
  <si>
    <t>RI内用療法に必要な放射線治療病室を整備している。
※「自施設で放射線治療を実施している」で「いいえ」とした場合、便宜上「-」を選択してください（未入力チェックのため）。</t>
    <rPh sb="10" eb="13">
      <t>ホウシャセン</t>
    </rPh>
    <phoneticPr fontId="8"/>
  </si>
  <si>
    <t>粒子線治療に必要な放射線治療設備を整備している。
※「自施設で放射線治療を実施している」で「いいえ」とした場合、便宜上「-」を選択してください（未入力チェックのため）。</t>
    <rPh sb="0" eb="2">
      <t>リュウシ</t>
    </rPh>
    <rPh sb="2" eb="3">
      <t>セン</t>
    </rPh>
    <rPh sb="3" eb="5">
      <t>チリョウ</t>
    </rPh>
    <rPh sb="6" eb="8">
      <t>ヒツヨウ</t>
    </rPh>
    <rPh sb="12" eb="14">
      <t>チリョウ</t>
    </rPh>
    <rPh sb="14" eb="16">
      <t>セツビ</t>
    </rPh>
    <rPh sb="17" eb="19">
      <t>セイビ</t>
    </rPh>
    <phoneticPr fontId="8"/>
  </si>
  <si>
    <t>関連する学会のガイドライン等も参考に、第三者機関による出力線量測定を行い、放射線治療の品質管理を行っている。
※「自施設で放射線治療を実施している」で「いいえ」とした場合、便宜上「-」を選択してください（未入力チェックのため）。</t>
    <phoneticPr fontId="8"/>
  </si>
  <si>
    <t>　　　　　　　　　　　　　　　　　　　　　　直近で実施した第三者機関による出力線量測定の時期を明記すること。（YYYY/MM、例：202209）
※「自施設で放射線治療を実施している」で「いいえ」とした場合、便宜上「0」と記入してください（未入力チェックのため）。</t>
    <rPh sb="22" eb="24">
      <t>チョッキン</t>
    </rPh>
    <rPh sb="25" eb="27">
      <t>ジッシ</t>
    </rPh>
    <rPh sb="29" eb="32">
      <t>ダイサンシャ</t>
    </rPh>
    <rPh sb="32" eb="34">
      <t>キカン</t>
    </rPh>
    <rPh sb="37" eb="39">
      <t>シュツリョク</t>
    </rPh>
    <rPh sb="39" eb="41">
      <t>センリョウ</t>
    </rPh>
    <rPh sb="41" eb="43">
      <t>ソクテイ</t>
    </rPh>
    <rPh sb="44" eb="46">
      <t>ジキ</t>
    </rPh>
    <rPh sb="47" eb="49">
      <t>メイキ</t>
    </rPh>
    <rPh sb="63" eb="64">
      <t>レイ</t>
    </rPh>
    <rPh sb="111" eb="113">
      <t>キニュウ</t>
    </rPh>
    <phoneticPr fontId="8"/>
  </si>
  <si>
    <t>　　　　　　　　　　　　　　　　　　　　　　測定機関名を記入すること。
※「自施設で放射線治療を実施している」で「いいえ」とした場合、便宜上「0」と記入してください（未入力チェックのため）。</t>
    <rPh sb="22" eb="24">
      <t>ソクテイ</t>
    </rPh>
    <rPh sb="24" eb="26">
      <t>キカン</t>
    </rPh>
    <rPh sb="26" eb="27">
      <t>メイ</t>
    </rPh>
    <rPh sb="28" eb="30">
      <t>キニュウ</t>
    </rPh>
    <phoneticPr fontId="8"/>
  </si>
  <si>
    <t>　　　　　　　　　　　　　　　　　　　　　　基準線量の±５％の水準以内である。
※「自施設で放射線治療を実施している」で「いいえ」とした場合、便宜上「-」を選択してください（未入力チェックのため）。</t>
    <rPh sb="22" eb="24">
      <t>キジュン</t>
    </rPh>
    <rPh sb="24" eb="26">
      <t>センリョウ</t>
    </rPh>
    <rPh sb="31" eb="33">
      <t>スイジュン</t>
    </rPh>
    <rPh sb="33" eb="35">
      <t>イナイ</t>
    </rPh>
    <phoneticPr fontId="8"/>
  </si>
  <si>
    <t>画像下治療（ＩＶＲ）を提供している。※「自施設で放射線治療を実施している」で「いいえ」とした場合、便宜上「-」を選択してください（未入力チェックのため）。</t>
    <phoneticPr fontId="8"/>
  </si>
  <si>
    <t>（ア）、（イ）を実施するため、がん診療に携わる全ての診療従事者の対応能力を向上させることが必要であり、これを支援するために組織上明確に位置付けられた緩和ケアチームにより、以下を提供するよう体制を整備している。</t>
    <phoneticPr fontId="8"/>
  </si>
  <si>
    <t>（２）のイのウに規定する看護師は、苦痛の把握の支援や専門的緩和ケアの提供に関する調整等、外来・病棟の看護業務を支援・強化する役割を担っている。</t>
    <rPh sb="62" eb="64">
      <t>ヤクワリ</t>
    </rPh>
    <rPh sb="65" eb="66">
      <t>ニナ</t>
    </rPh>
    <phoneticPr fontId="8"/>
  </si>
  <si>
    <t>（ア）から（キ）により、緩和ケアの提供がなされる旨を、院内の見やすい場所での掲示や入院時の資料配布、ホームページ上の公開等により、がん患者及び家族に対しわかりやすく情報提供を行っている。入院時においては、緩和ケアの提供がなされる旨の資料を配布している。</t>
    <rPh sb="93" eb="96">
      <t>ニュウインジ</t>
    </rPh>
    <rPh sb="102" eb="104">
      <t>カンワ</t>
    </rPh>
    <rPh sb="107" eb="109">
      <t>テイキョウ</t>
    </rPh>
    <rPh sb="114" eb="115">
      <t>ムネ</t>
    </rPh>
    <rPh sb="116" eb="118">
      <t>シリョウ</t>
    </rPh>
    <rPh sb="119" eb="121">
      <t>ハイフ</t>
    </rPh>
    <phoneticPr fontId="8"/>
  </si>
  <si>
    <t>がん患者に対するB-010 診療情報提供書（II）の算定件数　（期間：令和４年１月１日～12月31日）※0件の場合は「0」と記載してください。（未入力チェックのため）</t>
    <rPh sb="2" eb="4">
      <t>カンジャ</t>
    </rPh>
    <rPh sb="5" eb="6">
      <t>タイ</t>
    </rPh>
    <rPh sb="14" eb="16">
      <t>シンリョウ</t>
    </rPh>
    <rPh sb="16" eb="18">
      <t>ジョウホウ</t>
    </rPh>
    <rPh sb="18" eb="20">
      <t>テイキョウ</t>
    </rPh>
    <rPh sb="20" eb="21">
      <t>ショ</t>
    </rPh>
    <rPh sb="26" eb="28">
      <t>サンテイ</t>
    </rPh>
    <rPh sb="28" eb="30">
      <t>ケンスウ</t>
    </rPh>
    <rPh sb="32" eb="34">
      <t>キカン</t>
    </rPh>
    <rPh sb="35" eb="37">
      <t>レイワ</t>
    </rPh>
    <rPh sb="38" eb="39">
      <t>ネン</t>
    </rPh>
    <rPh sb="40" eb="41">
      <t>ガツ</t>
    </rPh>
    <rPh sb="42" eb="43">
      <t>ニチ</t>
    </rPh>
    <rPh sb="46" eb="47">
      <t>ガツ</t>
    </rPh>
    <rPh sb="49" eb="50">
      <t>ニチ</t>
    </rPh>
    <rPh sb="53" eb="54">
      <t>ケン</t>
    </rPh>
    <rPh sb="55" eb="57">
      <t>バアイ</t>
    </rPh>
    <rPh sb="62" eb="64">
      <t>キサイ</t>
    </rPh>
    <rPh sb="72" eb="75">
      <t>ミニュウリョク</t>
    </rPh>
    <phoneticPr fontId="8"/>
  </si>
  <si>
    <t>当該施設で対応可能ながんについて、手術療法、放射線治療、薬物療法又は緩和ケアに携わる専門的な知識及び技能を有する医師によりセカンドオピニオンを提示する体制を整備し、患者にわかりやすく公表している。</t>
    <rPh sb="25" eb="27">
      <t>チリョウ</t>
    </rPh>
    <phoneticPr fontId="8"/>
  </si>
  <si>
    <t>希少がん・難治がんの患者の診断・治療に関しては、積極的に大阪府がん診療連携協議会における役割分担の整理を活用し、対応可能な施設への紹介やコンサルテーションで対応している。</t>
    <rPh sb="28" eb="31">
      <t>オオサカフ</t>
    </rPh>
    <rPh sb="33" eb="35">
      <t>シンリョウ</t>
    </rPh>
    <rPh sb="35" eb="37">
      <t>レンケイ</t>
    </rPh>
    <phoneticPr fontId="8"/>
  </si>
  <si>
    <t>大阪府のがん・生殖医療ネットワークに加入し、｢小児・ＡＹＡ世代のがん患者等の妊孕性温存療法研究促進事業」へ参画するとともに、対象となりうる患者や家族には必ず治療開始前に情報提供している。</t>
    <rPh sb="0" eb="3">
      <t>オオサカフ</t>
    </rPh>
    <phoneticPr fontId="8"/>
  </si>
  <si>
    <t>患者の希望を確認するとともに、がん治療を行う診療科が中心となって、院内または地域の生殖医療に関する診療科とともに、妊よう性温存療法及びがん治療後の生殖補助医療に関する情報提供を行う体制を整備している。</t>
    <phoneticPr fontId="8"/>
  </si>
  <si>
    <t>自施設において、がん・生殖医療に関する意思決定支援を行うことができる診療従事者の配置・育成を行っている。</t>
    <rPh sb="46" eb="47">
      <t>オコナ</t>
    </rPh>
    <phoneticPr fontId="8"/>
  </si>
  <si>
    <t>就学、就労、妊よう性の温存、アピアランスケア等に関する状況や本人の希望についても確認し、自施設もしくは連携施設のがん相談支援センターで対応できる体制を整備している。</t>
    <phoneticPr fontId="8"/>
  </si>
  <si>
    <t>一般社団法人AYAがんの医療と支援のあり方研究会の開催する「AYA世代がんサポート研修会」を受けた院内の診療従事者の人数
（尚、AYA世代支援チームに在籍する者に限らない）※0件の場合は「0」と記載してください。（未入力チェックのため）</t>
    <rPh sb="0" eb="2">
      <t>イッパン</t>
    </rPh>
    <rPh sb="2" eb="4">
      <t>シャダン</t>
    </rPh>
    <rPh sb="4" eb="6">
      <t>ホウジン</t>
    </rPh>
    <rPh sb="12" eb="14">
      <t>イリョウ</t>
    </rPh>
    <rPh sb="15" eb="17">
      <t>シエン</t>
    </rPh>
    <rPh sb="20" eb="21">
      <t>カタ</t>
    </rPh>
    <rPh sb="21" eb="24">
      <t>ケンキュウカイ</t>
    </rPh>
    <rPh sb="25" eb="27">
      <t>カイサイ</t>
    </rPh>
    <rPh sb="33" eb="35">
      <t>セダイ</t>
    </rPh>
    <rPh sb="41" eb="44">
      <t>ケンシュウカイ</t>
    </rPh>
    <rPh sb="46" eb="47">
      <t>ウ</t>
    </rPh>
    <rPh sb="52" eb="54">
      <t>シンリョウ</t>
    </rPh>
    <rPh sb="54" eb="57">
      <t>ジュウジシャ</t>
    </rPh>
    <rPh sb="58" eb="60">
      <t>ニンズウ</t>
    </rPh>
    <rPh sb="62" eb="63">
      <t>ナオ</t>
    </rPh>
    <rPh sb="67" eb="69">
      <t>セダイ</t>
    </rPh>
    <rPh sb="69" eb="71">
      <t>シエン</t>
    </rPh>
    <rPh sb="75" eb="77">
      <t>ザイセキ</t>
    </rPh>
    <rPh sb="79" eb="80">
      <t>モノ</t>
    </rPh>
    <rPh sb="81" eb="82">
      <t>カギ</t>
    </rPh>
    <phoneticPr fontId="8"/>
  </si>
  <si>
    <t>指定要件の箇所</t>
    <rPh sb="0" eb="4">
      <t>シテイヨウケン</t>
    </rPh>
    <rPh sb="5" eb="7">
      <t>カショ</t>
    </rPh>
    <phoneticPr fontId="8"/>
  </si>
  <si>
    <t>緩和ケア病棟について、別紙６に詳細を記載してください。</t>
    <rPh sb="0" eb="2">
      <t>カンワ</t>
    </rPh>
    <rPh sb="4" eb="6">
      <t>ビョウトウ</t>
    </rPh>
    <rPh sb="11" eb="13">
      <t>ベッシ</t>
    </rPh>
    <rPh sb="15" eb="17">
      <t>ショウサイ</t>
    </rPh>
    <rPh sb="18" eb="20">
      <t>キサイ</t>
    </rPh>
    <phoneticPr fontId="8"/>
  </si>
  <si>
    <t>73行目・74行目のいずれかが”はい”の場合のみ、自動的に”はい”が選択されます。</t>
    <rPh sb="25" eb="27">
      <t>ジドウ</t>
    </rPh>
    <rPh sb="27" eb="28">
      <t>テキ</t>
    </rPh>
    <rPh sb="34" eb="36">
      <t>センタク</t>
    </rPh>
    <phoneticPr fontId="8"/>
  </si>
  <si>
    <t>別紙20に詳細を記載してください。</t>
    <phoneticPr fontId="8"/>
  </si>
  <si>
    <t>妊よう性：子どもをつくるために必要な能力のこと。精子や卵子だけではなく、性機能や生殖器、内分泌機能も重要な要素である。
アピアランスケア：医学的・整容的・心理社会的支援を用いて、外見の変化を補完し、外見の変化に起因するがん患者の苦痛を軽減するケアのこと。</t>
    <phoneticPr fontId="8"/>
  </si>
  <si>
    <t>専門的な知識及び技能を有する医師の配置　</t>
    <phoneticPr fontId="8"/>
  </si>
  <si>
    <t>専任の薬物療法に携わる専門的な知識及び技能を有する常勤の医師の人数</t>
    <rPh sb="1" eb="2">
      <t>ニン</t>
    </rPh>
    <rPh sb="31" eb="33">
      <t>ニンズウ</t>
    </rPh>
    <phoneticPr fontId="8"/>
  </si>
  <si>
    <t>緩和ケアチームに配置されている、身体症状の緩和に携わる専門的な知識及び技能を有する医師の人数</t>
    <rPh sb="8" eb="10">
      <t>ハイチ</t>
    </rPh>
    <rPh sb="44" eb="46">
      <t>ニンズウ</t>
    </rPh>
    <phoneticPr fontId="8"/>
  </si>
  <si>
    <t>常勤換算：従業者の勤務延時間数を、常勤の従業者が勤務すべき時間数（法人により決められた時間数を基本とする。）で割ることにより、従業員数（非常勤の者を含む。）を常勤の従業員数に換算する。
※常勤換算1.0人以上の配置が必要です。整数以外でも回答可</t>
    <rPh sb="0" eb="4">
      <t>ジョウキンカンサン</t>
    </rPh>
    <rPh sb="94" eb="98">
      <t>ジョウキンカンサン</t>
    </rPh>
    <rPh sb="113" eb="115">
      <t>セイスウ</t>
    </rPh>
    <rPh sb="115" eb="117">
      <t>イガイ</t>
    </rPh>
    <rPh sb="119" eb="122">
      <t>カイトウカ</t>
    </rPh>
    <phoneticPr fontId="8"/>
  </si>
  <si>
    <t>※A項目の場合は一人以上の配置が必要です。</t>
    <phoneticPr fontId="8"/>
  </si>
  <si>
    <t>放射線治療部門に配置されている専任の常勤看護師の人数</t>
    <rPh sb="8" eb="10">
      <t>ハイチ</t>
    </rPh>
    <phoneticPr fontId="8"/>
  </si>
  <si>
    <t>※A項目の場合は一人以上の配置が必要です。</t>
    <rPh sb="2" eb="4">
      <t>コウモク</t>
    </rPh>
    <rPh sb="5" eb="7">
      <t>バアイ</t>
    </rPh>
    <phoneticPr fontId="8"/>
  </si>
  <si>
    <t>対応方法や関係機関との連携について、関係職種に情報共有を行う体制を構築している。</t>
    <phoneticPr fontId="8"/>
  </si>
  <si>
    <t>院内がん登録数
（基準：年間200件以上）</t>
    <rPh sb="9" eb="11">
      <t>キジュン</t>
    </rPh>
    <phoneticPr fontId="8"/>
  </si>
  <si>
    <t>悪性腫瘍の手術件数
（基準：年間200件以上）</t>
    <rPh sb="11" eb="13">
      <t>キジュン</t>
    </rPh>
    <phoneticPr fontId="8"/>
  </si>
  <si>
    <t>がんに係る薬物療法のべ患者数
（基準：年間400人以上）</t>
    <rPh sb="16" eb="18">
      <t>キジュン</t>
    </rPh>
    <phoneticPr fontId="8"/>
  </si>
  <si>
    <t>うち、外来化学療法のべ患者数※0人の場合は「0」と記載してください。（未入力チェックのため）</t>
    <rPh sb="3" eb="5">
      <t>ガイライ</t>
    </rPh>
    <rPh sb="5" eb="7">
      <t>カガク</t>
    </rPh>
    <rPh sb="7" eb="9">
      <t>リョウホウ</t>
    </rPh>
    <rPh sb="11" eb="14">
      <t>カンジャスウ</t>
    </rPh>
    <rPh sb="16" eb="17">
      <t>ニン</t>
    </rPh>
    <phoneticPr fontId="8"/>
  </si>
  <si>
    <t>緩和ケアチームの新規介入患者数　　
（基準：年間35人以上）</t>
    <rPh sb="19" eb="21">
      <t>キジュン</t>
    </rPh>
    <phoneticPr fontId="8"/>
  </si>
  <si>
    <t>自施設において、１に掲げる診療体制その他要件に関連する取組のために必要な人材の確保や育成に積極的に取り組んでいる。</t>
    <phoneticPr fontId="8"/>
  </si>
  <si>
    <t>（３）のほか、国がん拠点病院等が実施するがん医療において顔の見える関係性を構築し、がん医療の質の向上につながるよう、地域の診療従事者を対象とした研修やカンファレンスに積極的に協力するとともに参加している。</t>
    <rPh sb="28" eb="29">
      <t>カオ</t>
    </rPh>
    <rPh sb="30" eb="31">
      <t>ミ</t>
    </rPh>
    <rPh sb="33" eb="36">
      <t>カンケイセイ</t>
    </rPh>
    <rPh sb="37" eb="39">
      <t>コウチク</t>
    </rPh>
    <rPh sb="43" eb="45">
      <t>イリョウ</t>
    </rPh>
    <rPh sb="46" eb="47">
      <t>シツ</t>
    </rPh>
    <rPh sb="48" eb="50">
      <t>コウジョウ</t>
    </rPh>
    <rPh sb="58" eb="60">
      <t>チイキ</t>
    </rPh>
    <rPh sb="61" eb="66">
      <t>シンリョウジュウジシャ</t>
    </rPh>
    <rPh sb="67" eb="69">
      <t>タイショウ</t>
    </rPh>
    <rPh sb="72" eb="74">
      <t>ケンシュウ</t>
    </rPh>
    <phoneticPr fontId="8"/>
  </si>
  <si>
    <t>相談支援を行う機能を有する部門（がん相談支援センター）を設置し、アからクの体制を確保した上で、がん患者や家族等が持つ医療や療養等の課題に関して、病院を挙げて全人的な相談支援を行っている。</t>
    <phoneticPr fontId="8"/>
  </si>
  <si>
    <t>当該相談支援に携わる者のうち１名は、社会福祉士である。
※「がんに関する相談支援に携わる者を複数名配置している。」で「いいえ」とした場合、便宜上「-」を選択してください（未入力チェックのため）。</t>
    <phoneticPr fontId="8"/>
  </si>
  <si>
    <t>国がん拠点病院と連携して、院内外のがん患者及びその家族並びに地域の住民及び医療機関等からの相談等に対応する体制を整備している。</t>
    <rPh sb="0" eb="1">
      <t>クニ</t>
    </rPh>
    <rPh sb="3" eb="7">
      <t>キョテンビョウイン</t>
    </rPh>
    <rPh sb="8" eb="10">
      <t>レンケイ</t>
    </rPh>
    <phoneticPr fontId="8"/>
  </si>
  <si>
    <t>フィードバックの内容を自施設の相談支援の質の向上のために活用するとともに、医療圏がん診療ネットワーク協議会で報告し、他施設とも情報共有している。</t>
    <rPh sb="37" eb="40">
      <t>イリョウケン</t>
    </rPh>
    <rPh sb="42" eb="44">
      <t>シンリョウ</t>
    </rPh>
    <rPh sb="50" eb="53">
      <t>キョウギカイ</t>
    </rPh>
    <phoneticPr fontId="8"/>
  </si>
  <si>
    <t>がん相談支援センターの相談支援に携わる者は、大阪府の都道府県拠点病院が実施する相談支援に携わる者を対象とした研修を受講している。</t>
    <rPh sb="22" eb="25">
      <t>オオサカフ</t>
    </rPh>
    <phoneticPr fontId="8"/>
  </si>
  <si>
    <t>がん患者及びその家族が心の悩みや体験等を語り合うための患者サロン等の場を設けているか、又は自施設で設けることが難しい場合には、国がん拠点病院及び府がん拠点病院等と連携して設けている。</t>
    <rPh sb="43" eb="44">
      <t>マタ</t>
    </rPh>
    <rPh sb="45" eb="48">
      <t>ジシセツ</t>
    </rPh>
    <rPh sb="49" eb="50">
      <t>モウ</t>
    </rPh>
    <rPh sb="55" eb="56">
      <t>ムズカ</t>
    </rPh>
    <rPh sb="58" eb="60">
      <t>バアイ</t>
    </rPh>
    <rPh sb="63" eb="64">
      <t>クニ</t>
    </rPh>
    <rPh sb="66" eb="70">
      <t>キョテンビョウイン</t>
    </rPh>
    <rPh sb="70" eb="71">
      <t>オヨ</t>
    </rPh>
    <rPh sb="72" eb="73">
      <t>フ</t>
    </rPh>
    <rPh sb="75" eb="79">
      <t>キョテンビョウイン</t>
    </rPh>
    <rPh sb="79" eb="80">
      <t>ナド</t>
    </rPh>
    <rPh sb="81" eb="83">
      <t>レンケイ</t>
    </rPh>
    <rPh sb="85" eb="86">
      <t>モウ</t>
    </rPh>
    <phoneticPr fontId="8"/>
  </si>
  <si>
    <t>国立がん研究センターが実施する研修で初級認定者の認定を受けている、専任の院内がん登録の実務を担う者の人数</t>
    <rPh sb="18" eb="19">
      <t>ハツ</t>
    </rPh>
    <rPh sb="33" eb="35">
      <t>センニン</t>
    </rPh>
    <rPh sb="50" eb="52">
      <t>ニンズウ</t>
    </rPh>
    <phoneticPr fontId="8"/>
  </si>
  <si>
    <t>院内がん登録を活用することにより、大阪府の実施するがん対策等に必要な情報を提供している。</t>
    <rPh sb="17" eb="20">
      <t>オオサカフ</t>
    </rPh>
    <phoneticPr fontId="8"/>
  </si>
  <si>
    <t>希少がん、小児がん、ＡＹＡ世代のがん患者への治療及び支援（妊よう性温存療法を含む）やがんゲノム医療についても、自施設で提供できる場合や連携して実施する場合はその旨を広報している。</t>
    <phoneticPr fontId="8"/>
  </si>
  <si>
    <t>提供できる治療・支援の内容を広報している。※「希少がんへの治療及び支援を自施設もしくは連携する施設への紹介等で提供できる。」で「いいえ」とした場合、便宜上「-」を選択してください（未入力チェックのため）。</t>
    <rPh sb="0" eb="2">
      <t>テイキョウ</t>
    </rPh>
    <rPh sb="5" eb="7">
      <t>チリョウ</t>
    </rPh>
    <rPh sb="8" eb="10">
      <t>シエン</t>
    </rPh>
    <rPh sb="11" eb="13">
      <t>ナイヨウ</t>
    </rPh>
    <rPh sb="14" eb="16">
      <t>コウホウ</t>
    </rPh>
    <phoneticPr fontId="8"/>
  </si>
  <si>
    <t>提供できる治療・支援の内容を広報している。※「小児がんへの治療及び支援を自施設もしくは連携する施設への紹介等で提供できる。」で「いいえ」とした場合、便宜上「-」を選択してください（未入力チェックのため）。</t>
    <rPh sb="0" eb="2">
      <t>テイキョウ</t>
    </rPh>
    <rPh sb="5" eb="7">
      <t>チリョウ</t>
    </rPh>
    <rPh sb="8" eb="10">
      <t>シエン</t>
    </rPh>
    <rPh sb="11" eb="13">
      <t>ナイヨウ</t>
    </rPh>
    <rPh sb="14" eb="16">
      <t>コウホウ</t>
    </rPh>
    <phoneticPr fontId="8"/>
  </si>
  <si>
    <t>提供できる治療・支援の内容を広報している。※「AYA世代のがんへの治療及び支援を自施設もしくは連携する施設への紹介等で提供できる。」で「いいえ」とした場合、便宜上「-」を選択してください（未入力チェックのため）。</t>
    <rPh sb="0" eb="2">
      <t>テイキョウ</t>
    </rPh>
    <rPh sb="5" eb="7">
      <t>チリョウ</t>
    </rPh>
    <rPh sb="8" eb="10">
      <t>シエン</t>
    </rPh>
    <rPh sb="11" eb="13">
      <t>ナイヨウ</t>
    </rPh>
    <rPh sb="14" eb="16">
      <t>コウホウ</t>
    </rPh>
    <phoneticPr fontId="8"/>
  </si>
  <si>
    <t>妊よう性温存療法を自施設もしくは連携する施設への紹介等で提供できる。</t>
    <rPh sb="0" eb="1">
      <t>ニン</t>
    </rPh>
    <rPh sb="3" eb="4">
      <t>セイ</t>
    </rPh>
    <rPh sb="4" eb="6">
      <t>オンゾン</t>
    </rPh>
    <rPh sb="6" eb="8">
      <t>リョウホウ</t>
    </rPh>
    <phoneticPr fontId="8"/>
  </si>
  <si>
    <t>提供できる治療・支援の内容を広報している。※「妊よう性温存療法を自施設もしくは連携する施設への紹介等で提供できる。」で「いいえ」とした場合、便宜上「-」を選択してください（未入力チェックのため）。</t>
    <rPh sb="0" eb="2">
      <t>テイキョウ</t>
    </rPh>
    <rPh sb="5" eb="7">
      <t>チリョウ</t>
    </rPh>
    <rPh sb="8" eb="10">
      <t>シエン</t>
    </rPh>
    <rPh sb="11" eb="13">
      <t>ナイヨウ</t>
    </rPh>
    <rPh sb="14" eb="16">
      <t>コウホウ</t>
    </rPh>
    <phoneticPr fontId="8"/>
  </si>
  <si>
    <t>提供できる治療・支援の内容を広報している。※「がんゲノム医療への治療及び支援を自施設もしくは連携する施設への紹介等で提供できる。」で「いいえ」とした場合、便宜上「-」を選択してください（未入力チェックのため）。</t>
    <rPh sb="0" eb="2">
      <t>テイキョウ</t>
    </rPh>
    <rPh sb="5" eb="7">
      <t>チリョウ</t>
    </rPh>
    <rPh sb="8" eb="10">
      <t>シエン</t>
    </rPh>
    <rPh sb="11" eb="13">
      <t>ナイヨウ</t>
    </rPh>
    <rPh sb="14" eb="16">
      <t>コウホウ</t>
    </rPh>
    <phoneticPr fontId="8"/>
  </si>
  <si>
    <t>地域の定義としては少なくとも市民を含むこと。
令和４年１月１日～令和４年12月31日の期間の件数を記載してください。</t>
    <rPh sb="23" eb="25">
      <t>レイワ</t>
    </rPh>
    <rPh sb="26" eb="27">
      <t>ネン</t>
    </rPh>
    <rPh sb="28" eb="29">
      <t>ガツ</t>
    </rPh>
    <rPh sb="30" eb="31">
      <t>ニチ</t>
    </rPh>
    <rPh sb="32" eb="34">
      <t>レイワ</t>
    </rPh>
    <rPh sb="35" eb="36">
      <t>ネン</t>
    </rPh>
    <rPh sb="38" eb="39">
      <t>ガツ</t>
    </rPh>
    <rPh sb="41" eb="42">
      <t>ニチ</t>
    </rPh>
    <rPh sb="43" eb="45">
      <t>キカン</t>
    </rPh>
    <rPh sb="46" eb="48">
      <t>ケンスウ</t>
    </rPh>
    <rPh sb="49" eb="51">
      <t>キサイ</t>
    </rPh>
    <phoneticPr fontId="8"/>
  </si>
  <si>
    <t>343が"はい"の場合は要件区分がAになります。</t>
    <phoneticPr fontId="8"/>
  </si>
  <si>
    <t>339又は343が"はい"の場合は要件区分がAになります。</t>
    <rPh sb="3" eb="4">
      <t>マタ</t>
    </rPh>
    <phoneticPr fontId="8"/>
  </si>
  <si>
    <t>別紙19に詳細を記載してください。</t>
    <phoneticPr fontId="8"/>
  </si>
  <si>
    <t>別紙19に詳細を記載してください。
日本医療機能評価機構に加え、JCI、ISO9001の認定も該当する。</t>
    <phoneticPr fontId="8"/>
  </si>
  <si>
    <t>大阪府がん診療拠点病院　現況報告書（新規指定申請書・指定更新申請書）（様式３・４）】</t>
    <rPh sb="0" eb="3">
      <t>オオサカフ</t>
    </rPh>
    <rPh sb="5" eb="7">
      <t>シンリョウ</t>
    </rPh>
    <rPh sb="7" eb="11">
      <t>キョテンビョウイン</t>
    </rPh>
    <rPh sb="12" eb="14">
      <t>ゲンキョウ</t>
    </rPh>
    <rPh sb="14" eb="17">
      <t>ホウコクショ</t>
    </rPh>
    <rPh sb="18" eb="20">
      <t>シンキ</t>
    </rPh>
    <rPh sb="20" eb="22">
      <t>シテイ</t>
    </rPh>
    <rPh sb="22" eb="24">
      <t>シンセイ</t>
    </rPh>
    <rPh sb="24" eb="25">
      <t>ショ</t>
    </rPh>
    <rPh sb="26" eb="28">
      <t>シテイ</t>
    </rPh>
    <rPh sb="28" eb="30">
      <t>コウシン</t>
    </rPh>
    <rPh sb="30" eb="33">
      <t>シンセイショ</t>
    </rPh>
    <rPh sb="35" eb="37">
      <t>ヨウシキ</t>
    </rPh>
    <phoneticPr fontId="8"/>
  </si>
  <si>
    <t>医療機関の年間新入院がん患者数（※１）のうち、当該二次医療圏に居住している者　</t>
    <phoneticPr fontId="8"/>
  </si>
  <si>
    <t>※様式4（機能別）の該当指定要件のAのうち満たしていない項目について、満たしていない項目とその理由と今後の見通し等について具体的に記載してください。
※令和５年９月２日以降に、要件の充足状況に変動があった場合には、別途、文書で大阪府へ届け出てください。
※右上について、最初は「不要」と表示されます。様式４（機能別）を記載後に、様式４（機能別）シートのA列（左端）で赤色に着色された番号を本シートB列の通し番号へ記入してください。</t>
    <rPh sb="50" eb="52">
      <t>コンゴ</t>
    </rPh>
    <rPh sb="53" eb="55">
      <t>ミトオ</t>
    </rPh>
    <rPh sb="56" eb="57">
      <t>トウ</t>
    </rPh>
    <rPh sb="61" eb="64">
      <t>グタイテキ</t>
    </rPh>
    <rPh sb="76" eb="78">
      <t>レイワ</t>
    </rPh>
    <rPh sb="79" eb="80">
      <t>ネン</t>
    </rPh>
    <rPh sb="81" eb="82">
      <t>ガツ</t>
    </rPh>
    <rPh sb="83" eb="84">
      <t>ニチ</t>
    </rPh>
    <rPh sb="84" eb="86">
      <t>イコウ</t>
    </rPh>
    <rPh sb="88" eb="90">
      <t>ヨウケン</t>
    </rPh>
    <rPh sb="91" eb="93">
      <t>ジュウソク</t>
    </rPh>
    <rPh sb="93" eb="95">
      <t>ジョウキョウ</t>
    </rPh>
    <rPh sb="96" eb="98">
      <t>ヘンドウ</t>
    </rPh>
    <rPh sb="102" eb="104">
      <t>バアイ</t>
    </rPh>
    <rPh sb="107" eb="109">
      <t>ベット</t>
    </rPh>
    <rPh sb="110" eb="112">
      <t>ブンショ</t>
    </rPh>
    <rPh sb="113" eb="116">
      <t>オオサカフ</t>
    </rPh>
    <rPh sb="117" eb="118">
      <t>トド</t>
    </rPh>
    <rPh sb="119" eb="120">
      <t>デ</t>
    </rPh>
    <rPh sb="150" eb="152">
      <t>ヨウシキ</t>
    </rPh>
    <rPh sb="154" eb="157">
      <t>キノウベツ</t>
    </rPh>
    <rPh sb="159" eb="161">
      <t>キサイ</t>
    </rPh>
    <rPh sb="161" eb="162">
      <t>アト</t>
    </rPh>
    <rPh sb="183" eb="185">
      <t>アカイロ</t>
    </rPh>
    <rPh sb="186" eb="188">
      <t>チャクショク</t>
    </rPh>
    <rPh sb="194" eb="195">
      <t>ホン</t>
    </rPh>
    <rPh sb="199" eb="200">
      <t>レツ</t>
    </rPh>
    <rPh sb="201" eb="202">
      <t>トオ</t>
    </rPh>
    <rPh sb="203" eb="205">
      <t>バンゴウ</t>
    </rPh>
    <phoneticPr fontId="8"/>
  </si>
  <si>
    <t>肺がん、胃がん、肝がん、大腸がん及び乳がんとそれ以外のがんに対して、下の表に状況を記載してください。自施設で対応しない診療内容があれば、連携先についても記載してください。</t>
    <rPh sb="24" eb="26">
      <t>イガイ</t>
    </rPh>
    <rPh sb="30" eb="31">
      <t>タイ</t>
    </rPh>
    <rPh sb="34" eb="35">
      <t>シタ</t>
    </rPh>
    <rPh sb="36" eb="37">
      <t>ヒョウ</t>
    </rPh>
    <rPh sb="38" eb="40">
      <t>ジョウキョウ</t>
    </rPh>
    <rPh sb="41" eb="43">
      <t>キサイ</t>
    </rPh>
    <rPh sb="68" eb="70">
      <t>レンケイ</t>
    </rPh>
    <rPh sb="70" eb="71">
      <t>サキ</t>
    </rPh>
    <rPh sb="76" eb="78">
      <t>キサイ</t>
    </rPh>
    <phoneticPr fontId="8"/>
  </si>
  <si>
    <t>（例）　肺がん</t>
    <rPh sb="1" eb="2">
      <t>レイ</t>
    </rPh>
    <phoneticPr fontId="8"/>
  </si>
  <si>
    <t>肺がん、胃がん、肝がん、大腸がん及び乳がんとそれ以外のがんに対して、自施設で対応しない診療内容</t>
    <rPh sb="0" eb="1">
      <t>ハイ</t>
    </rPh>
    <rPh sb="4" eb="5">
      <t>イ</t>
    </rPh>
    <rPh sb="8" eb="9">
      <t>カン</t>
    </rPh>
    <rPh sb="12" eb="14">
      <t>ダイチョウ</t>
    </rPh>
    <rPh sb="16" eb="17">
      <t>オヨ</t>
    </rPh>
    <rPh sb="18" eb="19">
      <t>ニュウ</t>
    </rPh>
    <rPh sb="24" eb="26">
      <t>イガイ</t>
    </rPh>
    <rPh sb="30" eb="31">
      <t>タイ</t>
    </rPh>
    <phoneticPr fontId="8"/>
  </si>
  <si>
    <t>時点：</t>
    <rPh sb="0" eb="2">
      <t>ジテン</t>
    </rPh>
    <phoneticPr fontId="7"/>
  </si>
  <si>
    <r>
      <t xml:space="preserve">※この別紙は任意記載です。指定要件第２の１（１）ア（ウ）に定めるカンファレンスのうち、ⅳについて記載してください。
　 </t>
    </r>
    <r>
      <rPr>
        <u/>
        <sz val="10"/>
        <color theme="1"/>
        <rFont val="ＭＳ Ｐゴシック"/>
        <family val="3"/>
        <charset val="128"/>
      </rPr>
      <t>なお、記載がない場合は、「記載なし」と記入してください。</t>
    </r>
    <rPh sb="3" eb="5">
      <t>ベッシ</t>
    </rPh>
    <rPh sb="6" eb="8">
      <t>ニンイ</t>
    </rPh>
    <rPh sb="8" eb="10">
      <t>キサイ</t>
    </rPh>
    <rPh sb="13" eb="17">
      <t>シテイヨウケン</t>
    </rPh>
    <rPh sb="17" eb="18">
      <t>ダイ</t>
    </rPh>
    <rPh sb="29" eb="30">
      <t>サダ</t>
    </rPh>
    <rPh sb="48" eb="50">
      <t>キサイ</t>
    </rPh>
    <rPh sb="63" eb="65">
      <t>キサイ</t>
    </rPh>
    <rPh sb="68" eb="70">
      <t>バアイ</t>
    </rPh>
    <rPh sb="73" eb="75">
      <t>キサイ</t>
    </rPh>
    <rPh sb="79" eb="81">
      <t>キニュウ</t>
    </rPh>
    <phoneticPr fontId="8"/>
  </si>
  <si>
    <t>●年間ののべ相談件数の内容についてそれぞれ相談件数を記載してください。</t>
    <rPh sb="1" eb="3">
      <t>ネンカン</t>
    </rPh>
    <rPh sb="6" eb="8">
      <t>ソウダン</t>
    </rPh>
    <rPh sb="8" eb="10">
      <t>ケンスウ</t>
    </rPh>
    <rPh sb="11" eb="13">
      <t>ナイヨウ</t>
    </rPh>
    <rPh sb="21" eb="23">
      <t>ソウダン</t>
    </rPh>
    <rPh sb="23" eb="25">
      <t>ケンスウ</t>
    </rPh>
    <rPh sb="26" eb="28">
      <t>キサイ</t>
    </rPh>
    <phoneticPr fontId="8"/>
  </si>
  <si>
    <t>　03-01.　03のうち妊よう性・生殖機能</t>
    <rPh sb="13" eb="14">
      <t>ニン</t>
    </rPh>
    <rPh sb="16" eb="17">
      <t>セイ</t>
    </rPh>
    <rPh sb="18" eb="20">
      <t>セイショク</t>
    </rPh>
    <rPh sb="20" eb="22">
      <t>キノウ</t>
    </rPh>
    <phoneticPr fontId="8"/>
  </si>
  <si>
    <t>■がん相談支援センターの体制について
　※以下の１～９に該当する人数は必ず記載すること。その他の体制についてはそれぞれ記載すること。
　※専従・専任・その他については、当該の相談支援に携わる者が８割以上当該業務に従事している場合には専従、５割以上８割未満の　
　　 場合には専任、５割未満の場合にはその他としてください。</t>
    <phoneticPr fontId="8"/>
  </si>
  <si>
    <t>職種等</t>
    <rPh sb="0" eb="2">
      <t>ショクシュ</t>
    </rPh>
    <rPh sb="2" eb="3">
      <t>トウ</t>
    </rPh>
    <phoneticPr fontId="8"/>
  </si>
  <si>
    <t>※1 例えば、同一患者が当月中に2回入院した場合は2件とすること。入院した患者がその日のうちに退院あるいは死亡した場合も1日として計上すること。
※2 がん患者数等は、がんを主たる病名に確定診断されたものについて計上すること。
※3 年間外来がん患者延べ数は、当年の新来、再来がん患者及び往診、巡回診療、健康診断、人間ドック等を行い、診療録の作成または記載の追加を行ったがん患者の延べ数を記入する。同一患者が2つ以上の診療科を受診し、それぞれの診療科で診療録の作成または記載の追加を行った場合、それぞれの外来患者として計上する。</t>
    <phoneticPr fontId="8" type="Hiragana"/>
  </si>
  <si>
    <t>別紙10、18に詳細を記載してください。</t>
    <phoneticPr fontId="8"/>
  </si>
  <si>
    <t>緩和ケアチームに配置されている、専任の身体症状の緩和に携わる専門的な知識及び技能を有する医師の人数</t>
    <rPh sb="16" eb="18">
      <t>センニン</t>
    </rPh>
    <rPh sb="47" eb="49">
      <t>ニンズウ</t>
    </rPh>
    <phoneticPr fontId="8"/>
  </si>
  <si>
    <t>令和５年９月１日時点</t>
    <phoneticPr fontId="8"/>
  </si>
  <si>
    <t>注１）常勤とは、原則として病院で定めた勤務時間の全てを勤務する者をいう。病院で定めた医師の１週間の勤務時間が、32時間未満の場合は、32時間以上勤務している者を常勤とし、その他は非常勤とする。</t>
    <rPh sb="3" eb="5">
      <t>ジョウキン</t>
    </rPh>
    <phoneticPr fontId="8"/>
  </si>
  <si>
    <t>がん患者の妊よう性の温存に関する支援について、自施設もしくは連携施設への紹介で実施している場合に内容を記載してください。</t>
    <rPh sb="5" eb="6">
      <t>ニン</t>
    </rPh>
    <rPh sb="8" eb="9">
      <t>セイ</t>
    </rPh>
    <rPh sb="10" eb="12">
      <t>オンゾン</t>
    </rPh>
    <phoneticPr fontId="8"/>
  </si>
  <si>
    <t>医療安全に関する研修の受講状況（注４）</t>
    <rPh sb="0" eb="2">
      <t>イリョウ</t>
    </rPh>
    <rPh sb="2" eb="4">
      <t>アンゼン</t>
    </rPh>
    <rPh sb="5" eb="6">
      <t>カン</t>
    </rPh>
    <rPh sb="8" eb="10">
      <t>ケンシュウ</t>
    </rPh>
    <rPh sb="11" eb="13">
      <t>ジュコウ</t>
    </rPh>
    <rPh sb="13" eb="15">
      <t>ジョウキョウ</t>
    </rPh>
    <rPh sb="16" eb="17">
      <t>チュウ</t>
    </rPh>
    <phoneticPr fontId="8"/>
  </si>
  <si>
    <t>↓どれかに専門／対応可としたときは記載</t>
    <rPh sb="7" eb="9">
      <t>タイオウ</t>
    </rPh>
    <rPh sb="17" eb="19">
      <t>キサイ</t>
    </rPh>
    <phoneticPr fontId="69"/>
  </si>
  <si>
    <t>肺がん、胃がん、肝がん、大腸がん及び乳がんと、希少がんを含むそれ以外のがんの各がん種において、
■診断および初発例に対する各治療、再発例への治療について自施設の専門レベルを専門：◎、対応可：〇、他施設へ紹介：△で記入してください。
・専門（◎）：当該がんを特に専門とする医師がおり、周囲の施設から患者を積極的に集めている
・対応可（〇）：積極的に患者を集めるわけではないが、自施設で標準的な対応（診断・治療）が可能
・他施設へ紹介（△）：他の施設に紹介することで対応している
■診断あるいはいずれかの治療について、「専門◎」あるいは「対応可〇」と記載した場合は、2021年、2022年の治療開始数（院内がん登録の、症例区分20, 21, 30)をご記入ください。
■備考には、手術・放射線・薬物療法以外で行っている治療や特に当該がん種に関する窓口などがあれば、記載して下さい。
■「臨床試験の実績の有無」については、過去5年間の臨床試験の参加実績の有無についてご記入ください（有・無）。
■ 特に明記されていないところでは、各臓器でリンパ腫を除く各部位のがんについてお答えください。
■通常初回治療として行われない治療については、記入不要です（グレー背景）。それ以外は全てご回答ください。</t>
    <phoneticPr fontId="6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</si>
</sst>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lt;=999]000;[&lt;=9999]000\-00;000\-0000"/>
    <numFmt numFmtId="178" formatCode=";;;"/>
    <numFmt numFmtId="179" formatCode="#,###"/>
    <numFmt numFmtId="180" formatCode="0.0%"/>
    <numFmt numFmtId="181" formatCode="#,##0.0_);[Red]\(#,##0.0\)"/>
    <numFmt numFmtId="182" formatCode="0_ "/>
    <numFmt numFmtId="183" formatCode="#,##0_);[Red]\(#,##0\)"/>
    <numFmt numFmtId="184" formatCode="0.0_);[Red]\(0.0\)"/>
    <numFmt numFmtId="185" formatCode="#,##0.0_ ;[Red]\-#,##0.0\ "/>
  </numFmts>
  <fonts count="10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b/>
      <u/>
      <sz val="14"/>
      <name val="ＭＳ Ｐゴシック"/>
      <family val="3"/>
      <charset val="128"/>
    </font>
    <font>
      <sz val="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sz val="9"/>
      <color indexed="8"/>
      <name val="ＭＳ Ｐゴシック"/>
      <family val="3"/>
      <charset val="128"/>
    </font>
    <font>
      <b/>
      <sz val="10"/>
      <name val="ＭＳ Ｐゴシック"/>
      <family val="3"/>
      <charset val="128"/>
    </font>
    <font>
      <sz val="8"/>
      <color indexed="10"/>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z val="10"/>
      <color indexed="60"/>
      <name val="ＭＳ Ｐゴシック"/>
      <family val="3"/>
      <charset val="128"/>
    </font>
    <font>
      <u/>
      <sz val="8"/>
      <color indexed="12"/>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sz val="11"/>
      <color theme="1"/>
      <name val="ＭＳ Ｐゴシック"/>
      <family val="3"/>
      <charset val="128"/>
    </font>
    <font>
      <i/>
      <sz val="12"/>
      <color theme="0"/>
      <name val="ＭＳ Ｐゴシック"/>
      <family val="3"/>
      <charset val="128"/>
    </font>
    <font>
      <b/>
      <u/>
      <sz val="12"/>
      <color rgb="FFFF0000"/>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u/>
      <sz val="18"/>
      <color rgb="FFFF0000"/>
      <name val="ＭＳ Ｐゴシック"/>
      <family val="3"/>
      <charset val="128"/>
    </font>
    <font>
      <sz val="14"/>
      <color theme="1"/>
      <name val="ＭＳ Ｐゴシック"/>
      <family val="3"/>
      <charset val="128"/>
    </font>
    <font>
      <sz val="6"/>
      <name val="ＭＳ Ｐゴシック"/>
      <family val="2"/>
      <charset val="128"/>
      <scheme val="minor"/>
    </font>
    <font>
      <b/>
      <sz val="11"/>
      <name val="ＭＳ Ｐゴシック"/>
      <family val="3"/>
      <charset val="128"/>
      <scheme val="minor"/>
    </font>
    <font>
      <sz val="11"/>
      <color theme="0"/>
      <name val="ＭＳ Ｐゴシック"/>
      <family val="3"/>
      <charset val="128"/>
    </font>
    <font>
      <sz val="24"/>
      <name val="ＭＳ Ｐゴシック"/>
      <family val="3"/>
      <charset val="128"/>
    </font>
    <font>
      <sz val="8"/>
      <color theme="1"/>
      <name val="ＭＳ Ｐゴシック"/>
      <family val="3"/>
      <charset val="128"/>
    </font>
    <font>
      <sz val="12"/>
      <color theme="1"/>
      <name val="ＭＳ Ｐゴシック"/>
      <family val="3"/>
      <charset val="128"/>
    </font>
    <font>
      <sz val="9"/>
      <color rgb="FF000000"/>
      <name val="ＭＳ Ｐゴシック"/>
      <family val="3"/>
      <charset val="128"/>
    </font>
    <font>
      <sz val="10"/>
      <color rgb="FF000000"/>
      <name val="ＭＳ Ｐゴシック"/>
      <family val="3"/>
      <charset val="128"/>
    </font>
    <font>
      <sz val="8"/>
      <color rgb="FF000000"/>
      <name val="ＭＳ Ｐゴシック"/>
      <family val="3"/>
      <charset val="128"/>
    </font>
    <font>
      <u/>
      <sz val="9"/>
      <color rgb="FF000000"/>
      <name val="ＭＳ Ｐゴシック"/>
      <family val="3"/>
      <charset val="128"/>
    </font>
    <font>
      <b/>
      <u/>
      <sz val="11"/>
      <color rgb="FFFF0000"/>
      <name val="ＭＳ Ｐゴシック"/>
      <family val="3"/>
      <charset val="128"/>
      <scheme val="minor"/>
    </font>
    <font>
      <sz val="12"/>
      <color rgb="FF000000"/>
      <name val="ＭＳ Ｐゴシック"/>
      <family val="3"/>
      <charset val="128"/>
    </font>
    <font>
      <sz val="14"/>
      <color rgb="FF000000"/>
      <name val="ＭＳ Ｐゴシック "/>
      <family val="3"/>
      <charset val="128"/>
    </font>
    <font>
      <sz val="14"/>
      <color rgb="FF000000"/>
      <name val="ＭＳ Ｐゴシック"/>
      <family val="3"/>
      <charset val="128"/>
    </font>
    <font>
      <sz val="14"/>
      <color rgb="FF000000"/>
      <name val="ＭＳ Ｐゴシック"/>
      <family val="3"/>
      <charset val="128"/>
      <scheme val="minor"/>
    </font>
    <font>
      <u/>
      <sz val="14"/>
      <color rgb="FF000000"/>
      <name val="ＭＳ Ｐゴシック"/>
      <family val="3"/>
      <charset val="128"/>
    </font>
    <font>
      <sz val="13"/>
      <color rgb="FF000000"/>
      <name val="ＭＳ Ｐゴシック"/>
      <family val="3"/>
      <charset val="128"/>
    </font>
    <font>
      <b/>
      <sz val="11"/>
      <color theme="0"/>
      <name val="ＭＳ Ｐゴシック"/>
      <family val="3"/>
      <charset val="128"/>
    </font>
    <font>
      <sz val="10"/>
      <color theme="0"/>
      <name val="ＭＳ Ｐゴシック"/>
      <family val="3"/>
      <charset val="128"/>
    </font>
    <font>
      <b/>
      <u/>
      <sz val="14"/>
      <name val="ＭＳ Ｐゴシック"/>
      <family val="3"/>
      <charset val="128"/>
      <scheme val="minor"/>
    </font>
    <font>
      <b/>
      <sz val="14"/>
      <color rgb="FFFF0000"/>
      <name val="ＭＳ Ｐゴシック"/>
      <family val="3"/>
      <charset val="128"/>
    </font>
    <font>
      <sz val="11"/>
      <name val="ＭＳ Ｐゴシック"/>
      <family val="3"/>
      <charset val="128"/>
      <scheme val="major"/>
    </font>
    <font>
      <u/>
      <sz val="12"/>
      <color indexed="12"/>
      <name val="ＭＳ Ｐゴシック"/>
      <family val="3"/>
      <charset val="128"/>
    </font>
    <font>
      <sz val="6"/>
      <name val="ＭＳ Ｐゴシック"/>
      <family val="3"/>
      <charset val="128"/>
      <scheme val="minor"/>
    </font>
    <font>
      <sz val="12"/>
      <name val="ＭＳ Ｐゴシック"/>
      <family val="3"/>
      <charset val="128"/>
      <scheme val="minor"/>
    </font>
    <font>
      <sz val="20"/>
      <name val="ＭＳ Ｐゴシック"/>
      <family val="3"/>
      <charset val="128"/>
      <scheme val="minor"/>
    </font>
    <font>
      <sz val="20"/>
      <color theme="1"/>
      <name val="ＭＳ Ｐゴシック"/>
      <family val="3"/>
      <charset val="128"/>
      <scheme val="minor"/>
    </font>
    <font>
      <sz val="14"/>
      <color theme="1"/>
      <name val="ＭＳ Ｐ明朝"/>
      <family val="1"/>
      <charset val="128"/>
    </font>
    <font>
      <sz val="12"/>
      <color theme="0"/>
      <name val="Arial"/>
      <family val="2"/>
    </font>
    <font>
      <sz val="14"/>
      <color theme="1"/>
      <name val="ＭＳ Ｐゴシック"/>
      <family val="3"/>
      <charset val="128"/>
      <scheme val="minor"/>
    </font>
    <font>
      <sz val="7"/>
      <color theme="1"/>
      <name val="ＭＳ Ｐゴシック"/>
      <family val="3"/>
      <charset val="128"/>
    </font>
    <font>
      <b/>
      <sz val="22"/>
      <color theme="1"/>
      <name val="ＭＳ Ｐゴシック"/>
      <family val="3"/>
      <charset val="128"/>
    </font>
    <font>
      <b/>
      <sz val="10"/>
      <color theme="1"/>
      <name val="ＭＳ Ｐゴシック"/>
      <family val="3"/>
      <charset val="128"/>
    </font>
    <font>
      <sz val="11"/>
      <color theme="1"/>
      <name val="ＭＳ Ｐゴシック"/>
      <family val="3"/>
      <charset val="128"/>
      <scheme val="major"/>
    </font>
    <font>
      <b/>
      <u/>
      <sz val="14"/>
      <color theme="1"/>
      <name val="ＭＳ Ｐゴシック"/>
      <family val="3"/>
      <charset val="128"/>
    </font>
    <font>
      <u/>
      <sz val="10"/>
      <color theme="1"/>
      <name val="ＭＳ Ｐゴシック"/>
      <family val="3"/>
      <charset val="128"/>
    </font>
    <font>
      <sz val="9"/>
      <color theme="1"/>
      <name val="ＭＳ Ｐゴシック"/>
      <family val="3"/>
      <charset val="128"/>
    </font>
  </fonts>
  <fills count="50">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47"/>
        <bgColor indexed="64"/>
      </patternFill>
    </fill>
    <fill>
      <patternFill patternType="solid">
        <fgColor indexed="26"/>
        <bgColor indexed="64"/>
      </patternFill>
    </fill>
    <fill>
      <patternFill patternType="solid">
        <fgColor indexed="65"/>
      </patternFill>
    </fill>
    <fill>
      <patternFill patternType="solid">
        <fgColor indexed="9"/>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FFFF"/>
        <bgColor rgb="FF000000"/>
      </patternFill>
    </fill>
    <fill>
      <patternFill patternType="solid">
        <fgColor theme="0"/>
        <bgColor rgb="FF000000"/>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CCCFF"/>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patternFill>
    </fill>
    <fill>
      <patternFill patternType="solid">
        <fgColor rgb="FFFF0000"/>
        <bgColor indexed="64"/>
      </patternFill>
    </fill>
    <fill>
      <patternFill patternType="solid">
        <fgColor rgb="FF4F81BD"/>
        <bgColor indexed="64"/>
      </patternFill>
    </fill>
    <fill>
      <patternFill patternType="solid">
        <fgColor theme="0" tint="-4.9989318521683403E-2"/>
        <bgColor indexed="64"/>
      </patternFill>
    </fill>
  </fills>
  <borders count="27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right/>
      <top style="thin">
        <color indexed="64"/>
      </top>
      <bottom style="medium">
        <color indexed="64"/>
      </bottom>
      <diagonal/>
    </border>
    <border>
      <left/>
      <right style="thick">
        <color indexed="10"/>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style="hair">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right/>
      <top/>
      <bottom style="hair">
        <color theme="1"/>
      </bottom>
      <diagonal/>
    </border>
    <border>
      <left style="thin">
        <color indexed="64"/>
      </left>
      <right/>
      <top/>
      <bottom style="hair">
        <color theme="1"/>
      </bottom>
      <diagonal/>
    </border>
    <border>
      <left/>
      <right style="thin">
        <color indexed="64"/>
      </right>
      <top/>
      <bottom style="hair">
        <color theme="1"/>
      </bottom>
      <diagonal/>
    </border>
    <border>
      <left style="dotted">
        <color auto="1"/>
      </left>
      <right/>
      <top style="dotted">
        <color auto="1"/>
      </top>
      <bottom/>
      <diagonal/>
    </border>
    <border>
      <left style="dotted">
        <color auto="1"/>
      </left>
      <right/>
      <top/>
      <bottom style="dotted">
        <color auto="1"/>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style="medium">
        <color indexed="64"/>
      </left>
      <right style="hair">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medium">
        <color indexed="64"/>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bottom style="thin">
        <color indexed="64"/>
      </bottom>
      <diagonal/>
    </border>
    <border>
      <left style="dashed">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ashed">
        <color indexed="64"/>
      </left>
      <right style="medium">
        <color indexed="64"/>
      </right>
      <top style="dashed">
        <color indexed="64"/>
      </top>
      <bottom/>
      <diagonal/>
    </border>
    <border>
      <left style="dashed">
        <color indexed="64"/>
      </left>
      <right style="medium">
        <color indexed="64"/>
      </right>
      <top/>
      <bottom style="dashed">
        <color indexed="64"/>
      </bottom>
      <diagonal/>
    </border>
    <border>
      <left style="dashed">
        <color indexed="64"/>
      </left>
      <right style="thin">
        <color indexed="64"/>
      </right>
      <top style="hair">
        <color indexed="64"/>
      </top>
      <bottom style="dashed">
        <color indexed="64"/>
      </bottom>
      <diagonal/>
    </border>
    <border>
      <left style="dashed">
        <color indexed="64"/>
      </left>
      <right style="thin">
        <color indexed="64"/>
      </right>
      <top style="hair">
        <color indexed="64"/>
      </top>
      <bottom style="hair">
        <color indexed="64"/>
      </bottom>
      <diagonal/>
    </border>
    <border>
      <left style="thin">
        <color indexed="64"/>
      </left>
      <right style="medium">
        <color indexed="64"/>
      </right>
      <top style="hair">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dashed">
        <color indexed="64"/>
      </left>
      <right style="medium">
        <color indexed="64"/>
      </right>
      <top style="hair">
        <color indexed="64"/>
      </top>
      <bottom style="thin">
        <color indexed="64"/>
      </bottom>
      <diagonal/>
    </border>
    <border>
      <left style="dashed">
        <color indexed="64"/>
      </left>
      <right style="medium">
        <color indexed="64"/>
      </right>
      <top style="hair">
        <color indexed="64"/>
      </top>
      <bottom style="hair">
        <color indexed="64"/>
      </bottom>
      <diagonal/>
    </border>
    <border>
      <left style="dashed">
        <color indexed="64"/>
      </left>
      <right style="thin">
        <color indexed="64"/>
      </right>
      <top style="hair">
        <color indexed="64"/>
      </top>
      <bottom style="thin">
        <color indexed="64"/>
      </bottom>
      <diagonal/>
    </border>
    <border>
      <left style="thin">
        <color indexed="64"/>
      </left>
      <right style="thin">
        <color indexed="64"/>
      </right>
      <top style="thin">
        <color auto="1"/>
      </top>
      <bottom style="hair">
        <color indexed="64"/>
      </bottom>
      <diagonal/>
    </border>
    <border>
      <left style="thin">
        <color indexed="64"/>
      </left>
      <right style="medium">
        <color indexed="64"/>
      </right>
      <top style="dashed">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style="double">
        <color indexed="64"/>
      </bottom>
      <diagonal/>
    </border>
    <border>
      <left style="dashed">
        <color indexed="64"/>
      </left>
      <right/>
      <top style="thin">
        <color indexed="64"/>
      </top>
      <bottom style="thin">
        <color indexed="64"/>
      </bottom>
      <diagonal/>
    </border>
    <border>
      <left style="thin">
        <color auto="1"/>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double">
        <color indexed="64"/>
      </right>
      <top/>
      <bottom style="hair">
        <color indexed="64"/>
      </bottom>
      <diagonal/>
    </border>
    <border>
      <left style="dashed">
        <color indexed="64"/>
      </left>
      <right style="thin">
        <color indexed="64"/>
      </right>
      <top/>
      <bottom style="dashed">
        <color indexed="64"/>
      </bottom>
      <diagonal/>
    </border>
    <border>
      <left style="dashed">
        <color auto="1"/>
      </left>
      <right style="dashed">
        <color auto="1"/>
      </right>
      <top style="dashed">
        <color auto="1"/>
      </top>
      <bottom/>
      <diagonal/>
    </border>
    <border>
      <left style="dashed">
        <color auto="1"/>
      </left>
      <right style="dashed">
        <color auto="1"/>
      </right>
      <top/>
      <bottom/>
      <diagonal/>
    </border>
    <border>
      <left style="thin">
        <color indexed="57"/>
      </left>
      <right style="thin">
        <color indexed="57"/>
      </right>
      <top style="thin">
        <color indexed="57"/>
      </top>
      <bottom style="thin">
        <color indexed="57"/>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57"/>
      </left>
      <right style="thin">
        <color indexed="57"/>
      </right>
      <top style="thin">
        <color indexed="57"/>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rgb="FFFF0000"/>
      </right>
      <top/>
      <bottom/>
      <diagonal/>
    </border>
    <border>
      <left/>
      <right style="medium">
        <color indexed="64"/>
      </right>
      <top style="thin">
        <color indexed="64"/>
      </top>
      <bottom style="hair">
        <color indexed="64"/>
      </bottom>
      <diagonal/>
    </border>
    <border>
      <left style="medium">
        <color indexed="10"/>
      </left>
      <right style="medium">
        <color indexed="10"/>
      </right>
      <top style="medium">
        <color indexed="10"/>
      </top>
      <bottom style="medium">
        <color indexed="10"/>
      </bottom>
      <diagonal/>
    </border>
    <border>
      <left/>
      <right/>
      <top style="thin">
        <color auto="1"/>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57"/>
      </left>
      <right style="thin">
        <color indexed="57"/>
      </right>
      <top/>
      <bottom/>
      <diagonal/>
    </border>
    <border>
      <left style="thin">
        <color indexed="64"/>
      </left>
      <right style="thin">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dashed">
        <color indexed="64"/>
      </top>
      <bottom style="dott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style="dashed">
        <color indexed="64"/>
      </top>
      <bottom style="hair">
        <color indexed="64"/>
      </bottom>
      <diagonal/>
    </border>
    <border>
      <left style="medium">
        <color indexed="64"/>
      </left>
      <right style="thin">
        <color indexed="64"/>
      </right>
      <top style="hair">
        <color indexed="64"/>
      </top>
      <bottom style="dashed">
        <color indexed="64"/>
      </bottom>
      <diagonal/>
    </border>
    <border>
      <left style="hair">
        <color indexed="64"/>
      </left>
      <right/>
      <top style="thin">
        <color indexed="64"/>
      </top>
      <bottom style="thin">
        <color indexed="64"/>
      </bottom>
      <diagonal/>
    </border>
    <border>
      <left style="thin">
        <color indexed="64"/>
      </left>
      <right/>
      <top/>
      <bottom/>
      <diagonal/>
    </border>
    <border>
      <left style="medium">
        <color rgb="FFFFFFFF"/>
      </left>
      <right/>
      <top style="medium">
        <color indexed="64"/>
      </top>
      <bottom/>
      <diagonal/>
    </border>
    <border>
      <left style="medium">
        <color theme="0"/>
      </left>
      <right/>
      <top style="medium">
        <color indexed="64"/>
      </top>
      <bottom/>
      <diagonal/>
    </border>
    <border>
      <left style="medium">
        <color rgb="FFFFFFFF"/>
      </left>
      <right/>
      <top style="medium">
        <color indexed="64"/>
      </top>
      <bottom style="thick">
        <color rgb="FFFFFFFF"/>
      </bottom>
      <diagonal/>
    </border>
    <border>
      <left/>
      <right style="medium">
        <color rgb="FFFFFFFF"/>
      </right>
      <top style="medium">
        <color indexed="64"/>
      </top>
      <bottom style="thick">
        <color rgb="FFFFFFFF"/>
      </bottom>
      <diagonal/>
    </border>
    <border>
      <left style="medium">
        <color rgb="FFFFFFFF"/>
      </left>
      <right style="medium">
        <color theme="0"/>
      </right>
      <top style="medium">
        <color indexed="64"/>
      </top>
      <bottom style="thick">
        <color rgb="FFFFFFFF"/>
      </bottom>
      <diagonal/>
    </border>
    <border>
      <left/>
      <right/>
      <top style="medium">
        <color auto="1"/>
      </top>
      <bottom/>
      <diagonal/>
    </border>
    <border>
      <left style="medium">
        <color theme="0"/>
      </left>
      <right/>
      <top style="medium">
        <color indexed="64"/>
      </top>
      <bottom style="thick">
        <color rgb="FFFFFFFF"/>
      </bottom>
      <diagonal/>
    </border>
    <border>
      <left/>
      <right/>
      <top style="medium">
        <color indexed="64"/>
      </top>
      <bottom style="thick">
        <color rgb="FFFFFFFF"/>
      </bottom>
      <diagonal/>
    </border>
    <border>
      <left style="medium">
        <color rgb="FFFFFFFF"/>
      </left>
      <right/>
      <top style="medium">
        <color indexed="64"/>
      </top>
      <bottom style="medium">
        <color theme="0"/>
      </bottom>
      <diagonal/>
    </border>
    <border>
      <left/>
      <right/>
      <top style="medium">
        <color indexed="64"/>
      </top>
      <bottom style="medium">
        <color theme="0"/>
      </bottom>
      <diagonal/>
    </border>
    <border>
      <left style="medium">
        <color theme="0"/>
      </left>
      <right style="medium">
        <color rgb="FFFFFFFF"/>
      </right>
      <top style="medium">
        <color indexed="64"/>
      </top>
      <bottom style="thick">
        <color rgb="FFFFFFFF"/>
      </bottom>
      <diagonal/>
    </border>
    <border>
      <left style="medium">
        <color rgb="FFFFFFFF"/>
      </left>
      <right style="medium">
        <color indexed="64"/>
      </right>
      <top style="medium">
        <color indexed="64"/>
      </top>
      <bottom style="thick">
        <color rgb="FFFFFFFF"/>
      </bottom>
      <diagonal/>
    </border>
    <border>
      <left/>
      <right style="medium">
        <color rgb="FFFFFFFF"/>
      </right>
      <top/>
      <bottom/>
      <diagonal/>
    </border>
    <border>
      <left style="medium">
        <color rgb="FFFFFFFF"/>
      </left>
      <right/>
      <top/>
      <bottom/>
      <diagonal/>
    </border>
    <border>
      <left style="medium">
        <color theme="0"/>
      </left>
      <right/>
      <top/>
      <bottom/>
      <diagonal/>
    </border>
    <border>
      <left style="thick">
        <color rgb="FFFFFFFF"/>
      </left>
      <right style="medium">
        <color rgb="FFFFFFFF"/>
      </right>
      <top style="thick">
        <color rgb="FFFFFFFF"/>
      </top>
      <bottom/>
      <diagonal/>
    </border>
    <border>
      <left style="medium">
        <color rgb="FFFFFFFF"/>
      </left>
      <right style="medium">
        <color rgb="FFFFFFFF"/>
      </right>
      <top style="thick">
        <color rgb="FFFFFFFF"/>
      </top>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rgb="FFFFFFFF"/>
      </right>
      <top style="thick">
        <color rgb="FFFFFFFF"/>
      </top>
      <bottom style="medium">
        <color rgb="FFFFFFFF"/>
      </bottom>
      <diagonal/>
    </border>
    <border>
      <left style="medium">
        <color rgb="FFFFFFFF"/>
      </left>
      <right/>
      <top style="thick">
        <color rgb="FFFFFFFF"/>
      </top>
      <bottom/>
      <diagonal/>
    </border>
    <border>
      <left/>
      <right/>
      <top style="thick">
        <color rgb="FFFFFFFF"/>
      </top>
      <bottom/>
      <diagonal/>
    </border>
    <border>
      <left/>
      <right style="medium">
        <color rgb="FFFFFFFF"/>
      </right>
      <top style="thick">
        <color rgb="FFFFFFFF"/>
      </top>
      <bottom/>
      <diagonal/>
    </border>
    <border>
      <left/>
      <right style="thin">
        <color indexed="64"/>
      </right>
      <top style="thick">
        <color rgb="FFFFFFFF"/>
      </top>
      <bottom style="medium">
        <color rgb="FFFFFFFF"/>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bottom/>
      <diagonal/>
    </border>
    <border>
      <left/>
      <right style="medium">
        <color theme="0"/>
      </right>
      <top style="thick">
        <color rgb="FFFFFFFF"/>
      </top>
      <bottom/>
      <diagonal/>
    </border>
    <border>
      <left style="medium">
        <color theme="0"/>
      </left>
      <right/>
      <top style="thick">
        <color rgb="FFFFFFFF"/>
      </top>
      <bottom style="medium">
        <color rgb="FFFFFFFF"/>
      </bottom>
      <diagonal/>
    </border>
    <border>
      <left/>
      <right style="medium">
        <color theme="0"/>
      </right>
      <top style="thick">
        <color rgb="FFFFFFFF"/>
      </top>
      <bottom style="medium">
        <color rgb="FFFFFFFF"/>
      </bottom>
      <diagonal/>
    </border>
    <border>
      <left style="medium">
        <color theme="0"/>
      </left>
      <right style="medium">
        <color rgb="FFFFFFFF"/>
      </right>
      <top style="thick">
        <color rgb="FFFFFFFF"/>
      </top>
      <bottom/>
      <diagonal/>
    </border>
    <border>
      <left style="medium">
        <color rgb="FFFFFFFF"/>
      </left>
      <right style="medium">
        <color indexed="64"/>
      </right>
      <top style="thick">
        <color rgb="FFFFFFFF"/>
      </top>
      <bottom/>
      <diagonal/>
    </border>
    <border>
      <left style="thick">
        <color rgb="FFFFFFFF"/>
      </left>
      <right style="medium">
        <color rgb="FFFFFFFF"/>
      </right>
      <top/>
      <bottom/>
      <diagonal/>
    </border>
    <border>
      <left style="medium">
        <color rgb="FFFFFFFF"/>
      </left>
      <right style="medium">
        <color rgb="FFFFFFFF"/>
      </right>
      <top/>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thin">
        <color theme="0"/>
      </left>
      <right/>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0"/>
      </left>
      <right style="medium">
        <color rgb="FFFFFFFF"/>
      </right>
      <top/>
      <bottom/>
      <diagonal/>
    </border>
    <border>
      <left style="medium">
        <color rgb="FFFFFFFF"/>
      </left>
      <right style="medium">
        <color indexed="64"/>
      </right>
      <top/>
      <bottom/>
      <diagonal/>
    </border>
    <border>
      <left style="medium">
        <color theme="0"/>
      </left>
      <right/>
      <top/>
      <bottom style="medium">
        <color auto="1"/>
      </bottom>
      <diagonal/>
    </border>
    <border>
      <left style="medium">
        <color rgb="FFFFFFFF"/>
      </left>
      <right/>
      <top/>
      <bottom style="medium">
        <color indexed="64"/>
      </bottom>
      <diagonal/>
    </border>
    <border>
      <left style="thin">
        <color theme="0"/>
      </left>
      <right/>
      <top/>
      <bottom style="medium">
        <color auto="1"/>
      </bottom>
      <diagonal/>
    </border>
    <border>
      <left style="dashed">
        <color theme="0"/>
      </left>
      <right style="medium">
        <color rgb="FFFFFFFF"/>
      </right>
      <top style="dashed">
        <color theme="0"/>
      </top>
      <bottom style="medium">
        <color auto="1"/>
      </bottom>
      <diagonal/>
    </border>
    <border>
      <left style="medium">
        <color rgb="FFFFFFFF"/>
      </left>
      <right style="medium">
        <color rgb="FFFFFFFF"/>
      </right>
      <top/>
      <bottom style="medium">
        <color auto="1"/>
      </bottom>
      <diagonal/>
    </border>
  </borders>
  <cellStyleXfs count="34">
    <xf numFmtId="0" fontId="0" fillId="0" borderId="0">
      <alignment vertical="center"/>
    </xf>
    <xf numFmtId="0" fontId="32" fillId="12" borderId="0" applyNumberFormat="0" applyBorder="0" applyAlignment="0" applyProtection="0">
      <alignment vertical="center"/>
    </xf>
    <xf numFmtId="0" fontId="30" fillId="0" borderId="0" applyNumberFormat="0" applyFill="0" applyBorder="0" applyAlignment="0" applyProtection="0">
      <alignment vertical="top"/>
      <protection locked="0"/>
    </xf>
    <xf numFmtId="0" fontId="13" fillId="0" borderId="0">
      <alignment vertical="center"/>
    </xf>
    <xf numFmtId="0" fontId="7" fillId="0" borderId="0">
      <alignment vertical="center"/>
    </xf>
    <xf numFmtId="0" fontId="33" fillId="0" borderId="0"/>
    <xf numFmtId="0" fontId="7" fillId="0" borderId="0">
      <alignment vertical="center"/>
    </xf>
    <xf numFmtId="0" fontId="33" fillId="0" borderId="0"/>
    <xf numFmtId="0" fontId="33"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4" fillId="33" borderId="0" applyNumberFormat="0" applyBorder="0" applyAlignment="0" applyProtection="0">
      <alignment vertical="center"/>
    </xf>
    <xf numFmtId="0" fontId="59" fillId="32" borderId="0" applyNumberFormat="0" applyBorder="0" applyAlignment="0" applyProtection="0">
      <alignment vertical="center"/>
    </xf>
    <xf numFmtId="0" fontId="5" fillId="0" borderId="0">
      <alignment vertical="center"/>
    </xf>
    <xf numFmtId="9" fontId="7" fillId="0" borderId="0" applyFont="0" applyFill="0" applyBorder="0" applyAlignment="0" applyProtection="0">
      <alignment vertical="center"/>
    </xf>
    <xf numFmtId="0" fontId="4" fillId="0" borderId="0">
      <alignment vertical="center"/>
    </xf>
    <xf numFmtId="38" fontId="7"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38" fontId="31" fillId="0" borderId="0" applyFont="0" applyFill="0" applyBorder="0" applyAlignment="0" applyProtection="0">
      <alignment vertical="center"/>
    </xf>
    <xf numFmtId="0" fontId="7" fillId="0" borderId="0">
      <alignment vertical="center"/>
    </xf>
    <xf numFmtId="9" fontId="31" fillId="0" borderId="0" applyFont="0" applyFill="0" applyBorder="0" applyAlignment="0" applyProtection="0">
      <alignment vertical="center"/>
    </xf>
  </cellStyleXfs>
  <cellXfs count="1998">
    <xf numFmtId="0" fontId="0" fillId="0" borderId="0" xfId="0">
      <alignment vertical="center"/>
    </xf>
    <xf numFmtId="0" fontId="0" fillId="0" borderId="0" xfId="0" applyAlignment="1">
      <alignment horizontal="left" vertical="center"/>
    </xf>
    <xf numFmtId="0" fontId="10" fillId="6" borderId="1" xfId="0" applyFont="1" applyFill="1" applyBorder="1" applyAlignment="1" applyProtection="1">
      <alignment horizontal="center" vertical="center"/>
      <protection locked="0"/>
    </xf>
    <xf numFmtId="0" fontId="10" fillId="0" borderId="0" xfId="0" applyFont="1">
      <alignment vertical="center"/>
    </xf>
    <xf numFmtId="0" fontId="10" fillId="0" borderId="0" xfId="0" applyFont="1" applyAlignment="1">
      <alignment vertical="center" wrapText="1"/>
    </xf>
    <xf numFmtId="0" fontId="13" fillId="0" borderId="0" xfId="0" applyFont="1">
      <alignment vertical="center"/>
    </xf>
    <xf numFmtId="179" fontId="16" fillId="0" borderId="19" xfId="0" applyNumberFormat="1" applyFont="1" applyBorder="1" applyAlignment="1" applyProtection="1">
      <alignment horizontal="center" vertical="center"/>
      <protection hidden="1"/>
    </xf>
    <xf numFmtId="178" fontId="16" fillId="0" borderId="0" xfId="0" applyNumberFormat="1" applyFont="1" applyProtection="1">
      <alignment vertical="center"/>
      <protection hidden="1"/>
    </xf>
    <xf numFmtId="178" fontId="0" fillId="0" borderId="0" xfId="0" applyNumberFormat="1" applyProtection="1">
      <alignment vertical="center"/>
      <protection hidden="1"/>
    </xf>
    <xf numFmtId="178" fontId="13" fillId="0" borderId="0" xfId="0" applyNumberFormat="1" applyFont="1" applyProtection="1">
      <alignment vertical="center"/>
      <protection hidden="1"/>
    </xf>
    <xf numFmtId="0" fontId="18" fillId="0" borderId="0" xfId="0" applyFont="1">
      <alignment vertical="center"/>
    </xf>
    <xf numFmtId="0" fontId="16" fillId="0" borderId="0" xfId="0" applyFont="1">
      <alignment vertical="center"/>
    </xf>
    <xf numFmtId="0" fontId="25" fillId="0" borderId="0" xfId="0" applyFont="1">
      <alignment vertical="center"/>
    </xf>
    <xf numFmtId="0" fontId="0" fillId="0" borderId="0" xfId="0" applyAlignment="1">
      <alignment vertical="center" wrapText="1"/>
    </xf>
    <xf numFmtId="178" fontId="18" fillId="0" borderId="0" xfId="0" applyNumberFormat="1" applyFont="1" applyProtection="1">
      <alignment vertical="center"/>
      <protection hidden="1"/>
    </xf>
    <xf numFmtId="178" fontId="10" fillId="0" borderId="0" xfId="0" applyNumberFormat="1" applyFont="1" applyProtection="1">
      <alignment vertical="center"/>
      <protection hidden="1"/>
    </xf>
    <xf numFmtId="178" fontId="25" fillId="0" borderId="0" xfId="0" applyNumberFormat="1" applyFont="1" applyProtection="1">
      <alignment vertical="center"/>
      <protection hidden="1"/>
    </xf>
    <xf numFmtId="179" fontId="16" fillId="0" borderId="5" xfId="0" applyNumberFormat="1" applyFont="1" applyBorder="1" applyAlignment="1" applyProtection="1">
      <alignment horizontal="center" vertical="center"/>
      <protection hidden="1"/>
    </xf>
    <xf numFmtId="0" fontId="13" fillId="4" borderId="1"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shrinkToFit="1"/>
      <protection locked="0"/>
    </xf>
    <xf numFmtId="0" fontId="7" fillId="0" borderId="5" xfId="1" applyFont="1" applyFill="1" applyBorder="1" applyAlignment="1" applyProtection="1">
      <alignment vertical="center" wrapText="1"/>
    </xf>
    <xf numFmtId="0" fontId="7" fillId="0" borderId="10" xfId="1" applyFont="1" applyFill="1" applyBorder="1" applyAlignment="1" applyProtection="1">
      <alignment vertical="center" wrapText="1"/>
    </xf>
    <xf numFmtId="0" fontId="10" fillId="0" borderId="0" xfId="0" applyFont="1" applyAlignment="1">
      <alignment horizontal="left" vertical="center"/>
    </xf>
    <xf numFmtId="0" fontId="14" fillId="4" borderId="1" xfId="0" applyFont="1" applyFill="1" applyBorder="1" applyAlignment="1" applyProtection="1">
      <alignment horizontal="center" vertical="center"/>
      <protection locked="0"/>
    </xf>
    <xf numFmtId="0" fontId="14" fillId="16" borderId="1" xfId="0" applyFont="1" applyFill="1" applyBorder="1" applyAlignment="1" applyProtection="1">
      <alignment horizontal="center" vertical="center" shrinkToFit="1"/>
      <protection locked="0"/>
    </xf>
    <xf numFmtId="0" fontId="14" fillId="4" borderId="1" xfId="0"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center" vertical="center"/>
      <protection locked="0"/>
    </xf>
    <xf numFmtId="0" fontId="13" fillId="16" borderId="1"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wrapText="1"/>
      <protection locked="0"/>
    </xf>
    <xf numFmtId="0" fontId="0" fillId="20" borderId="0" xfId="0" applyFill="1">
      <alignment vertical="center"/>
    </xf>
    <xf numFmtId="0" fontId="13" fillId="20" borderId="0" xfId="0" applyFont="1" applyFill="1">
      <alignment vertical="center"/>
    </xf>
    <xf numFmtId="0" fontId="13" fillId="29" borderId="1" xfId="0" applyFont="1" applyFill="1" applyBorder="1" applyAlignment="1" applyProtection="1">
      <alignment horizontal="center" vertical="center" wrapText="1"/>
      <protection locked="0"/>
    </xf>
    <xf numFmtId="0" fontId="62" fillId="9" borderId="0" xfId="2" applyFont="1" applyFill="1" applyAlignment="1" applyProtection="1">
      <alignment vertical="center"/>
    </xf>
    <xf numFmtId="0" fontId="0" fillId="15" borderId="1" xfId="0" applyFill="1" applyBorder="1" applyAlignment="1" applyProtection="1">
      <alignment horizontal="center" vertical="center" shrinkToFit="1"/>
      <protection locked="0"/>
    </xf>
    <xf numFmtId="0" fontId="13" fillId="4" borderId="1" xfId="0" applyFont="1" applyFill="1" applyBorder="1" applyAlignment="1" applyProtection="1">
      <alignment horizontal="center" vertical="center" wrapText="1"/>
      <protection locked="0"/>
    </xf>
    <xf numFmtId="0" fontId="0" fillId="37" borderId="0" xfId="0" applyFill="1">
      <alignment vertical="center"/>
    </xf>
    <xf numFmtId="0" fontId="0" fillId="20" borderId="123" xfId="0" applyFill="1" applyBorder="1">
      <alignment vertical="center"/>
    </xf>
    <xf numFmtId="0" fontId="0" fillId="20" borderId="123" xfId="0" applyFill="1" applyBorder="1" applyAlignment="1">
      <alignment vertical="center" wrapText="1"/>
    </xf>
    <xf numFmtId="0" fontId="0" fillId="20" borderId="130" xfId="0" applyFill="1" applyBorder="1" applyAlignment="1">
      <alignment vertical="center" wrapText="1"/>
    </xf>
    <xf numFmtId="0" fontId="0" fillId="20" borderId="131" xfId="0" applyFill="1" applyBorder="1">
      <alignment vertical="center"/>
    </xf>
    <xf numFmtId="0" fontId="0" fillId="20" borderId="132" xfId="0" applyFill="1" applyBorder="1">
      <alignment vertical="center"/>
    </xf>
    <xf numFmtId="0" fontId="0" fillId="20" borderId="0" xfId="0" applyFill="1" applyAlignment="1">
      <alignment vertical="center" wrapText="1"/>
    </xf>
    <xf numFmtId="0" fontId="9" fillId="7" borderId="1"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wrapText="1"/>
      <protection locked="0"/>
    </xf>
    <xf numFmtId="0" fontId="0" fillId="20" borderId="183" xfId="0" applyFill="1" applyBorder="1">
      <alignment vertical="center"/>
    </xf>
    <xf numFmtId="0" fontId="0" fillId="7" borderId="1" xfId="0" applyFill="1" applyBorder="1" applyAlignment="1" applyProtection="1">
      <alignment horizontal="center" vertical="center"/>
      <protection locked="0"/>
    </xf>
    <xf numFmtId="0" fontId="16"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vertical="center" wrapText="1"/>
    </xf>
    <xf numFmtId="0" fontId="13" fillId="20" borderId="63" xfId="0" applyFont="1" applyFill="1" applyBorder="1" applyAlignment="1" applyProtection="1">
      <alignment horizontal="left" vertical="center"/>
      <protection locked="0"/>
    </xf>
    <xf numFmtId="0" fontId="13" fillId="20" borderId="34" xfId="0" applyFont="1" applyFill="1" applyBorder="1" applyAlignment="1" applyProtection="1">
      <alignment horizontal="left" vertical="center"/>
      <protection locked="0"/>
    </xf>
    <xf numFmtId="0" fontId="45" fillId="0" borderId="123" xfId="23" applyFont="1" applyBorder="1" applyAlignment="1" applyProtection="1">
      <alignment horizontal="center" vertical="center"/>
      <protection locked="0"/>
    </xf>
    <xf numFmtId="0" fontId="0" fillId="20" borderId="1" xfId="0" applyFill="1" applyBorder="1" applyAlignment="1" applyProtection="1">
      <alignment horizontal="center" vertical="center"/>
      <protection locked="0"/>
    </xf>
    <xf numFmtId="0" fontId="21" fillId="0" borderId="0" xfId="0" applyFont="1">
      <alignment vertical="center"/>
    </xf>
    <xf numFmtId="38" fontId="0" fillId="0" borderId="0" xfId="24" applyFont="1">
      <alignment vertical="center"/>
    </xf>
    <xf numFmtId="38" fontId="0" fillId="20" borderId="123" xfId="24" applyFont="1" applyFill="1" applyBorder="1">
      <alignment vertical="center"/>
    </xf>
    <xf numFmtId="9" fontId="0" fillId="0" borderId="1" xfId="22" applyFont="1" applyBorder="1">
      <alignment vertical="center"/>
    </xf>
    <xf numFmtId="0" fontId="10" fillId="20" borderId="0" xfId="0" applyFont="1" applyFill="1">
      <alignment vertical="center"/>
    </xf>
    <xf numFmtId="0" fontId="62" fillId="20" borderId="0" xfId="2" applyFont="1" applyFill="1" applyAlignment="1" applyProtection="1">
      <alignment vertical="center"/>
    </xf>
    <xf numFmtId="0" fontId="62" fillId="46" borderId="0" xfId="2" applyFont="1" applyFill="1" applyAlignment="1" applyProtection="1">
      <alignment vertical="center"/>
    </xf>
    <xf numFmtId="0" fontId="62" fillId="20" borderId="0" xfId="2" applyFont="1" applyFill="1" applyAlignment="1" applyProtection="1">
      <alignment horizontal="left" vertical="center"/>
    </xf>
    <xf numFmtId="0" fontId="0" fillId="18" borderId="123" xfId="0" applyFill="1" applyBorder="1" applyAlignment="1" applyProtection="1">
      <alignment horizontal="center" vertical="center" wrapText="1"/>
      <protection locked="0"/>
    </xf>
    <xf numFmtId="0" fontId="18" fillId="20" borderId="0" xfId="0" applyFont="1" applyFill="1">
      <alignment vertical="center"/>
    </xf>
    <xf numFmtId="0" fontId="10" fillId="20" borderId="77" xfId="0" applyFont="1" applyFill="1" applyBorder="1">
      <alignment vertical="center"/>
    </xf>
    <xf numFmtId="0" fontId="16" fillId="20" borderId="0" xfId="0" applyFont="1" applyFill="1">
      <alignment vertical="center"/>
    </xf>
    <xf numFmtId="0" fontId="13" fillId="20" borderId="0" xfId="0" applyFont="1" applyFill="1" applyAlignment="1">
      <alignment vertical="center" wrapText="1"/>
    </xf>
    <xf numFmtId="0" fontId="25" fillId="20" borderId="0" xfId="0" applyFont="1" applyFill="1">
      <alignment vertical="center"/>
    </xf>
    <xf numFmtId="0" fontId="0" fillId="43" borderId="124" xfId="0" applyFill="1" applyBorder="1" applyAlignment="1">
      <alignment vertical="center" wrapText="1"/>
    </xf>
    <xf numFmtId="0" fontId="0" fillId="38" borderId="124" xfId="0" applyFill="1" applyBorder="1" applyAlignment="1">
      <alignment vertical="center" wrapText="1"/>
    </xf>
    <xf numFmtId="9" fontId="0" fillId="43" borderId="124" xfId="22" applyFont="1" applyFill="1" applyBorder="1" applyAlignment="1">
      <alignment vertical="center" wrapText="1"/>
    </xf>
    <xf numFmtId="0" fontId="0" fillId="18" borderId="124" xfId="0" applyFill="1" applyBorder="1" applyAlignment="1" applyProtection="1">
      <alignment horizontal="center" vertical="center" wrapText="1"/>
      <protection locked="0"/>
    </xf>
    <xf numFmtId="0" fontId="62" fillId="9" borderId="0" xfId="2" applyFont="1" applyFill="1" applyBorder="1" applyAlignment="1" applyProtection="1">
      <alignment vertical="center"/>
    </xf>
    <xf numFmtId="177" fontId="10" fillId="11" borderId="1" xfId="0" applyNumberFormat="1" applyFont="1" applyFill="1" applyBorder="1" applyAlignment="1" applyProtection="1">
      <alignment horizontal="left" vertical="center"/>
      <protection locked="0"/>
    </xf>
    <xf numFmtId="177" fontId="10" fillId="17" borderId="1" xfId="0" applyNumberFormat="1" applyFont="1" applyFill="1" applyBorder="1" applyAlignment="1" applyProtection="1">
      <alignment horizontal="left" vertical="center"/>
      <protection locked="0"/>
    </xf>
    <xf numFmtId="0" fontId="31" fillId="14" borderId="1" xfId="9" applyFill="1" applyBorder="1" applyAlignment="1" applyProtection="1">
      <alignment horizontal="left" vertical="center" wrapText="1" shrinkToFit="1"/>
      <protection locked="0"/>
    </xf>
    <xf numFmtId="0" fontId="13" fillId="28" borderId="1" xfId="0" applyFont="1"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14" fillId="4" borderId="1" xfId="0" applyFont="1" applyFill="1" applyBorder="1" applyAlignment="1" applyProtection="1">
      <alignment horizontal="center" vertical="center" wrapText="1"/>
      <protection locked="0"/>
    </xf>
    <xf numFmtId="0" fontId="62" fillId="20" borderId="0" xfId="2" applyFont="1" applyFill="1" applyBorder="1" applyAlignment="1" applyProtection="1">
      <alignment vertical="center"/>
    </xf>
    <xf numFmtId="0" fontId="13" fillId="20" borderId="0" xfId="0" applyFont="1" applyFill="1" applyAlignment="1">
      <alignment horizontal="left" vertical="center"/>
    </xf>
    <xf numFmtId="0" fontId="14" fillId="5" borderId="1" xfId="0" applyFont="1" applyFill="1" applyBorder="1" applyAlignment="1" applyProtection="1">
      <alignment horizontal="center" vertical="center" wrapText="1"/>
      <protection locked="0"/>
    </xf>
    <xf numFmtId="0" fontId="64" fillId="0" borderId="0" xfId="9" applyFont="1" applyAlignment="1" applyProtection="1">
      <alignment horizontal="left" vertical="center"/>
    </xf>
    <xf numFmtId="0" fontId="31" fillId="0" borderId="0" xfId="9" applyAlignment="1" applyProtection="1">
      <alignment horizontal="left" vertical="center"/>
    </xf>
    <xf numFmtId="0" fontId="43" fillId="0" borderId="81" xfId="9" applyFont="1" applyBorder="1" applyProtection="1">
      <alignment vertical="center"/>
    </xf>
    <xf numFmtId="0" fontId="31" fillId="0" borderId="83" xfId="9" applyBorder="1" applyAlignment="1" applyProtection="1">
      <alignment horizontal="left" vertical="center"/>
    </xf>
    <xf numFmtId="0" fontId="34" fillId="23" borderId="84" xfId="9" applyFont="1" applyFill="1" applyBorder="1" applyAlignment="1" applyProtection="1">
      <alignment horizontal="center" vertical="center"/>
    </xf>
    <xf numFmtId="0" fontId="44" fillId="23" borderId="85" xfId="9" applyFont="1" applyFill="1" applyBorder="1" applyAlignment="1" applyProtection="1">
      <alignment horizontal="left" vertical="center"/>
    </xf>
    <xf numFmtId="0" fontId="31" fillId="23" borderId="85" xfId="9" applyFill="1" applyBorder="1" applyAlignment="1" applyProtection="1">
      <alignment horizontal="left" vertical="center" wrapText="1"/>
    </xf>
    <xf numFmtId="0" fontId="31" fillId="23" borderId="86" xfId="9" applyFill="1" applyBorder="1" applyAlignment="1" applyProtection="1">
      <alignment horizontal="left" vertical="center"/>
    </xf>
    <xf numFmtId="0" fontId="31" fillId="0" borderId="128" xfId="9" applyBorder="1" applyAlignment="1" applyProtection="1">
      <alignment horizontal="left" vertical="center"/>
    </xf>
    <xf numFmtId="0" fontId="31" fillId="0" borderId="0" xfId="9" applyAlignment="1" applyProtection="1">
      <alignment horizontal="center" vertical="center"/>
    </xf>
    <xf numFmtId="0" fontId="31" fillId="0" borderId="0" xfId="9" applyAlignment="1" applyProtection="1">
      <alignment horizontal="left" vertical="center" wrapText="1"/>
    </xf>
    <xf numFmtId="0" fontId="31" fillId="0" borderId="21" xfId="9" applyBorder="1" applyAlignment="1" applyProtection="1">
      <alignment horizontal="left" vertical="center"/>
    </xf>
    <xf numFmtId="0" fontId="45" fillId="0" borderId="0" xfId="9" applyFont="1" applyAlignment="1" applyProtection="1">
      <alignment horizontal="left" vertical="center"/>
    </xf>
    <xf numFmtId="0" fontId="45" fillId="0" borderId="0" xfId="9" applyFont="1" applyAlignment="1" applyProtection="1">
      <alignment horizontal="left" vertical="center" wrapText="1"/>
    </xf>
    <xf numFmtId="0" fontId="45" fillId="0" borderId="128" xfId="9" applyFont="1" applyBorder="1" applyAlignment="1" applyProtection="1">
      <alignment horizontal="left" vertical="center"/>
    </xf>
    <xf numFmtId="0" fontId="45" fillId="0" borderId="0" xfId="9" applyFont="1" applyAlignment="1" applyProtection="1">
      <alignment horizontal="center" vertical="center" wrapText="1"/>
    </xf>
    <xf numFmtId="0" fontId="45" fillId="0" borderId="21" xfId="9" applyFont="1" applyBorder="1" applyAlignment="1" applyProtection="1">
      <alignment horizontal="left" vertical="center"/>
    </xf>
    <xf numFmtId="0" fontId="31" fillId="0" borderId="0" xfId="9" applyAlignment="1" applyProtection="1">
      <alignment horizontal="center" vertical="center" wrapText="1"/>
    </xf>
    <xf numFmtId="0" fontId="35" fillId="0" borderId="0" xfId="9" applyFont="1" applyAlignment="1" applyProtection="1">
      <alignment horizontal="left" vertical="center" wrapText="1"/>
    </xf>
    <xf numFmtId="0" fontId="34" fillId="23" borderId="128" xfId="9" applyFont="1" applyFill="1" applyBorder="1" applyAlignment="1" applyProtection="1">
      <alignment horizontal="center" vertical="center"/>
    </xf>
    <xf numFmtId="0" fontId="44" fillId="23" borderId="0" xfId="9" applyFont="1" applyFill="1" applyAlignment="1" applyProtection="1">
      <alignment horizontal="left" vertical="center"/>
    </xf>
    <xf numFmtId="0" fontId="31" fillId="23" borderId="0" xfId="9" applyFill="1" applyAlignment="1" applyProtection="1">
      <alignment horizontal="left" vertical="center" wrapText="1"/>
    </xf>
    <xf numFmtId="0" fontId="31" fillId="23" borderId="21" xfId="9" applyFill="1" applyBorder="1" applyAlignment="1" applyProtection="1">
      <alignment horizontal="left" vertical="center"/>
    </xf>
    <xf numFmtId="0" fontId="34" fillId="0" borderId="128" xfId="9" applyFont="1" applyBorder="1" applyAlignment="1" applyProtection="1">
      <alignment horizontal="left" vertical="center"/>
    </xf>
    <xf numFmtId="0" fontId="31" fillId="0" borderId="0" xfId="9" applyProtection="1">
      <alignment vertical="center"/>
    </xf>
    <xf numFmtId="0" fontId="31" fillId="24" borderId="128" xfId="9" applyFill="1" applyBorder="1" applyAlignment="1" applyProtection="1">
      <alignment horizontal="left" vertical="center"/>
    </xf>
    <xf numFmtId="0" fontId="31" fillId="24" borderId="0" xfId="9" applyFill="1" applyAlignment="1" applyProtection="1">
      <alignment horizontal="center" vertical="center"/>
    </xf>
    <xf numFmtId="0" fontId="47" fillId="24" borderId="0" xfId="9" applyFont="1" applyFill="1" applyAlignment="1" applyProtection="1">
      <alignment horizontal="left" vertical="center"/>
    </xf>
    <xf numFmtId="0" fontId="31" fillId="24" borderId="0" xfId="9" applyFill="1" applyAlignment="1" applyProtection="1">
      <alignment horizontal="left" vertical="center" wrapText="1"/>
    </xf>
    <xf numFmtId="0" fontId="31" fillId="24" borderId="21" xfId="9" applyFill="1" applyBorder="1" applyAlignment="1" applyProtection="1">
      <alignment horizontal="left" vertical="center"/>
    </xf>
    <xf numFmtId="0" fontId="31" fillId="24" borderId="0" xfId="9" applyFill="1" applyAlignment="1" applyProtection="1">
      <alignment horizontal="left" vertical="center"/>
    </xf>
    <xf numFmtId="0" fontId="49" fillId="0" borderId="0" xfId="9" applyFont="1" applyAlignment="1" applyProtection="1">
      <alignment horizontal="left" vertical="center" wrapText="1"/>
    </xf>
    <xf numFmtId="0" fontId="31" fillId="14" borderId="1" xfId="9" applyFill="1" applyBorder="1" applyAlignment="1" applyProtection="1">
      <alignment horizontal="center" vertical="center" shrinkToFit="1"/>
    </xf>
    <xf numFmtId="176" fontId="31" fillId="15" borderId="1" xfId="9" applyNumberFormat="1" applyFill="1" applyBorder="1" applyAlignment="1" applyProtection="1">
      <alignment horizontal="center" vertical="center"/>
    </xf>
    <xf numFmtId="0" fontId="31" fillId="16" borderId="1" xfId="9" applyFill="1" applyBorder="1" applyAlignment="1" applyProtection="1">
      <alignment horizontal="center" vertical="center"/>
    </xf>
    <xf numFmtId="0" fontId="31" fillId="24" borderId="0" xfId="9" applyFill="1" applyAlignment="1" applyProtection="1">
      <alignment horizontal="center" vertical="center" wrapText="1"/>
    </xf>
    <xf numFmtId="0" fontId="31" fillId="24" borderId="0" xfId="9" applyFill="1" applyProtection="1">
      <alignment vertical="center"/>
    </xf>
    <xf numFmtId="0" fontId="31" fillId="24" borderId="0" xfId="9" applyFill="1" applyAlignment="1" applyProtection="1">
      <alignment vertical="center" wrapText="1"/>
    </xf>
    <xf numFmtId="0" fontId="31" fillId="0" borderId="0" xfId="9" applyAlignment="1" applyProtection="1">
      <alignment vertical="center" wrapText="1"/>
    </xf>
    <xf numFmtId="178" fontId="0" fillId="0" borderId="0" xfId="0" applyNumberFormat="1" applyProtection="1">
      <alignment vertical="center"/>
    </xf>
    <xf numFmtId="0" fontId="24" fillId="20" borderId="0" xfId="0" applyFont="1" applyFill="1" applyAlignment="1">
      <alignment horizontal="left" vertical="center"/>
    </xf>
    <xf numFmtId="0" fontId="13" fillId="20" borderId="35" xfId="0" applyFont="1" applyFill="1" applyBorder="1" applyAlignment="1" applyProtection="1">
      <alignment horizontal="left" vertical="center"/>
      <protection locked="0"/>
    </xf>
    <xf numFmtId="0" fontId="13" fillId="20" borderId="88" xfId="0" applyFont="1" applyFill="1" applyBorder="1" applyAlignment="1" applyProtection="1">
      <alignment horizontal="left" vertical="center"/>
      <protection locked="0"/>
    </xf>
    <xf numFmtId="0" fontId="13" fillId="20" borderId="0" xfId="0" applyFont="1" applyFill="1" applyAlignment="1" applyProtection="1">
      <alignment horizontal="left" vertical="center"/>
      <protection locked="0"/>
    </xf>
    <xf numFmtId="0" fontId="13" fillId="20" borderId="34" xfId="0" applyFont="1" applyFill="1" applyBorder="1" applyAlignment="1" applyProtection="1">
      <alignment horizontal="left" vertical="center" wrapText="1"/>
      <protection locked="0"/>
    </xf>
    <xf numFmtId="0" fontId="10" fillId="20" borderId="34" xfId="0" applyFont="1" applyFill="1" applyBorder="1" applyAlignment="1" applyProtection="1">
      <alignment horizontal="left" vertical="center"/>
      <protection locked="0"/>
    </xf>
    <xf numFmtId="0" fontId="0" fillId="20" borderId="189" xfId="0" applyFill="1" applyBorder="1" applyAlignment="1" applyProtection="1">
      <alignment horizontal="left" vertical="center"/>
      <protection locked="0"/>
    </xf>
    <xf numFmtId="0" fontId="38" fillId="20" borderId="189" xfId="0" applyFont="1" applyFill="1" applyBorder="1" applyAlignment="1" applyProtection="1">
      <alignment horizontal="left" vertical="center"/>
      <protection locked="0"/>
    </xf>
    <xf numFmtId="0" fontId="45" fillId="20" borderId="77" xfId="21" applyFont="1" applyFill="1" applyBorder="1" applyAlignment="1" applyProtection="1">
      <alignment horizontal="left" vertical="center"/>
      <protection locked="0"/>
    </xf>
    <xf numFmtId="0" fontId="45" fillId="20" borderId="115" xfId="21" applyFont="1" applyFill="1" applyBorder="1" applyAlignment="1" applyProtection="1">
      <alignment horizontal="left" vertical="center"/>
      <protection locked="0"/>
    </xf>
    <xf numFmtId="0" fontId="62" fillId="9" borderId="0" xfId="2" applyFont="1" applyFill="1" applyAlignment="1" applyProtection="1">
      <alignment horizontal="left" vertical="center"/>
    </xf>
    <xf numFmtId="0" fontId="13" fillId="9" borderId="34" xfId="0" applyFont="1" applyFill="1" applyBorder="1" applyAlignment="1" applyProtection="1">
      <alignment horizontal="left" vertical="center"/>
      <protection locked="0"/>
    </xf>
    <xf numFmtId="0" fontId="13" fillId="9" borderId="35" xfId="0" applyFont="1" applyFill="1" applyBorder="1" applyAlignment="1" applyProtection="1">
      <alignment horizontal="left" vertical="center"/>
      <protection locked="0"/>
    </xf>
    <xf numFmtId="0" fontId="36" fillId="20" borderId="34" xfId="0" applyFont="1" applyFill="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13" fillId="0" borderId="35" xfId="0" applyFont="1" applyBorder="1" applyAlignment="1" applyProtection="1">
      <alignment horizontal="left" vertical="center"/>
      <protection locked="0"/>
    </xf>
    <xf numFmtId="0" fontId="36" fillId="20" borderId="34" xfId="0" applyFont="1" applyFill="1" applyBorder="1" applyAlignment="1" applyProtection="1">
      <alignment horizontal="left" vertical="center" wrapText="1"/>
      <protection locked="0"/>
    </xf>
    <xf numFmtId="0" fontId="13" fillId="31" borderId="34" xfId="0" applyFont="1" applyFill="1" applyBorder="1" applyAlignment="1" applyProtection="1">
      <alignment horizontal="left" vertical="center"/>
      <protection locked="0"/>
    </xf>
    <xf numFmtId="0" fontId="13" fillId="31" borderId="35" xfId="0" applyFont="1" applyFill="1" applyBorder="1" applyAlignment="1" applyProtection="1">
      <alignment horizontal="left" vertical="center"/>
      <protection locked="0"/>
    </xf>
    <xf numFmtId="0" fontId="36" fillId="20" borderId="34" xfId="0" applyFont="1" applyFill="1" applyBorder="1" applyAlignment="1" applyProtection="1">
      <alignment horizontal="left" vertical="top"/>
      <protection locked="0"/>
    </xf>
    <xf numFmtId="0" fontId="13" fillId="20" borderId="34" xfId="0" applyFont="1" applyFill="1" applyBorder="1" applyAlignment="1" applyProtection="1">
      <alignment horizontal="left" vertical="top"/>
      <protection locked="0"/>
    </xf>
    <xf numFmtId="0" fontId="13" fillId="20" borderId="34" xfId="0" applyFont="1" applyFill="1" applyBorder="1" applyAlignment="1" applyProtection="1">
      <alignment horizontal="left" vertical="top" wrapText="1"/>
      <protection locked="0"/>
    </xf>
    <xf numFmtId="0" fontId="13" fillId="20" borderId="35" xfId="0" applyFont="1" applyFill="1" applyBorder="1" applyAlignment="1" applyProtection="1">
      <alignment horizontal="left" vertical="top"/>
      <protection locked="0"/>
    </xf>
    <xf numFmtId="0" fontId="19" fillId="20" borderId="34" xfId="0" applyFont="1" applyFill="1" applyBorder="1" applyAlignment="1" applyProtection="1">
      <alignment horizontal="left" vertical="center"/>
      <protection locked="0"/>
    </xf>
    <xf numFmtId="0" fontId="7" fillId="20" borderId="34" xfId="0" applyFont="1" applyFill="1" applyBorder="1" applyAlignment="1" applyProtection="1">
      <alignment horizontal="left" vertical="center"/>
      <protection locked="0"/>
    </xf>
    <xf numFmtId="0" fontId="36" fillId="20" borderId="35" xfId="0" applyFont="1" applyFill="1" applyBorder="1" applyAlignment="1" applyProtection="1">
      <alignment horizontal="left" vertical="center"/>
      <protection locked="0"/>
    </xf>
    <xf numFmtId="0" fontId="13" fillId="20" borderId="96" xfId="0" applyFont="1" applyFill="1" applyBorder="1" applyAlignment="1" applyProtection="1">
      <alignment horizontal="left" vertical="center"/>
      <protection locked="0"/>
    </xf>
    <xf numFmtId="0" fontId="0" fillId="20" borderId="0" xfId="0" applyFill="1" applyProtection="1">
      <alignment vertical="center"/>
    </xf>
    <xf numFmtId="0" fontId="13" fillId="20" borderId="0" xfId="0" applyFont="1" applyFill="1" applyAlignment="1" applyProtection="1">
      <alignment horizontal="left" vertical="center"/>
    </xf>
    <xf numFmtId="0" fontId="0" fillId="0" borderId="0" xfId="0" applyProtection="1">
      <alignment vertical="center"/>
    </xf>
    <xf numFmtId="0" fontId="10" fillId="0" borderId="124" xfId="0" applyFont="1" applyBorder="1" applyAlignment="1" applyProtection="1">
      <alignment vertical="center" wrapText="1"/>
    </xf>
    <xf numFmtId="0" fontId="0" fillId="20" borderId="90" xfId="0" applyFill="1" applyBorder="1" applyAlignment="1" applyProtection="1">
      <alignment horizontal="center" vertical="center"/>
    </xf>
    <xf numFmtId="0" fontId="13" fillId="20" borderId="63" xfId="0" applyFont="1" applyFill="1" applyBorder="1" applyAlignment="1" applyProtection="1">
      <alignment horizontal="left" vertical="center"/>
    </xf>
    <xf numFmtId="0" fontId="74" fillId="0" borderId="124" xfId="0" applyFont="1" applyBorder="1" applyAlignment="1" applyProtection="1">
      <alignment vertical="center" wrapText="1"/>
    </xf>
    <xf numFmtId="0" fontId="10" fillId="0" borderId="124" xfId="0" applyFont="1" applyBorder="1" applyProtection="1">
      <alignment vertical="center"/>
    </xf>
    <xf numFmtId="0" fontId="13" fillId="20" borderId="34" xfId="0" applyFont="1" applyFill="1" applyBorder="1" applyAlignment="1" applyProtection="1">
      <alignment horizontal="left" vertical="center"/>
    </xf>
    <xf numFmtId="0" fontId="13" fillId="20" borderId="88" xfId="0" applyFont="1" applyFill="1" applyBorder="1" applyAlignment="1" applyProtection="1">
      <alignment horizontal="left" vertical="center"/>
    </xf>
    <xf numFmtId="0" fontId="13" fillId="20" borderId="0" xfId="0" applyFont="1" applyFill="1" applyBorder="1" applyAlignment="1" applyProtection="1">
      <alignment horizontal="left" vertical="center"/>
    </xf>
    <xf numFmtId="178" fontId="13" fillId="20" borderId="0" xfId="0" applyNumberFormat="1" applyFont="1" applyFill="1" applyProtection="1">
      <alignment vertical="center"/>
    </xf>
    <xf numFmtId="0" fontId="10" fillId="0" borderId="0" xfId="0" applyFont="1" applyProtection="1">
      <alignment vertical="center"/>
    </xf>
    <xf numFmtId="0" fontId="9" fillId="0" borderId="0" xfId="0" applyFont="1" applyProtection="1">
      <alignment vertical="center"/>
    </xf>
    <xf numFmtId="0" fontId="9" fillId="0" borderId="0" xfId="0" applyFont="1" applyAlignment="1" applyProtection="1">
      <alignment vertical="center" wrapText="1"/>
    </xf>
    <xf numFmtId="0" fontId="10" fillId="0" borderId="0" xfId="0" applyFont="1" applyAlignment="1" applyProtection="1">
      <alignment vertical="center" wrapText="1"/>
    </xf>
    <xf numFmtId="0" fontId="10" fillId="0" borderId="0" xfId="0" applyFont="1" applyAlignment="1" applyProtection="1">
      <alignment horizontal="center" vertical="center"/>
    </xf>
    <xf numFmtId="0" fontId="13" fillId="0" borderId="0" xfId="0" applyFont="1" applyProtection="1">
      <alignment vertical="center"/>
    </xf>
    <xf numFmtId="0" fontId="9" fillId="0" borderId="0" xfId="0" applyFont="1" applyAlignment="1" applyProtection="1">
      <alignment horizontal="right" vertical="center"/>
    </xf>
    <xf numFmtId="0" fontId="10" fillId="20" borderId="0" xfId="0" applyFont="1" applyFill="1" applyAlignment="1" applyProtection="1">
      <alignment horizontal="left" vertical="center"/>
    </xf>
    <xf numFmtId="0" fontId="9" fillId="20" borderId="0" xfId="0" applyFont="1" applyFill="1" applyAlignment="1" applyProtection="1">
      <alignment horizontal="left" vertical="center"/>
    </xf>
    <xf numFmtId="0" fontId="10" fillId="20" borderId="63" xfId="0" applyFont="1" applyFill="1" applyBorder="1" applyAlignment="1" applyProtection="1">
      <alignment horizontal="left" vertical="center"/>
    </xf>
    <xf numFmtId="0" fontId="0" fillId="0" borderId="0" xfId="0" applyAlignment="1" applyProtection="1">
      <alignment horizontal="left" vertical="center"/>
    </xf>
    <xf numFmtId="0" fontId="10" fillId="0" borderId="0" xfId="0" applyFont="1" applyAlignment="1" applyProtection="1">
      <alignment horizontal="left" vertical="center"/>
    </xf>
    <xf numFmtId="0" fontId="10" fillId="0" borderId="123" xfId="0" applyFont="1" applyBorder="1" applyAlignment="1" applyProtection="1">
      <alignment horizontal="center" vertical="center"/>
    </xf>
    <xf numFmtId="0" fontId="37" fillId="0" borderId="0" xfId="0" applyFont="1" applyProtection="1">
      <alignment vertical="center"/>
    </xf>
    <xf numFmtId="0" fontId="36" fillId="0" borderId="0" xfId="0" applyFont="1" applyProtection="1">
      <alignment vertical="center"/>
    </xf>
    <xf numFmtId="0" fontId="13" fillId="0" borderId="133" xfId="0" applyFont="1" applyBorder="1" applyProtection="1">
      <alignment vertical="center"/>
    </xf>
    <xf numFmtId="0" fontId="9" fillId="0" borderId="196" xfId="0" applyFont="1" applyBorder="1" applyProtection="1">
      <alignment vertical="center"/>
    </xf>
    <xf numFmtId="0" fontId="9" fillId="0" borderId="207" xfId="0" applyFont="1" applyBorder="1" applyProtection="1">
      <alignment vertical="center"/>
    </xf>
    <xf numFmtId="0" fontId="10" fillId="0" borderId="207" xfId="0" applyFont="1" applyBorder="1" applyProtection="1">
      <alignment vertical="center"/>
    </xf>
    <xf numFmtId="0" fontId="9" fillId="0" borderId="207" xfId="0" applyFont="1" applyBorder="1" applyAlignment="1" applyProtection="1">
      <alignment vertical="center" wrapText="1"/>
    </xf>
    <xf numFmtId="0" fontId="0" fillId="0" borderId="197" xfId="0" applyBorder="1" applyAlignment="1" applyProtection="1">
      <alignment vertical="center" wrapText="1"/>
    </xf>
    <xf numFmtId="0" fontId="9" fillId="0" borderId="15" xfId="0" applyFont="1" applyBorder="1" applyProtection="1">
      <alignment vertical="center"/>
    </xf>
    <xf numFmtId="0" fontId="9" fillId="0" borderId="10" xfId="0" applyFont="1" applyBorder="1" applyProtection="1">
      <alignment vertical="center"/>
    </xf>
    <xf numFmtId="0" fontId="10" fillId="0" borderId="10" xfId="0" applyFont="1" applyBorder="1" applyProtection="1">
      <alignment vertical="center"/>
    </xf>
    <xf numFmtId="0" fontId="9" fillId="0" borderId="10" xfId="0" applyFont="1" applyBorder="1" applyAlignment="1" applyProtection="1">
      <alignment vertical="center" wrapText="1"/>
    </xf>
    <xf numFmtId="179" fontId="10" fillId="0" borderId="14" xfId="0" applyNumberFormat="1" applyFont="1" applyBorder="1" applyAlignment="1" applyProtection="1">
      <alignment horizontal="left" vertical="center"/>
    </xf>
    <xf numFmtId="179" fontId="0" fillId="0" borderId="0" xfId="0" applyNumberFormat="1" applyAlignment="1" applyProtection="1">
      <alignment horizontal="left" vertical="center"/>
    </xf>
    <xf numFmtId="179" fontId="0" fillId="0" borderId="14" xfId="0" applyNumberFormat="1" applyBorder="1" applyAlignment="1" applyProtection="1">
      <alignment horizontal="left" vertical="center"/>
    </xf>
    <xf numFmtId="0" fontId="0" fillId="0" borderId="23" xfId="0" applyBorder="1" applyAlignment="1" applyProtection="1">
      <alignment vertical="center" wrapText="1"/>
    </xf>
    <xf numFmtId="0" fontId="9" fillId="0" borderId="8" xfId="0" applyFont="1" applyBorder="1" applyProtection="1">
      <alignment vertical="center"/>
    </xf>
    <xf numFmtId="0" fontId="9" fillId="0" borderId="5" xfId="0" applyFont="1" applyBorder="1" applyProtection="1">
      <alignment vertical="center"/>
    </xf>
    <xf numFmtId="0" fontId="10" fillId="0" borderId="5" xfId="0" applyFont="1" applyBorder="1" applyProtection="1">
      <alignment vertical="center"/>
    </xf>
    <xf numFmtId="0" fontId="9" fillId="0" borderId="5" xfId="0" applyFont="1" applyBorder="1" applyAlignment="1" applyProtection="1">
      <alignment vertical="center" wrapText="1"/>
    </xf>
    <xf numFmtId="0" fontId="0" fillId="0" borderId="9" xfId="0" applyBorder="1" applyAlignment="1" applyProtection="1">
      <alignment vertical="center" wrapText="1"/>
    </xf>
    <xf numFmtId="0" fontId="37" fillId="0" borderId="8" xfId="0" applyFont="1" applyBorder="1" applyProtection="1">
      <alignment vertical="center"/>
    </xf>
    <xf numFmtId="0" fontId="10" fillId="21" borderId="12" xfId="0" applyFont="1" applyFill="1" applyBorder="1" applyAlignment="1" applyProtection="1">
      <alignment horizontal="left" vertical="center"/>
    </xf>
    <xf numFmtId="0" fontId="10" fillId="0" borderId="18" xfId="0" applyFont="1" applyBorder="1" applyProtection="1">
      <alignment vertical="center"/>
    </xf>
    <xf numFmtId="0" fontId="10" fillId="0" borderId="9" xfId="0" applyFont="1" applyBorder="1" applyProtection="1">
      <alignment vertical="center"/>
    </xf>
    <xf numFmtId="0" fontId="10" fillId="0" borderId="5" xfId="0" applyFont="1" applyBorder="1" applyAlignment="1" applyProtection="1">
      <alignment horizontal="right" vertical="center" wrapText="1"/>
    </xf>
    <xf numFmtId="0" fontId="0" fillId="0" borderId="18" xfId="0" applyBorder="1" applyAlignment="1" applyProtection="1">
      <alignment horizontal="left" vertical="center"/>
    </xf>
    <xf numFmtId="0" fontId="10" fillId="0" borderId="23" xfId="0" applyFont="1" applyBorder="1" applyProtection="1">
      <alignment vertical="center"/>
    </xf>
    <xf numFmtId="0" fontId="10" fillId="0" borderId="10" xfId="0" applyFont="1" applyBorder="1" applyAlignment="1" applyProtection="1">
      <alignment vertical="center" wrapText="1"/>
    </xf>
    <xf numFmtId="0" fontId="10" fillId="0" borderId="10" xfId="0" applyFont="1" applyBorder="1" applyAlignment="1" applyProtection="1">
      <alignment horizontal="center" vertical="center" wrapText="1"/>
    </xf>
    <xf numFmtId="0" fontId="13" fillId="0" borderId="10" xfId="0" applyFont="1" applyBorder="1" applyProtection="1">
      <alignment vertical="center"/>
    </xf>
    <xf numFmtId="0" fontId="13" fillId="0" borderId="9" xfId="0" applyFont="1" applyBorder="1" applyProtection="1">
      <alignment vertical="center"/>
    </xf>
    <xf numFmtId="0" fontId="10" fillId="0" borderId="5" xfId="0" applyFont="1" applyBorder="1" applyAlignment="1" applyProtection="1">
      <alignment vertical="center" wrapText="1"/>
    </xf>
    <xf numFmtId="0" fontId="9" fillId="0" borderId="5" xfId="0" applyFont="1" applyBorder="1" applyAlignment="1" applyProtection="1">
      <alignment horizontal="center" vertical="center"/>
    </xf>
    <xf numFmtId="0" fontId="9" fillId="0" borderId="9" xfId="0" applyFont="1" applyBorder="1" applyProtection="1">
      <alignment vertical="center"/>
    </xf>
    <xf numFmtId="0" fontId="10" fillId="0" borderId="5" xfId="0" applyFont="1" applyBorder="1" applyAlignment="1" applyProtection="1">
      <alignment horizontal="center" vertical="center" wrapText="1"/>
    </xf>
    <xf numFmtId="0" fontId="13" fillId="0" borderId="5" xfId="0" applyFont="1" applyBorder="1" applyProtection="1">
      <alignment vertical="center"/>
    </xf>
    <xf numFmtId="0" fontId="10" fillId="43" borderId="0" xfId="0" applyFont="1" applyFill="1" applyProtection="1">
      <alignment vertical="center"/>
    </xf>
    <xf numFmtId="0" fontId="10" fillId="0" borderId="5" xfId="0" applyFont="1" applyBorder="1" applyAlignment="1" applyProtection="1">
      <alignment horizontal="center" vertical="center"/>
    </xf>
    <xf numFmtId="1" fontId="9" fillId="43" borderId="0" xfId="0" applyNumberFormat="1" applyFont="1" applyFill="1" applyProtection="1">
      <alignment vertical="center"/>
    </xf>
    <xf numFmtId="0" fontId="9" fillId="0" borderId="5" xfId="0" applyFont="1" applyBorder="1" applyAlignment="1" applyProtection="1">
      <alignment horizontal="left" vertical="center"/>
    </xf>
    <xf numFmtId="0" fontId="10" fillId="0" borderId="5" xfId="0" applyFont="1" applyBorder="1" applyAlignment="1" applyProtection="1">
      <alignment horizontal="left" vertical="center"/>
    </xf>
    <xf numFmtId="0" fontId="9" fillId="47" borderId="0" xfId="0" applyFont="1" applyFill="1" applyProtection="1">
      <alignment vertical="center"/>
    </xf>
    <xf numFmtId="0" fontId="9" fillId="0" borderId="5" xfId="0" applyFont="1" applyBorder="1" applyAlignment="1" applyProtection="1">
      <alignment horizontal="right" vertical="center" wrapText="1"/>
    </xf>
    <xf numFmtId="0" fontId="9" fillId="0" borderId="16" xfId="0" applyFont="1" applyBorder="1" applyAlignment="1" applyProtection="1">
      <alignment horizontal="right" vertical="center"/>
    </xf>
    <xf numFmtId="0" fontId="9" fillId="43" borderId="0" xfId="0" applyFont="1" applyFill="1" applyProtection="1">
      <alignment vertical="center"/>
    </xf>
    <xf numFmtId="0" fontId="0" fillId="0" borderId="5" xfId="0" applyBorder="1" applyProtection="1">
      <alignment vertical="center"/>
    </xf>
    <xf numFmtId="0" fontId="0" fillId="0" borderId="5" xfId="0" applyBorder="1" applyAlignment="1" applyProtection="1">
      <alignment vertical="center" wrapText="1"/>
    </xf>
    <xf numFmtId="0" fontId="10" fillId="0" borderId="11" xfId="0" applyFont="1" applyBorder="1" applyAlignment="1" applyProtection="1">
      <alignment horizontal="center" vertical="center"/>
    </xf>
    <xf numFmtId="0" fontId="0" fillId="0" borderId="11" xfId="0" applyBorder="1" applyAlignment="1" applyProtection="1">
      <alignment horizontal="center" vertical="center" wrapText="1"/>
    </xf>
    <xf numFmtId="0" fontId="13" fillId="0" borderId="5" xfId="0" applyFont="1" applyBorder="1" applyAlignment="1" applyProtection="1">
      <alignment vertical="center" wrapText="1"/>
    </xf>
    <xf numFmtId="0" fontId="9" fillId="0" borderId="5" xfId="0" applyFont="1" applyBorder="1" applyAlignment="1" applyProtection="1">
      <alignment horizontal="left" vertical="center" readingOrder="1"/>
    </xf>
    <xf numFmtId="0" fontId="9" fillId="0" borderId="5" xfId="0" applyFont="1" applyBorder="1" applyAlignment="1" applyProtection="1">
      <alignment horizontal="left" vertical="center" wrapText="1" readingOrder="1"/>
    </xf>
    <xf numFmtId="0" fontId="9" fillId="0" borderId="0" xfId="0" applyFont="1" applyAlignment="1" applyProtection="1">
      <alignment horizontal="left" vertical="center" readingOrder="1"/>
    </xf>
    <xf numFmtId="0" fontId="9" fillId="0" borderId="11" xfId="0" applyFont="1" applyBorder="1" applyAlignment="1" applyProtection="1">
      <alignment horizontal="left" vertical="center" wrapText="1" readingOrder="1"/>
    </xf>
    <xf numFmtId="0" fontId="9" fillId="0" borderId="0" xfId="0" applyFont="1" applyAlignment="1" applyProtection="1">
      <alignment horizontal="left" vertical="center" wrapText="1" readingOrder="1"/>
    </xf>
    <xf numFmtId="0" fontId="82" fillId="0" borderId="5" xfId="0" applyFont="1" applyBorder="1" applyProtection="1">
      <alignment vertical="center"/>
    </xf>
    <xf numFmtId="0" fontId="82" fillId="0" borderId="5" xfId="0" applyFont="1" applyBorder="1" applyAlignment="1" applyProtection="1">
      <alignment vertical="center" wrapText="1"/>
    </xf>
    <xf numFmtId="0" fontId="89" fillId="43" borderId="0" xfId="0" applyFont="1" applyFill="1" applyProtection="1">
      <alignment vertical="center"/>
    </xf>
    <xf numFmtId="0" fontId="82" fillId="0" borderId="0" xfId="0" applyFont="1" applyProtection="1">
      <alignment vertical="center"/>
    </xf>
    <xf numFmtId="0" fontId="80" fillId="0" borderId="0" xfId="0" applyFont="1" applyProtection="1">
      <alignment vertical="center"/>
    </xf>
    <xf numFmtId="0" fontId="82" fillId="0" borderId="0" xfId="0" applyFont="1" applyAlignment="1" applyProtection="1">
      <alignment vertical="center" wrapText="1"/>
    </xf>
    <xf numFmtId="0" fontId="80" fillId="0" borderId="0" xfId="0" applyFont="1" applyAlignment="1" applyProtection="1">
      <alignment vertical="center" wrapText="1"/>
    </xf>
    <xf numFmtId="0" fontId="80" fillId="0" borderId="5" xfId="0" applyFont="1" applyBorder="1" applyProtection="1">
      <alignment vertical="center"/>
    </xf>
    <xf numFmtId="0" fontId="84" fillId="0" borderId="17" xfId="0" applyFont="1" applyBorder="1" applyProtection="1">
      <alignment vertical="center"/>
    </xf>
    <xf numFmtId="0" fontId="84" fillId="0" borderId="16" xfId="0" applyFont="1" applyBorder="1" applyProtection="1">
      <alignment vertical="center"/>
    </xf>
    <xf numFmtId="0" fontId="85" fillId="0" borderId="5" xfId="0" applyFont="1" applyBorder="1" applyProtection="1">
      <alignment vertical="center"/>
    </xf>
    <xf numFmtId="0" fontId="85" fillId="0" borderId="16" xfId="0" applyFont="1" applyBorder="1" applyProtection="1">
      <alignment vertical="center"/>
    </xf>
    <xf numFmtId="0" fontId="82" fillId="0" borderId="11" xfId="0" applyFont="1" applyBorder="1" applyProtection="1">
      <alignment vertical="center"/>
    </xf>
    <xf numFmtId="0" fontId="82" fillId="0" borderId="11" xfId="0" applyFont="1" applyBorder="1" applyAlignment="1" applyProtection="1">
      <alignment vertical="center" wrapText="1"/>
    </xf>
    <xf numFmtId="0" fontId="10" fillId="0" borderId="10" xfId="0" applyFont="1" applyBorder="1" applyAlignment="1" applyProtection="1">
      <alignment horizontal="center" vertical="center"/>
    </xf>
    <xf numFmtId="0" fontId="81" fillId="0" borderId="0" xfId="0" applyFont="1" applyProtection="1">
      <alignment vertical="center"/>
    </xf>
    <xf numFmtId="0" fontId="9" fillId="0" borderId="16" xfId="0" applyFont="1" applyBorder="1" applyProtection="1">
      <alignment vertical="center"/>
    </xf>
    <xf numFmtId="0" fontId="13" fillId="0" borderId="16" xfId="0" applyFont="1" applyBorder="1" applyAlignment="1" applyProtection="1">
      <alignment vertical="center" wrapText="1"/>
    </xf>
    <xf numFmtId="0" fontId="9" fillId="0" borderId="16" xfId="0" applyFont="1" applyBorder="1" applyAlignment="1" applyProtection="1">
      <alignment vertical="center" wrapText="1"/>
    </xf>
    <xf numFmtId="0" fontId="41" fillId="0" borderId="5" xfId="0" applyFont="1" applyBorder="1" applyProtection="1">
      <alignment vertical="center"/>
    </xf>
    <xf numFmtId="0" fontId="13" fillId="0" borderId="10" xfId="0" applyFont="1" applyBorder="1" applyAlignment="1" applyProtection="1">
      <alignment vertical="center" wrapText="1"/>
    </xf>
    <xf numFmtId="0" fontId="10" fillId="0" borderId="16" xfId="0" applyFont="1" applyBorder="1" applyAlignment="1" applyProtection="1">
      <alignment vertical="center" wrapText="1"/>
    </xf>
    <xf numFmtId="0" fontId="10" fillId="0" borderId="11" xfId="0" applyFont="1" applyBorder="1" applyAlignment="1" applyProtection="1">
      <alignment vertical="center" wrapText="1"/>
    </xf>
    <xf numFmtId="0" fontId="10" fillId="0" borderId="5" xfId="0" applyFont="1" applyBorder="1" applyAlignment="1" applyProtection="1">
      <alignment horizontal="right" vertical="center"/>
    </xf>
    <xf numFmtId="0" fontId="9" fillId="0" borderId="5" xfId="0" applyFont="1" applyBorder="1" applyAlignment="1" applyProtection="1">
      <alignment horizontal="center" vertical="center" wrapText="1"/>
    </xf>
    <xf numFmtId="0" fontId="12" fillId="43" borderId="0" xfId="0" applyFont="1" applyFill="1" applyAlignment="1" applyProtection="1">
      <alignment horizontal="center" vertical="center" wrapText="1"/>
    </xf>
    <xf numFmtId="181" fontId="10" fillId="0" borderId="1" xfId="0" applyNumberFormat="1" applyFont="1" applyBorder="1" applyAlignment="1" applyProtection="1">
      <alignment horizontal="center" vertical="center"/>
    </xf>
    <xf numFmtId="0" fontId="12" fillId="0" borderId="0" xfId="0" applyFont="1" applyAlignment="1" applyProtection="1">
      <alignment horizontal="center" vertical="center" wrapText="1"/>
    </xf>
    <xf numFmtId="0" fontId="9" fillId="0" borderId="31" xfId="0" applyFont="1" applyBorder="1" applyProtection="1">
      <alignment vertical="center"/>
    </xf>
    <xf numFmtId="0" fontId="10" fillId="0" borderId="11" xfId="0" applyFont="1" applyBorder="1" applyProtection="1">
      <alignment vertical="center"/>
    </xf>
    <xf numFmtId="0" fontId="9" fillId="0" borderId="11" xfId="0" applyFont="1" applyBorder="1" applyProtection="1">
      <alignment vertical="center"/>
    </xf>
    <xf numFmtId="0" fontId="9" fillId="0" borderId="11" xfId="0" applyFont="1" applyBorder="1" applyAlignment="1" applyProtection="1">
      <alignment vertical="center" wrapText="1"/>
    </xf>
    <xf numFmtId="0" fontId="13" fillId="0" borderId="11" xfId="0" applyFont="1" applyBorder="1" applyProtection="1">
      <alignment vertical="center"/>
    </xf>
    <xf numFmtId="0" fontId="13" fillId="0" borderId="16" xfId="0" applyFont="1" applyBorder="1" applyProtection="1">
      <alignment vertical="center"/>
    </xf>
    <xf numFmtId="0" fontId="9" fillId="0" borderId="128" xfId="0" applyFont="1" applyBorder="1" applyProtection="1">
      <alignment vertical="center"/>
    </xf>
    <xf numFmtId="176" fontId="10" fillId="0" borderId="5" xfId="0" applyNumberFormat="1" applyFont="1" applyBorder="1" applyAlignment="1" applyProtection="1">
      <alignment horizontal="center" vertical="center"/>
    </xf>
    <xf numFmtId="0" fontId="20" fillId="0" borderId="9" xfId="0" applyFont="1" applyBorder="1" applyProtection="1">
      <alignment vertical="center"/>
    </xf>
    <xf numFmtId="0" fontId="12" fillId="0" borderId="77" xfId="0" applyFont="1" applyBorder="1" applyAlignment="1" applyProtection="1">
      <alignment vertical="center" wrapText="1"/>
    </xf>
    <xf numFmtId="0" fontId="17" fillId="0" borderId="9" xfId="0" applyFont="1" applyBorder="1" applyProtection="1">
      <alignment vertical="center"/>
    </xf>
    <xf numFmtId="38" fontId="10" fillId="0" borderId="5" xfId="0" applyNumberFormat="1" applyFont="1" applyBorder="1" applyAlignment="1" applyProtection="1">
      <alignment horizontal="center" vertical="center"/>
    </xf>
    <xf numFmtId="0" fontId="40" fillId="0" borderId="5" xfId="0" applyFont="1" applyBorder="1" applyAlignment="1" applyProtection="1">
      <alignment vertical="center" wrapText="1"/>
    </xf>
    <xf numFmtId="0" fontId="12" fillId="43" borderId="77" xfId="0" applyFont="1" applyFill="1" applyBorder="1" applyAlignment="1" applyProtection="1">
      <alignment vertical="center" wrapText="1"/>
    </xf>
    <xf numFmtId="0" fontId="9" fillId="0" borderId="112" xfId="0" applyFont="1" applyBorder="1" applyProtection="1">
      <alignment vertical="center"/>
    </xf>
    <xf numFmtId="0" fontId="9" fillId="0" borderId="111" xfId="0" applyFont="1" applyBorder="1" applyProtection="1">
      <alignment vertical="center"/>
    </xf>
    <xf numFmtId="0" fontId="10" fillId="0" borderId="111" xfId="0" applyFont="1" applyBorder="1" applyProtection="1">
      <alignment vertical="center"/>
    </xf>
    <xf numFmtId="0" fontId="9" fillId="0" borderId="111" xfId="0" applyFont="1" applyBorder="1" applyAlignment="1" applyProtection="1">
      <alignment vertical="center" wrapText="1"/>
    </xf>
    <xf numFmtId="0" fontId="10" fillId="0" borderId="111" xfId="0" applyFont="1" applyBorder="1" applyAlignment="1" applyProtection="1">
      <alignment vertical="center" wrapText="1"/>
    </xf>
    <xf numFmtId="0" fontId="10" fillId="0" borderId="111" xfId="0" applyFont="1" applyBorder="1" applyAlignment="1" applyProtection="1">
      <alignment horizontal="center" vertical="center"/>
    </xf>
    <xf numFmtId="0" fontId="13" fillId="0" borderId="111" xfId="0" applyFont="1" applyBorder="1" applyProtection="1">
      <alignment vertical="center"/>
    </xf>
    <xf numFmtId="0" fontId="13" fillId="0" borderId="113" xfId="0" applyFont="1" applyBorder="1" applyProtection="1">
      <alignment vertical="center"/>
    </xf>
    <xf numFmtId="49" fontId="9" fillId="0" borderId="31" xfId="0" applyNumberFormat="1" applyFont="1" applyBorder="1" applyProtection="1">
      <alignment vertical="center"/>
    </xf>
    <xf numFmtId="49" fontId="9" fillId="0" borderId="5" xfId="0" applyNumberFormat="1" applyFont="1" applyBorder="1" applyProtection="1">
      <alignment vertical="center"/>
    </xf>
    <xf numFmtId="49" fontId="9" fillId="0" borderId="5" xfId="0" applyNumberFormat="1" applyFont="1" applyBorder="1" applyAlignment="1" applyProtection="1">
      <alignment horizontal="right" vertical="center" wrapText="1"/>
    </xf>
    <xf numFmtId="0" fontId="9" fillId="0" borderId="57" xfId="0" applyFont="1" applyBorder="1" applyProtection="1">
      <alignment vertical="center"/>
    </xf>
    <xf numFmtId="0" fontId="9" fillId="0" borderId="53" xfId="0" applyFont="1" applyBorder="1" applyProtection="1">
      <alignment vertical="center"/>
    </xf>
    <xf numFmtId="0" fontId="9" fillId="0" borderId="29" xfId="0" applyFont="1" applyBorder="1" applyProtection="1">
      <alignment vertical="center"/>
    </xf>
    <xf numFmtId="0" fontId="9" fillId="0" borderId="0" xfId="0" applyFont="1" applyAlignment="1" applyProtection="1">
      <alignment horizontal="center" vertical="center"/>
    </xf>
    <xf numFmtId="0" fontId="9" fillId="0" borderId="21" xfId="0" applyFont="1" applyBorder="1" applyProtection="1">
      <alignment vertical="center"/>
    </xf>
    <xf numFmtId="0" fontId="9" fillId="0" borderId="26" xfId="0" applyFont="1" applyBorder="1" applyProtection="1">
      <alignment vertical="center"/>
    </xf>
    <xf numFmtId="0" fontId="9" fillId="0" borderId="11" xfId="0" applyFont="1" applyBorder="1" applyAlignment="1" applyProtection="1">
      <alignment horizontal="center" vertical="center"/>
    </xf>
    <xf numFmtId="0" fontId="37" fillId="0" borderId="11" xfId="0" applyFont="1" applyBorder="1" applyProtection="1">
      <alignment vertical="center"/>
    </xf>
    <xf numFmtId="0" fontId="37" fillId="0" borderId="128" xfId="0" applyFont="1" applyBorder="1" applyProtection="1">
      <alignment vertical="center"/>
    </xf>
    <xf numFmtId="0" fontId="37" fillId="0" borderId="53" xfId="0" applyFont="1" applyBorder="1" applyProtection="1">
      <alignment vertical="center"/>
    </xf>
    <xf numFmtId="0" fontId="9" fillId="0" borderId="20" xfId="0" applyFont="1" applyBorder="1" applyProtection="1">
      <alignment vertical="center"/>
    </xf>
    <xf numFmtId="0" fontId="37" fillId="0" borderId="5" xfId="0" applyFont="1" applyBorder="1" applyProtection="1">
      <alignment vertical="center"/>
    </xf>
    <xf numFmtId="0" fontId="9" fillId="0" borderId="0" xfId="0" applyFont="1" applyAlignment="1" applyProtection="1">
      <alignment horizontal="left" vertical="center"/>
    </xf>
    <xf numFmtId="0" fontId="9" fillId="0" borderId="19" xfId="0" applyFont="1" applyBorder="1" applyProtection="1">
      <alignment vertical="center"/>
    </xf>
    <xf numFmtId="0" fontId="9" fillId="0" borderId="30"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20" xfId="0" applyFont="1" applyBorder="1" applyAlignment="1" applyProtection="1">
      <alignment horizontal="left" vertical="center"/>
    </xf>
    <xf numFmtId="0" fontId="9" fillId="0" borderId="25" xfId="0" applyFont="1" applyBorder="1" applyAlignment="1" applyProtection="1">
      <alignment horizontal="left" vertical="center"/>
    </xf>
    <xf numFmtId="0" fontId="9" fillId="0" borderId="30" xfId="0" applyFont="1" applyBorder="1" applyAlignment="1" applyProtection="1">
      <alignment horizontal="center" vertical="center" wrapText="1"/>
    </xf>
    <xf numFmtId="0" fontId="9" fillId="0" borderId="53" xfId="0" applyFont="1" applyBorder="1" applyAlignment="1" applyProtection="1">
      <alignment horizontal="left" vertical="center"/>
    </xf>
    <xf numFmtId="0" fontId="9" fillId="0" borderId="26" xfId="0" applyFont="1" applyBorder="1" applyAlignment="1" applyProtection="1">
      <alignment horizontal="left" vertical="center"/>
    </xf>
    <xf numFmtId="0" fontId="68" fillId="0" borderId="0" xfId="0" applyFont="1" applyProtection="1">
      <alignment vertical="center"/>
    </xf>
    <xf numFmtId="0" fontId="13" fillId="0" borderId="22" xfId="0" applyFont="1" applyBorder="1" applyProtection="1">
      <alignment vertical="center"/>
    </xf>
    <xf numFmtId="0" fontId="9" fillId="0" borderId="25" xfId="0" applyFont="1" applyBorder="1" applyProtection="1">
      <alignment vertical="center"/>
    </xf>
    <xf numFmtId="49" fontId="9" fillId="0" borderId="8" xfId="0" applyNumberFormat="1" applyFont="1" applyBorder="1" applyProtection="1">
      <alignment vertical="center"/>
    </xf>
    <xf numFmtId="0" fontId="45" fillId="15" borderId="1" xfId="0" applyFont="1" applyFill="1" applyBorder="1" applyAlignment="1" applyProtection="1">
      <alignment horizontal="center" vertical="center"/>
      <protection locked="0"/>
    </xf>
    <xf numFmtId="0" fontId="0" fillId="20" borderId="1" xfId="0" applyFill="1" applyBorder="1" applyAlignment="1" applyProtection="1">
      <alignment horizontal="center" vertical="center"/>
    </xf>
    <xf numFmtId="0" fontId="0" fillId="20" borderId="0" xfId="0" applyFill="1" applyAlignment="1" applyProtection="1">
      <alignment horizontal="center" vertical="center" wrapText="1"/>
    </xf>
    <xf numFmtId="0" fontId="38" fillId="20" borderId="0" xfId="0" applyFont="1" applyFill="1" applyProtection="1">
      <alignment vertical="center"/>
    </xf>
    <xf numFmtId="0" fontId="14" fillId="20" borderId="0" xfId="0" applyFont="1" applyFill="1" applyAlignment="1" applyProtection="1">
      <alignment horizontal="center" vertical="center"/>
    </xf>
    <xf numFmtId="0" fontId="0" fillId="20" borderId="0" xfId="0" applyFill="1" applyAlignment="1" applyProtection="1">
      <alignment horizontal="left" vertical="center"/>
    </xf>
    <xf numFmtId="0" fontId="0" fillId="20" borderId="0" xfId="0" applyFill="1" applyAlignment="1" applyProtection="1">
      <alignment horizontal="center" vertical="center"/>
    </xf>
    <xf numFmtId="0" fontId="71" fillId="20" borderId="0" xfId="0" applyFont="1" applyFill="1" applyProtection="1">
      <alignment vertical="center"/>
    </xf>
    <xf numFmtId="0" fontId="35" fillId="20" borderId="0" xfId="0" applyFont="1" applyFill="1" applyAlignment="1" applyProtection="1">
      <alignment horizontal="center" vertical="center" wrapText="1"/>
    </xf>
    <xf numFmtId="0" fontId="71" fillId="42" borderId="0" xfId="0" applyFont="1" applyFill="1" applyAlignment="1" applyProtection="1">
      <alignment horizontal="left" vertical="center"/>
    </xf>
    <xf numFmtId="0" fontId="0" fillId="42" borderId="0" xfId="0" quotePrefix="1" applyFill="1" applyAlignment="1" applyProtection="1">
      <alignment horizontal="center" vertical="center"/>
    </xf>
    <xf numFmtId="0" fontId="71" fillId="42" borderId="176" xfId="0" applyFont="1" applyFill="1" applyBorder="1" applyAlignment="1" applyProtection="1">
      <alignment vertical="center" wrapText="1"/>
    </xf>
    <xf numFmtId="0" fontId="71" fillId="42" borderId="0" xfId="0" applyFont="1" applyFill="1" applyAlignment="1" applyProtection="1">
      <alignment horizontal="center" vertical="center" wrapText="1"/>
    </xf>
    <xf numFmtId="0" fontId="71" fillId="42" borderId="176" xfId="0" applyFont="1" applyFill="1" applyBorder="1" applyAlignment="1" applyProtection="1">
      <alignment horizontal="center" vertical="center" wrapText="1"/>
    </xf>
    <xf numFmtId="0" fontId="71" fillId="42" borderId="21" xfId="0" applyFont="1" applyFill="1" applyBorder="1" applyAlignment="1" applyProtection="1">
      <alignment horizontal="center" vertical="center" wrapText="1"/>
    </xf>
    <xf numFmtId="0" fontId="0" fillId="20" borderId="188" xfId="0" applyFill="1" applyBorder="1" applyAlignment="1" applyProtection="1">
      <alignment horizontal="left" vertical="center"/>
    </xf>
    <xf numFmtId="0" fontId="0" fillId="40" borderId="207" xfId="0" applyFill="1" applyBorder="1" applyAlignment="1" applyProtection="1">
      <alignment horizontal="left" vertical="center"/>
    </xf>
    <xf numFmtId="0" fontId="0" fillId="40" borderId="207" xfId="0" applyFill="1" applyBorder="1" applyAlignment="1" applyProtection="1">
      <alignment horizontal="center" vertical="center"/>
    </xf>
    <xf numFmtId="0" fontId="0" fillId="40" borderId="197" xfId="0" applyFill="1" applyBorder="1" applyProtection="1">
      <alignment vertical="center"/>
    </xf>
    <xf numFmtId="0" fontId="0" fillId="40" borderId="197" xfId="0" applyFill="1" applyBorder="1" applyAlignment="1" applyProtection="1">
      <alignment horizontal="center" vertical="center"/>
    </xf>
    <xf numFmtId="0" fontId="0" fillId="40" borderId="197" xfId="0" applyFill="1" applyBorder="1" applyAlignment="1" applyProtection="1">
      <alignment horizontal="left" vertical="center" wrapText="1"/>
    </xf>
    <xf numFmtId="0" fontId="0" fillId="20" borderId="198" xfId="0" applyFill="1" applyBorder="1" applyAlignment="1" applyProtection="1">
      <alignment horizontal="left" vertical="center" wrapText="1"/>
    </xf>
    <xf numFmtId="0" fontId="14" fillId="20" borderId="123" xfId="0" applyFont="1" applyFill="1" applyBorder="1" applyAlignment="1" applyProtection="1">
      <alignment horizontal="center" vertical="center"/>
    </xf>
    <xf numFmtId="0" fontId="0" fillId="20" borderId="141" xfId="0" applyFill="1" applyBorder="1" applyAlignment="1" applyProtection="1">
      <alignment horizontal="left" vertical="center" wrapText="1"/>
    </xf>
    <xf numFmtId="0" fontId="0" fillId="20" borderId="128" xfId="0" applyFill="1" applyBorder="1" applyAlignment="1" applyProtection="1">
      <alignment horizontal="center" vertical="center"/>
    </xf>
    <xf numFmtId="0" fontId="0" fillId="39" borderId="196" xfId="0" quotePrefix="1" applyFill="1" applyBorder="1" applyAlignment="1" applyProtection="1">
      <alignment horizontal="center" vertical="center"/>
    </xf>
    <xf numFmtId="0" fontId="0" fillId="39" borderId="207" xfId="0" applyFill="1" applyBorder="1" applyAlignment="1" applyProtection="1">
      <alignment horizontal="left" vertical="center"/>
    </xf>
    <xf numFmtId="0" fontId="0" fillId="39" borderId="207" xfId="0" applyFill="1" applyBorder="1" applyAlignment="1" applyProtection="1">
      <alignment horizontal="center" vertical="center"/>
    </xf>
    <xf numFmtId="0" fontId="0" fillId="39" borderId="197" xfId="0" applyFill="1" applyBorder="1" applyAlignment="1" applyProtection="1">
      <alignment vertical="center" wrapText="1"/>
    </xf>
    <xf numFmtId="0" fontId="0" fillId="39" borderId="197" xfId="0" applyFill="1" applyBorder="1" applyAlignment="1" applyProtection="1">
      <alignment horizontal="center" vertical="center" wrapText="1"/>
    </xf>
    <xf numFmtId="0" fontId="0" fillId="39" borderId="197" xfId="0" applyFill="1" applyBorder="1" applyAlignment="1" applyProtection="1">
      <alignment horizontal="left" vertical="center" wrapText="1"/>
    </xf>
    <xf numFmtId="0" fontId="0" fillId="41" borderId="207" xfId="0" applyFill="1" applyBorder="1" applyAlignment="1" applyProtection="1">
      <alignment horizontal="center" vertical="center"/>
    </xf>
    <xf numFmtId="0" fontId="0" fillId="41" borderId="197" xfId="0" applyFill="1" applyBorder="1" applyAlignment="1" applyProtection="1">
      <alignment vertical="center" wrapText="1"/>
    </xf>
    <xf numFmtId="0" fontId="0" fillId="41" borderId="197" xfId="0" applyFill="1" applyBorder="1" applyAlignment="1" applyProtection="1">
      <alignment horizontal="center" vertical="center" wrapText="1"/>
    </xf>
    <xf numFmtId="0" fontId="0" fillId="41" borderId="197" xfId="0" applyFill="1" applyBorder="1" applyAlignment="1" applyProtection="1">
      <alignment horizontal="left" vertical="center" wrapText="1"/>
    </xf>
    <xf numFmtId="0" fontId="0" fillId="20" borderId="198" xfId="0" applyFill="1" applyBorder="1" applyAlignment="1" applyProtection="1">
      <alignment vertical="center" wrapText="1"/>
    </xf>
    <xf numFmtId="0" fontId="0" fillId="20" borderId="198" xfId="0" applyFill="1" applyBorder="1" applyAlignment="1" applyProtection="1">
      <alignment horizontal="center" vertical="center" wrapText="1"/>
    </xf>
    <xf numFmtId="0" fontId="0" fillId="20" borderId="89" xfId="0" applyFill="1" applyBorder="1" applyAlignment="1" applyProtection="1">
      <alignment horizontal="center" vertical="center"/>
    </xf>
    <xf numFmtId="0" fontId="0" fillId="20" borderId="158" xfId="0" applyFill="1" applyBorder="1" applyAlignment="1" applyProtection="1">
      <alignment horizontal="center" vertical="center" wrapText="1"/>
    </xf>
    <xf numFmtId="0" fontId="0" fillId="20" borderId="146" xfId="0" applyFill="1" applyBorder="1" applyAlignment="1" applyProtection="1">
      <alignment horizontal="center" vertical="center" wrapText="1"/>
    </xf>
    <xf numFmtId="0" fontId="0" fillId="20" borderId="146" xfId="0" applyFill="1" applyBorder="1" applyAlignment="1" applyProtection="1">
      <alignment horizontal="left" vertical="center" wrapText="1"/>
    </xf>
    <xf numFmtId="0" fontId="0" fillId="20" borderId="143" xfId="0" applyFill="1" applyBorder="1" applyAlignment="1" applyProtection="1">
      <alignment horizontal="center" vertical="center" wrapText="1"/>
    </xf>
    <xf numFmtId="0" fontId="0" fillId="20" borderId="143" xfId="0" applyFill="1" applyBorder="1" applyAlignment="1" applyProtection="1">
      <alignment horizontal="left" vertical="center" wrapText="1"/>
    </xf>
    <xf numFmtId="0" fontId="0" fillId="20" borderId="135" xfId="0" applyFill="1" applyBorder="1" applyAlignment="1" applyProtection="1">
      <alignment horizontal="center" vertical="center" wrapText="1"/>
    </xf>
    <xf numFmtId="0" fontId="0" fillId="20" borderId="135" xfId="0" applyFill="1" applyBorder="1" applyAlignment="1" applyProtection="1">
      <alignment horizontal="left" vertical="center" wrapText="1"/>
    </xf>
    <xf numFmtId="0" fontId="0" fillId="43" borderId="0" xfId="0" applyFill="1" applyProtection="1">
      <alignment vertical="center"/>
    </xf>
    <xf numFmtId="0" fontId="0" fillId="47" borderId="0" xfId="0" applyFill="1" applyProtection="1">
      <alignment vertical="center"/>
    </xf>
    <xf numFmtId="0" fontId="0" fillId="20" borderId="123" xfId="0" applyFill="1" applyBorder="1" applyAlignment="1" applyProtection="1">
      <alignment horizontal="center" vertical="center" wrapText="1"/>
    </xf>
    <xf numFmtId="0" fontId="0" fillId="20" borderId="123" xfId="0" applyFill="1" applyBorder="1" applyAlignment="1" applyProtection="1">
      <alignment horizontal="left" vertical="center" wrapText="1"/>
    </xf>
    <xf numFmtId="0" fontId="0" fillId="20" borderId="152" xfId="0" applyFill="1" applyBorder="1" applyAlignment="1" applyProtection="1">
      <alignment horizontal="center" vertical="center" wrapText="1"/>
    </xf>
    <xf numFmtId="0" fontId="0" fillId="20" borderId="152" xfId="0" applyFill="1" applyBorder="1" applyAlignment="1" applyProtection="1">
      <alignment horizontal="left" vertical="center" wrapText="1"/>
    </xf>
    <xf numFmtId="0" fontId="0" fillId="20" borderId="171" xfId="0" applyFill="1" applyBorder="1" applyAlignment="1" applyProtection="1">
      <alignment horizontal="left" vertical="center" wrapText="1"/>
    </xf>
    <xf numFmtId="0" fontId="0" fillId="20" borderId="43" xfId="0" applyFill="1" applyBorder="1" applyAlignment="1" applyProtection="1">
      <alignment horizontal="left" vertical="center" wrapText="1"/>
    </xf>
    <xf numFmtId="0" fontId="0" fillId="20" borderId="151" xfId="0" applyFill="1" applyBorder="1" applyAlignment="1" applyProtection="1">
      <alignment horizontal="left" vertical="center" wrapText="1"/>
    </xf>
    <xf numFmtId="58" fontId="0" fillId="20" borderId="198" xfId="0" applyNumberFormat="1" applyFill="1" applyBorder="1" applyAlignment="1" applyProtection="1">
      <alignment horizontal="left" vertical="center" wrapText="1"/>
    </xf>
    <xf numFmtId="0" fontId="0" fillId="20" borderId="151" xfId="0" applyFill="1" applyBorder="1" applyAlignment="1" applyProtection="1">
      <alignment horizontal="center" vertical="center" wrapText="1"/>
    </xf>
    <xf numFmtId="0" fontId="0" fillId="20" borderId="163" xfId="0" applyFill="1" applyBorder="1" applyAlignment="1" applyProtection="1">
      <alignment horizontal="left" vertical="center" wrapText="1"/>
    </xf>
    <xf numFmtId="0" fontId="0" fillId="20" borderId="212" xfId="0" applyFill="1" applyBorder="1" applyAlignment="1" applyProtection="1">
      <alignment horizontal="left" vertical="center" wrapText="1"/>
    </xf>
    <xf numFmtId="0" fontId="0" fillId="20" borderId="144" xfId="0" applyFill="1" applyBorder="1" applyAlignment="1" applyProtection="1">
      <alignment horizontal="left" vertical="center" wrapText="1"/>
    </xf>
    <xf numFmtId="0" fontId="0" fillId="20" borderId="142" xfId="0" applyFill="1" applyBorder="1" applyAlignment="1" applyProtection="1">
      <alignment horizontal="left" vertical="center" wrapText="1"/>
    </xf>
    <xf numFmtId="0" fontId="0" fillId="20" borderId="145" xfId="0" applyFill="1" applyBorder="1" applyAlignment="1" applyProtection="1">
      <alignment horizontal="center" vertical="center" wrapText="1"/>
    </xf>
    <xf numFmtId="0" fontId="0" fillId="20" borderId="145" xfId="0" applyFill="1" applyBorder="1" applyAlignment="1" applyProtection="1">
      <alignment horizontal="left" vertical="center" wrapText="1"/>
    </xf>
    <xf numFmtId="0" fontId="0" fillId="20" borderId="116" xfId="0" applyFill="1" applyBorder="1" applyAlignment="1" applyProtection="1">
      <alignment horizontal="center" vertical="center" wrapText="1"/>
    </xf>
    <xf numFmtId="0" fontId="0" fillId="20" borderId="157" xfId="0" applyFill="1" applyBorder="1" applyAlignment="1" applyProtection="1">
      <alignment horizontal="center" vertical="center" wrapText="1"/>
    </xf>
    <xf numFmtId="0" fontId="0" fillId="20" borderId="162" xfId="0" applyFill="1" applyBorder="1" applyAlignment="1" applyProtection="1">
      <alignment horizontal="left" vertical="center" wrapText="1"/>
    </xf>
    <xf numFmtId="0" fontId="0" fillId="20" borderId="154" xfId="0" applyFill="1" applyBorder="1" applyAlignment="1" applyProtection="1">
      <alignment horizontal="center" vertical="center" wrapText="1"/>
    </xf>
    <xf numFmtId="0" fontId="0" fillId="20" borderId="187" xfId="0" applyFill="1" applyBorder="1" applyAlignment="1" applyProtection="1">
      <alignment horizontal="left" vertical="center" wrapText="1"/>
    </xf>
    <xf numFmtId="0" fontId="0" fillId="20" borderId="169" xfId="0" applyFill="1" applyBorder="1" applyAlignment="1" applyProtection="1">
      <alignment horizontal="center" vertical="center" wrapText="1"/>
    </xf>
    <xf numFmtId="0" fontId="0" fillId="20" borderId="156" xfId="0" applyFill="1" applyBorder="1" applyAlignment="1" applyProtection="1">
      <alignment horizontal="left" vertical="center" wrapText="1"/>
    </xf>
    <xf numFmtId="0" fontId="0" fillId="20" borderId="168" xfId="0" applyFill="1" applyBorder="1" applyAlignment="1" applyProtection="1">
      <alignment horizontal="center" vertical="center" wrapText="1"/>
    </xf>
    <xf numFmtId="0" fontId="0" fillId="20" borderId="170" xfId="0" applyFill="1" applyBorder="1" applyAlignment="1" applyProtection="1">
      <alignment horizontal="left" vertical="center" wrapText="1"/>
    </xf>
    <xf numFmtId="0" fontId="0" fillId="20" borderId="212" xfId="0" applyFill="1" applyBorder="1" applyAlignment="1" applyProtection="1">
      <alignment horizontal="center" vertical="center" wrapText="1"/>
    </xf>
    <xf numFmtId="0" fontId="0" fillId="20" borderId="159" xfId="0" applyFill="1" applyBorder="1" applyAlignment="1" applyProtection="1">
      <alignment horizontal="center" vertical="center" wrapText="1"/>
    </xf>
    <xf numFmtId="0" fontId="0" fillId="20" borderId="21" xfId="0" applyFill="1" applyBorder="1" applyAlignment="1" applyProtection="1">
      <alignment horizontal="center" vertical="center" wrapText="1"/>
    </xf>
    <xf numFmtId="0" fontId="0" fillId="20" borderId="21" xfId="0" applyFill="1" applyBorder="1" applyAlignment="1" applyProtection="1">
      <alignment horizontal="left" vertical="center" wrapText="1"/>
    </xf>
    <xf numFmtId="3" fontId="0" fillId="47" borderId="0" xfId="0" applyNumberFormat="1" applyFill="1" applyProtection="1">
      <alignment vertical="center"/>
    </xf>
    <xf numFmtId="0" fontId="0" fillId="20" borderId="167" xfId="0" applyFill="1" applyBorder="1" applyAlignment="1" applyProtection="1">
      <alignment horizontal="center" vertical="center" wrapText="1"/>
    </xf>
    <xf numFmtId="0" fontId="0" fillId="20" borderId="166" xfId="0" applyFill="1" applyBorder="1" applyAlignment="1" applyProtection="1">
      <alignment horizontal="left" vertical="center" wrapText="1"/>
    </xf>
    <xf numFmtId="0" fontId="0" fillId="20" borderId="166" xfId="0" applyFill="1" applyBorder="1" applyAlignment="1" applyProtection="1">
      <alignment horizontal="right" vertical="center" wrapText="1"/>
    </xf>
    <xf numFmtId="0" fontId="0" fillId="41" borderId="128" xfId="0" applyFill="1" applyBorder="1" applyAlignment="1" applyProtection="1">
      <alignment horizontal="center" vertical="center"/>
    </xf>
    <xf numFmtId="0" fontId="0" fillId="41" borderId="0" xfId="0" applyFill="1" applyAlignment="1" applyProtection="1">
      <alignment horizontal="center" vertical="center"/>
    </xf>
    <xf numFmtId="0" fontId="0" fillId="41" borderId="133" xfId="0" applyFill="1" applyBorder="1" applyAlignment="1" applyProtection="1">
      <alignment horizontal="center" vertical="center"/>
    </xf>
    <xf numFmtId="0" fontId="0" fillId="39" borderId="196" xfId="0" applyFill="1" applyBorder="1" applyAlignment="1" applyProtection="1">
      <alignment horizontal="center" vertical="center"/>
    </xf>
    <xf numFmtId="0" fontId="0" fillId="39" borderId="128" xfId="0" applyFill="1" applyBorder="1" applyAlignment="1" applyProtection="1">
      <alignment horizontal="center" vertical="center"/>
    </xf>
    <xf numFmtId="0" fontId="0" fillId="39" borderId="0" xfId="0" applyFill="1" applyAlignment="1" applyProtection="1">
      <alignment horizontal="center" vertical="center"/>
    </xf>
    <xf numFmtId="0" fontId="0" fillId="20" borderId="161" xfId="0" applyFill="1" applyBorder="1" applyAlignment="1" applyProtection="1">
      <alignment horizontal="left" vertical="center" wrapText="1"/>
    </xf>
    <xf numFmtId="180" fontId="0" fillId="20" borderId="1" xfId="22" applyNumberFormat="1" applyFont="1" applyFill="1" applyBorder="1" applyAlignment="1" applyProtection="1">
      <alignment horizontal="center" vertical="center" wrapText="1"/>
    </xf>
    <xf numFmtId="0" fontId="0" fillId="39" borderId="124" xfId="0" applyFill="1" applyBorder="1" applyAlignment="1" applyProtection="1">
      <alignment horizontal="center" vertical="center"/>
    </xf>
    <xf numFmtId="0" fontId="0" fillId="39" borderId="125" xfId="0" applyFill="1" applyBorder="1" applyAlignment="1" applyProtection="1">
      <alignment horizontal="center" vertical="center"/>
    </xf>
    <xf numFmtId="0" fontId="0" fillId="39" borderId="89" xfId="0" applyFill="1" applyBorder="1" applyAlignment="1" applyProtection="1">
      <alignment horizontal="center" vertical="center"/>
    </xf>
    <xf numFmtId="0" fontId="0" fillId="39" borderId="133" xfId="0" applyFill="1" applyBorder="1" applyAlignment="1" applyProtection="1">
      <alignment horizontal="center" vertical="center"/>
    </xf>
    <xf numFmtId="0" fontId="0" fillId="39" borderId="134" xfId="0" applyFill="1" applyBorder="1" applyAlignment="1" applyProtection="1">
      <alignment horizontal="center" vertical="center"/>
    </xf>
    <xf numFmtId="0" fontId="0" fillId="41" borderId="134" xfId="0" applyFill="1" applyBorder="1" applyAlignment="1" applyProtection="1">
      <alignment horizontal="center" vertical="center"/>
    </xf>
    <xf numFmtId="0" fontId="0" fillId="0" borderId="198" xfId="0" applyBorder="1" applyAlignment="1" applyProtection="1">
      <alignment horizontal="center" vertical="center" wrapText="1"/>
    </xf>
    <xf numFmtId="0" fontId="0" fillId="0" borderId="166" xfId="0" applyBorder="1" applyAlignment="1" applyProtection="1">
      <alignment horizontal="center" vertical="center" wrapText="1"/>
    </xf>
    <xf numFmtId="0" fontId="0" fillId="20" borderId="161" xfId="0" applyFill="1" applyBorder="1" applyAlignment="1" applyProtection="1">
      <alignment horizontal="right" vertical="center" wrapText="1"/>
    </xf>
    <xf numFmtId="0" fontId="0" fillId="0" borderId="161" xfId="0" applyBorder="1" applyAlignment="1" applyProtection="1">
      <alignment horizontal="center" vertical="center" wrapText="1"/>
    </xf>
    <xf numFmtId="38" fontId="0" fillId="44" borderId="123" xfId="24" applyFont="1" applyFill="1" applyBorder="1" applyProtection="1">
      <alignment vertical="center"/>
      <protection locked="0"/>
    </xf>
    <xf numFmtId="0" fontId="61" fillId="9" borderId="0" xfId="0" applyFont="1" applyFill="1" applyProtection="1">
      <alignment vertical="center"/>
    </xf>
    <xf numFmtId="0" fontId="0" fillId="9" borderId="0" xfId="0" applyFill="1" applyProtection="1">
      <alignment vertical="center"/>
    </xf>
    <xf numFmtId="0" fontId="6" fillId="4" borderId="39" xfId="0" applyFont="1" applyFill="1" applyBorder="1" applyAlignment="1" applyProtection="1">
      <alignment horizontal="center" vertical="center"/>
    </xf>
    <xf numFmtId="0" fontId="38" fillId="20" borderId="0" xfId="0" applyFont="1" applyFill="1" applyBorder="1" applyAlignment="1" applyProtection="1">
      <alignment horizontal="left" vertical="top" wrapText="1"/>
    </xf>
    <xf numFmtId="0" fontId="13" fillId="20" borderId="36" xfId="0" applyFont="1" applyFill="1" applyBorder="1" applyAlignment="1" applyProtection="1">
      <alignment horizontal="left" vertical="center"/>
    </xf>
    <xf numFmtId="0" fontId="0" fillId="9" borderId="0" xfId="0" applyFill="1" applyAlignment="1" applyProtection="1">
      <alignment horizontal="right" vertical="center"/>
    </xf>
    <xf numFmtId="0" fontId="38" fillId="20" borderId="96" xfId="0" applyFont="1" applyFill="1" applyBorder="1" applyAlignment="1" applyProtection="1">
      <alignment horizontal="left" vertical="top" wrapText="1"/>
    </xf>
    <xf numFmtId="0" fontId="13" fillId="2" borderId="123" xfId="0" applyFont="1" applyFill="1" applyBorder="1" applyProtection="1">
      <alignment vertical="center"/>
    </xf>
    <xf numFmtId="0" fontId="14" fillId="2" borderId="50" xfId="0" applyFont="1" applyFill="1" applyBorder="1" applyAlignment="1" applyProtection="1">
      <alignment horizontal="center" vertical="center" wrapText="1"/>
    </xf>
    <xf numFmtId="0" fontId="13" fillId="2" borderId="198" xfId="0" applyFont="1" applyFill="1" applyBorder="1" applyAlignment="1" applyProtection="1">
      <alignment horizontal="center" vertical="center" wrapText="1"/>
    </xf>
    <xf numFmtId="0" fontId="14" fillId="2" borderId="207" xfId="0" applyFont="1" applyFill="1" applyBorder="1" applyAlignment="1" applyProtection="1">
      <alignment horizontal="center" vertical="center" wrapText="1"/>
    </xf>
    <xf numFmtId="0" fontId="13" fillId="0" borderId="124" xfId="0" applyFont="1" applyBorder="1" applyAlignment="1" applyProtection="1">
      <alignment horizontal="center" vertical="center"/>
    </xf>
    <xf numFmtId="0" fontId="13" fillId="20" borderId="1" xfId="0" applyFont="1" applyFill="1" applyBorder="1" applyAlignment="1" applyProtection="1">
      <alignment horizontal="center" vertical="center" wrapText="1"/>
    </xf>
    <xf numFmtId="0" fontId="13" fillId="0" borderId="1" xfId="0" applyFont="1" applyBorder="1" applyAlignment="1" applyProtection="1">
      <alignment horizontal="left" vertical="center" wrapText="1"/>
    </xf>
    <xf numFmtId="0" fontId="13" fillId="20" borderId="1" xfId="0" applyFont="1" applyFill="1" applyBorder="1" applyAlignment="1" applyProtection="1">
      <alignment horizontal="left" vertical="center" wrapText="1"/>
    </xf>
    <xf numFmtId="0" fontId="61" fillId="0" borderId="0" xfId="0" applyFont="1" applyProtection="1">
      <alignment vertical="center"/>
    </xf>
    <xf numFmtId="0" fontId="13" fillId="2" borderId="124" xfId="0" applyFont="1" applyFill="1" applyBorder="1" applyAlignment="1" applyProtection="1">
      <alignment horizontal="center" vertical="center"/>
    </xf>
    <xf numFmtId="0" fontId="61" fillId="0" borderId="52" xfId="0" applyFont="1" applyBorder="1" applyAlignment="1" applyProtection="1">
      <alignment vertical="top" wrapText="1"/>
    </xf>
    <xf numFmtId="0" fontId="38" fillId="0" borderId="0" xfId="0" applyFont="1" applyAlignment="1" applyProtection="1">
      <alignment vertical="top"/>
    </xf>
    <xf numFmtId="0" fontId="35" fillId="20" borderId="0" xfId="0" applyFont="1" applyFill="1" applyAlignment="1" applyProtection="1">
      <alignment horizontal="left" vertical="center"/>
    </xf>
    <xf numFmtId="0" fontId="38" fillId="0" borderId="0" xfId="0" applyFont="1" applyAlignment="1" applyProtection="1">
      <alignment vertical="top" wrapText="1"/>
    </xf>
    <xf numFmtId="178" fontId="0" fillId="20" borderId="0" xfId="0" applyNumberFormat="1" applyFill="1" applyProtection="1">
      <alignment vertical="center"/>
    </xf>
    <xf numFmtId="0" fontId="0" fillId="20" borderId="0" xfId="0" applyFill="1" applyAlignment="1" applyProtection="1">
      <alignment horizontal="center" vertical="center"/>
      <protection locked="0"/>
    </xf>
    <xf numFmtId="0" fontId="15" fillId="10" borderId="0" xfId="0" applyFont="1" applyFill="1" applyAlignment="1" applyProtection="1">
      <alignment horizontal="center" vertical="center"/>
    </xf>
    <xf numFmtId="0" fontId="45" fillId="0" borderId="0" xfId="21" applyFont="1" applyProtection="1">
      <alignment vertical="center"/>
    </xf>
    <xf numFmtId="0" fontId="0" fillId="10" borderId="0" xfId="0" applyFill="1" applyProtection="1">
      <alignment vertical="center"/>
    </xf>
    <xf numFmtId="179" fontId="0" fillId="0" borderId="0" xfId="0" applyNumberFormat="1" applyProtection="1">
      <alignment vertical="center"/>
    </xf>
    <xf numFmtId="179" fontId="0" fillId="20" borderId="0" xfId="0" applyNumberFormat="1" applyFill="1" applyProtection="1">
      <alignment vertical="center"/>
    </xf>
    <xf numFmtId="0" fontId="0" fillId="10" borderId="0" xfId="0" applyFill="1" applyAlignment="1" applyProtection="1">
      <alignment horizontal="right" vertical="center"/>
    </xf>
    <xf numFmtId="0" fontId="0" fillId="0" borderId="207" xfId="0" applyBorder="1" applyProtection="1">
      <alignment vertical="center"/>
    </xf>
    <xf numFmtId="179" fontId="0" fillId="20" borderId="0" xfId="0" applyNumberFormat="1" applyFill="1" applyAlignment="1" applyProtection="1">
      <alignment horizontal="left" vertical="center"/>
    </xf>
    <xf numFmtId="0" fontId="45" fillId="20" borderId="0" xfId="21" applyFont="1" applyFill="1" applyProtection="1">
      <alignment vertical="center"/>
    </xf>
    <xf numFmtId="0" fontId="45" fillId="20" borderId="0" xfId="21" applyFont="1" applyFill="1" applyAlignment="1" applyProtection="1">
      <alignment horizontal="left" vertical="center"/>
    </xf>
    <xf numFmtId="0" fontId="45" fillId="0" borderId="0" xfId="21" applyFont="1" applyAlignment="1" applyProtection="1">
      <alignment horizontal="right" vertical="center"/>
    </xf>
    <xf numFmtId="0" fontId="70" fillId="0" borderId="0" xfId="21" applyFont="1" applyProtection="1">
      <alignment vertical="center"/>
    </xf>
    <xf numFmtId="0" fontId="45" fillId="15" borderId="123" xfId="21" applyFont="1" applyFill="1" applyBorder="1" applyProtection="1">
      <alignment vertical="center"/>
    </xf>
    <xf numFmtId="0" fontId="45" fillId="15" borderId="197" xfId="21" applyFont="1" applyFill="1" applyBorder="1" applyProtection="1">
      <alignment vertical="center"/>
    </xf>
    <xf numFmtId="0" fontId="45" fillId="15" borderId="21" xfId="21" applyFont="1" applyFill="1" applyBorder="1" applyProtection="1">
      <alignment vertical="center"/>
    </xf>
    <xf numFmtId="0" fontId="45" fillId="15" borderId="123" xfId="21" applyFont="1" applyFill="1" applyBorder="1" applyAlignment="1" applyProtection="1">
      <alignment horizontal="center" vertical="center" wrapText="1"/>
    </xf>
    <xf numFmtId="0" fontId="45" fillId="15" borderId="134" xfId="21" applyFont="1" applyFill="1" applyBorder="1" applyProtection="1">
      <alignment vertical="center"/>
    </xf>
    <xf numFmtId="0" fontId="45" fillId="20" borderId="123" xfId="23" applyFont="1" applyFill="1" applyBorder="1" applyProtection="1">
      <alignment vertical="center"/>
    </xf>
    <xf numFmtId="0" fontId="45" fillId="38" borderId="123" xfId="23" applyFont="1" applyFill="1" applyBorder="1" applyAlignment="1" applyProtection="1">
      <alignment horizontal="center" vertical="center"/>
    </xf>
    <xf numFmtId="0" fontId="61" fillId="0" borderId="0" xfId="0" applyFont="1" applyAlignment="1" applyProtection="1">
      <alignment vertical="top" wrapText="1"/>
    </xf>
    <xf numFmtId="0" fontId="90" fillId="20" borderId="123" xfId="0" applyFont="1" applyFill="1" applyBorder="1" applyProtection="1">
      <alignment vertical="center"/>
    </xf>
    <xf numFmtId="0" fontId="4" fillId="0" borderId="0" xfId="23" applyProtection="1">
      <alignment vertical="center"/>
    </xf>
    <xf numFmtId="0" fontId="45" fillId="0" borderId="0" xfId="23" applyFont="1" applyProtection="1">
      <alignment vertical="center"/>
    </xf>
    <xf numFmtId="0" fontId="45" fillId="0" borderId="123" xfId="23" applyFont="1" applyBorder="1" applyProtection="1">
      <alignment vertical="center"/>
    </xf>
    <xf numFmtId="179" fontId="38" fillId="0" borderId="0" xfId="0" applyNumberFormat="1" applyFont="1" applyAlignment="1" applyProtection="1">
      <alignment horizontal="left" vertical="top" wrapText="1"/>
    </xf>
    <xf numFmtId="0" fontId="13" fillId="10" borderId="0" xfId="0" applyFont="1" applyFill="1" applyProtection="1">
      <alignment vertical="center"/>
    </xf>
    <xf numFmtId="0" fontId="13" fillId="10" borderId="0" xfId="0" applyFont="1" applyFill="1" applyAlignment="1" applyProtection="1">
      <alignment vertical="center" wrapText="1"/>
    </xf>
    <xf numFmtId="179" fontId="13" fillId="20" borderId="0" xfId="0" applyNumberFormat="1" applyFont="1" applyFill="1" applyAlignment="1" applyProtection="1">
      <alignment vertical="center" wrapText="1"/>
    </xf>
    <xf numFmtId="0" fontId="13" fillId="0" borderId="0" xfId="0" applyFont="1" applyAlignment="1" applyProtection="1">
      <alignment vertical="center" wrapText="1"/>
    </xf>
    <xf numFmtId="0" fontId="13" fillId="9" borderId="0" xfId="0" applyFont="1" applyFill="1" applyProtection="1">
      <alignment vertical="center"/>
    </xf>
    <xf numFmtId="179" fontId="0" fillId="20" borderId="0" xfId="0" applyNumberFormat="1" applyFill="1" applyAlignment="1" applyProtection="1">
      <alignment vertical="center" wrapText="1"/>
    </xf>
    <xf numFmtId="0" fontId="13" fillId="9" borderId="0" xfId="0" applyFont="1" applyFill="1" applyAlignment="1" applyProtection="1">
      <alignment horizontal="left" vertical="center"/>
    </xf>
    <xf numFmtId="0" fontId="13" fillId="9" borderId="133" xfId="0" applyFont="1" applyFill="1" applyBorder="1" applyAlignment="1" applyProtection="1">
      <alignment horizontal="left" vertical="center"/>
    </xf>
    <xf numFmtId="0" fontId="13" fillId="0" borderId="0" xfId="0" applyFont="1" applyAlignment="1" applyProtection="1">
      <alignment horizontal="center" vertical="center"/>
    </xf>
    <xf numFmtId="0" fontId="13" fillId="2" borderId="0" xfId="0" applyFont="1" applyFill="1" applyAlignment="1" applyProtection="1">
      <alignment horizontal="center" vertical="center"/>
    </xf>
    <xf numFmtId="0" fontId="13" fillId="20" borderId="0" xfId="0" applyFont="1" applyFill="1" applyProtection="1">
      <alignment vertical="center"/>
    </xf>
    <xf numFmtId="0" fontId="13" fillId="2" borderId="198" xfId="0" applyFont="1" applyFill="1" applyBorder="1" applyAlignment="1" applyProtection="1">
      <alignment horizontal="center" vertical="center"/>
    </xf>
    <xf numFmtId="0" fontId="13" fillId="20" borderId="182" xfId="0" applyFont="1" applyFill="1" applyBorder="1" applyAlignment="1" applyProtection="1">
      <alignment horizontal="center" vertical="center" wrapText="1"/>
    </xf>
    <xf numFmtId="0" fontId="13" fillId="0" borderId="0" xfId="0" applyFont="1" applyAlignment="1" applyProtection="1">
      <alignment horizontal="center" vertical="center" wrapText="1"/>
    </xf>
    <xf numFmtId="0" fontId="13" fillId="10" borderId="0" xfId="0" applyFont="1" applyFill="1" applyAlignment="1" applyProtection="1">
      <alignment horizontal="center" vertical="center" wrapText="1"/>
    </xf>
    <xf numFmtId="0" fontId="13" fillId="9" borderId="43" xfId="0" applyFont="1" applyFill="1" applyBorder="1" applyAlignment="1" applyProtection="1">
      <alignment horizontal="center" vertical="center" wrapText="1"/>
    </xf>
    <xf numFmtId="0" fontId="13" fillId="14" borderId="0" xfId="0" applyFont="1" applyFill="1" applyAlignment="1" applyProtection="1">
      <alignment horizontal="center" vertical="center" wrapText="1"/>
    </xf>
    <xf numFmtId="0" fontId="13" fillId="9" borderId="128" xfId="0" applyFont="1" applyFill="1" applyBorder="1" applyAlignment="1" applyProtection="1">
      <alignment horizontal="center" vertical="center" wrapText="1"/>
    </xf>
    <xf numFmtId="0" fontId="13" fillId="9" borderId="196" xfId="0" applyFont="1" applyFill="1" applyBorder="1" applyAlignment="1" applyProtection="1">
      <alignment horizontal="center" vertical="center" wrapText="1"/>
    </xf>
    <xf numFmtId="0" fontId="13" fillId="9" borderId="123" xfId="0" applyFont="1" applyFill="1" applyBorder="1" applyAlignment="1" applyProtection="1">
      <alignment horizontal="center" vertical="center" wrapText="1"/>
    </xf>
    <xf numFmtId="0" fontId="38" fillId="0" borderId="0" xfId="0" applyFont="1" applyAlignment="1" applyProtection="1">
      <alignment horizontal="left" vertical="top" wrapText="1"/>
    </xf>
    <xf numFmtId="0" fontId="13" fillId="9" borderId="36" xfId="0" applyFont="1" applyFill="1" applyBorder="1" applyAlignment="1" applyProtection="1">
      <alignment horizontal="left" vertical="center"/>
    </xf>
    <xf numFmtId="0" fontId="7" fillId="9" borderId="0" xfId="0" applyFont="1" applyFill="1" applyAlignment="1" applyProtection="1">
      <alignment horizontal="right" vertical="center"/>
    </xf>
    <xf numFmtId="0" fontId="13" fillId="0" borderId="63" xfId="0" applyFont="1" applyBorder="1" applyAlignment="1" applyProtection="1">
      <alignment horizontal="left" vertical="center"/>
    </xf>
    <xf numFmtId="0" fontId="0" fillId="2" borderId="196" xfId="0" applyFill="1" applyBorder="1" applyProtection="1">
      <alignment vertical="center"/>
    </xf>
    <xf numFmtId="0" fontId="13" fillId="2" borderId="207" xfId="0" applyFont="1" applyFill="1" applyBorder="1" applyProtection="1">
      <alignment vertical="center"/>
    </xf>
    <xf numFmtId="0" fontId="13" fillId="2" borderId="197" xfId="0" applyFont="1" applyFill="1" applyBorder="1" applyProtection="1">
      <alignment vertical="center"/>
    </xf>
    <xf numFmtId="0" fontId="0" fillId="2" borderId="128" xfId="0" applyFill="1" applyBorder="1" applyProtection="1">
      <alignment vertical="center"/>
    </xf>
    <xf numFmtId="0" fontId="13" fillId="2" borderId="0" xfId="0" applyFont="1" applyFill="1" applyProtection="1">
      <alignment vertical="center"/>
    </xf>
    <xf numFmtId="0" fontId="13" fillId="2" borderId="21" xfId="0" applyFont="1" applyFill="1" applyBorder="1" applyProtection="1">
      <alignment vertical="center"/>
    </xf>
    <xf numFmtId="0" fontId="0" fillId="9" borderId="0" xfId="0" applyFill="1" applyAlignment="1" applyProtection="1">
      <alignment horizontal="left" vertical="center"/>
    </xf>
    <xf numFmtId="0" fontId="13" fillId="9" borderId="0" xfId="0" applyFont="1" applyFill="1" applyAlignment="1" applyProtection="1">
      <alignment horizontal="center" vertical="center"/>
    </xf>
    <xf numFmtId="0" fontId="13" fillId="0" borderId="0" xfId="0" applyFont="1" applyAlignment="1" applyProtection="1">
      <alignment horizontal="left" vertical="center"/>
    </xf>
    <xf numFmtId="0" fontId="7" fillId="2" borderId="123" xfId="0" applyFont="1" applyFill="1" applyBorder="1" applyAlignment="1" applyProtection="1">
      <alignment horizontal="center" vertical="center"/>
    </xf>
    <xf numFmtId="178" fontId="13" fillId="0" borderId="0" xfId="0" applyNumberFormat="1" applyFont="1" applyProtection="1">
      <alignment vertical="center"/>
    </xf>
    <xf numFmtId="0" fontId="13" fillId="43" borderId="0" xfId="0" applyFont="1" applyFill="1" applyProtection="1">
      <alignment vertical="center"/>
    </xf>
    <xf numFmtId="0" fontId="13" fillId="47" borderId="0" xfId="0" applyFont="1" applyFill="1" applyProtection="1">
      <alignment vertical="center"/>
    </xf>
    <xf numFmtId="0" fontId="18" fillId="0" borderId="0" xfId="0" applyFont="1" applyAlignment="1" applyProtection="1">
      <alignment horizontal="left" vertical="center"/>
    </xf>
    <xf numFmtId="0" fontId="6" fillId="0" borderId="0" xfId="0" applyFont="1" applyProtection="1">
      <alignment vertical="center"/>
    </xf>
    <xf numFmtId="0" fontId="6" fillId="9" borderId="0" xfId="0" applyFont="1" applyFill="1" applyProtection="1">
      <alignment vertical="center"/>
    </xf>
    <xf numFmtId="0" fontId="13" fillId="0" borderId="34" xfId="0" applyFont="1" applyBorder="1" applyAlignment="1" applyProtection="1">
      <alignment horizontal="left" vertical="center"/>
    </xf>
    <xf numFmtId="0" fontId="13" fillId="2" borderId="123" xfId="0" applyFont="1" applyFill="1" applyBorder="1" applyAlignment="1" applyProtection="1">
      <alignment horizontal="center" vertical="center"/>
    </xf>
    <xf numFmtId="179" fontId="0" fillId="0" borderId="0" xfId="0" applyNumberFormat="1" applyAlignment="1" applyProtection="1">
      <alignment vertical="center" wrapText="1"/>
    </xf>
    <xf numFmtId="0" fontId="13" fillId="43" borderId="77" xfId="0" applyFont="1" applyFill="1" applyBorder="1" applyProtection="1">
      <alignment vertical="center"/>
    </xf>
    <xf numFmtId="0" fontId="13" fillId="0" borderId="88" xfId="0" applyFont="1" applyBorder="1" applyAlignment="1" applyProtection="1">
      <alignment horizontal="left" vertical="center"/>
    </xf>
    <xf numFmtId="0" fontId="0" fillId="0" borderId="0" xfId="0" applyAlignment="1" applyProtection="1">
      <alignment horizontal="right" vertical="center"/>
    </xf>
    <xf numFmtId="0" fontId="27" fillId="0" borderId="0" xfId="0" applyFont="1" applyProtection="1">
      <alignment vertical="center"/>
    </xf>
    <xf numFmtId="0" fontId="13" fillId="20" borderId="63" xfId="0" applyFont="1" applyFill="1" applyBorder="1" applyAlignment="1" applyProtection="1">
      <alignment horizontal="left" vertical="top"/>
    </xf>
    <xf numFmtId="0" fontId="57" fillId="0" borderId="0" xfId="0" applyFont="1" applyProtection="1">
      <alignment vertical="center"/>
    </xf>
    <xf numFmtId="0" fontId="61" fillId="0" borderId="0" xfId="0" applyFont="1" applyAlignment="1" applyProtection="1">
      <alignment horizontal="left" vertical="top" wrapText="1"/>
    </xf>
    <xf numFmtId="0" fontId="0" fillId="0" borderId="0" xfId="0" applyAlignment="1" applyProtection="1">
      <alignment vertical="top" wrapText="1"/>
    </xf>
    <xf numFmtId="0" fontId="50" fillId="25" borderId="0" xfId="0" applyFont="1" applyFill="1" applyProtection="1">
      <alignment vertical="center"/>
    </xf>
    <xf numFmtId="0" fontId="50" fillId="31" borderId="0" xfId="0" applyFont="1" applyFill="1" applyAlignment="1" applyProtection="1">
      <alignment horizontal="left" vertical="center"/>
    </xf>
    <xf numFmtId="0" fontId="50" fillId="0" borderId="0" xfId="0" applyFont="1" applyProtection="1">
      <alignment vertical="center"/>
    </xf>
    <xf numFmtId="0" fontId="15" fillId="25" borderId="0" xfId="0" applyFont="1" applyFill="1" applyAlignment="1" applyProtection="1">
      <alignment horizontal="center" vertical="center" wrapText="1"/>
    </xf>
    <xf numFmtId="0" fontId="38" fillId="25" borderId="0" xfId="0" applyFont="1" applyFill="1" applyAlignment="1" applyProtection="1">
      <alignment horizontal="left" vertical="top" wrapText="1"/>
    </xf>
    <xf numFmtId="0" fontId="50" fillId="20"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0" xfId="0" applyFont="1" applyFill="1" applyAlignment="1" applyProtection="1">
      <alignment horizontal="right" vertical="center"/>
    </xf>
    <xf numFmtId="179" fontId="50" fillId="25" borderId="123" xfId="0" applyNumberFormat="1" applyFont="1" applyFill="1" applyBorder="1" applyAlignment="1" applyProtection="1">
      <alignment horizontal="left" vertical="center" shrinkToFit="1"/>
    </xf>
    <xf numFmtId="0" fontId="50" fillId="31" borderId="96" xfId="0" applyFont="1" applyFill="1" applyBorder="1" applyProtection="1">
      <alignment vertical="center"/>
    </xf>
    <xf numFmtId="0" fontId="0" fillId="20" borderId="207" xfId="0" applyFill="1" applyBorder="1" applyProtection="1">
      <alignment vertical="center"/>
    </xf>
    <xf numFmtId="0" fontId="50" fillId="31" borderId="0" xfId="0" applyFont="1" applyFill="1" applyProtection="1">
      <alignment vertical="center"/>
    </xf>
    <xf numFmtId="0" fontId="51" fillId="25" borderId="0" xfId="0" applyFont="1" applyFill="1" applyProtection="1">
      <alignment vertical="center"/>
    </xf>
    <xf numFmtId="0" fontId="50" fillId="20" borderId="0" xfId="0" applyFont="1" applyFill="1" applyProtection="1">
      <alignment vertical="center"/>
    </xf>
    <xf numFmtId="0" fontId="13" fillId="25" borderId="0" xfId="0" applyFont="1" applyFill="1" applyProtection="1">
      <alignment vertical="center"/>
    </xf>
    <xf numFmtId="0" fontId="13" fillId="25" borderId="0" xfId="0" applyFont="1" applyFill="1" applyAlignment="1" applyProtection="1">
      <alignment vertical="center" wrapText="1"/>
    </xf>
    <xf numFmtId="0" fontId="21" fillId="26" borderId="1" xfId="0" applyFont="1" applyFill="1" applyBorder="1" applyProtection="1">
      <alignment vertical="center"/>
    </xf>
    <xf numFmtId="0" fontId="13" fillId="26" borderId="1" xfId="0" applyFont="1" applyFill="1" applyBorder="1" applyAlignment="1" applyProtection="1">
      <alignment horizontal="center" vertical="center" wrapText="1"/>
    </xf>
    <xf numFmtId="0" fontId="13" fillId="25" borderId="1" xfId="0" applyFont="1" applyFill="1" applyBorder="1" applyAlignment="1" applyProtection="1">
      <alignment horizontal="center" vertical="center"/>
    </xf>
    <xf numFmtId="0" fontId="13" fillId="25" borderId="1" xfId="0" applyFont="1" applyFill="1" applyBorder="1" applyAlignment="1" applyProtection="1">
      <alignment horizontal="center" vertical="center" wrapText="1"/>
    </xf>
    <xf numFmtId="0" fontId="50" fillId="26" borderId="1" xfId="0" applyFont="1" applyFill="1" applyBorder="1" applyAlignment="1" applyProtection="1">
      <alignment horizontal="center" vertical="center"/>
    </xf>
    <xf numFmtId="178" fontId="50" fillId="25" borderId="0" xfId="0" applyNumberFormat="1" applyFont="1" applyFill="1" applyProtection="1">
      <alignment vertical="center"/>
    </xf>
    <xf numFmtId="178" fontId="50" fillId="31" borderId="0" xfId="0" applyNumberFormat="1" applyFont="1" applyFill="1" applyProtection="1">
      <alignment vertical="center"/>
    </xf>
    <xf numFmtId="0" fontId="50" fillId="0" borderId="0" xfId="0" applyFont="1" applyAlignment="1" applyProtection="1">
      <alignment horizontal="center" vertical="center"/>
    </xf>
    <xf numFmtId="0" fontId="15" fillId="0" borderId="0" xfId="0" applyFont="1" applyProtection="1">
      <alignment vertical="center"/>
    </xf>
    <xf numFmtId="0" fontId="18" fillId="20" borderId="0" xfId="0" applyFont="1" applyFill="1" applyAlignment="1" applyProtection="1">
      <alignment horizontal="left" vertical="center"/>
    </xf>
    <xf numFmtId="0" fontId="6" fillId="20" borderId="0" xfId="0" applyFont="1" applyFill="1" applyProtection="1">
      <alignment vertical="center"/>
    </xf>
    <xf numFmtId="0" fontId="0" fillId="20" borderId="197" xfId="0" applyFill="1" applyBorder="1" applyProtection="1">
      <alignment vertical="center"/>
    </xf>
    <xf numFmtId="0" fontId="38" fillId="20" borderId="128" xfId="0" applyFont="1" applyFill="1" applyBorder="1" applyAlignment="1" applyProtection="1">
      <alignment vertical="top" wrapText="1"/>
    </xf>
    <xf numFmtId="0" fontId="61" fillId="20" borderId="0" xfId="0" applyFont="1" applyFill="1" applyAlignment="1" applyProtection="1">
      <alignment vertical="top" wrapText="1"/>
    </xf>
    <xf numFmtId="0" fontId="0" fillId="20" borderId="21" xfId="0" applyFill="1" applyBorder="1" applyProtection="1">
      <alignment vertical="center"/>
    </xf>
    <xf numFmtId="0" fontId="57" fillId="20" borderId="0" xfId="0" applyFont="1" applyFill="1" applyProtection="1">
      <alignment vertical="center"/>
    </xf>
    <xf numFmtId="0" fontId="13" fillId="20" borderId="212" xfId="0" applyFont="1" applyFill="1" applyBorder="1" applyProtection="1">
      <alignment vertical="center"/>
    </xf>
    <xf numFmtId="0" fontId="13" fillId="20" borderId="43" xfId="0" applyFont="1" applyFill="1" applyBorder="1" applyProtection="1">
      <alignment vertical="center"/>
    </xf>
    <xf numFmtId="0" fontId="13" fillId="9" borderId="133" xfId="0" applyFont="1" applyFill="1" applyBorder="1" applyProtection="1">
      <alignment vertical="center"/>
    </xf>
    <xf numFmtId="0" fontId="38" fillId="0" borderId="128" xfId="0" applyFont="1" applyBorder="1" applyAlignment="1" applyProtection="1">
      <alignment vertical="top" wrapText="1"/>
    </xf>
    <xf numFmtId="0" fontId="55" fillId="10" borderId="0" xfId="0" applyFont="1" applyFill="1" applyAlignment="1" applyProtection="1">
      <alignment horizontal="center" vertical="center"/>
    </xf>
    <xf numFmtId="0" fontId="19" fillId="9" borderId="0" xfId="0" applyFont="1" applyFill="1" applyProtection="1">
      <alignment vertical="center"/>
    </xf>
    <xf numFmtId="0" fontId="19" fillId="20" borderId="0" xfId="0" applyFont="1" applyFill="1" applyAlignment="1" applyProtection="1">
      <alignment horizontal="left" vertical="center"/>
    </xf>
    <xf numFmtId="0" fontId="6" fillId="20" borderId="0" xfId="0" applyFont="1" applyFill="1" applyAlignment="1" applyProtection="1">
      <alignment horizontal="center" vertical="center"/>
    </xf>
    <xf numFmtId="0" fontId="6" fillId="4" borderId="0" xfId="0" applyFont="1" applyFill="1" applyAlignment="1" applyProtection="1">
      <alignment horizontal="center" vertical="center"/>
    </xf>
    <xf numFmtId="0" fontId="19" fillId="10" borderId="0" xfId="0" applyFont="1" applyFill="1" applyProtection="1">
      <alignment vertical="center"/>
    </xf>
    <xf numFmtId="0" fontId="19" fillId="10" borderId="0" xfId="0" applyFont="1" applyFill="1" applyAlignment="1" applyProtection="1">
      <alignment horizontal="center" vertical="center"/>
    </xf>
    <xf numFmtId="0" fontId="6" fillId="10" borderId="21" xfId="0" applyFont="1" applyFill="1" applyBorder="1" applyAlignment="1" applyProtection="1">
      <alignment horizontal="right" vertical="center"/>
    </xf>
    <xf numFmtId="179" fontId="6" fillId="10" borderId="0" xfId="0" applyNumberFormat="1" applyFont="1" applyFill="1" applyAlignment="1" applyProtection="1">
      <alignment horizontal="center" vertical="center" shrinkToFit="1"/>
    </xf>
    <xf numFmtId="0" fontId="36" fillId="9" borderId="0" xfId="0" applyFont="1" applyFill="1" applyAlignment="1" applyProtection="1">
      <alignment horizontal="left" vertical="top" wrapText="1"/>
    </xf>
    <xf numFmtId="0" fontId="6" fillId="10" borderId="0" xfId="0" applyFont="1" applyFill="1" applyAlignment="1" applyProtection="1">
      <alignment horizontal="left" vertical="center" wrapText="1"/>
    </xf>
    <xf numFmtId="0" fontId="6" fillId="9" borderId="0" xfId="0" applyFont="1" applyFill="1" applyAlignment="1" applyProtection="1">
      <alignment vertical="center" wrapText="1"/>
    </xf>
    <xf numFmtId="0" fontId="6" fillId="20" borderId="0" xfId="0" applyFont="1" applyFill="1" applyAlignment="1" applyProtection="1">
      <alignment vertical="center" wrapText="1"/>
    </xf>
    <xf numFmtId="0" fontId="13" fillId="20" borderId="63" xfId="0" applyFont="1" applyFill="1" applyBorder="1" applyAlignment="1" applyProtection="1">
      <alignment horizontal="left" vertical="top" wrapText="1"/>
    </xf>
    <xf numFmtId="0" fontId="13" fillId="10" borderId="0" xfId="0" applyFont="1" applyFill="1" applyAlignment="1" applyProtection="1">
      <alignment horizontal="left" vertical="center" wrapText="1"/>
    </xf>
    <xf numFmtId="0" fontId="19" fillId="43" borderId="0" xfId="0" applyFont="1" applyFill="1" applyProtection="1">
      <alignment vertical="center"/>
    </xf>
    <xf numFmtId="0" fontId="10" fillId="20" borderId="0" xfId="0" applyFont="1" applyFill="1" applyAlignment="1" applyProtection="1"/>
    <xf numFmtId="0" fontId="22" fillId="9" borderId="0" xfId="0" applyFont="1" applyFill="1" applyProtection="1">
      <alignment vertical="center"/>
    </xf>
    <xf numFmtId="0" fontId="6" fillId="2" borderId="124" xfId="0" applyFont="1" applyFill="1" applyBorder="1" applyAlignment="1" applyProtection="1">
      <alignment horizontal="center" vertical="center"/>
    </xf>
    <xf numFmtId="0" fontId="19" fillId="2" borderId="124" xfId="0" applyFont="1" applyFill="1" applyBorder="1" applyAlignment="1" applyProtection="1">
      <alignment horizontal="center" vertical="center" wrapText="1"/>
    </xf>
    <xf numFmtId="0" fontId="19" fillId="2" borderId="123" xfId="0" applyFont="1" applyFill="1" applyBorder="1" applyAlignment="1" applyProtection="1">
      <alignment horizontal="center" vertical="center" shrinkToFit="1"/>
    </xf>
    <xf numFmtId="0" fontId="6" fillId="43" borderId="0" xfId="0" applyFont="1" applyFill="1" applyProtection="1">
      <alignment vertical="center"/>
    </xf>
    <xf numFmtId="0" fontId="6" fillId="47" borderId="0" xfId="0" applyFont="1" applyFill="1" applyProtection="1">
      <alignment vertical="center"/>
    </xf>
    <xf numFmtId="0" fontId="19" fillId="20" borderId="0" xfId="0" applyFont="1" applyFill="1" applyProtection="1">
      <alignment vertical="center"/>
    </xf>
    <xf numFmtId="0" fontId="19" fillId="47" borderId="0" xfId="0" applyFont="1" applyFill="1" applyProtection="1">
      <alignment vertical="center"/>
    </xf>
    <xf numFmtId="178" fontId="19" fillId="9" borderId="0" xfId="0" applyNumberFormat="1" applyFont="1" applyFill="1" applyProtection="1">
      <alignment vertical="center"/>
    </xf>
    <xf numFmtId="178" fontId="19" fillId="20" borderId="0" xfId="0" applyNumberFormat="1" applyFont="1" applyFill="1" applyProtection="1">
      <alignment vertical="center"/>
    </xf>
    <xf numFmtId="0" fontId="19" fillId="2" borderId="124" xfId="0" applyFont="1" applyFill="1" applyBorder="1" applyAlignment="1" applyProtection="1">
      <alignment horizontal="center" vertical="center"/>
    </xf>
    <xf numFmtId="0" fontId="19" fillId="2" borderId="124" xfId="0" applyFont="1" applyFill="1" applyBorder="1" applyAlignment="1" applyProtection="1">
      <alignment horizontal="right" vertical="center"/>
    </xf>
    <xf numFmtId="176" fontId="19" fillId="9" borderId="123" xfId="0" applyNumberFormat="1" applyFont="1" applyFill="1" applyBorder="1" applyAlignment="1" applyProtection="1">
      <alignment horizontal="center" vertical="center" shrinkToFit="1"/>
    </xf>
    <xf numFmtId="0" fontId="19" fillId="0" borderId="0" xfId="0" applyFont="1" applyAlignment="1" applyProtection="1">
      <alignment horizontal="left" vertical="center" wrapText="1"/>
    </xf>
    <xf numFmtId="0" fontId="19" fillId="0" borderId="61" xfId="0" applyFont="1" applyBorder="1" applyProtection="1">
      <alignment vertical="center"/>
    </xf>
    <xf numFmtId="0" fontId="19" fillId="18" borderId="64" xfId="0" applyFont="1" applyFill="1" applyBorder="1" applyAlignment="1" applyProtection="1">
      <alignment horizontal="center" vertical="center"/>
    </xf>
    <xf numFmtId="0" fontId="19" fillId="18" borderId="90" xfId="0" applyFont="1" applyFill="1" applyBorder="1" applyAlignment="1" applyProtection="1">
      <alignment horizontal="center" vertical="center"/>
    </xf>
    <xf numFmtId="0" fontId="13" fillId="0" borderId="61" xfId="0" applyFont="1" applyBorder="1" applyAlignment="1" applyProtection="1">
      <alignment horizontal="center" vertical="center"/>
    </xf>
    <xf numFmtId="0" fontId="19" fillId="18" borderId="13" xfId="0" applyFont="1" applyFill="1" applyBorder="1" applyAlignment="1" applyProtection="1">
      <alignment horizontal="left" vertical="center"/>
    </xf>
    <xf numFmtId="0" fontId="13" fillId="45" borderId="13" xfId="0" applyFont="1" applyFill="1" applyBorder="1" applyAlignment="1" applyProtection="1">
      <alignment horizontal="left" vertical="center"/>
    </xf>
    <xf numFmtId="0" fontId="19" fillId="18" borderId="28" xfId="0" applyFont="1" applyFill="1" applyBorder="1" applyAlignment="1" applyProtection="1">
      <alignment horizontal="left" vertical="center"/>
    </xf>
    <xf numFmtId="0" fontId="19" fillId="18" borderId="58" xfId="0" applyFont="1" applyFill="1" applyBorder="1" applyAlignment="1" applyProtection="1">
      <alignment horizontal="left" vertical="center"/>
    </xf>
    <xf numFmtId="0" fontId="22" fillId="20" borderId="0" xfId="0" applyFont="1" applyFill="1" applyProtection="1">
      <alignment vertical="center"/>
    </xf>
    <xf numFmtId="0" fontId="19" fillId="0" borderId="0" xfId="0" applyFont="1" applyAlignment="1" applyProtection="1">
      <alignment horizontal="left" vertical="center"/>
    </xf>
    <xf numFmtId="0" fontId="19" fillId="0" borderId="0" xfId="0" applyFont="1" applyProtection="1">
      <alignment vertical="center"/>
    </xf>
    <xf numFmtId="0" fontId="6" fillId="20" borderId="0" xfId="0" applyFont="1" applyFill="1" applyAlignment="1" applyProtection="1">
      <alignment horizontal="left" vertical="center"/>
    </xf>
    <xf numFmtId="0" fontId="13" fillId="9" borderId="0" xfId="3" applyFill="1" applyProtection="1">
      <alignment vertical="center"/>
    </xf>
    <xf numFmtId="0" fontId="18" fillId="9" borderId="0" xfId="3" applyFont="1" applyFill="1" applyAlignment="1" applyProtection="1">
      <alignment horizontal="center" vertical="center" wrapText="1"/>
    </xf>
    <xf numFmtId="0" fontId="18" fillId="9" borderId="0" xfId="3" applyFont="1" applyFill="1" applyAlignment="1" applyProtection="1">
      <alignment vertical="center" wrapText="1"/>
    </xf>
    <xf numFmtId="0" fontId="15" fillId="9" borderId="0" xfId="3" applyFont="1" applyFill="1" applyAlignment="1" applyProtection="1">
      <alignment vertical="center" wrapText="1"/>
    </xf>
    <xf numFmtId="0" fontId="36" fillId="9" borderId="0" xfId="0" applyFont="1" applyFill="1" applyAlignment="1" applyProtection="1">
      <alignment vertical="center" wrapText="1"/>
    </xf>
    <xf numFmtId="0" fontId="13" fillId="20" borderId="0" xfId="3" applyFill="1" applyAlignment="1" applyProtection="1">
      <alignment horizontal="left" vertical="center"/>
    </xf>
    <xf numFmtId="0" fontId="13" fillId="9" borderId="0" xfId="3" applyFill="1" applyAlignment="1" applyProtection="1">
      <alignment horizontal="right" vertical="center"/>
    </xf>
    <xf numFmtId="0" fontId="0" fillId="20" borderId="0" xfId="0" applyFill="1" applyAlignment="1" applyProtection="1">
      <alignment horizontal="right" vertical="center"/>
    </xf>
    <xf numFmtId="0" fontId="10" fillId="9" borderId="0" xfId="0" applyFont="1" applyFill="1" applyAlignment="1" applyProtection="1">
      <alignment horizontal="left" vertical="center" wrapText="1"/>
    </xf>
    <xf numFmtId="179" fontId="0" fillId="20" borderId="0" xfId="0" applyNumberFormat="1" applyFill="1" applyAlignment="1" applyProtection="1">
      <alignment horizontal="center" vertical="center"/>
    </xf>
    <xf numFmtId="0" fontId="13" fillId="9" borderId="0" xfId="0" applyFont="1" applyFill="1" applyAlignment="1" applyProtection="1">
      <alignment horizontal="left" vertical="center" wrapText="1"/>
    </xf>
    <xf numFmtId="0" fontId="9" fillId="9" borderId="0" xfId="0" applyFont="1" applyFill="1" applyProtection="1">
      <alignment vertical="center"/>
    </xf>
    <xf numFmtId="0" fontId="9" fillId="9" borderId="0" xfId="0" applyFont="1" applyFill="1" applyAlignment="1" applyProtection="1">
      <alignment horizontal="center" vertical="center"/>
    </xf>
    <xf numFmtId="0" fontId="7" fillId="9" borderId="0" xfId="0" applyFont="1" applyFill="1" applyProtection="1">
      <alignment vertical="center"/>
    </xf>
    <xf numFmtId="0" fontId="14" fillId="0" borderId="0" xfId="0" applyFont="1" applyAlignment="1" applyProtection="1">
      <alignment horizontal="left" vertical="center" wrapText="1"/>
    </xf>
    <xf numFmtId="0" fontId="19" fillId="2" borderId="123" xfId="0" applyFont="1" applyFill="1" applyBorder="1" applyAlignment="1" applyProtection="1">
      <alignment horizontal="center" vertical="center"/>
    </xf>
    <xf numFmtId="0" fontId="6" fillId="2" borderId="123" xfId="0" applyFont="1" applyFill="1" applyBorder="1" applyAlignment="1" applyProtection="1">
      <alignment horizontal="center" vertical="center" wrapText="1"/>
    </xf>
    <xf numFmtId="0" fontId="6" fillId="9" borderId="121" xfId="0" applyFont="1" applyFill="1" applyBorder="1" applyAlignment="1" applyProtection="1">
      <alignment horizontal="center" vertical="center"/>
    </xf>
    <xf numFmtId="0" fontId="6" fillId="9" borderId="89" xfId="0" applyFont="1" applyFill="1" applyBorder="1" applyAlignment="1" applyProtection="1">
      <alignment horizontal="center" vertical="center" wrapText="1"/>
    </xf>
    <xf numFmtId="0" fontId="6" fillId="9" borderId="123" xfId="0" applyFont="1" applyFill="1" applyBorder="1" applyAlignment="1" applyProtection="1">
      <alignment horizontal="center" vertical="center" wrapText="1"/>
    </xf>
    <xf numFmtId="0" fontId="14" fillId="9" borderId="0" xfId="0" applyFont="1" applyFill="1" applyProtection="1">
      <alignment vertical="center"/>
    </xf>
    <xf numFmtId="0" fontId="14" fillId="20" borderId="0" xfId="0" applyFont="1" applyFill="1" applyProtection="1">
      <alignment vertical="center"/>
    </xf>
    <xf numFmtId="0" fontId="6" fillId="9" borderId="94" xfId="0" applyFont="1" applyFill="1" applyBorder="1" applyAlignment="1" applyProtection="1">
      <alignment horizontal="center" vertical="center"/>
    </xf>
    <xf numFmtId="0" fontId="6" fillId="9" borderId="124" xfId="0" applyFont="1" applyFill="1" applyBorder="1" applyAlignment="1" applyProtection="1">
      <alignment horizontal="center" vertical="center" wrapText="1"/>
    </xf>
    <xf numFmtId="0" fontId="0" fillId="0" borderId="124" xfId="0" applyBorder="1" applyAlignment="1" applyProtection="1">
      <alignment horizontal="center" vertical="center" wrapText="1"/>
    </xf>
    <xf numFmtId="0" fontId="0" fillId="0" borderId="196" xfId="0" applyBorder="1" applyAlignment="1" applyProtection="1">
      <alignment horizontal="center" vertical="center" wrapText="1"/>
    </xf>
    <xf numFmtId="0" fontId="0" fillId="9" borderId="0" xfId="0" applyFill="1" applyAlignment="1" applyProtection="1">
      <alignment horizontal="left" wrapText="1"/>
    </xf>
    <xf numFmtId="0" fontId="10" fillId="9" borderId="0" xfId="0" applyFont="1" applyFill="1" applyAlignment="1" applyProtection="1">
      <alignment horizontal="left"/>
    </xf>
    <xf numFmtId="0" fontId="10" fillId="9" borderId="0" xfId="0" applyFont="1" applyFill="1" applyAlignment="1" applyProtection="1">
      <alignment horizontal="left" wrapText="1"/>
    </xf>
    <xf numFmtId="0" fontId="7" fillId="20" borderId="0" xfId="0" applyFont="1" applyFill="1" applyProtection="1">
      <alignment vertical="center"/>
    </xf>
    <xf numFmtId="0" fontId="7" fillId="20" borderId="0" xfId="0" applyFont="1" applyFill="1" applyAlignment="1" applyProtection="1">
      <alignment horizontal="left" vertical="center"/>
    </xf>
    <xf numFmtId="0" fontId="38" fillId="9" borderId="0" xfId="0" applyFont="1" applyFill="1" applyAlignment="1" applyProtection="1">
      <alignment horizontal="left" vertical="top" wrapText="1"/>
    </xf>
    <xf numFmtId="0" fontId="13" fillId="9" borderId="0" xfId="0" applyFont="1" applyFill="1" applyAlignment="1" applyProtection="1">
      <alignment vertical="center" wrapText="1"/>
    </xf>
    <xf numFmtId="0" fontId="57" fillId="20" borderId="0" xfId="0" applyFont="1" applyFill="1" applyAlignment="1" applyProtection="1">
      <alignment horizontal="center" vertical="center" wrapText="1"/>
    </xf>
    <xf numFmtId="0" fontId="13" fillId="2" borderId="32" xfId="0" applyFont="1" applyFill="1" applyBorder="1" applyAlignment="1" applyProtection="1">
      <alignment horizontal="center" vertical="center"/>
    </xf>
    <xf numFmtId="0" fontId="13" fillId="2" borderId="45" xfId="0" applyFont="1" applyFill="1" applyBorder="1" applyAlignment="1" applyProtection="1">
      <alignment horizontal="center" vertical="center" wrapText="1"/>
    </xf>
    <xf numFmtId="0" fontId="13" fillId="9" borderId="123" xfId="0" applyFont="1" applyFill="1" applyBorder="1" applyAlignment="1" applyProtection="1">
      <alignment horizontal="center" vertical="center"/>
    </xf>
    <xf numFmtId="0" fontId="13" fillId="9" borderId="124" xfId="0" applyFont="1" applyFill="1" applyBorder="1" applyAlignment="1" applyProtection="1">
      <alignment horizontal="center" vertical="center"/>
    </xf>
    <xf numFmtId="0" fontId="13" fillId="9" borderId="42" xfId="0" applyFont="1" applyFill="1" applyBorder="1" applyAlignment="1" applyProtection="1">
      <alignment horizontal="center" vertical="center"/>
    </xf>
    <xf numFmtId="0" fontId="13" fillId="9" borderId="196" xfId="0" applyFont="1" applyFill="1" applyBorder="1" applyAlignment="1" applyProtection="1">
      <alignment horizontal="center" vertical="center"/>
    </xf>
    <xf numFmtId="0" fontId="13" fillId="9" borderId="50" xfId="0" applyFont="1" applyFill="1" applyBorder="1" applyAlignment="1" applyProtection="1">
      <alignment horizontal="center" vertical="center"/>
    </xf>
    <xf numFmtId="0" fontId="13" fillId="9" borderId="198" xfId="0" applyFont="1" applyFill="1" applyBorder="1" applyAlignment="1" applyProtection="1">
      <alignment horizontal="center" vertical="center"/>
    </xf>
    <xf numFmtId="0" fontId="13" fillId="37" borderId="206" xfId="0" applyFont="1" applyFill="1" applyBorder="1" applyProtection="1">
      <alignment vertical="center"/>
    </xf>
    <xf numFmtId="0" fontId="13" fillId="10" borderId="0" xfId="0" applyFont="1" applyFill="1" applyAlignment="1" applyProtection="1">
      <alignment horizontal="center" vertical="center"/>
    </xf>
    <xf numFmtId="0" fontId="7" fillId="10" borderId="0" xfId="0" applyFont="1" applyFill="1" applyAlignment="1" applyProtection="1">
      <alignment horizontal="right" vertical="center"/>
    </xf>
    <xf numFmtId="0" fontId="7" fillId="10" borderId="0" xfId="0" applyFont="1" applyFill="1" applyProtection="1">
      <alignment vertical="center"/>
    </xf>
    <xf numFmtId="0" fontId="7" fillId="9" borderId="0" xfId="0" applyFont="1" applyFill="1" applyAlignment="1" applyProtection="1">
      <alignment vertical="center" wrapText="1"/>
    </xf>
    <xf numFmtId="0" fontId="0" fillId="2" borderId="190" xfId="0" applyFill="1" applyBorder="1" applyAlignment="1" applyProtection="1">
      <alignment horizontal="center" vertical="center"/>
    </xf>
    <xf numFmtId="0" fontId="0" fillId="2" borderId="191" xfId="0" applyFill="1" applyBorder="1" applyAlignment="1" applyProtection="1">
      <alignment horizontal="center" vertical="center"/>
    </xf>
    <xf numFmtId="0" fontId="7" fillId="9" borderId="0" xfId="0" applyFont="1" applyFill="1" applyAlignment="1" applyProtection="1">
      <alignment horizontal="left" vertical="center"/>
    </xf>
    <xf numFmtId="0" fontId="0" fillId="9" borderId="190" xfId="0" applyFill="1" applyBorder="1" applyAlignment="1" applyProtection="1">
      <alignment vertical="center" wrapText="1"/>
    </xf>
    <xf numFmtId="0" fontId="0" fillId="9" borderId="191" xfId="0" applyFill="1" applyBorder="1" applyAlignment="1" applyProtection="1">
      <alignment vertical="center" wrapText="1"/>
    </xf>
    <xf numFmtId="0" fontId="0" fillId="2" borderId="191" xfId="0" applyFill="1" applyBorder="1" applyAlignment="1" applyProtection="1">
      <alignment horizontal="center" vertical="center" wrapText="1"/>
    </xf>
    <xf numFmtId="49" fontId="10" fillId="10" borderId="0" xfId="0" applyNumberFormat="1" applyFont="1" applyFill="1" applyAlignment="1" applyProtection="1">
      <alignment horizontal="right" vertical="center"/>
    </xf>
    <xf numFmtId="0" fontId="7" fillId="2" borderId="201" xfId="0" applyFont="1" applyFill="1" applyBorder="1" applyAlignment="1" applyProtection="1">
      <alignment horizontal="center" vertical="center"/>
    </xf>
    <xf numFmtId="0" fontId="7" fillId="2" borderId="105" xfId="0" applyFont="1" applyFill="1" applyBorder="1" applyAlignment="1" applyProtection="1">
      <alignment horizontal="center" vertical="center"/>
    </xf>
    <xf numFmtId="0" fontId="7" fillId="2" borderId="203" xfId="0" applyFont="1" applyFill="1" applyBorder="1" applyAlignment="1" applyProtection="1">
      <alignment horizontal="center" vertical="center"/>
    </xf>
    <xf numFmtId="49" fontId="10" fillId="10" borderId="0" xfId="0" applyNumberFormat="1" applyFont="1" applyFill="1" applyAlignment="1" applyProtection="1">
      <alignment horizontal="center" vertical="center"/>
    </xf>
    <xf numFmtId="0" fontId="10" fillId="10" borderId="0" xfId="0" applyFont="1" applyFill="1" applyAlignment="1" applyProtection="1">
      <alignment horizontal="left" vertical="center"/>
    </xf>
    <xf numFmtId="0" fontId="10" fillId="10" borderId="0" xfId="0" applyFont="1" applyFill="1" applyProtection="1">
      <alignment vertical="center"/>
    </xf>
    <xf numFmtId="0" fontId="7" fillId="2" borderId="198" xfId="0" applyFont="1" applyFill="1" applyBorder="1" applyAlignment="1" applyProtection="1">
      <alignment horizontal="center" vertical="center"/>
    </xf>
    <xf numFmtId="0" fontId="7" fillId="2" borderId="195" xfId="0" applyFont="1" applyFill="1" applyBorder="1" applyAlignment="1" applyProtection="1">
      <alignment vertical="center" wrapText="1"/>
    </xf>
    <xf numFmtId="0" fontId="7" fillId="2" borderId="197" xfId="0" applyFont="1" applyFill="1" applyBorder="1" applyAlignment="1" applyProtection="1">
      <alignment vertical="center" wrapText="1"/>
    </xf>
    <xf numFmtId="179" fontId="7" fillId="10" borderId="123" xfId="20" applyNumberFormat="1" applyFont="1" applyFill="1" applyBorder="1" applyAlignment="1" applyProtection="1">
      <alignment horizontal="left" vertical="center" shrinkToFit="1"/>
    </xf>
    <xf numFmtId="0" fontId="14" fillId="2" borderId="48" xfId="0" applyFont="1" applyFill="1" applyBorder="1" applyAlignment="1" applyProtection="1">
      <alignment horizontal="center" vertical="center" wrapText="1"/>
    </xf>
    <xf numFmtId="0" fontId="14" fillId="9" borderId="124" xfId="0" applyFont="1" applyFill="1" applyBorder="1" applyAlignment="1" applyProtection="1">
      <alignment horizontal="center" vertical="center"/>
    </xf>
    <xf numFmtId="0" fontId="14" fillId="9" borderId="40" xfId="0" applyFont="1" applyFill="1" applyBorder="1" applyAlignment="1" applyProtection="1">
      <alignment horizontal="center" vertical="center" shrinkToFit="1"/>
    </xf>
    <xf numFmtId="0" fontId="14" fillId="9" borderId="41" xfId="0" applyFont="1" applyFill="1" applyBorder="1" applyAlignment="1" applyProtection="1">
      <alignment horizontal="center" vertical="center" wrapText="1"/>
    </xf>
    <xf numFmtId="0" fontId="14" fillId="9" borderId="41" xfId="0" applyFont="1" applyFill="1" applyBorder="1" applyAlignment="1" applyProtection="1">
      <alignment horizontal="center" vertical="center" shrinkToFit="1"/>
    </xf>
    <xf numFmtId="0" fontId="14" fillId="9" borderId="42" xfId="0" applyFont="1" applyFill="1" applyBorder="1" applyAlignment="1" applyProtection="1">
      <alignment horizontal="center" vertical="center" shrinkToFit="1"/>
    </xf>
    <xf numFmtId="0" fontId="14" fillId="9" borderId="44" xfId="0" applyFont="1" applyFill="1" applyBorder="1" applyAlignment="1" applyProtection="1">
      <alignment horizontal="center" vertical="center" shrinkToFit="1"/>
    </xf>
    <xf numFmtId="0" fontId="14" fillId="9" borderId="150" xfId="0" applyFont="1" applyFill="1" applyBorder="1" applyAlignment="1" applyProtection="1">
      <alignment horizontal="center" vertical="center" wrapText="1"/>
    </xf>
    <xf numFmtId="0" fontId="14" fillId="9" borderId="150" xfId="0" applyFont="1" applyFill="1" applyBorder="1" applyAlignment="1" applyProtection="1">
      <alignment horizontal="center" vertical="center" shrinkToFit="1"/>
    </xf>
    <xf numFmtId="0" fontId="14" fillId="9" borderId="62" xfId="0" applyFont="1" applyFill="1" applyBorder="1" applyAlignment="1" applyProtection="1">
      <alignment horizontal="center" vertical="center" shrinkToFit="1"/>
    </xf>
    <xf numFmtId="0" fontId="14" fillId="2" borderId="124" xfId="0" applyFont="1" applyFill="1" applyBorder="1" applyAlignment="1" applyProtection="1">
      <alignment horizontal="center" vertical="center"/>
    </xf>
    <xf numFmtId="0" fontId="38" fillId="9" borderId="0" xfId="0" applyFont="1" applyFill="1" applyProtection="1">
      <alignment vertical="center"/>
    </xf>
    <xf numFmtId="178" fontId="0" fillId="9" borderId="0" xfId="0" applyNumberFormat="1" applyFill="1" applyProtection="1">
      <alignment vertical="center"/>
    </xf>
    <xf numFmtId="0" fontId="13" fillId="10" borderId="0" xfId="0" applyFont="1" applyFill="1" applyAlignment="1" applyProtection="1">
      <alignment horizontal="right" vertical="center"/>
    </xf>
    <xf numFmtId="49" fontId="13" fillId="20" borderId="0" xfId="0" applyNumberFormat="1" applyFont="1" applyFill="1" applyAlignment="1" applyProtection="1">
      <alignment horizontal="right" vertical="center"/>
    </xf>
    <xf numFmtId="0" fontId="13" fillId="9" borderId="0" xfId="0" applyFont="1" applyFill="1" applyAlignment="1" applyProtection="1">
      <alignment horizontal="right" vertical="center"/>
    </xf>
    <xf numFmtId="49" fontId="13" fillId="10" borderId="0" xfId="0" applyNumberFormat="1" applyFont="1" applyFill="1" applyAlignment="1" applyProtection="1">
      <alignment horizontal="right" vertical="center"/>
    </xf>
    <xf numFmtId="0" fontId="13" fillId="9" borderId="96" xfId="0" applyFont="1" applyFill="1" applyBorder="1" applyProtection="1">
      <alignment vertical="center"/>
    </xf>
    <xf numFmtId="0" fontId="13" fillId="9" borderId="0" xfId="0" applyFont="1" applyFill="1" applyAlignment="1" applyProtection="1"/>
    <xf numFmtId="0" fontId="13" fillId="9" borderId="96" xfId="0" applyFont="1" applyFill="1" applyBorder="1" applyAlignment="1" applyProtection="1"/>
    <xf numFmtId="0" fontId="13" fillId="9" borderId="0" xfId="0" applyFont="1" applyFill="1" applyAlignment="1" applyProtection="1">
      <alignment wrapText="1"/>
    </xf>
    <xf numFmtId="0" fontId="13" fillId="10" borderId="0" xfId="0" applyFont="1" applyFill="1" applyAlignment="1" applyProtection="1">
      <alignment horizontal="left" vertical="center"/>
    </xf>
    <xf numFmtId="178" fontId="13" fillId="9" borderId="0" xfId="0" applyNumberFormat="1" applyFont="1" applyFill="1" applyProtection="1">
      <alignment vertical="center"/>
    </xf>
    <xf numFmtId="0" fontId="13" fillId="9" borderId="34" xfId="0" applyFont="1" applyFill="1" applyBorder="1" applyAlignment="1" applyProtection="1">
      <alignment horizontal="left"/>
      <protection locked="0"/>
    </xf>
    <xf numFmtId="0" fontId="13" fillId="20" borderId="0" xfId="0" applyFont="1" applyFill="1" applyAlignment="1" applyProtection="1">
      <alignment horizontal="right" vertical="center"/>
    </xf>
    <xf numFmtId="0" fontId="15" fillId="9" borderId="0" xfId="0" applyFont="1" applyFill="1" applyAlignment="1" applyProtection="1">
      <alignment horizontal="center" vertical="center"/>
    </xf>
    <xf numFmtId="0" fontId="0" fillId="36" borderId="206" xfId="0" applyFill="1" applyBorder="1" applyProtection="1">
      <alignment vertical="center"/>
    </xf>
    <xf numFmtId="0" fontId="38" fillId="20" borderId="0" xfId="0" applyFont="1" applyFill="1" applyAlignment="1" applyProtection="1">
      <alignment horizontal="left" vertical="top" wrapText="1"/>
    </xf>
    <xf numFmtId="0" fontId="0" fillId="20" borderId="0" xfId="0" applyFill="1" applyAlignment="1" applyProtection="1">
      <alignment horizontal="right" vertical="center" wrapText="1"/>
    </xf>
    <xf numFmtId="0" fontId="39" fillId="20" borderId="0" xfId="0" applyFont="1" applyFill="1" applyAlignment="1" applyProtection="1">
      <alignment horizontal="right" vertical="center"/>
    </xf>
    <xf numFmtId="0" fontId="7" fillId="35" borderId="0" xfId="0" applyFont="1" applyFill="1" applyProtection="1">
      <alignment vertical="center"/>
    </xf>
    <xf numFmtId="0" fontId="0" fillId="35" borderId="0" xfId="0" applyFill="1" applyAlignment="1" applyProtection="1">
      <alignment horizontal="right" vertical="center"/>
    </xf>
    <xf numFmtId="0" fontId="7" fillId="0" borderId="0" xfId="0" applyFont="1" applyProtection="1">
      <alignment vertical="center"/>
    </xf>
    <xf numFmtId="0" fontId="0" fillId="20" borderId="195" xfId="0" applyFill="1" applyBorder="1" applyProtection="1">
      <alignment vertical="center"/>
    </xf>
    <xf numFmtId="0" fontId="0" fillId="35" borderId="0" xfId="0" applyFill="1" applyProtection="1">
      <alignment vertical="center"/>
    </xf>
    <xf numFmtId="0" fontId="13" fillId="35" borderId="0" xfId="0" applyFont="1" applyFill="1" applyAlignment="1" applyProtection="1">
      <alignment vertical="center" wrapText="1"/>
    </xf>
    <xf numFmtId="0" fontId="13" fillId="34" borderId="0" xfId="0" applyFont="1" applyFill="1" applyAlignment="1" applyProtection="1">
      <alignment vertical="center" wrapText="1"/>
    </xf>
    <xf numFmtId="49" fontId="23" fillId="2" borderId="27" xfId="0" applyNumberFormat="1" applyFont="1" applyFill="1" applyBorder="1" applyAlignment="1" applyProtection="1">
      <alignment horizontal="center" vertical="center" wrapText="1"/>
    </xf>
    <xf numFmtId="49" fontId="23" fillId="2" borderId="126" xfId="0" applyNumberFormat="1" applyFont="1" applyFill="1" applyBorder="1" applyAlignment="1" applyProtection="1">
      <alignment horizontal="center" vertical="center" wrapText="1"/>
    </xf>
    <xf numFmtId="0" fontId="13" fillId="18" borderId="1" xfId="0" applyFont="1" applyFill="1" applyBorder="1" applyAlignment="1" applyProtection="1">
      <alignment horizontal="center" vertical="center"/>
    </xf>
    <xf numFmtId="0" fontId="0" fillId="20" borderId="96" xfId="0" applyFill="1" applyBorder="1" applyProtection="1">
      <alignment vertical="center"/>
    </xf>
    <xf numFmtId="0" fontId="13" fillId="20" borderId="128" xfId="0" applyFont="1" applyFill="1" applyBorder="1" applyProtection="1">
      <alignment vertical="center"/>
    </xf>
    <xf numFmtId="0" fontId="0" fillId="20" borderId="123" xfId="0" applyFill="1" applyBorder="1" applyProtection="1">
      <alignment vertical="center"/>
    </xf>
    <xf numFmtId="0" fontId="0" fillId="0" borderId="123" xfId="0" applyBorder="1" applyAlignment="1" applyProtection="1">
      <alignment horizontal="center" vertical="center"/>
    </xf>
    <xf numFmtId="0" fontId="0" fillId="18" borderId="123" xfId="0" applyFill="1" applyBorder="1" applyProtection="1">
      <alignment vertical="center"/>
    </xf>
    <xf numFmtId="0" fontId="21" fillId="26" borderId="44" xfId="0" applyFont="1" applyFill="1" applyBorder="1" applyProtection="1">
      <alignment vertical="center"/>
    </xf>
    <xf numFmtId="0" fontId="13" fillId="26" borderId="150" xfId="0" applyFont="1" applyFill="1" applyBorder="1" applyAlignment="1" applyProtection="1">
      <alignment horizontal="center" vertical="center" wrapText="1"/>
    </xf>
    <xf numFmtId="0" fontId="13" fillId="25" borderId="123" xfId="0" applyFont="1" applyFill="1" applyBorder="1" applyAlignment="1" applyProtection="1">
      <alignment horizontal="center" vertical="center"/>
    </xf>
    <xf numFmtId="0" fontId="45" fillId="15" borderId="123" xfId="0" applyFont="1" applyFill="1" applyBorder="1" applyAlignment="1" applyProtection="1">
      <alignment horizontal="center" vertical="center"/>
      <protection locked="0"/>
    </xf>
    <xf numFmtId="0" fontId="7" fillId="0" borderId="0" xfId="0" applyFont="1" applyAlignment="1" applyProtection="1">
      <alignment horizontal="right" vertical="center"/>
    </xf>
    <xf numFmtId="0" fontId="0" fillId="36" borderId="206" xfId="0" applyFill="1" applyBorder="1" applyAlignment="1" applyProtection="1">
      <alignment horizontal="center" vertical="center"/>
    </xf>
    <xf numFmtId="0" fontId="71" fillId="0" borderId="0" xfId="0" applyFont="1" applyProtection="1">
      <alignment vertical="center"/>
    </xf>
    <xf numFmtId="0" fontId="6" fillId="0" borderId="0" xfId="0" applyFont="1" applyAlignment="1" applyProtection="1">
      <alignment horizontal="left" vertical="center"/>
    </xf>
    <xf numFmtId="0" fontId="14" fillId="27" borderId="50" xfId="0" applyFont="1" applyFill="1" applyBorder="1" applyAlignment="1" applyProtection="1">
      <alignment horizontal="center" vertical="center" wrapText="1"/>
    </xf>
    <xf numFmtId="0" fontId="86" fillId="0" borderId="0" xfId="0" applyFont="1" applyProtection="1">
      <alignment vertical="center"/>
    </xf>
    <xf numFmtId="0" fontId="13" fillId="0" borderId="123" xfId="0" applyFont="1" applyBorder="1" applyAlignment="1" applyProtection="1">
      <alignment horizontal="center" vertical="center" wrapText="1"/>
    </xf>
    <xf numFmtId="0" fontId="76" fillId="0" borderId="198" xfId="0" applyFont="1" applyBorder="1" applyAlignment="1" applyProtection="1">
      <alignment horizontal="center" vertical="center"/>
    </xf>
    <xf numFmtId="0" fontId="13" fillId="25" borderId="124" xfId="0" applyFont="1" applyFill="1" applyBorder="1" applyAlignment="1" applyProtection="1">
      <alignment horizontal="center" vertical="center"/>
    </xf>
    <xf numFmtId="0" fontId="86" fillId="0" borderId="0" xfId="0" applyFont="1" applyAlignment="1" applyProtection="1">
      <alignment vertical="top" wrapText="1"/>
    </xf>
    <xf numFmtId="0" fontId="86" fillId="0" borderId="0" xfId="0" applyFont="1" applyAlignment="1" applyProtection="1">
      <alignment vertical="top"/>
    </xf>
    <xf numFmtId="0" fontId="13" fillId="0" borderId="0" xfId="0" applyFont="1" applyAlignment="1" applyProtection="1">
      <alignment horizontal="left" vertical="center" wrapText="1"/>
    </xf>
    <xf numFmtId="0" fontId="7" fillId="0" borderId="0" xfId="0" applyFont="1" applyAlignment="1" applyProtection="1">
      <alignment horizontal="center" vertical="center"/>
    </xf>
    <xf numFmtId="0" fontId="87" fillId="0" borderId="0" xfId="0" applyFont="1" applyProtection="1">
      <alignment vertical="center"/>
    </xf>
    <xf numFmtId="0" fontId="0" fillId="0" borderId="0" xfId="0" applyAlignment="1" applyProtection="1">
      <alignment vertical="center" wrapText="1"/>
    </xf>
    <xf numFmtId="0" fontId="0" fillId="20" borderId="34" xfId="0" applyFill="1" applyBorder="1" applyAlignment="1" applyProtection="1">
      <alignment horizontal="left" vertical="center"/>
      <protection locked="0"/>
    </xf>
    <xf numFmtId="0" fontId="13" fillId="20" borderId="114" xfId="0" applyFont="1" applyFill="1" applyBorder="1" applyAlignment="1" applyProtection="1">
      <alignment horizontal="left" vertical="center"/>
    </xf>
    <xf numFmtId="0" fontId="0" fillId="20" borderId="77" xfId="0" applyFill="1" applyBorder="1" applyAlignment="1" applyProtection="1">
      <alignment horizontal="left" vertical="center"/>
    </xf>
    <xf numFmtId="0" fontId="0" fillId="20" borderId="0" xfId="0" applyFill="1" applyBorder="1" applyAlignment="1" applyProtection="1">
      <alignment horizontal="left" vertical="center"/>
    </xf>
    <xf numFmtId="0" fontId="45" fillId="20" borderId="77" xfId="21" applyFont="1" applyFill="1" applyBorder="1" applyAlignment="1" applyProtection="1">
      <alignment horizontal="left" vertical="center"/>
    </xf>
    <xf numFmtId="0" fontId="45" fillId="20" borderId="0" xfId="21" applyFont="1" applyFill="1" applyBorder="1" applyAlignment="1" applyProtection="1">
      <alignment horizontal="left" vertical="center"/>
    </xf>
    <xf numFmtId="0" fontId="19" fillId="20" borderId="0" xfId="0" applyFont="1" applyFill="1" applyAlignment="1" applyProtection="1">
      <alignment horizontal="left" vertical="center" wrapText="1"/>
    </xf>
    <xf numFmtId="0" fontId="0" fillId="14" borderId="1" xfId="0" applyFill="1" applyBorder="1" applyAlignment="1" applyProtection="1">
      <alignment horizontal="left" vertical="center"/>
      <protection locked="0"/>
    </xf>
    <xf numFmtId="49" fontId="0" fillId="14" borderId="1" xfId="0" applyNumberFormat="1" applyFill="1" applyBorder="1" applyAlignment="1" applyProtection="1">
      <alignment horizontal="left" vertical="center"/>
      <protection locked="0"/>
    </xf>
    <xf numFmtId="49" fontId="30" fillId="14" borderId="1" xfId="2" applyNumberFormat="1" applyFill="1" applyBorder="1" applyAlignment="1" applyProtection="1">
      <alignment horizontal="left" vertical="center"/>
      <protection locked="0"/>
    </xf>
    <xf numFmtId="49" fontId="45" fillId="14" borderId="1" xfId="0" applyNumberFormat="1" applyFont="1" applyFill="1" applyBorder="1" applyAlignment="1" applyProtection="1">
      <alignment horizontal="left" vertical="center"/>
      <protection locked="0"/>
    </xf>
    <xf numFmtId="0" fontId="45" fillId="0" borderId="123" xfId="23" applyFont="1" applyBorder="1" applyAlignment="1" applyProtection="1">
      <alignment horizontal="left" vertical="center" wrapText="1"/>
      <protection locked="0"/>
    </xf>
    <xf numFmtId="0" fontId="45" fillId="0" borderId="120" xfId="23" applyFont="1" applyBorder="1" applyAlignment="1" applyProtection="1">
      <alignment horizontal="left" vertical="center" wrapText="1"/>
      <protection locked="0"/>
    </xf>
    <xf numFmtId="0" fontId="9" fillId="0" borderId="0" xfId="0" applyFont="1" applyFill="1" applyBorder="1" applyProtection="1">
      <alignment vertical="center"/>
    </xf>
    <xf numFmtId="0" fontId="10" fillId="0" borderId="0" xfId="0" applyFont="1" applyFill="1" applyBorder="1" applyProtection="1">
      <alignment vertical="center"/>
    </xf>
    <xf numFmtId="0" fontId="0" fillId="16" borderId="1" xfId="0" applyFont="1" applyFill="1" applyBorder="1" applyAlignment="1" applyProtection="1">
      <alignment horizontal="left" vertical="center"/>
      <protection locked="0"/>
    </xf>
    <xf numFmtId="0" fontId="0" fillId="11" borderId="52" xfId="0" applyFont="1" applyFill="1" applyBorder="1" applyAlignment="1" applyProtection="1">
      <alignment vertical="center"/>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vertical="center"/>
    </xf>
    <xf numFmtId="0" fontId="13" fillId="0" borderId="0" xfId="0" applyFont="1" applyFill="1" applyBorder="1" applyProtection="1">
      <alignment vertical="center"/>
    </xf>
    <xf numFmtId="0" fontId="9" fillId="0" borderId="0" xfId="0" applyFont="1" applyFill="1" applyProtection="1">
      <alignment vertical="center"/>
    </xf>
    <xf numFmtId="0" fontId="10" fillId="20" borderId="34" xfId="0" applyFont="1" applyFill="1" applyBorder="1" applyAlignment="1" applyProtection="1">
      <alignment horizontal="left" vertical="center"/>
    </xf>
    <xf numFmtId="0" fontId="0" fillId="0" borderId="197" xfId="0" applyFill="1" applyBorder="1" applyAlignment="1" applyProtection="1">
      <alignment horizontal="left" vertical="center" wrapText="1"/>
    </xf>
    <xf numFmtId="0" fontId="0" fillId="0" borderId="128" xfId="0" quotePrefix="1" applyFill="1" applyBorder="1" applyAlignment="1" applyProtection="1">
      <alignment horizontal="center" vertical="center"/>
    </xf>
    <xf numFmtId="0" fontId="0" fillId="20" borderId="224" xfId="0" applyFill="1" applyBorder="1" applyAlignment="1" applyProtection="1">
      <alignment horizontal="left" vertical="center" wrapText="1"/>
    </xf>
    <xf numFmtId="0" fontId="14" fillId="43" borderId="123" xfId="0" applyFont="1" applyFill="1" applyBorder="1" applyAlignment="1" applyProtection="1">
      <alignment horizontal="center" vertical="center"/>
    </xf>
    <xf numFmtId="0" fontId="14" fillId="0" borderId="123"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0" fillId="20" borderId="225" xfId="0" applyFill="1" applyBorder="1" applyAlignment="1" applyProtection="1">
      <alignment horizontal="left" vertical="center" wrapText="1"/>
    </xf>
    <xf numFmtId="0" fontId="0" fillId="20" borderId="226" xfId="0" applyFill="1" applyBorder="1" applyAlignment="1" applyProtection="1">
      <alignment horizontal="left" vertical="center" wrapText="1"/>
    </xf>
    <xf numFmtId="0" fontId="38" fillId="0" borderId="0" xfId="0" applyFont="1" applyFill="1" applyProtection="1">
      <alignment vertical="center"/>
    </xf>
    <xf numFmtId="0" fontId="0" fillId="20" borderId="228" xfId="0" applyFill="1" applyBorder="1" applyAlignment="1" applyProtection="1">
      <alignment horizontal="left" vertical="center" wrapText="1"/>
    </xf>
    <xf numFmtId="0" fontId="13" fillId="2" borderId="124" xfId="0" applyFont="1" applyFill="1" applyBorder="1" applyAlignment="1" applyProtection="1">
      <alignment horizontal="center" vertical="center"/>
    </xf>
    <xf numFmtId="0" fontId="13" fillId="20" borderId="0" xfId="0" applyFont="1" applyFill="1" applyAlignment="1" applyProtection="1">
      <alignment horizontal="left" vertical="center"/>
    </xf>
    <xf numFmtId="0" fontId="0" fillId="0" borderId="0" xfId="0" applyAlignment="1" applyProtection="1">
      <alignment horizontal="left" vertical="center"/>
    </xf>
    <xf numFmtId="0" fontId="14" fillId="2" borderId="41" xfId="0" applyFont="1" applyFill="1" applyBorder="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vertical="center"/>
    </xf>
    <xf numFmtId="38" fontId="13" fillId="3" borderId="1" xfId="0" applyNumberFormat="1" applyFont="1" applyFill="1" applyBorder="1" applyAlignment="1" applyProtection="1">
      <alignment horizontal="center" vertical="center"/>
      <protection locked="0"/>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0" fillId="0" borderId="0" xfId="0" applyFont="1" applyFill="1" applyBorder="1" applyAlignment="1" applyProtection="1">
      <alignment horizontal="left" vertical="top" wrapText="1"/>
    </xf>
    <xf numFmtId="0" fontId="14" fillId="2" borderId="229" xfId="0" applyFont="1" applyFill="1" applyBorder="1" applyAlignment="1" applyProtection="1">
      <alignment horizontal="center" vertical="center" wrapText="1"/>
    </xf>
    <xf numFmtId="0" fontId="13" fillId="2" borderId="124" xfId="0" applyFont="1" applyFill="1" applyBorder="1" applyProtection="1">
      <alignment vertical="center"/>
    </xf>
    <xf numFmtId="0" fontId="14" fillId="9" borderId="150" xfId="0" applyNumberFormat="1" applyFont="1" applyFill="1" applyBorder="1" applyAlignment="1" applyProtection="1">
      <alignment horizontal="center" vertical="center" wrapText="1"/>
    </xf>
    <xf numFmtId="0" fontId="14" fillId="9" borderId="150" xfId="0" applyFont="1" applyFill="1" applyBorder="1" applyAlignment="1" applyProtection="1">
      <alignment horizontal="center" vertical="center"/>
    </xf>
    <xf numFmtId="0" fontId="16" fillId="9" borderId="51" xfId="0" applyFont="1" applyFill="1" applyBorder="1" applyAlignment="1" applyProtection="1">
      <alignment horizontal="center" vertical="center" wrapText="1"/>
    </xf>
    <xf numFmtId="0" fontId="14" fillId="9" borderId="199" xfId="0" applyFont="1" applyFill="1" applyBorder="1" applyAlignment="1" applyProtection="1">
      <alignment horizontal="center" vertical="center"/>
    </xf>
    <xf numFmtId="0" fontId="14" fillId="9" borderId="62" xfId="0" applyFont="1" applyFill="1" applyBorder="1" applyAlignment="1" applyProtection="1">
      <alignment horizontal="center" vertical="center" wrapText="1"/>
    </xf>
    <xf numFmtId="183" fontId="14" fillId="3" borderId="1" xfId="0" applyNumberFormat="1"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wrapText="1"/>
      <protection locked="0"/>
    </xf>
    <xf numFmtId="0" fontId="14" fillId="2" borderId="42" xfId="0" applyFont="1" applyFill="1" applyBorder="1" applyAlignment="1" applyProtection="1">
      <alignment horizontal="left" vertical="center" wrapText="1"/>
    </xf>
    <xf numFmtId="0" fontId="13" fillId="30" borderId="1" xfId="0" applyFont="1" applyFill="1" applyBorder="1" applyAlignment="1" applyProtection="1">
      <alignment vertical="center" wrapText="1"/>
      <protection locked="0"/>
    </xf>
    <xf numFmtId="0" fontId="13" fillId="0" borderId="124" xfId="0" applyFont="1" applyFill="1" applyBorder="1" applyAlignment="1" applyProtection="1">
      <alignment horizontal="center" vertical="center"/>
    </xf>
    <xf numFmtId="0" fontId="14" fillId="20" borderId="230" xfId="0" applyFont="1" applyFill="1" applyBorder="1" applyAlignment="1" applyProtection="1">
      <alignment horizontal="left" vertical="center"/>
    </xf>
    <xf numFmtId="0" fontId="45" fillId="0" borderId="0" xfId="9" applyFont="1">
      <alignment vertical="center"/>
    </xf>
    <xf numFmtId="0" fontId="93" fillId="0" borderId="0" xfId="9" applyFont="1" applyAlignment="1">
      <alignment horizontal="left" vertical="center"/>
    </xf>
    <xf numFmtId="184" fontId="45" fillId="0" borderId="0" xfId="9" applyNumberFormat="1" applyFont="1">
      <alignment vertical="center"/>
    </xf>
    <xf numFmtId="0" fontId="94" fillId="0" borderId="0" xfId="9" applyFont="1" applyBorder="1" applyAlignment="1">
      <alignment vertical="center"/>
    </xf>
    <xf numFmtId="0" fontId="31" fillId="0" borderId="0" xfId="9">
      <alignment vertical="center"/>
    </xf>
    <xf numFmtId="0" fontId="31" fillId="0" borderId="0" xfId="9" applyFont="1" applyBorder="1">
      <alignment vertical="center"/>
    </xf>
    <xf numFmtId="0" fontId="34" fillId="0" borderId="0" xfId="9" applyFont="1" applyBorder="1" applyAlignment="1">
      <alignment horizontal="left" vertical="center"/>
    </xf>
    <xf numFmtId="0" fontId="31" fillId="0" borderId="0" xfId="9" applyNumberFormat="1" applyFont="1" applyBorder="1">
      <alignment vertical="center"/>
    </xf>
    <xf numFmtId="0" fontId="95" fillId="0" borderId="0" xfId="9" applyFont="1" applyBorder="1" applyAlignment="1">
      <alignment vertical="center"/>
    </xf>
    <xf numFmtId="0" fontId="31" fillId="0" borderId="0" xfId="9" applyFont="1">
      <alignment vertical="center"/>
    </xf>
    <xf numFmtId="0" fontId="68" fillId="48" borderId="235" xfId="9" applyFont="1" applyFill="1" applyBorder="1" applyAlignment="1">
      <alignment horizontal="center" vertical="center" wrapText="1" readingOrder="1"/>
    </xf>
    <xf numFmtId="0" fontId="68" fillId="48" borderId="236" xfId="9" applyFont="1" applyFill="1" applyBorder="1" applyAlignment="1">
      <alignment horizontal="center" vertical="center" wrapText="1" readingOrder="1"/>
    </xf>
    <xf numFmtId="0" fontId="68" fillId="48" borderId="231" xfId="9" applyFont="1" applyFill="1" applyBorder="1" applyAlignment="1">
      <alignment horizontal="center" vertical="center" wrapText="1" readingOrder="1"/>
    </xf>
    <xf numFmtId="0" fontId="68" fillId="48" borderId="241" xfId="9" applyFont="1" applyFill="1" applyBorder="1" applyAlignment="1">
      <alignment horizontal="center" vertical="center" wrapText="1" readingOrder="1"/>
    </xf>
    <xf numFmtId="0" fontId="68" fillId="48" borderId="242" xfId="9" applyFont="1" applyFill="1" applyBorder="1" applyAlignment="1">
      <alignment horizontal="center" vertical="center" wrapText="1" readingOrder="1"/>
    </xf>
    <xf numFmtId="0" fontId="34" fillId="0" borderId="0" xfId="9" applyFont="1">
      <alignment vertical="center"/>
    </xf>
    <xf numFmtId="0" fontId="68" fillId="49" borderId="0" xfId="9" applyFont="1" applyFill="1" applyBorder="1" applyAlignment="1">
      <alignment horizontal="center" vertical="center" wrapText="1" readingOrder="1"/>
    </xf>
    <xf numFmtId="0" fontId="68" fillId="49" borderId="257" xfId="9" applyFont="1" applyFill="1" applyBorder="1" applyAlignment="1">
      <alignment horizontal="center" vertical="center" wrapText="1" readingOrder="1"/>
    </xf>
    <xf numFmtId="0" fontId="68" fillId="49" borderId="258" xfId="9" applyFont="1" applyFill="1" applyBorder="1" applyAlignment="1">
      <alignment horizontal="center" vertical="center" wrapText="1" readingOrder="1"/>
    </xf>
    <xf numFmtId="0" fontId="68" fillId="49" borderId="255" xfId="9" applyFont="1" applyFill="1" applyBorder="1" applyAlignment="1">
      <alignment horizontal="center" vertical="center" wrapText="1" readingOrder="1"/>
    </xf>
    <xf numFmtId="0" fontId="96" fillId="49" borderId="268" xfId="9" applyFont="1" applyFill="1" applyBorder="1" applyAlignment="1">
      <alignment horizontal="center" vertical="center" wrapText="1" readingOrder="1"/>
    </xf>
    <xf numFmtId="0" fontId="96" fillId="49" borderId="265" xfId="9" applyFont="1" applyFill="1" applyBorder="1" applyAlignment="1">
      <alignment horizontal="center" vertical="center" wrapText="1" readingOrder="1"/>
    </xf>
    <xf numFmtId="0" fontId="96" fillId="49" borderId="128" xfId="9" applyFont="1" applyFill="1" applyBorder="1" applyAlignment="1">
      <alignment horizontal="center" vertical="center" wrapText="1" readingOrder="1"/>
    </xf>
    <xf numFmtId="0" fontId="96" fillId="49" borderId="267" xfId="9" applyFont="1" applyFill="1" applyBorder="1" applyAlignment="1">
      <alignment horizontal="center" vertical="center" wrapText="1" readingOrder="1"/>
    </xf>
    <xf numFmtId="0" fontId="96" fillId="49" borderId="266" xfId="9" applyFont="1" applyFill="1" applyBorder="1" applyAlignment="1">
      <alignment horizontal="center" vertical="center" wrapText="1" readingOrder="1"/>
    </xf>
    <xf numFmtId="0" fontId="68" fillId="49" borderId="270" xfId="9" applyFont="1" applyFill="1" applyBorder="1" applyAlignment="1">
      <alignment vertical="center" wrapText="1" readingOrder="1"/>
    </xf>
    <xf numFmtId="0" fontId="68" fillId="49" borderId="270" xfId="9" applyFont="1" applyFill="1" applyBorder="1" applyAlignment="1">
      <alignment horizontal="center" vertical="center" wrapText="1" readingOrder="1"/>
    </xf>
    <xf numFmtId="0" fontId="68" fillId="49" borderId="271" xfId="9" applyFont="1" applyFill="1" applyBorder="1" applyAlignment="1">
      <alignment horizontal="center" vertical="center" wrapText="1" readingOrder="1"/>
    </xf>
    <xf numFmtId="0" fontId="96" fillId="49" borderId="244" xfId="9" applyFont="1" applyFill="1" applyBorder="1" applyAlignment="1">
      <alignment horizontal="center" vertical="center" wrapText="1" readingOrder="1"/>
    </xf>
    <xf numFmtId="0" fontId="68" fillId="48" borderId="274" xfId="9" applyFont="1" applyFill="1" applyBorder="1" applyAlignment="1">
      <alignment horizontal="center" vertical="center" wrapText="1"/>
    </xf>
    <xf numFmtId="0" fontId="68" fillId="49" borderId="0" xfId="9" applyNumberFormat="1" applyFont="1" applyFill="1" applyBorder="1" applyAlignment="1">
      <alignment horizontal="center" vertical="center" wrapText="1" readingOrder="1"/>
    </xf>
    <xf numFmtId="0" fontId="96" fillId="49" borderId="276" xfId="9" applyFont="1" applyFill="1" applyBorder="1" applyAlignment="1">
      <alignment horizontal="center" vertical="center" wrapText="1" readingOrder="1"/>
    </xf>
    <xf numFmtId="0" fontId="96" fillId="49" borderId="277" xfId="9" applyFont="1" applyFill="1" applyBorder="1" applyAlignment="1">
      <alignment horizontal="center" vertical="center" wrapText="1" readingOrder="1"/>
    </xf>
    <xf numFmtId="0" fontId="96" fillId="49" borderId="278" xfId="9" applyFont="1" applyFill="1" applyBorder="1" applyAlignment="1">
      <alignment horizontal="center" vertical="center" wrapText="1" readingOrder="1"/>
    </xf>
    <xf numFmtId="0" fontId="96" fillId="49" borderId="0" xfId="9" applyFont="1" applyFill="1" applyBorder="1" applyAlignment="1">
      <alignment horizontal="center" vertical="center" wrapText="1" readingOrder="1"/>
    </xf>
    <xf numFmtId="0" fontId="68" fillId="49" borderId="0" xfId="9" applyFont="1" applyFill="1" applyBorder="1" applyAlignment="1">
      <alignment vertical="center" wrapText="1" readingOrder="1"/>
    </xf>
    <xf numFmtId="0" fontId="68" fillId="49" borderId="61" xfId="9" applyFont="1" applyFill="1" applyBorder="1" applyAlignment="1">
      <alignment horizontal="center" vertical="center" wrapText="1" readingOrder="1"/>
    </xf>
    <xf numFmtId="0" fontId="31" fillId="0" borderId="0" xfId="9" applyFill="1">
      <alignment vertical="center"/>
    </xf>
    <xf numFmtId="0" fontId="34" fillId="0" borderId="0" xfId="9" applyFont="1" applyAlignment="1">
      <alignment horizontal="left" vertical="center"/>
    </xf>
    <xf numFmtId="184" fontId="31" fillId="0" borderId="0" xfId="9" applyNumberFormat="1">
      <alignment vertical="center"/>
    </xf>
    <xf numFmtId="184" fontId="98" fillId="0" borderId="0" xfId="9" applyNumberFormat="1" applyFont="1" applyFill="1">
      <alignment vertical="center"/>
    </xf>
    <xf numFmtId="184" fontId="31" fillId="0" borderId="0" xfId="9" applyNumberFormat="1" applyBorder="1">
      <alignment vertical="center"/>
    </xf>
    <xf numFmtId="38" fontId="31" fillId="0" borderId="0" xfId="9" applyNumberFormat="1" applyFill="1">
      <alignment vertical="center"/>
    </xf>
    <xf numFmtId="0" fontId="0" fillId="20" borderId="230" xfId="0" applyFill="1" applyBorder="1" applyAlignment="1" applyProtection="1">
      <alignment horizontal="center" vertical="center"/>
    </xf>
    <xf numFmtId="185" fontId="31" fillId="15" borderId="1" xfId="24" applyNumberFormat="1" applyFont="1" applyFill="1" applyBorder="1" applyAlignment="1" applyProtection="1">
      <alignment horizontal="center" vertical="center"/>
      <protection locked="0"/>
    </xf>
    <xf numFmtId="0" fontId="14" fillId="20" borderId="0" xfId="0" applyFont="1" applyFill="1" applyBorder="1" applyAlignment="1" applyProtection="1">
      <alignment horizontal="center" vertical="center"/>
    </xf>
    <xf numFmtId="0" fontId="0" fillId="20" borderId="105" xfId="0" applyFill="1" applyBorder="1" applyAlignment="1" applyProtection="1">
      <alignment horizontal="left" vertical="center" wrapText="1"/>
    </xf>
    <xf numFmtId="0" fontId="99" fillId="7" borderId="1" xfId="0" applyFont="1" applyFill="1" applyBorder="1" applyAlignment="1" applyProtection="1">
      <alignment horizontal="center" vertical="center" shrinkToFit="1"/>
      <protection locked="0"/>
    </xf>
    <xf numFmtId="0" fontId="38" fillId="20" borderId="0" xfId="0" applyFont="1" applyFill="1" applyBorder="1" applyProtection="1">
      <alignment vertical="center"/>
    </xf>
    <xf numFmtId="0" fontId="0" fillId="20" borderId="197" xfId="0" applyFill="1" applyBorder="1" applyAlignment="1" applyProtection="1">
      <alignment horizontal="center" vertical="center" wrapText="1"/>
    </xf>
    <xf numFmtId="0" fontId="0" fillId="7" borderId="3" xfId="0" applyFill="1" applyBorder="1" applyAlignment="1" applyProtection="1">
      <alignment horizontal="center" vertical="center"/>
      <protection locked="0"/>
    </xf>
    <xf numFmtId="0" fontId="0" fillId="20" borderId="73" xfId="0" applyFill="1" applyBorder="1" applyAlignment="1" applyProtection="1">
      <alignment horizontal="left" vertical="center" wrapText="1"/>
    </xf>
    <xf numFmtId="0" fontId="0" fillId="20" borderId="134" xfId="0" applyFill="1" applyBorder="1" applyAlignment="1" applyProtection="1">
      <alignment horizontal="left" vertical="center" wrapText="1"/>
    </xf>
    <xf numFmtId="0" fontId="14" fillId="20" borderId="133" xfId="0" applyFont="1" applyFill="1" applyBorder="1" applyAlignment="1" applyProtection="1">
      <alignment horizontal="center" vertical="center"/>
    </xf>
    <xf numFmtId="0" fontId="31" fillId="43" borderId="0" xfId="9" applyFill="1">
      <alignment vertical="center"/>
    </xf>
    <xf numFmtId="0" fontId="51" fillId="25" borderId="0" xfId="0" applyFont="1" applyFill="1" applyAlignment="1" applyProtection="1">
      <alignment horizontal="right" vertical="center"/>
    </xf>
    <xf numFmtId="0" fontId="9" fillId="0" borderId="5" xfId="0" applyFont="1" applyFill="1" applyBorder="1" applyProtection="1">
      <alignment vertical="center"/>
    </xf>
    <xf numFmtId="0" fontId="9" fillId="0" borderId="5" xfId="0" applyFont="1" applyFill="1" applyBorder="1" applyAlignment="1" applyProtection="1">
      <alignment vertical="center" wrapText="1"/>
    </xf>
    <xf numFmtId="0" fontId="9" fillId="0" borderId="30" xfId="0" applyFont="1" applyFill="1" applyBorder="1" applyAlignment="1" applyProtection="1">
      <alignment horizontal="center" vertical="center"/>
    </xf>
    <xf numFmtId="0" fontId="37" fillId="0" borderId="5" xfId="0" applyFont="1" applyFill="1" applyBorder="1" applyProtection="1">
      <alignment vertical="center"/>
    </xf>
    <xf numFmtId="0" fontId="13" fillId="0" borderId="5" xfId="0" applyFont="1" applyFill="1" applyBorder="1" applyProtection="1">
      <alignment vertical="center"/>
    </xf>
    <xf numFmtId="0" fontId="0" fillId="20" borderId="0" xfId="0" applyFill="1" applyAlignment="1" applyProtection="1">
      <alignment vertical="center" wrapText="1"/>
    </xf>
    <xf numFmtId="0" fontId="74" fillId="0" borderId="5" xfId="0" applyFont="1" applyBorder="1" applyProtection="1">
      <alignment vertical="center"/>
    </xf>
    <xf numFmtId="0" fontId="61" fillId="0" borderId="5" xfId="0" applyFont="1" applyBorder="1" applyAlignment="1" applyProtection="1">
      <alignment vertical="center" wrapText="1"/>
    </xf>
    <xf numFmtId="0" fontId="68" fillId="0" borderId="5" xfId="0" applyFont="1" applyBorder="1" applyProtection="1">
      <alignment vertical="center"/>
    </xf>
    <xf numFmtId="0" fontId="61" fillId="41" borderId="196" xfId="0" applyFont="1" applyFill="1" applyBorder="1" applyAlignment="1" applyProtection="1">
      <alignment horizontal="center" vertical="center"/>
    </xf>
    <xf numFmtId="0" fontId="61" fillId="41" borderId="207" xfId="0" applyFont="1" applyFill="1" applyBorder="1" applyAlignment="1" applyProtection="1">
      <alignment horizontal="left" vertical="center"/>
    </xf>
    <xf numFmtId="0" fontId="61" fillId="41" borderId="207" xfId="0" applyFont="1" applyFill="1" applyBorder="1" applyAlignment="1" applyProtection="1">
      <alignment horizontal="center" vertical="center"/>
    </xf>
    <xf numFmtId="0" fontId="61" fillId="41" borderId="197" xfId="0" applyFont="1" applyFill="1" applyBorder="1" applyAlignment="1" applyProtection="1">
      <alignment vertical="center" wrapText="1"/>
    </xf>
    <xf numFmtId="0" fontId="61" fillId="20" borderId="128" xfId="0" applyFont="1" applyFill="1" applyBorder="1" applyAlignment="1" applyProtection="1">
      <alignment horizontal="center" vertical="center"/>
    </xf>
    <xf numFmtId="0" fontId="61" fillId="20" borderId="196" xfId="0" applyFont="1" applyFill="1" applyBorder="1" applyAlignment="1" applyProtection="1">
      <alignment horizontal="center" vertical="center"/>
    </xf>
    <xf numFmtId="0" fontId="61" fillId="20" borderId="207" xfId="0" applyFont="1" applyFill="1" applyBorder="1" applyAlignment="1" applyProtection="1">
      <alignment horizontal="center" vertical="center"/>
    </xf>
    <xf numFmtId="0" fontId="61" fillId="20" borderId="198" xfId="0" applyFont="1" applyFill="1" applyBorder="1" applyAlignment="1" applyProtection="1">
      <alignment vertical="center" wrapText="1"/>
    </xf>
    <xf numFmtId="0" fontId="61" fillId="20" borderId="89" xfId="0" applyFont="1" applyFill="1" applyBorder="1" applyAlignment="1" applyProtection="1">
      <alignment horizontal="center" vertical="center"/>
    </xf>
    <xf numFmtId="0" fontId="61" fillId="20" borderId="133" xfId="0" applyFont="1" applyFill="1" applyBorder="1" applyAlignment="1" applyProtection="1">
      <alignment horizontal="center" vertical="center"/>
    </xf>
    <xf numFmtId="0" fontId="61" fillId="20" borderId="141" xfId="0" applyFont="1" applyFill="1" applyBorder="1" applyAlignment="1" applyProtection="1">
      <alignment vertical="center" wrapText="1"/>
    </xf>
    <xf numFmtId="0" fontId="61" fillId="20" borderId="146" xfId="0" applyFont="1" applyFill="1" applyBorder="1" applyAlignment="1" applyProtection="1">
      <alignment vertical="center" wrapText="1"/>
    </xf>
    <xf numFmtId="0" fontId="61" fillId="20" borderId="136" xfId="0" applyFont="1" applyFill="1" applyBorder="1" applyAlignment="1" applyProtection="1">
      <alignment horizontal="center" vertical="center"/>
    </xf>
    <xf numFmtId="0" fontId="61" fillId="20" borderId="143" xfId="0" applyFont="1" applyFill="1" applyBorder="1" applyAlignment="1" applyProtection="1">
      <alignment vertical="center" wrapText="1"/>
    </xf>
    <xf numFmtId="0" fontId="61" fillId="20" borderId="137" xfId="0" applyFont="1" applyFill="1" applyBorder="1" applyAlignment="1" applyProtection="1">
      <alignment horizontal="center" vertical="center"/>
    </xf>
    <xf numFmtId="0" fontId="61" fillId="20" borderId="135" xfId="0" applyFont="1" applyFill="1" applyBorder="1" applyAlignment="1" applyProtection="1">
      <alignment vertical="center" wrapText="1"/>
    </xf>
    <xf numFmtId="0" fontId="61" fillId="20" borderId="219" xfId="0" applyFont="1" applyFill="1" applyBorder="1" applyAlignment="1" applyProtection="1">
      <alignment horizontal="center" vertical="center"/>
    </xf>
    <xf numFmtId="0" fontId="61" fillId="20" borderId="134" xfId="0" applyFont="1" applyFill="1" applyBorder="1" applyAlignment="1" applyProtection="1">
      <alignment horizontal="center" vertical="center"/>
    </xf>
    <xf numFmtId="0" fontId="31" fillId="20" borderId="124" xfId="0" applyFont="1" applyFill="1" applyBorder="1" applyAlignment="1" applyProtection="1">
      <alignment horizontal="center" vertical="center"/>
    </xf>
    <xf numFmtId="0" fontId="61" fillId="20" borderId="125" xfId="0" applyFont="1" applyFill="1" applyBorder="1" applyAlignment="1" applyProtection="1">
      <alignment horizontal="center" vertical="center"/>
    </xf>
    <xf numFmtId="0" fontId="61" fillId="20" borderId="123" xfId="0" applyFont="1" applyFill="1" applyBorder="1" applyAlignment="1" applyProtection="1">
      <alignment vertical="center" wrapText="1"/>
    </xf>
    <xf numFmtId="0" fontId="61" fillId="0" borderId="196" xfId="0" applyFont="1" applyFill="1" applyBorder="1" applyAlignment="1" applyProtection="1">
      <alignment horizontal="left" vertical="center"/>
    </xf>
    <xf numFmtId="0" fontId="61" fillId="0" borderId="207" xfId="0" applyFont="1" applyFill="1" applyBorder="1" applyAlignment="1" applyProtection="1">
      <alignment horizontal="left" vertical="center"/>
    </xf>
    <xf numFmtId="0" fontId="61" fillId="0" borderId="207" xfId="0" applyFont="1" applyFill="1" applyBorder="1" applyAlignment="1" applyProtection="1">
      <alignment horizontal="center" vertical="center"/>
    </xf>
    <xf numFmtId="0" fontId="61" fillId="0" borderId="197" xfId="0" applyFont="1" applyFill="1" applyBorder="1" applyAlignment="1" applyProtection="1">
      <alignment vertical="center" wrapText="1"/>
    </xf>
    <xf numFmtId="0" fontId="61" fillId="0" borderId="128" xfId="0" applyFont="1" applyFill="1" applyBorder="1" applyAlignment="1" applyProtection="1">
      <alignment horizontal="left" vertical="center"/>
    </xf>
    <xf numFmtId="0" fontId="61" fillId="20" borderId="0" xfId="0" applyFont="1" applyFill="1" applyBorder="1" applyAlignment="1" applyProtection="1">
      <alignment horizontal="center" vertical="center"/>
    </xf>
    <xf numFmtId="0" fontId="61" fillId="0" borderId="123" xfId="0" applyFont="1" applyFill="1" applyBorder="1" applyAlignment="1" applyProtection="1">
      <alignment horizontal="left" vertical="center"/>
    </xf>
    <xf numFmtId="0" fontId="61" fillId="20" borderId="128" xfId="0" applyFont="1" applyFill="1" applyBorder="1" applyProtection="1">
      <alignment vertical="center"/>
    </xf>
    <xf numFmtId="0" fontId="61" fillId="20" borderId="152" xfId="0" applyFont="1" applyFill="1" applyBorder="1" applyAlignment="1" applyProtection="1">
      <alignment horizontal="right" vertical="center" wrapText="1"/>
    </xf>
    <xf numFmtId="0" fontId="61" fillId="20" borderId="197" xfId="0" applyFont="1" applyFill="1" applyBorder="1" applyAlignment="1" applyProtection="1">
      <alignment horizontal="center" vertical="center"/>
    </xf>
    <xf numFmtId="0" fontId="61" fillId="20" borderId="171" xfId="0" applyFont="1" applyFill="1" applyBorder="1" applyAlignment="1" applyProtection="1">
      <alignment vertical="center" wrapText="1"/>
    </xf>
    <xf numFmtId="0" fontId="61" fillId="20" borderId="43" xfId="0" applyFont="1" applyFill="1" applyBorder="1" applyAlignment="1" applyProtection="1">
      <alignment horizontal="right" vertical="top" wrapText="1"/>
    </xf>
    <xf numFmtId="0" fontId="61" fillId="20" borderId="0" xfId="0" applyFont="1" applyFill="1" applyAlignment="1" applyProtection="1">
      <alignment horizontal="center" vertical="center"/>
    </xf>
    <xf numFmtId="0" fontId="61" fillId="20" borderId="151" xfId="0" applyFont="1" applyFill="1" applyBorder="1" applyAlignment="1" applyProtection="1">
      <alignment horizontal="right" vertical="center" wrapText="1"/>
    </xf>
    <xf numFmtId="0" fontId="61" fillId="20" borderId="43" xfId="0" applyFont="1" applyFill="1" applyBorder="1" applyAlignment="1" applyProtection="1">
      <alignment horizontal="right" vertical="center" wrapText="1"/>
    </xf>
    <xf numFmtId="0" fontId="61" fillId="20" borderId="151" xfId="0" applyFont="1" applyFill="1" applyBorder="1" applyAlignment="1" applyProtection="1">
      <alignment horizontal="left" vertical="top" wrapText="1"/>
    </xf>
    <xf numFmtId="0" fontId="61" fillId="20" borderId="151" xfId="0" applyFont="1" applyFill="1" applyBorder="1" applyAlignment="1" applyProtection="1">
      <alignment horizontal="left" vertical="center" wrapText="1"/>
    </xf>
    <xf numFmtId="0" fontId="61" fillId="20" borderId="163" xfId="0" applyFont="1" applyFill="1" applyBorder="1" applyAlignment="1" applyProtection="1">
      <alignment horizontal="left" vertical="center" wrapText="1"/>
    </xf>
    <xf numFmtId="0" fontId="61" fillId="20" borderId="124" xfId="0" applyFont="1" applyFill="1" applyBorder="1" applyAlignment="1" applyProtection="1">
      <alignment horizontal="center" vertical="center"/>
    </xf>
    <xf numFmtId="0" fontId="61" fillId="20" borderId="43" xfId="0" applyFont="1" applyFill="1" applyBorder="1" applyAlignment="1" applyProtection="1">
      <alignment vertical="center" wrapText="1"/>
    </xf>
    <xf numFmtId="0" fontId="61" fillId="20" borderId="138" xfId="0" applyFont="1" applyFill="1" applyBorder="1" applyAlignment="1" applyProtection="1">
      <alignment horizontal="center" vertical="center"/>
    </xf>
    <xf numFmtId="0" fontId="61" fillId="20" borderId="140" xfId="0" applyFont="1" applyFill="1" applyBorder="1" applyAlignment="1" applyProtection="1">
      <alignment horizontal="center" vertical="center"/>
    </xf>
    <xf numFmtId="0" fontId="61" fillId="20" borderId="144" xfId="0" applyFont="1" applyFill="1" applyBorder="1" applyAlignment="1" applyProtection="1">
      <alignment vertical="center" wrapText="1"/>
    </xf>
    <xf numFmtId="0" fontId="61" fillId="20" borderId="142" xfId="0" applyFont="1" applyFill="1" applyBorder="1" applyAlignment="1" applyProtection="1">
      <alignment vertical="center" wrapText="1"/>
    </xf>
    <xf numFmtId="0" fontId="61" fillId="20" borderId="145" xfId="0" applyFont="1" applyFill="1" applyBorder="1" applyAlignment="1" applyProtection="1">
      <alignment vertical="center" wrapText="1"/>
    </xf>
    <xf numFmtId="0" fontId="61" fillId="20" borderId="139" xfId="0" applyFont="1" applyFill="1" applyBorder="1" applyAlignment="1" applyProtection="1">
      <alignment horizontal="center" vertical="center"/>
    </xf>
    <xf numFmtId="0" fontId="61" fillId="20" borderId="156" xfId="0" applyFont="1" applyFill="1" applyBorder="1" applyAlignment="1" applyProtection="1">
      <alignment horizontal="right" vertical="center" wrapText="1"/>
    </xf>
    <xf numFmtId="0" fontId="61" fillId="20" borderId="155" xfId="0" applyFont="1" applyFill="1" applyBorder="1" applyAlignment="1" applyProtection="1">
      <alignment horizontal="right" vertical="center" wrapText="1"/>
    </xf>
    <xf numFmtId="0" fontId="61" fillId="20" borderId="156" xfId="0" applyFont="1" applyFill="1" applyBorder="1" applyAlignment="1" applyProtection="1">
      <alignment vertical="center" wrapText="1"/>
    </xf>
    <xf numFmtId="0" fontId="61" fillId="20" borderId="170" xfId="0" applyFont="1" applyFill="1" applyBorder="1" applyAlignment="1" applyProtection="1">
      <alignment vertical="center" wrapText="1"/>
    </xf>
    <xf numFmtId="0" fontId="61" fillId="20" borderId="212" xfId="0" applyFont="1" applyFill="1" applyBorder="1" applyAlignment="1" applyProtection="1">
      <alignment vertical="center" wrapText="1"/>
    </xf>
    <xf numFmtId="0" fontId="61" fillId="20" borderId="142" xfId="0" applyFont="1" applyFill="1" applyBorder="1" applyAlignment="1" applyProtection="1">
      <alignment horizontal="left" vertical="center" wrapText="1"/>
    </xf>
    <xf numFmtId="0" fontId="61" fillId="20" borderId="142" xfId="0" applyFont="1" applyFill="1" applyBorder="1" applyAlignment="1" applyProtection="1">
      <alignment horizontal="right" vertical="center" wrapText="1"/>
    </xf>
    <xf numFmtId="0" fontId="61" fillId="20" borderId="21" xfId="0" applyFont="1" applyFill="1" applyBorder="1" applyAlignment="1" applyProtection="1">
      <alignment horizontal="left" vertical="center" wrapText="1"/>
    </xf>
    <xf numFmtId="0" fontId="61" fillId="20" borderId="166" xfId="0" applyFont="1" applyFill="1" applyBorder="1" applyAlignment="1" applyProtection="1">
      <alignment vertical="center" wrapText="1"/>
    </xf>
    <xf numFmtId="0" fontId="61" fillId="20" borderId="21" xfId="0" applyFont="1" applyFill="1" applyBorder="1" applyAlignment="1" applyProtection="1">
      <alignment horizontal="center" vertical="center"/>
    </xf>
    <xf numFmtId="0" fontId="61" fillId="20" borderId="212" xfId="0" applyFont="1" applyFill="1" applyBorder="1" applyAlignment="1" applyProtection="1">
      <alignment horizontal="right" vertical="center" wrapText="1"/>
    </xf>
    <xf numFmtId="0" fontId="61" fillId="39" borderId="207" xfId="0" applyFont="1" applyFill="1" applyBorder="1" applyAlignment="1" applyProtection="1">
      <alignment horizontal="left" vertical="center"/>
    </xf>
    <xf numFmtId="0" fontId="61" fillId="39" borderId="207" xfId="0" applyFont="1" applyFill="1" applyBorder="1" applyAlignment="1" applyProtection="1">
      <alignment horizontal="center" vertical="center"/>
    </xf>
    <xf numFmtId="0" fontId="61" fillId="39" borderId="197" xfId="0" applyFont="1" applyFill="1" applyBorder="1" applyAlignment="1" applyProtection="1">
      <alignment vertical="center" wrapText="1"/>
    </xf>
    <xf numFmtId="0" fontId="61" fillId="40" borderId="196" xfId="0" quotePrefix="1" applyFont="1" applyFill="1" applyBorder="1" applyAlignment="1" applyProtection="1">
      <alignment horizontal="center" vertical="center"/>
    </xf>
    <xf numFmtId="0" fontId="61" fillId="20" borderId="143" xfId="0" applyFont="1" applyFill="1" applyBorder="1" applyAlignment="1" applyProtection="1">
      <alignment horizontal="center" vertical="center" wrapText="1"/>
    </xf>
    <xf numFmtId="0" fontId="61" fillId="20" borderId="135" xfId="0" applyFont="1" applyFill="1" applyBorder="1" applyAlignment="1" applyProtection="1">
      <alignment horizontal="center" vertical="center" wrapText="1"/>
    </xf>
    <xf numFmtId="0" fontId="61" fillId="20" borderId="146" xfId="0" applyFont="1" applyFill="1" applyBorder="1" applyAlignment="1" applyProtection="1">
      <alignment horizontal="center" vertical="center" wrapText="1"/>
    </xf>
    <xf numFmtId="0" fontId="61" fillId="20" borderId="158" xfId="0" applyFont="1" applyFill="1" applyBorder="1" applyAlignment="1" applyProtection="1">
      <alignment horizontal="center" vertical="center" wrapText="1"/>
    </xf>
    <xf numFmtId="0" fontId="61" fillId="20" borderId="123" xfId="0" applyFont="1" applyFill="1" applyBorder="1" applyAlignment="1" applyProtection="1">
      <alignment horizontal="center" vertical="center" wrapText="1"/>
    </xf>
    <xf numFmtId="0" fontId="61" fillId="20" borderId="198" xfId="0" applyFont="1" applyFill="1" applyBorder="1" applyAlignment="1" applyProtection="1">
      <alignment horizontal="center" vertical="center" wrapText="1"/>
    </xf>
    <xf numFmtId="0" fontId="61" fillId="41" borderId="207" xfId="0" applyFont="1" applyFill="1" applyBorder="1" applyAlignment="1" applyProtection="1">
      <alignment horizontal="center" vertical="center" wrapText="1"/>
    </xf>
    <xf numFmtId="0" fontId="61" fillId="0" borderId="124" xfId="0" applyFont="1" applyFill="1" applyBorder="1" applyAlignment="1" applyProtection="1">
      <alignment horizontal="center" vertical="center" wrapText="1"/>
    </xf>
    <xf numFmtId="0" fontId="61" fillId="0" borderId="207" xfId="0" applyFont="1" applyFill="1" applyBorder="1" applyAlignment="1" applyProtection="1">
      <alignment horizontal="center" vertical="center" wrapText="1"/>
    </xf>
    <xf numFmtId="0" fontId="61" fillId="20" borderId="152" xfId="0" applyFont="1" applyFill="1" applyBorder="1" applyAlignment="1" applyProtection="1">
      <alignment horizontal="center" vertical="center" wrapText="1"/>
    </xf>
    <xf numFmtId="0" fontId="61" fillId="20" borderId="185" xfId="0" applyFont="1" applyFill="1" applyBorder="1" applyAlignment="1" applyProtection="1">
      <alignment horizontal="center" vertical="center" wrapText="1"/>
    </xf>
    <xf numFmtId="0" fontId="61" fillId="20" borderId="173" xfId="0" applyFont="1" applyFill="1" applyBorder="1" applyAlignment="1" applyProtection="1">
      <alignment horizontal="center" vertical="center" wrapText="1"/>
    </xf>
    <xf numFmtId="0" fontId="61" fillId="20" borderId="8" xfId="0" applyFont="1" applyFill="1" applyBorder="1" applyAlignment="1" applyProtection="1">
      <alignment horizontal="center" vertical="center" wrapText="1"/>
    </xf>
    <xf numFmtId="0" fontId="61" fillId="20" borderId="151" xfId="0" applyFont="1" applyFill="1" applyBorder="1" applyAlignment="1" applyProtection="1">
      <alignment horizontal="center" vertical="center" wrapText="1"/>
    </xf>
    <xf numFmtId="0" fontId="61" fillId="20" borderId="163" xfId="0" applyFont="1" applyFill="1" applyBorder="1" applyAlignment="1" applyProtection="1">
      <alignment horizontal="center" vertical="center" wrapText="1"/>
    </xf>
    <xf numFmtId="0" fontId="61" fillId="20" borderId="43" xfId="0" applyFont="1" applyFill="1" applyBorder="1" applyAlignment="1" applyProtection="1">
      <alignment horizontal="center" vertical="center" wrapText="1"/>
    </xf>
    <xf numFmtId="0" fontId="61" fillId="41" borderId="197" xfId="0" applyFont="1" applyFill="1" applyBorder="1" applyAlignment="1" applyProtection="1">
      <alignment horizontal="center" vertical="center" wrapText="1"/>
    </xf>
    <xf numFmtId="0" fontId="61" fillId="20" borderId="141" xfId="0" applyFont="1" applyFill="1" applyBorder="1" applyAlignment="1" applyProtection="1">
      <alignment horizontal="center" vertical="center" wrapText="1"/>
    </xf>
    <xf numFmtId="0" fontId="61" fillId="20" borderId="144" xfId="0" applyFont="1" applyFill="1" applyBorder="1" applyAlignment="1" applyProtection="1">
      <alignment horizontal="center" vertical="center" wrapText="1"/>
    </xf>
    <xf numFmtId="0" fontId="61" fillId="20" borderId="142" xfId="0" applyFont="1" applyFill="1" applyBorder="1" applyAlignment="1" applyProtection="1">
      <alignment horizontal="center" vertical="center" wrapText="1"/>
    </xf>
    <xf numFmtId="0" fontId="61" fillId="20" borderId="43" xfId="0" applyFont="1" applyFill="1" applyBorder="1" applyAlignment="1" applyProtection="1">
      <alignment horizontal="left" vertical="center" wrapText="1"/>
    </xf>
    <xf numFmtId="0" fontId="61" fillId="20" borderId="143" xfId="0" applyFont="1" applyFill="1" applyBorder="1" applyAlignment="1" applyProtection="1">
      <alignment horizontal="left" vertical="center" wrapText="1"/>
    </xf>
    <xf numFmtId="0" fontId="61" fillId="7" borderId="1" xfId="0" applyFont="1" applyFill="1" applyBorder="1" applyAlignment="1" applyProtection="1">
      <alignment horizontal="center" vertical="center"/>
      <protection locked="0"/>
    </xf>
    <xf numFmtId="0" fontId="61" fillId="20" borderId="123" xfId="0" applyFont="1" applyFill="1" applyBorder="1" applyAlignment="1" applyProtection="1">
      <alignment horizontal="left" vertical="center" wrapText="1"/>
    </xf>
    <xf numFmtId="0" fontId="61" fillId="20" borderId="146" xfId="0" applyFont="1" applyFill="1" applyBorder="1" applyAlignment="1" applyProtection="1">
      <alignment horizontal="left" vertical="center" wrapText="1"/>
    </xf>
    <xf numFmtId="0" fontId="61" fillId="20" borderId="145" xfId="0" applyFont="1" applyFill="1" applyBorder="1" applyAlignment="1" applyProtection="1">
      <alignment horizontal="center" vertical="center" wrapText="1"/>
    </xf>
    <xf numFmtId="0" fontId="61" fillId="20" borderId="145" xfId="0" applyFont="1" applyFill="1" applyBorder="1" applyAlignment="1" applyProtection="1">
      <alignment horizontal="left" vertical="center" wrapText="1"/>
    </xf>
    <xf numFmtId="0" fontId="61" fillId="20" borderId="153" xfId="0" applyFont="1" applyFill="1" applyBorder="1" applyAlignment="1" applyProtection="1">
      <alignment horizontal="center" vertical="center" wrapText="1"/>
    </xf>
    <xf numFmtId="0" fontId="61" fillId="20" borderId="1" xfId="0" applyFont="1" applyFill="1" applyBorder="1" applyAlignment="1" applyProtection="1">
      <alignment horizontal="center" vertical="center"/>
    </xf>
    <xf numFmtId="0" fontId="61" fillId="20" borderId="135" xfId="0" applyFont="1" applyFill="1" applyBorder="1" applyAlignment="1" applyProtection="1">
      <alignment horizontal="left" vertical="center" wrapText="1"/>
    </xf>
    <xf numFmtId="0" fontId="61" fillId="20" borderId="212" xfId="0" applyFont="1" applyFill="1" applyBorder="1" applyAlignment="1" applyProtection="1">
      <alignment horizontal="center" vertical="center" wrapText="1"/>
    </xf>
    <xf numFmtId="0" fontId="61" fillId="20" borderId="212" xfId="0" applyFont="1" applyFill="1" applyBorder="1" applyAlignment="1" applyProtection="1">
      <alignment horizontal="left" vertical="center" wrapText="1"/>
    </xf>
    <xf numFmtId="0" fontId="61" fillId="20" borderId="159" xfId="0" applyFont="1" applyFill="1" applyBorder="1" applyAlignment="1" applyProtection="1">
      <alignment horizontal="center" vertical="center" wrapText="1"/>
    </xf>
    <xf numFmtId="0" fontId="31" fillId="14" borderId="1" xfId="9" applyFont="1" applyFill="1" applyBorder="1" applyAlignment="1" applyProtection="1">
      <alignment horizontal="left" vertical="center" wrapText="1" shrinkToFit="1"/>
      <protection locked="0"/>
    </xf>
    <xf numFmtId="0" fontId="61" fillId="20" borderId="225" xfId="0" applyFont="1" applyFill="1" applyBorder="1" applyAlignment="1" applyProtection="1">
      <alignment horizontal="left" vertical="center" wrapText="1"/>
    </xf>
    <xf numFmtId="0" fontId="61" fillId="20" borderId="141" xfId="0" applyFont="1" applyFill="1" applyBorder="1" applyAlignment="1" applyProtection="1">
      <alignment horizontal="left" vertical="center" wrapText="1"/>
    </xf>
    <xf numFmtId="0" fontId="61" fillId="41" borderId="197" xfId="0" applyFont="1" applyFill="1" applyBorder="1" applyAlignment="1" applyProtection="1">
      <alignment horizontal="left" vertical="center" wrapText="1"/>
    </xf>
    <xf numFmtId="0" fontId="61" fillId="20" borderId="128" xfId="0" applyFont="1" applyFill="1" applyBorder="1" applyAlignment="1" applyProtection="1">
      <alignment horizontal="center" vertical="center" wrapText="1"/>
    </xf>
    <xf numFmtId="0" fontId="61" fillId="20" borderId="226" xfId="0" applyFont="1" applyFill="1" applyBorder="1" applyAlignment="1" applyProtection="1">
      <alignment horizontal="left" vertical="center" wrapText="1"/>
    </xf>
    <xf numFmtId="0" fontId="61" fillId="20" borderId="198" xfId="0" applyFont="1" applyFill="1" applyBorder="1" applyAlignment="1" applyProtection="1">
      <alignment horizontal="left" vertical="center" wrapText="1"/>
    </xf>
    <xf numFmtId="0" fontId="61" fillId="20" borderId="167" xfId="0" applyFont="1" applyFill="1" applyBorder="1" applyAlignment="1" applyProtection="1">
      <alignment horizontal="center" vertical="center" wrapText="1"/>
    </xf>
    <xf numFmtId="0" fontId="61" fillId="20" borderId="166" xfId="0" applyFont="1" applyFill="1" applyBorder="1" applyAlignment="1" applyProtection="1">
      <alignment horizontal="left" vertical="center" wrapText="1"/>
    </xf>
    <xf numFmtId="0" fontId="61" fillId="20" borderId="165" xfId="0" applyFont="1" applyFill="1" applyBorder="1" applyAlignment="1" applyProtection="1">
      <alignment horizontal="center" vertical="center" wrapText="1"/>
    </xf>
    <xf numFmtId="0" fontId="31" fillId="15" borderId="1" xfId="0" applyFont="1" applyFill="1" applyBorder="1" applyAlignment="1" applyProtection="1">
      <alignment horizontal="center" vertical="center"/>
      <protection locked="0"/>
    </xf>
    <xf numFmtId="0" fontId="61" fillId="20" borderId="152" xfId="0" applyFont="1" applyFill="1" applyBorder="1" applyAlignment="1" applyProtection="1">
      <alignment horizontal="left" vertical="center" wrapText="1"/>
    </xf>
    <xf numFmtId="0" fontId="61" fillId="20" borderId="160" xfId="0" applyFont="1" applyFill="1" applyBorder="1" applyAlignment="1" applyProtection="1">
      <alignment horizontal="center" vertical="center" wrapText="1"/>
    </xf>
    <xf numFmtId="0" fontId="61" fillId="39" borderId="197" xfId="0" applyFont="1" applyFill="1" applyBorder="1" applyAlignment="1" applyProtection="1">
      <alignment horizontal="center" vertical="center" wrapText="1"/>
    </xf>
    <xf numFmtId="0" fontId="61" fillId="39" borderId="197" xfId="0" applyFont="1" applyFill="1" applyBorder="1" applyAlignment="1" applyProtection="1">
      <alignment horizontal="left" vertical="center" wrapText="1"/>
    </xf>
    <xf numFmtId="0" fontId="61" fillId="20" borderId="197" xfId="0" applyFont="1" applyFill="1" applyBorder="1" applyAlignment="1" applyProtection="1">
      <alignment horizontal="center" vertical="center" wrapText="1"/>
    </xf>
    <xf numFmtId="0" fontId="61" fillId="0" borderId="198" xfId="0" applyFont="1" applyFill="1" applyBorder="1" applyAlignment="1" applyProtection="1">
      <alignment horizontal="left" vertical="center" wrapText="1"/>
    </xf>
    <xf numFmtId="0" fontId="61" fillId="20" borderId="141" xfId="0" applyFont="1" applyFill="1" applyBorder="1" applyAlignment="1" applyProtection="1">
      <alignment horizontal="right" vertical="center" wrapText="1"/>
    </xf>
    <xf numFmtId="0" fontId="61" fillId="0" borderId="198" xfId="0" applyFont="1" applyFill="1" applyBorder="1" applyAlignment="1" applyProtection="1">
      <alignment vertical="center" wrapText="1"/>
    </xf>
    <xf numFmtId="0" fontId="61" fillId="41" borderId="196" xfId="0" applyFont="1" applyFill="1" applyBorder="1" applyAlignment="1" applyProtection="1">
      <alignment horizontal="center" vertical="center" wrapText="1"/>
    </xf>
    <xf numFmtId="0" fontId="61" fillId="41" borderId="133" xfId="0" applyFont="1" applyFill="1" applyBorder="1" applyAlignment="1" applyProtection="1">
      <alignment horizontal="left" vertical="center"/>
    </xf>
    <xf numFmtId="0" fontId="61" fillId="41" borderId="133" xfId="0" applyFont="1" applyFill="1" applyBorder="1" applyAlignment="1" applyProtection="1">
      <alignment horizontal="center" vertical="center"/>
    </xf>
    <xf numFmtId="0" fontId="61" fillId="41" borderId="134" xfId="0" applyFont="1" applyFill="1" applyBorder="1" applyAlignment="1" applyProtection="1">
      <alignment vertical="center" wrapText="1"/>
    </xf>
    <xf numFmtId="0" fontId="61" fillId="41" borderId="230" xfId="0" applyFont="1" applyFill="1" applyBorder="1" applyAlignment="1" applyProtection="1">
      <alignment horizontal="center" vertical="center" wrapText="1"/>
    </xf>
    <xf numFmtId="0" fontId="61" fillId="41" borderId="21" xfId="0" applyFont="1" applyFill="1" applyBorder="1" applyAlignment="1" applyProtection="1">
      <alignment horizontal="left" vertical="center" wrapText="1"/>
    </xf>
    <xf numFmtId="0" fontId="61" fillId="20" borderId="220" xfId="0" applyFont="1" applyFill="1" applyBorder="1" applyAlignment="1" applyProtection="1">
      <alignment horizontal="center" vertical="center" wrapText="1"/>
    </xf>
    <xf numFmtId="0" fontId="61" fillId="41" borderId="230" xfId="0" applyFont="1" applyFill="1" applyBorder="1" applyAlignment="1" applyProtection="1">
      <alignment horizontal="center" vertical="center"/>
    </xf>
    <xf numFmtId="0" fontId="61" fillId="20" borderId="166" xfId="0" applyFont="1" applyFill="1" applyBorder="1" applyAlignment="1" applyProtection="1">
      <alignment horizontal="center" vertical="center" wrapText="1"/>
    </xf>
    <xf numFmtId="0" fontId="61" fillId="0" borderId="196" xfId="0" applyFont="1" applyFill="1" applyBorder="1" applyAlignment="1" applyProtection="1">
      <alignment horizontal="center" vertical="center"/>
    </xf>
    <xf numFmtId="0" fontId="61" fillId="0" borderId="146" xfId="0" applyFont="1" applyFill="1" applyBorder="1" applyAlignment="1" applyProtection="1">
      <alignment vertical="center" wrapText="1"/>
    </xf>
    <xf numFmtId="0" fontId="61" fillId="20" borderId="166" xfId="0" applyFont="1" applyFill="1" applyBorder="1" applyAlignment="1" applyProtection="1">
      <alignment horizontal="right" vertical="center" wrapText="1"/>
    </xf>
    <xf numFmtId="0" fontId="61" fillId="20" borderId="221" xfId="0" applyFont="1" applyFill="1" applyBorder="1" applyAlignment="1" applyProtection="1">
      <alignment horizontal="center" vertical="center" wrapText="1"/>
    </xf>
    <xf numFmtId="0" fontId="61" fillId="20" borderId="174" xfId="0" applyFont="1" applyFill="1" applyBorder="1" applyAlignment="1" applyProtection="1">
      <alignment horizontal="center" vertical="center" wrapText="1"/>
    </xf>
    <xf numFmtId="0" fontId="61" fillId="20" borderId="172" xfId="0" applyFont="1" applyFill="1" applyBorder="1" applyAlignment="1" applyProtection="1">
      <alignment horizontal="center" vertical="center" wrapText="1"/>
    </xf>
    <xf numFmtId="0" fontId="61" fillId="20" borderId="227" xfId="0" applyFont="1" applyFill="1" applyBorder="1" applyAlignment="1" applyProtection="1">
      <alignment horizontal="left" vertical="center" wrapText="1"/>
    </xf>
    <xf numFmtId="0" fontId="61" fillId="41" borderId="0" xfId="0" applyFont="1" applyFill="1" applyAlignment="1" applyProtection="1">
      <alignment horizontal="center" vertical="center"/>
    </xf>
    <xf numFmtId="0" fontId="61" fillId="41" borderId="125" xfId="0" applyFont="1" applyFill="1" applyBorder="1" applyAlignment="1" applyProtection="1">
      <alignment horizontal="center" vertical="center"/>
    </xf>
    <xf numFmtId="0" fontId="61" fillId="40" borderId="207" xfId="0" applyFont="1" applyFill="1" applyBorder="1" applyAlignment="1" applyProtection="1">
      <alignment horizontal="left" vertical="center"/>
    </xf>
    <xf numFmtId="0" fontId="61" fillId="40" borderId="207" xfId="0" applyFont="1" applyFill="1" applyBorder="1" applyAlignment="1" applyProtection="1">
      <alignment horizontal="center" vertical="center"/>
    </xf>
    <xf numFmtId="0" fontId="61" fillId="40" borderId="197" xfId="0" applyFont="1" applyFill="1" applyBorder="1" applyProtection="1">
      <alignment vertical="center"/>
    </xf>
    <xf numFmtId="0" fontId="61" fillId="39" borderId="196" xfId="0" quotePrefix="1" applyFont="1" applyFill="1" applyBorder="1" applyAlignment="1" applyProtection="1">
      <alignment horizontal="center" vertical="center"/>
    </xf>
    <xf numFmtId="0" fontId="61" fillId="20" borderId="120" xfId="0" applyFont="1" applyFill="1" applyBorder="1" applyAlignment="1" applyProtection="1">
      <alignment horizontal="center" vertical="center"/>
    </xf>
    <xf numFmtId="0" fontId="61" fillId="20" borderId="197" xfId="0" applyFont="1" applyFill="1" applyBorder="1" applyAlignment="1" applyProtection="1">
      <alignment horizontal="left" vertical="center" wrapText="1"/>
    </xf>
    <xf numFmtId="0" fontId="61" fillId="20" borderId="22" xfId="0" applyFont="1" applyFill="1" applyBorder="1" applyAlignment="1" applyProtection="1">
      <alignment horizontal="left" vertical="center" wrapText="1"/>
    </xf>
    <xf numFmtId="0" fontId="61" fillId="41" borderId="89" xfId="0" applyFont="1" applyFill="1" applyBorder="1" applyAlignment="1" applyProtection="1">
      <alignment horizontal="center" vertical="center"/>
    </xf>
    <xf numFmtId="0" fontId="61" fillId="41" borderId="134" xfId="0" applyFont="1" applyFill="1" applyBorder="1" applyAlignment="1" applyProtection="1">
      <alignment horizontal="center" vertical="center"/>
    </xf>
    <xf numFmtId="0" fontId="61" fillId="20" borderId="222" xfId="0" applyFont="1" applyFill="1" applyBorder="1" applyAlignment="1" applyProtection="1">
      <alignment horizontal="right" vertical="center" wrapText="1"/>
    </xf>
    <xf numFmtId="0" fontId="61" fillId="40" borderId="197" xfId="0" applyFont="1" applyFill="1" applyBorder="1" applyAlignment="1" applyProtection="1">
      <alignment horizontal="center" vertical="center"/>
    </xf>
    <xf numFmtId="0" fontId="61" fillId="39" borderId="196" xfId="0" applyFont="1" applyFill="1" applyBorder="1" applyAlignment="1" applyProtection="1">
      <alignment horizontal="center" vertical="center"/>
    </xf>
    <xf numFmtId="0" fontId="61" fillId="39" borderId="128" xfId="0" applyFont="1" applyFill="1" applyBorder="1" applyAlignment="1" applyProtection="1">
      <alignment horizontal="center" vertical="center"/>
    </xf>
    <xf numFmtId="0" fontId="61" fillId="39" borderId="0" xfId="0" applyFont="1" applyFill="1" applyAlignment="1" applyProtection="1">
      <alignment horizontal="center" vertical="center"/>
    </xf>
    <xf numFmtId="0" fontId="61" fillId="39" borderId="0" xfId="0" applyFont="1" applyFill="1" applyBorder="1" applyAlignment="1" applyProtection="1">
      <alignment horizontal="center" vertical="center"/>
    </xf>
    <xf numFmtId="0" fontId="61" fillId="20" borderId="161" xfId="0" applyFont="1" applyFill="1" applyBorder="1" applyAlignment="1" applyProtection="1">
      <alignment vertical="center" wrapText="1"/>
    </xf>
    <xf numFmtId="0" fontId="61" fillId="20" borderId="161" xfId="0" applyFont="1" applyFill="1" applyBorder="1" applyAlignment="1" applyProtection="1">
      <alignment horizontal="center" vertical="center" wrapText="1"/>
    </xf>
    <xf numFmtId="0" fontId="61" fillId="20" borderId="162" xfId="0" applyFont="1" applyFill="1" applyBorder="1" applyAlignment="1" applyProtection="1">
      <alignment horizontal="right" vertical="center" wrapText="1"/>
    </xf>
    <xf numFmtId="0" fontId="61" fillId="20" borderId="162" xfId="0" applyFont="1" applyFill="1" applyBorder="1" applyAlignment="1" applyProtection="1">
      <alignment horizontal="center" vertical="center" wrapText="1"/>
    </xf>
    <xf numFmtId="0" fontId="61" fillId="39" borderId="197" xfId="0" applyFont="1" applyFill="1" applyBorder="1" applyAlignment="1" applyProtection="1">
      <alignment horizontal="center" vertical="center"/>
    </xf>
    <xf numFmtId="0" fontId="61" fillId="20" borderId="197" xfId="0" applyFont="1" applyFill="1" applyBorder="1" applyAlignment="1" applyProtection="1">
      <alignment vertical="center" wrapText="1"/>
    </xf>
    <xf numFmtId="0" fontId="61" fillId="39" borderId="89" xfId="0" applyFont="1" applyFill="1" applyBorder="1" applyAlignment="1" applyProtection="1">
      <alignment horizontal="center" vertical="center"/>
    </xf>
    <xf numFmtId="0" fontId="61" fillId="39" borderId="133" xfId="0" applyFont="1" applyFill="1" applyBorder="1" applyAlignment="1" applyProtection="1">
      <alignment horizontal="center" vertical="center"/>
    </xf>
    <xf numFmtId="0" fontId="61" fillId="39" borderId="134" xfId="0" applyFont="1" applyFill="1" applyBorder="1" applyAlignment="1" applyProtection="1">
      <alignment horizontal="center" vertical="center"/>
    </xf>
    <xf numFmtId="0" fontId="61" fillId="39" borderId="21" xfId="0" applyFont="1" applyFill="1" applyBorder="1" applyAlignment="1" applyProtection="1">
      <alignment horizontal="center" vertical="center"/>
    </xf>
    <xf numFmtId="0" fontId="61" fillId="20" borderId="163" xfId="0" applyFont="1" applyFill="1" applyBorder="1" applyAlignment="1" applyProtection="1">
      <alignment horizontal="right" vertical="center" wrapText="1"/>
    </xf>
    <xf numFmtId="0" fontId="61" fillId="20" borderId="21" xfId="0" applyFont="1" applyFill="1" applyBorder="1" applyAlignment="1" applyProtection="1">
      <alignment vertical="center" wrapText="1"/>
    </xf>
    <xf numFmtId="0" fontId="61" fillId="20" borderId="223" xfId="0" applyFont="1" applyFill="1" applyBorder="1" applyAlignment="1" applyProtection="1">
      <alignment horizontal="center" vertical="center" wrapText="1"/>
    </xf>
    <xf numFmtId="0" fontId="61" fillId="20" borderId="222" xfId="0" applyFont="1" applyFill="1" applyBorder="1" applyAlignment="1" applyProtection="1">
      <alignment horizontal="center" vertical="center" wrapText="1"/>
    </xf>
    <xf numFmtId="0" fontId="61" fillId="41" borderId="128" xfId="0" applyFont="1" applyFill="1" applyBorder="1" applyAlignment="1" applyProtection="1">
      <alignment horizontal="center" vertical="center"/>
    </xf>
    <xf numFmtId="0" fontId="61" fillId="41" borderId="0" xfId="0" applyFont="1" applyFill="1" applyBorder="1" applyAlignment="1" applyProtection="1">
      <alignment horizontal="center" vertical="center"/>
    </xf>
    <xf numFmtId="0" fontId="61" fillId="20" borderId="161" xfId="0" applyFont="1" applyFill="1" applyBorder="1" applyAlignment="1" applyProtection="1">
      <alignment horizontal="left" vertical="center" wrapText="1"/>
    </xf>
    <xf numFmtId="0" fontId="61" fillId="0" borderId="212" xfId="0" applyFont="1" applyFill="1" applyBorder="1" applyAlignment="1" applyProtection="1">
      <alignment horizontal="right" vertical="center" wrapText="1"/>
    </xf>
    <xf numFmtId="0" fontId="61" fillId="20" borderId="230" xfId="0" applyFont="1" applyFill="1" applyBorder="1" applyAlignment="1" applyProtection="1">
      <alignment horizontal="center" vertical="center"/>
    </xf>
    <xf numFmtId="0" fontId="61" fillId="20" borderId="196" xfId="0" applyFont="1" applyFill="1" applyBorder="1" applyAlignment="1" applyProtection="1">
      <alignment horizontal="left" vertical="center"/>
    </xf>
    <xf numFmtId="0" fontId="61" fillId="20" borderId="207" xfId="0" applyFont="1" applyFill="1" applyBorder="1" applyAlignment="1" applyProtection="1">
      <alignment horizontal="center" vertical="center" wrapText="1"/>
    </xf>
    <xf numFmtId="0" fontId="61" fillId="20" borderId="230" xfId="0" applyFont="1" applyFill="1" applyBorder="1" applyAlignment="1" applyProtection="1">
      <alignment horizontal="left" vertical="center"/>
    </xf>
    <xf numFmtId="0" fontId="61" fillId="20" borderId="133" xfId="0" applyFont="1" applyFill="1" applyBorder="1" applyAlignment="1" applyProtection="1">
      <alignment horizontal="left" vertical="center" wrapText="1"/>
    </xf>
    <xf numFmtId="0" fontId="61" fillId="20" borderId="133" xfId="0" applyFont="1" applyFill="1" applyBorder="1" applyAlignment="1" applyProtection="1">
      <alignment vertical="center" wrapText="1"/>
    </xf>
    <xf numFmtId="0" fontId="61" fillId="20" borderId="123" xfId="0" applyFont="1" applyFill="1" applyBorder="1" applyAlignment="1" applyProtection="1">
      <alignment vertical="center"/>
    </xf>
    <xf numFmtId="0" fontId="61" fillId="20" borderId="21" xfId="0" applyFont="1" applyFill="1" applyBorder="1" applyAlignment="1" applyProtection="1">
      <alignment vertical="center"/>
    </xf>
    <xf numFmtId="0" fontId="61" fillId="20" borderId="134" xfId="0" applyFont="1" applyFill="1" applyBorder="1" applyAlignment="1" applyProtection="1">
      <alignment vertical="center"/>
    </xf>
    <xf numFmtId="0" fontId="61" fillId="20" borderId="198" xfId="0" applyFont="1" applyFill="1" applyBorder="1" applyAlignment="1" applyProtection="1">
      <alignment vertical="center"/>
    </xf>
    <xf numFmtId="0" fontId="61" fillId="20" borderId="197" xfId="0" applyFont="1" applyFill="1" applyBorder="1" applyAlignment="1" applyProtection="1">
      <alignment vertical="center"/>
    </xf>
    <xf numFmtId="0" fontId="61" fillId="20" borderId="125" xfId="0" applyFont="1" applyFill="1" applyBorder="1" applyAlignment="1" applyProtection="1">
      <alignment horizontal="center" vertical="center" wrapText="1"/>
    </xf>
    <xf numFmtId="0" fontId="61" fillId="20" borderId="120" xfId="0" applyFont="1" applyFill="1" applyBorder="1" applyAlignment="1" applyProtection="1">
      <alignment vertical="center"/>
    </xf>
    <xf numFmtId="0" fontId="61" fillId="20" borderId="124" xfId="0" applyFont="1" applyFill="1" applyBorder="1" applyAlignment="1" applyProtection="1">
      <alignment vertical="center"/>
    </xf>
    <xf numFmtId="0" fontId="61" fillId="20" borderId="123" xfId="0" applyFont="1" applyFill="1" applyBorder="1" applyAlignment="1" applyProtection="1">
      <alignment horizontal="left" vertical="center"/>
    </xf>
    <xf numFmtId="0" fontId="61" fillId="20" borderId="134" xfId="0" applyFont="1" applyFill="1" applyBorder="1" applyAlignment="1" applyProtection="1">
      <alignment vertical="center" wrapText="1"/>
    </xf>
    <xf numFmtId="0" fontId="61" fillId="41" borderId="124" xfId="0" applyFont="1" applyFill="1" applyBorder="1" applyAlignment="1" applyProtection="1">
      <alignment horizontal="center" vertical="center"/>
    </xf>
    <xf numFmtId="0" fontId="61" fillId="0" borderId="198" xfId="0" applyFont="1" applyBorder="1" applyAlignment="1" applyProtection="1">
      <alignment horizontal="center" vertical="center" wrapText="1"/>
    </xf>
    <xf numFmtId="0" fontId="61" fillId="0" borderId="159" xfId="0" applyFont="1" applyBorder="1" applyAlignment="1" applyProtection="1">
      <alignment horizontal="center" vertical="center" wrapText="1"/>
    </xf>
    <xf numFmtId="0" fontId="61" fillId="0" borderId="142" xfId="0" applyFont="1" applyBorder="1" applyAlignment="1" applyProtection="1">
      <alignment horizontal="center" vertical="center" wrapText="1"/>
    </xf>
    <xf numFmtId="0" fontId="61" fillId="0" borderId="166" xfId="0" applyFont="1" applyBorder="1" applyAlignment="1" applyProtection="1">
      <alignment horizontal="center" vertical="center" wrapText="1"/>
    </xf>
    <xf numFmtId="0" fontId="61" fillId="20" borderId="162" xfId="0" applyFont="1" applyFill="1" applyBorder="1" applyAlignment="1" applyProtection="1">
      <alignment horizontal="left" vertical="center" wrapText="1"/>
    </xf>
    <xf numFmtId="0" fontId="61" fillId="0" borderId="43" xfId="0" applyFont="1" applyBorder="1" applyAlignment="1" applyProtection="1">
      <alignment horizontal="center" vertical="center" wrapText="1"/>
    </xf>
    <xf numFmtId="0" fontId="61" fillId="0" borderId="141" xfId="0" applyFont="1" applyBorder="1" applyAlignment="1" applyProtection="1">
      <alignment horizontal="center" vertical="center" wrapText="1"/>
    </xf>
    <xf numFmtId="0" fontId="61" fillId="0" borderId="123" xfId="0" applyFont="1" applyBorder="1" applyAlignment="1" applyProtection="1">
      <alignment horizontal="center" vertical="center" wrapText="1"/>
    </xf>
    <xf numFmtId="0" fontId="61" fillId="0" borderId="163" xfId="0" quotePrefix="1" applyFont="1" applyBorder="1" applyAlignment="1" applyProtection="1">
      <alignment horizontal="center" vertical="center" wrapText="1"/>
    </xf>
    <xf numFmtId="0" fontId="61" fillId="20" borderId="162" xfId="0" quotePrefix="1" applyFont="1" applyFill="1" applyBorder="1" applyAlignment="1" applyProtection="1">
      <alignment horizontal="left" vertical="center" wrapText="1"/>
    </xf>
    <xf numFmtId="0" fontId="61" fillId="0" borderId="212" xfId="0" applyFont="1" applyBorder="1" applyAlignment="1" applyProtection="1">
      <alignment horizontal="center" vertical="center" wrapText="1"/>
    </xf>
    <xf numFmtId="0" fontId="61" fillId="20" borderId="163" xfId="0" quotePrefix="1" applyFont="1" applyFill="1" applyBorder="1" applyAlignment="1" applyProtection="1">
      <alignment horizontal="left" vertical="center" wrapText="1"/>
    </xf>
    <xf numFmtId="0" fontId="61" fillId="20" borderId="161" xfId="0" applyFont="1" applyFill="1" applyBorder="1" applyAlignment="1" applyProtection="1">
      <alignment horizontal="right" vertical="center" wrapText="1"/>
    </xf>
    <xf numFmtId="0" fontId="61" fillId="0" borderId="161" xfId="0" applyFont="1" applyBorder="1" applyAlignment="1" applyProtection="1">
      <alignment horizontal="center" vertical="center" wrapText="1"/>
    </xf>
    <xf numFmtId="0" fontId="61" fillId="20" borderId="212" xfId="0" quotePrefix="1" applyFont="1" applyFill="1" applyBorder="1" applyAlignment="1" applyProtection="1">
      <alignment horizontal="left" vertical="center" wrapText="1"/>
    </xf>
    <xf numFmtId="0" fontId="61" fillId="20" borderId="164" xfId="0" applyFont="1" applyFill="1" applyBorder="1" applyAlignment="1" applyProtection="1">
      <alignment horizontal="right" vertical="center" wrapText="1"/>
    </xf>
    <xf numFmtId="0" fontId="61" fillId="20" borderId="164" xfId="0" applyFont="1" applyFill="1" applyBorder="1" applyAlignment="1" applyProtection="1">
      <alignment horizontal="center" vertical="center" wrapText="1"/>
    </xf>
    <xf numFmtId="0" fontId="61" fillId="7" borderId="1" xfId="0" applyFont="1" applyFill="1" applyBorder="1" applyAlignment="1" applyProtection="1">
      <alignment horizontal="center" vertical="center" wrapText="1"/>
      <protection locked="0"/>
    </xf>
    <xf numFmtId="0" fontId="61" fillId="20" borderId="164" xfId="0" applyFont="1" applyFill="1" applyBorder="1" applyAlignment="1" applyProtection="1">
      <alignment horizontal="left" vertical="center" wrapText="1"/>
    </xf>
    <xf numFmtId="0" fontId="61" fillId="20" borderId="24" xfId="0" applyFont="1" applyFill="1" applyBorder="1" applyAlignment="1" applyProtection="1">
      <alignment horizontal="center" vertical="center" wrapText="1"/>
    </xf>
    <xf numFmtId="0" fontId="31" fillId="15" borderId="1" xfId="0" applyNumberFormat="1" applyFont="1" applyFill="1" applyBorder="1" applyAlignment="1" applyProtection="1">
      <alignment horizontal="center" vertical="center"/>
      <protection locked="0"/>
    </xf>
    <xf numFmtId="0" fontId="61" fillId="20" borderId="24" xfId="0" applyFont="1" applyFill="1" applyBorder="1" applyAlignment="1" applyProtection="1">
      <alignment horizontal="left" vertical="center" wrapText="1"/>
    </xf>
    <xf numFmtId="0" fontId="61" fillId="0" borderId="0" xfId="0" applyFont="1">
      <alignment vertical="center"/>
    </xf>
    <xf numFmtId="0" fontId="57" fillId="9" borderId="0" xfId="0" applyFont="1" applyFill="1" applyProtection="1">
      <alignment vertical="center"/>
    </xf>
    <xf numFmtId="0" fontId="57" fillId="9" borderId="0" xfId="0" applyFont="1" applyFill="1" applyAlignment="1" applyProtection="1">
      <alignment horizontal="left" vertical="center"/>
    </xf>
    <xf numFmtId="0" fontId="57" fillId="9" borderId="133" xfId="0" applyFont="1" applyFill="1" applyBorder="1" applyAlignment="1" applyProtection="1">
      <alignment horizontal="left" vertical="center"/>
    </xf>
    <xf numFmtId="0" fontId="57" fillId="2" borderId="198" xfId="0" applyFont="1" applyFill="1" applyBorder="1" applyAlignment="1" applyProtection="1">
      <alignment horizontal="center" vertical="center"/>
    </xf>
    <xf numFmtId="0" fontId="57" fillId="9" borderId="182" xfId="0" applyFont="1" applyFill="1" applyBorder="1" applyAlignment="1" applyProtection="1">
      <alignment horizontal="center" vertical="center" wrapText="1"/>
    </xf>
    <xf numFmtId="0" fontId="61" fillId="10" borderId="0" xfId="0" applyFont="1" applyFill="1" applyAlignment="1" applyProtection="1">
      <alignment horizontal="right" vertical="center"/>
    </xf>
    <xf numFmtId="0" fontId="61" fillId="0" borderId="207" xfId="0" applyFont="1" applyBorder="1" applyProtection="1">
      <alignment vertical="center"/>
    </xf>
    <xf numFmtId="0" fontId="61" fillId="9" borderId="0" xfId="0" applyFont="1" applyFill="1" applyAlignment="1" applyProtection="1">
      <alignment horizontal="right" vertical="center"/>
    </xf>
    <xf numFmtId="0" fontId="61" fillId="25" borderId="0" xfId="0" applyFont="1" applyFill="1" applyAlignment="1" applyProtection="1">
      <alignment horizontal="right" vertical="center"/>
    </xf>
    <xf numFmtId="0" fontId="57" fillId="0" borderId="0" xfId="0" applyFont="1" applyAlignment="1" applyProtection="1"/>
    <xf numFmtId="0" fontId="57" fillId="45" borderId="13" xfId="0" applyFont="1" applyFill="1" applyBorder="1" applyAlignment="1" applyProtection="1">
      <alignment horizontal="left" vertical="center"/>
    </xf>
    <xf numFmtId="0" fontId="61" fillId="20" borderId="0" xfId="0" applyFont="1" applyFill="1" applyAlignment="1" applyProtection="1">
      <alignment horizontal="right" vertical="center"/>
    </xf>
    <xf numFmtId="0" fontId="61" fillId="2" borderId="123" xfId="0" applyFont="1" applyFill="1" applyBorder="1" applyAlignment="1" applyProtection="1">
      <alignment horizontal="center" vertical="center"/>
    </xf>
    <xf numFmtId="0" fontId="61" fillId="0" borderId="0" xfId="0" applyFont="1" applyAlignment="1" applyProtection="1">
      <alignment horizontal="right" vertical="center"/>
    </xf>
    <xf numFmtId="0" fontId="61" fillId="0" borderId="0" xfId="0" applyFont="1" applyAlignment="1" applyProtection="1">
      <alignment horizontal="left" vertical="center"/>
    </xf>
    <xf numFmtId="0" fontId="68" fillId="0" borderId="53" xfId="0" applyFont="1" applyBorder="1" applyProtection="1">
      <alignment vertical="center"/>
    </xf>
    <xf numFmtId="0" fontId="68" fillId="0" borderId="19" xfId="0" applyFont="1" applyBorder="1" applyProtection="1">
      <alignment vertical="center"/>
    </xf>
    <xf numFmtId="0" fontId="61" fillId="20" borderId="124" xfId="0" applyFont="1" applyFill="1" applyBorder="1" applyAlignment="1" applyProtection="1">
      <alignment horizontal="center" vertical="center" wrapText="1"/>
    </xf>
    <xf numFmtId="0" fontId="0" fillId="20" borderId="120" xfId="0" applyFill="1" applyBorder="1" applyAlignment="1" applyProtection="1">
      <alignment horizontal="center" vertical="center" wrapText="1"/>
    </xf>
    <xf numFmtId="0" fontId="9" fillId="0" borderId="5" xfId="0" applyFont="1" applyBorder="1" applyAlignment="1" applyProtection="1">
      <alignment horizontal="left" vertical="center" wrapText="1"/>
    </xf>
    <xf numFmtId="0" fontId="67" fillId="0" borderId="0" xfId="0" applyFont="1" applyAlignment="1" applyProtection="1">
      <alignment horizontal="center" vertical="center"/>
    </xf>
    <xf numFmtId="0" fontId="13" fillId="5" borderId="28" xfId="0" applyFont="1" applyFill="1" applyBorder="1" applyAlignment="1" applyProtection="1">
      <alignment horizontal="left" vertical="center" wrapText="1"/>
      <protection locked="0"/>
    </xf>
    <xf numFmtId="0" fontId="14" fillId="14" borderId="58" xfId="0" applyFont="1" applyFill="1" applyBorder="1" applyAlignment="1" applyProtection="1">
      <alignment horizontal="center" vertical="center" wrapText="1"/>
      <protection locked="0"/>
    </xf>
    <xf numFmtId="0" fontId="0" fillId="14" borderId="123" xfId="0" applyFill="1" applyBorder="1" applyAlignment="1" applyProtection="1">
      <alignment horizontal="center" vertical="center"/>
      <protection locked="0"/>
    </xf>
    <xf numFmtId="0" fontId="0" fillId="0" borderId="0" xfId="0" applyAlignment="1" applyProtection="1">
      <alignment horizontal="left" vertical="center"/>
    </xf>
    <xf numFmtId="0" fontId="0" fillId="41" borderId="218" xfId="0"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0" fillId="41" borderId="197" xfId="0" applyFill="1" applyBorder="1" applyAlignment="1" applyProtection="1">
      <alignment vertical="center" wrapText="1"/>
      <protection locked="0"/>
    </xf>
    <xf numFmtId="0" fontId="61" fillId="41" borderId="197" xfId="0" applyFont="1" applyFill="1" applyBorder="1" applyAlignment="1" applyProtection="1">
      <alignment vertical="center" wrapText="1"/>
      <protection locked="0"/>
    </xf>
    <xf numFmtId="0" fontId="0" fillId="39" borderId="197" xfId="0" applyFill="1" applyBorder="1" applyAlignment="1" applyProtection="1">
      <alignment vertical="center" wrapText="1"/>
      <protection locked="0"/>
    </xf>
    <xf numFmtId="0" fontId="61" fillId="39" borderId="197" xfId="0" applyFont="1" applyFill="1" applyBorder="1" applyAlignment="1" applyProtection="1">
      <alignment vertical="center" wrapText="1"/>
      <protection locked="0"/>
    </xf>
    <xf numFmtId="0" fontId="61" fillId="41" borderId="236" xfId="0" applyFont="1" applyFill="1" applyBorder="1" applyAlignment="1" applyProtection="1">
      <alignment vertical="center" wrapText="1"/>
      <protection locked="0"/>
    </xf>
    <xf numFmtId="0" fontId="61" fillId="41" borderId="0" xfId="0" applyFont="1" applyFill="1" applyBorder="1" applyAlignment="1" applyProtection="1">
      <alignment vertical="center" wrapText="1"/>
      <protection locked="0"/>
    </xf>
    <xf numFmtId="0" fontId="0" fillId="40" borderId="197" xfId="0" applyFill="1" applyBorder="1" applyProtection="1">
      <alignment vertical="center"/>
      <protection locked="0"/>
    </xf>
    <xf numFmtId="0" fontId="0" fillId="7" borderId="2" xfId="0" applyFill="1" applyBorder="1" applyAlignment="1" applyProtection="1">
      <alignment horizontal="center" vertical="center"/>
      <protection locked="0"/>
    </xf>
    <xf numFmtId="0" fontId="0" fillId="20" borderId="207" xfId="0" applyFill="1" applyBorder="1" applyAlignment="1" applyProtection="1">
      <alignment horizontal="center" vertical="center" wrapText="1"/>
      <protection locked="0"/>
    </xf>
    <xf numFmtId="0" fontId="0" fillId="20" borderId="133" xfId="0" applyFill="1" applyBorder="1" applyAlignment="1" applyProtection="1">
      <alignment horizontal="left" vertical="center" wrapText="1"/>
      <protection locked="0"/>
    </xf>
    <xf numFmtId="0" fontId="0" fillId="20" borderId="13" xfId="0" applyFill="1" applyBorder="1" applyAlignment="1" applyProtection="1">
      <alignment horizontal="center" vertical="center" wrapText="1"/>
      <protection locked="0"/>
    </xf>
    <xf numFmtId="0" fontId="0" fillId="20" borderId="198" xfId="0" applyFill="1" applyBorder="1" applyAlignment="1" applyProtection="1">
      <alignment horizontal="center" vertical="center" wrapText="1"/>
      <protection locked="0"/>
    </xf>
    <xf numFmtId="0" fontId="61" fillId="20" borderId="198" xfId="0" applyFont="1" applyFill="1" applyBorder="1" applyAlignment="1" applyProtection="1">
      <alignment horizontal="center" vertical="center" wrapText="1"/>
      <protection locked="0"/>
    </xf>
    <xf numFmtId="0" fontId="10" fillId="0" borderId="12"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11" xfId="0" applyFont="1" applyBorder="1" applyAlignment="1" applyProtection="1">
      <alignment horizontal="center" vertical="center"/>
      <protection locked="0"/>
    </xf>
    <xf numFmtId="0" fontId="9" fillId="0" borderId="0" xfId="0" applyFont="1" applyProtection="1">
      <alignment vertical="center"/>
      <protection locked="0"/>
    </xf>
    <xf numFmtId="176" fontId="68" fillId="0" borderId="0" xfId="0" applyNumberFormat="1" applyFont="1" applyAlignment="1" applyProtection="1">
      <alignment horizontal="center" vertical="center"/>
      <protection locked="0"/>
    </xf>
    <xf numFmtId="176" fontId="37" fillId="0" borderId="0" xfId="0" applyNumberFormat="1" applyFont="1" applyAlignment="1" applyProtection="1">
      <alignment horizontal="center" vertical="center"/>
      <protection locked="0"/>
    </xf>
    <xf numFmtId="0" fontId="68" fillId="0" borderId="0" xfId="0" applyFont="1" applyProtection="1">
      <alignment vertical="center"/>
      <protection locked="0"/>
    </xf>
    <xf numFmtId="176" fontId="68" fillId="0" borderId="5" xfId="0" applyNumberFormat="1" applyFont="1" applyBorder="1" applyAlignment="1" applyProtection="1">
      <alignment horizontal="center" vertical="center"/>
      <protection locked="0"/>
    </xf>
    <xf numFmtId="176" fontId="37" fillId="0" borderId="11" xfId="0" applyNumberFormat="1" applyFont="1" applyBorder="1" applyAlignment="1" applyProtection="1">
      <alignment horizontal="center" vertical="center"/>
      <protection locked="0"/>
    </xf>
    <xf numFmtId="176" fontId="37" fillId="0" borderId="10" xfId="0" applyNumberFormat="1" applyFont="1" applyBorder="1" applyAlignment="1" applyProtection="1">
      <alignment horizontal="center" vertical="center"/>
      <protection locked="0"/>
    </xf>
    <xf numFmtId="0" fontId="13" fillId="0" borderId="11" xfId="0" applyFont="1" applyBorder="1" applyProtection="1">
      <alignment vertical="center"/>
      <protection locked="0"/>
    </xf>
    <xf numFmtId="0" fontId="18" fillId="0" borderId="0" xfId="0" applyFont="1" applyProtection="1">
      <alignment vertical="center"/>
    </xf>
    <xf numFmtId="0" fontId="10" fillId="0" borderId="0" xfId="0" applyFont="1" applyAlignment="1" applyProtection="1">
      <alignment horizontal="right" vertical="center"/>
    </xf>
    <xf numFmtId="0" fontId="61" fillId="0" borderId="0" xfId="0" applyFont="1" applyFill="1" applyProtection="1">
      <alignment vertical="center"/>
    </xf>
    <xf numFmtId="0" fontId="74" fillId="0" borderId="0" xfId="0" applyFont="1" applyFill="1" applyAlignment="1" applyProtection="1">
      <alignment horizontal="right" vertical="center"/>
    </xf>
    <xf numFmtId="0" fontId="11" fillId="0" borderId="0" xfId="0" applyFont="1" applyProtection="1">
      <alignment vertical="center"/>
    </xf>
    <xf numFmtId="0" fontId="10" fillId="0" borderId="0" xfId="0" applyFont="1" applyAlignment="1" applyProtection="1">
      <alignment horizontal="left" vertical="center" wrapText="1"/>
    </xf>
    <xf numFmtId="0" fontId="10" fillId="0" borderId="4" xfId="0" applyFont="1" applyBorder="1" applyProtection="1">
      <alignment vertical="center"/>
    </xf>
    <xf numFmtId="0" fontId="10" fillId="0" borderId="4" xfId="0" applyFont="1" applyBorder="1" applyAlignment="1" applyProtection="1">
      <alignment horizontal="left" vertical="center"/>
    </xf>
    <xf numFmtId="0" fontId="10" fillId="0" borderId="4" xfId="0" applyFont="1" applyBorder="1" applyAlignment="1" applyProtection="1">
      <alignment vertical="center" wrapText="1"/>
    </xf>
    <xf numFmtId="0" fontId="16" fillId="0" borderId="5" xfId="0" applyFont="1" applyBorder="1" applyAlignment="1" applyProtection="1">
      <alignment horizontal="center" vertical="center" wrapText="1"/>
    </xf>
    <xf numFmtId="0" fontId="101" fillId="0" borderId="5" xfId="0" applyFont="1" applyBorder="1" applyAlignment="1" applyProtection="1">
      <alignment horizontal="left" vertical="center"/>
    </xf>
    <xf numFmtId="0" fontId="57" fillId="0" borderId="5" xfId="0" applyFont="1" applyBorder="1" applyAlignment="1" applyProtection="1">
      <alignment horizontal="left" vertical="center"/>
    </xf>
    <xf numFmtId="0" fontId="57" fillId="0" borderId="5" xfId="0" applyFont="1" applyBorder="1" applyAlignment="1" applyProtection="1">
      <alignment vertical="center" wrapText="1"/>
    </xf>
    <xf numFmtId="0" fontId="16" fillId="0" borderId="5" xfId="0" applyFont="1" applyBorder="1" applyProtection="1">
      <alignment vertical="center"/>
    </xf>
    <xf numFmtId="0" fontId="16" fillId="0" borderId="5" xfId="0" applyFont="1" applyBorder="1" applyAlignment="1" applyProtection="1">
      <alignment horizontal="center" vertical="center"/>
    </xf>
    <xf numFmtId="0" fontId="16" fillId="0" borderId="5" xfId="0" applyFont="1" applyBorder="1" applyAlignment="1" applyProtection="1">
      <alignment horizontal="left" vertical="center"/>
    </xf>
    <xf numFmtId="0" fontId="16" fillId="0" borderId="5" xfId="0" applyFont="1" applyBorder="1" applyAlignment="1" applyProtection="1">
      <alignment vertical="center" wrapText="1"/>
    </xf>
    <xf numFmtId="0" fontId="0" fillId="0" borderId="5" xfId="0" applyBorder="1" applyAlignment="1" applyProtection="1">
      <alignment horizontal="left" vertical="center"/>
    </xf>
    <xf numFmtId="0" fontId="24" fillId="0" borderId="5" xfId="0" applyFont="1" applyBorder="1" applyAlignment="1" applyProtection="1">
      <alignment horizontal="left" vertical="center"/>
    </xf>
    <xf numFmtId="0" fontId="16" fillId="0" borderId="37" xfId="0" applyFont="1" applyBorder="1" applyAlignment="1" applyProtection="1">
      <alignment horizontal="center" vertical="center" wrapText="1"/>
    </xf>
    <xf numFmtId="0" fontId="16" fillId="0" borderId="38" xfId="0" applyFont="1" applyBorder="1" applyAlignment="1" applyProtection="1">
      <alignment horizontal="center" vertical="center"/>
    </xf>
    <xf numFmtId="0" fontId="73" fillId="0" borderId="5" xfId="0" applyFont="1" applyBorder="1" applyAlignment="1" applyProtection="1">
      <alignment horizontal="left" vertical="center"/>
    </xf>
    <xf numFmtId="0" fontId="73" fillId="0" borderId="5" xfId="0" applyFont="1" applyBorder="1" applyAlignment="1" applyProtection="1">
      <alignment horizontal="left" vertical="center" wrapText="1"/>
    </xf>
    <xf numFmtId="179" fontId="16" fillId="0" borderId="37" xfId="0" applyNumberFormat="1" applyFont="1" applyBorder="1" applyAlignment="1" applyProtection="1">
      <alignment horizontal="center" vertical="center"/>
    </xf>
    <xf numFmtId="0" fontId="73" fillId="0" borderId="5" xfId="0" applyFont="1" applyBorder="1" applyAlignment="1" applyProtection="1">
      <alignment vertical="center" wrapText="1"/>
    </xf>
    <xf numFmtId="0" fontId="16" fillId="0" borderId="10" xfId="0" applyFont="1" applyBorder="1" applyAlignment="1" applyProtection="1">
      <alignment vertical="center" wrapText="1"/>
    </xf>
    <xf numFmtId="0" fontId="16" fillId="0" borderId="186" xfId="0" applyFont="1" applyBorder="1" applyAlignment="1" applyProtection="1">
      <alignment horizontal="center" vertical="center"/>
    </xf>
    <xf numFmtId="0" fontId="25" fillId="0" borderId="37" xfId="0" applyFont="1" applyBorder="1" applyAlignment="1" applyProtection="1">
      <alignment horizontal="center" vertical="center"/>
    </xf>
    <xf numFmtId="0" fontId="16" fillId="22" borderId="0" xfId="0" applyFont="1" applyFill="1" applyAlignment="1" applyProtection="1">
      <alignment horizontal="center" vertical="center" textRotation="255" wrapText="1"/>
    </xf>
    <xf numFmtId="0" fontId="16" fillId="0" borderId="11" xfId="0" applyFont="1" applyBorder="1" applyAlignment="1" applyProtection="1">
      <alignment horizontal="center" vertical="center"/>
    </xf>
    <xf numFmtId="0" fontId="16" fillId="0" borderId="11" xfId="0" applyFont="1" applyBorder="1" applyAlignment="1" applyProtection="1">
      <alignment horizontal="left" vertical="center"/>
    </xf>
    <xf numFmtId="0" fontId="16" fillId="0" borderId="11" xfId="0" applyFont="1" applyBorder="1" applyAlignment="1" applyProtection="1">
      <alignment vertical="center" wrapText="1"/>
    </xf>
    <xf numFmtId="0" fontId="13" fillId="20" borderId="1" xfId="0" applyFont="1" applyFill="1" applyBorder="1" applyAlignment="1" applyProtection="1">
      <alignment horizontal="center" vertical="center" wrapText="1"/>
      <protection locked="0"/>
    </xf>
    <xf numFmtId="0" fontId="45" fillId="15" borderId="197" xfId="21" applyFont="1" applyFill="1" applyBorder="1" applyProtection="1">
      <alignment vertical="center"/>
      <protection locked="0"/>
    </xf>
    <xf numFmtId="0" fontId="45" fillId="15" borderId="21" xfId="21" applyFont="1" applyFill="1" applyBorder="1" applyProtection="1">
      <alignment vertical="center"/>
      <protection locked="0"/>
    </xf>
    <xf numFmtId="0" fontId="45" fillId="15" borderId="123" xfId="21" applyFont="1" applyFill="1" applyBorder="1" applyAlignment="1" applyProtection="1">
      <alignment horizontal="center" vertical="center" wrapText="1"/>
      <protection locked="0"/>
    </xf>
    <xf numFmtId="0" fontId="45" fillId="15" borderId="134" xfId="21" applyFont="1" applyFill="1" applyBorder="1" applyProtection="1">
      <alignment vertical="center"/>
      <protection locked="0"/>
    </xf>
    <xf numFmtId="0" fontId="21" fillId="2" borderId="124" xfId="0" applyFont="1" applyFill="1" applyBorder="1" applyProtection="1">
      <alignment vertical="center"/>
      <protection locked="0"/>
    </xf>
    <xf numFmtId="0" fontId="7" fillId="2" borderId="125" xfId="0" applyFont="1" applyFill="1" applyBorder="1" applyProtection="1">
      <alignment vertical="center"/>
      <protection locked="0"/>
    </xf>
    <xf numFmtId="0" fontId="7" fillId="2" borderId="207" xfId="0" applyFont="1" applyFill="1" applyBorder="1" applyProtection="1">
      <alignment vertical="center"/>
      <protection locked="0"/>
    </xf>
    <xf numFmtId="0" fontId="14" fillId="2" borderId="51" xfId="0" applyFont="1" applyFill="1" applyBorder="1" applyAlignment="1" applyProtection="1">
      <alignment horizontal="center" vertical="center" shrinkToFit="1"/>
      <protection locked="0"/>
    </xf>
    <xf numFmtId="0" fontId="14" fillId="2" borderId="27" xfId="0" applyFont="1" applyFill="1" applyBorder="1" applyAlignment="1" applyProtection="1">
      <alignment horizontal="center" vertical="center" wrapText="1"/>
      <protection locked="0"/>
    </xf>
    <xf numFmtId="0" fontId="0" fillId="2" borderId="124" xfId="0" applyFill="1" applyBorder="1" applyProtection="1">
      <alignment vertical="center"/>
      <protection locked="0"/>
    </xf>
    <xf numFmtId="0" fontId="21" fillId="2" borderId="125" xfId="0" applyFont="1" applyFill="1" applyBorder="1" applyProtection="1">
      <alignment vertical="center"/>
      <protection locked="0"/>
    </xf>
    <xf numFmtId="0" fontId="21" fillId="2" borderId="133" xfId="0" applyFont="1" applyFill="1" applyBorder="1" applyProtection="1">
      <alignment vertical="center"/>
      <protection locked="0"/>
    </xf>
    <xf numFmtId="0" fontId="0" fillId="2" borderId="6" xfId="0" applyFill="1" applyBorder="1" applyProtection="1">
      <alignment vertical="center"/>
      <protection locked="0"/>
    </xf>
    <xf numFmtId="0" fontId="7" fillId="2" borderId="4" xfId="0" applyFont="1" applyFill="1" applyBorder="1" applyProtection="1">
      <alignment vertical="center"/>
      <protection locked="0"/>
    </xf>
    <xf numFmtId="0" fontId="7" fillId="2" borderId="0" xfId="0" applyFont="1" applyFill="1" applyProtection="1">
      <alignment vertical="center"/>
      <protection locked="0"/>
    </xf>
    <xf numFmtId="0" fontId="0" fillId="18" borderId="196" xfId="0" applyFill="1" applyBorder="1" applyAlignment="1" applyProtection="1">
      <alignment vertical="center" wrapText="1"/>
      <protection locked="0"/>
    </xf>
    <xf numFmtId="0" fontId="0" fillId="18" borderId="207" xfId="0" applyFill="1" applyBorder="1" applyAlignment="1" applyProtection="1">
      <alignment vertical="center" wrapText="1"/>
      <protection locked="0"/>
    </xf>
    <xf numFmtId="0" fontId="0" fillId="18" borderId="197" xfId="0" applyFill="1" applyBorder="1" applyAlignment="1" applyProtection="1">
      <alignment vertical="center" wrapText="1"/>
      <protection locked="0"/>
    </xf>
    <xf numFmtId="0" fontId="0" fillId="18" borderId="124" xfId="0" applyFill="1" applyBorder="1" applyProtection="1">
      <alignment vertical="center"/>
      <protection locked="0"/>
    </xf>
    <xf numFmtId="0" fontId="0" fillId="18" borderId="125" xfId="0" applyFill="1" applyBorder="1" applyProtection="1">
      <alignment vertical="center"/>
      <protection locked="0"/>
    </xf>
    <xf numFmtId="0" fontId="0" fillId="18" borderId="129" xfId="0" applyFill="1" applyBorder="1" applyProtection="1">
      <alignment vertical="center"/>
      <protection locked="0"/>
    </xf>
    <xf numFmtId="0" fontId="0" fillId="18" borderId="128" xfId="0" applyFill="1" applyBorder="1" applyAlignment="1" applyProtection="1">
      <alignment vertical="center" wrapText="1"/>
      <protection locked="0"/>
    </xf>
    <xf numFmtId="0" fontId="0" fillId="18" borderId="0" xfId="0" applyFill="1" applyAlignment="1" applyProtection="1">
      <alignment vertical="center" wrapText="1"/>
      <protection locked="0"/>
    </xf>
    <xf numFmtId="0" fontId="0" fillId="18" borderId="21" xfId="0" applyFill="1" applyBorder="1" applyAlignment="1" applyProtection="1">
      <alignment vertical="center" wrapText="1"/>
      <protection locked="0"/>
    </xf>
    <xf numFmtId="0" fontId="0" fillId="18" borderId="177" xfId="0" applyFill="1" applyBorder="1" applyProtection="1">
      <alignment vertical="center"/>
      <protection locked="0"/>
    </xf>
    <xf numFmtId="0" fontId="0" fillId="18" borderId="0" xfId="0" applyFill="1" applyProtection="1">
      <alignment vertical="center"/>
      <protection locked="0"/>
    </xf>
    <xf numFmtId="0" fontId="0" fillId="18" borderId="61" xfId="0" applyFill="1" applyBorder="1" applyProtection="1">
      <alignment vertical="center"/>
      <protection locked="0"/>
    </xf>
    <xf numFmtId="0" fontId="13" fillId="0" borderId="54" xfId="0" applyFont="1" applyBorder="1" applyProtection="1">
      <alignment vertical="center"/>
      <protection locked="0"/>
    </xf>
    <xf numFmtId="0" fontId="0" fillId="18" borderId="32" xfId="0" applyFill="1" applyBorder="1" applyProtection="1">
      <alignment vertical="center"/>
      <protection locked="0"/>
    </xf>
    <xf numFmtId="0" fontId="0" fillId="18" borderId="5" xfId="0" applyFill="1" applyBorder="1" applyProtection="1">
      <alignment vertical="center"/>
      <protection locked="0"/>
    </xf>
    <xf numFmtId="0" fontId="0" fillId="18" borderId="16" xfId="0" applyFill="1" applyBorder="1" applyProtection="1">
      <alignment vertical="center"/>
      <protection locked="0"/>
    </xf>
    <xf numFmtId="0" fontId="0" fillId="18" borderId="128" xfId="0" applyFill="1" applyBorder="1" applyProtection="1">
      <alignment vertical="center"/>
      <protection locked="0"/>
    </xf>
    <xf numFmtId="0" fontId="0" fillId="18" borderId="120" xfId="0" applyFill="1" applyBorder="1" applyProtection="1">
      <alignment vertical="center"/>
      <protection locked="0"/>
    </xf>
    <xf numFmtId="0" fontId="0" fillId="18" borderId="31" xfId="0" applyFill="1" applyBorder="1" applyProtection="1">
      <alignment vertical="center"/>
      <protection locked="0"/>
    </xf>
    <xf numFmtId="0" fontId="0" fillId="18" borderId="11" xfId="0" applyFill="1" applyBorder="1" applyProtection="1">
      <alignment vertical="center"/>
      <protection locked="0"/>
    </xf>
    <xf numFmtId="0" fontId="0" fillId="18" borderId="17" xfId="0" applyFill="1" applyBorder="1" applyProtection="1">
      <alignment vertical="center"/>
      <protection locked="0"/>
    </xf>
    <xf numFmtId="0" fontId="0" fillId="18" borderId="89" xfId="0" applyFill="1" applyBorder="1" applyProtection="1">
      <alignment vertical="center"/>
      <protection locked="0"/>
    </xf>
    <xf numFmtId="0" fontId="0" fillId="18" borderId="133" xfId="0" applyFill="1" applyBorder="1" applyAlignment="1" applyProtection="1">
      <alignment vertical="center" wrapText="1"/>
      <protection locked="0"/>
    </xf>
    <xf numFmtId="0" fontId="0" fillId="18" borderId="134" xfId="0" applyFill="1" applyBorder="1" applyAlignment="1" applyProtection="1">
      <alignment vertical="center" wrapText="1"/>
      <protection locked="0"/>
    </xf>
    <xf numFmtId="0" fontId="0" fillId="18" borderId="33" xfId="0" applyFill="1" applyBorder="1" applyProtection="1">
      <alignment vertical="center"/>
      <protection locked="0"/>
    </xf>
    <xf numFmtId="0" fontId="0" fillId="18" borderId="117" xfId="0" applyFill="1" applyBorder="1" applyProtection="1">
      <alignment vertical="center"/>
      <protection locked="0"/>
    </xf>
    <xf numFmtId="0" fontId="13" fillId="0" borderId="73" xfId="0" applyFont="1" applyBorder="1" applyProtection="1">
      <alignment vertical="center"/>
      <protection locked="0"/>
    </xf>
    <xf numFmtId="0" fontId="0" fillId="9" borderId="207" xfId="0" applyFill="1" applyBorder="1" applyProtection="1">
      <alignment vertical="center"/>
      <protection locked="0"/>
    </xf>
    <xf numFmtId="0" fontId="0" fillId="9" borderId="197" xfId="0" applyFill="1" applyBorder="1" applyProtection="1">
      <alignment vertical="center"/>
      <protection locked="0"/>
    </xf>
    <xf numFmtId="0" fontId="0" fillId="9" borderId="0" xfId="0" applyFill="1" applyProtection="1">
      <alignment vertical="center"/>
      <protection locked="0"/>
    </xf>
    <xf numFmtId="0" fontId="0" fillId="9" borderId="21" xfId="0" applyFill="1" applyBorder="1" applyProtection="1">
      <alignment vertical="center"/>
      <protection locked="0"/>
    </xf>
    <xf numFmtId="0" fontId="13" fillId="9" borderId="118" xfId="0" applyFont="1" applyFill="1" applyBorder="1" applyProtection="1">
      <alignment vertical="center"/>
      <protection locked="0"/>
    </xf>
    <xf numFmtId="0" fontId="13" fillId="0" borderId="216" xfId="0" applyFont="1" applyBorder="1" applyProtection="1">
      <alignment vertical="center"/>
      <protection locked="0"/>
    </xf>
    <xf numFmtId="0" fontId="13" fillId="2" borderId="53" xfId="0" applyFont="1" applyFill="1" applyBorder="1" applyAlignment="1" applyProtection="1">
      <alignment horizontal="center" vertical="center" wrapText="1"/>
      <protection locked="0"/>
    </xf>
    <xf numFmtId="0" fontId="13" fillId="2" borderId="27" xfId="0" applyFont="1" applyFill="1" applyBorder="1" applyAlignment="1" applyProtection="1">
      <alignment horizontal="center" vertical="center" wrapText="1"/>
      <protection locked="0"/>
    </xf>
    <xf numFmtId="0" fontId="13" fillId="9" borderId="50" xfId="0" applyFont="1" applyFill="1" applyBorder="1" applyAlignment="1" applyProtection="1">
      <alignment horizontal="center" vertical="center" wrapText="1"/>
      <protection locked="0"/>
    </xf>
    <xf numFmtId="0" fontId="13" fillId="9" borderId="21" xfId="0" applyFont="1" applyFill="1" applyBorder="1" applyProtection="1">
      <alignment vertical="center"/>
      <protection locked="0"/>
    </xf>
    <xf numFmtId="0" fontId="0" fillId="9" borderId="56" xfId="0" applyFill="1" applyBorder="1" applyProtection="1">
      <alignment vertical="center"/>
      <protection locked="0"/>
    </xf>
    <xf numFmtId="0" fontId="13" fillId="2" borderId="6" xfId="0" applyFont="1" applyFill="1" applyBorder="1" applyAlignment="1" applyProtection="1">
      <alignment horizontal="left" vertical="center"/>
      <protection locked="0"/>
    </xf>
    <xf numFmtId="0" fontId="24" fillId="2" borderId="4" xfId="0" applyFont="1" applyFill="1" applyBorder="1" applyProtection="1">
      <alignment vertical="center"/>
      <protection locked="0"/>
    </xf>
    <xf numFmtId="0" fontId="24" fillId="2" borderId="64" xfId="0" applyFont="1" applyFill="1" applyBorder="1" applyProtection="1">
      <alignment vertical="center"/>
      <protection locked="0"/>
    </xf>
    <xf numFmtId="0" fontId="24" fillId="2" borderId="211" xfId="0" applyFont="1" applyFill="1" applyBorder="1" applyProtection="1">
      <alignment vertical="center"/>
      <protection locked="0"/>
    </xf>
    <xf numFmtId="0" fontId="0" fillId="0" borderId="0" xfId="0" applyProtection="1">
      <alignment vertical="center"/>
      <protection locked="0"/>
    </xf>
    <xf numFmtId="0" fontId="13" fillId="0" borderId="0" xfId="0" applyFont="1" applyProtection="1">
      <alignment vertical="center"/>
      <protection locked="0"/>
    </xf>
    <xf numFmtId="0" fontId="61" fillId="0" borderId="52" xfId="0" applyFont="1" applyBorder="1" applyProtection="1">
      <alignment vertical="center"/>
      <protection locked="0"/>
    </xf>
    <xf numFmtId="0" fontId="0" fillId="0" borderId="21" xfId="0" applyBorder="1" applyProtection="1">
      <alignment vertical="center"/>
      <protection locked="0"/>
    </xf>
    <xf numFmtId="0" fontId="36" fillId="0" borderId="128" xfId="0" applyFont="1" applyBorder="1" applyProtection="1">
      <alignment vertical="center"/>
      <protection locked="0"/>
    </xf>
    <xf numFmtId="0" fontId="13" fillId="0" borderId="128" xfId="0" applyFont="1" applyBorder="1" applyAlignment="1" applyProtection="1">
      <alignment horizontal="right" vertical="top"/>
      <protection locked="0"/>
    </xf>
    <xf numFmtId="0" fontId="13" fillId="0" borderId="89" xfId="0" applyFont="1" applyBorder="1" applyAlignment="1" applyProtection="1">
      <alignment horizontal="right" vertical="top"/>
      <protection locked="0"/>
    </xf>
    <xf numFmtId="0" fontId="24" fillId="0" borderId="196" xfId="0" applyFont="1" applyBorder="1" applyProtection="1">
      <alignment vertical="center"/>
      <protection locked="0"/>
    </xf>
    <xf numFmtId="0" fontId="0" fillId="0" borderId="207" xfId="0" applyBorder="1" applyAlignment="1" applyProtection="1">
      <alignment horizontal="left" vertical="top" wrapText="1"/>
      <protection locked="0"/>
    </xf>
    <xf numFmtId="0" fontId="0" fillId="0" borderId="207" xfId="0" applyBorder="1" applyProtection="1">
      <alignment vertical="center"/>
      <protection locked="0"/>
    </xf>
    <xf numFmtId="0" fontId="0" fillId="0" borderId="197" xfId="0" applyBorder="1" applyProtection="1">
      <alignment vertical="center"/>
      <protection locked="0"/>
    </xf>
    <xf numFmtId="0" fontId="0" fillId="0" borderId="148" xfId="0" applyBorder="1" applyProtection="1">
      <alignment vertical="center"/>
      <protection locked="0"/>
    </xf>
    <xf numFmtId="0" fontId="13" fillId="0" borderId="52" xfId="0" applyFont="1" applyBorder="1" applyProtection="1">
      <alignment vertical="center"/>
      <protection locked="0"/>
    </xf>
    <xf numFmtId="0" fontId="0" fillId="0" borderId="102" xfId="0" applyBorder="1" applyProtection="1">
      <alignment vertical="center"/>
      <protection locked="0"/>
    </xf>
    <xf numFmtId="0" fontId="13" fillId="0" borderId="74" xfId="0" applyFont="1" applyBorder="1" applyProtection="1">
      <alignment vertical="center"/>
      <protection locked="0"/>
    </xf>
    <xf numFmtId="0" fontId="27" fillId="0" borderId="134" xfId="0" applyFont="1" applyBorder="1" applyProtection="1">
      <alignment vertical="center"/>
      <protection locked="0"/>
    </xf>
    <xf numFmtId="0" fontId="0" fillId="0" borderId="61" xfId="0" applyBorder="1" applyProtection="1">
      <alignment vertical="center"/>
      <protection locked="0"/>
    </xf>
    <xf numFmtId="0" fontId="13" fillId="0" borderId="0" xfId="0" applyFont="1" applyAlignment="1" applyProtection="1">
      <alignment horizontal="left" vertical="center"/>
      <protection locked="0"/>
    </xf>
    <xf numFmtId="0" fontId="13" fillId="0" borderId="71" xfId="0" applyFont="1" applyBorder="1" applyProtection="1">
      <alignment vertical="center"/>
      <protection locked="0"/>
    </xf>
    <xf numFmtId="0" fontId="13" fillId="18" borderId="196" xfId="0" applyFont="1" applyFill="1" applyBorder="1" applyProtection="1">
      <alignment vertical="center"/>
      <protection locked="0"/>
    </xf>
    <xf numFmtId="0" fontId="13" fillId="18" borderId="207" xfId="0" applyFont="1" applyFill="1" applyBorder="1" applyProtection="1">
      <alignment vertical="center"/>
      <protection locked="0"/>
    </xf>
    <xf numFmtId="0" fontId="0" fillId="18" borderId="207" xfId="0" applyFill="1" applyBorder="1" applyProtection="1">
      <alignment vertical="center"/>
      <protection locked="0"/>
    </xf>
    <xf numFmtId="0" fontId="0" fillId="18" borderId="200" xfId="0" applyFill="1" applyBorder="1" applyProtection="1">
      <alignment vertical="center"/>
      <protection locked="0"/>
    </xf>
    <xf numFmtId="0" fontId="13" fillId="20" borderId="207" xfId="0" applyFont="1" applyFill="1" applyBorder="1" applyProtection="1">
      <alignment vertical="center"/>
      <protection locked="0"/>
    </xf>
    <xf numFmtId="0" fontId="0" fillId="20" borderId="207" xfId="0" applyFill="1" applyBorder="1" applyProtection="1">
      <alignment vertical="center"/>
      <protection locked="0"/>
    </xf>
    <xf numFmtId="0" fontId="13" fillId="18" borderId="32" xfId="0" applyFont="1" applyFill="1" applyBorder="1" applyProtection="1">
      <alignment vertical="center"/>
      <protection locked="0"/>
    </xf>
    <xf numFmtId="0" fontId="13" fillId="18" borderId="33" xfId="0" applyFont="1" applyFill="1" applyBorder="1" applyProtection="1">
      <alignment vertical="center"/>
      <protection locked="0"/>
    </xf>
    <xf numFmtId="0" fontId="13" fillId="20" borderId="0" xfId="0" applyFont="1" applyFill="1" applyProtection="1">
      <alignment vertical="center"/>
      <protection locked="0"/>
    </xf>
    <xf numFmtId="0" fontId="0" fillId="20" borderId="0" xfId="0" applyFill="1" applyProtection="1">
      <alignment vertical="center"/>
      <protection locked="0"/>
    </xf>
    <xf numFmtId="0" fontId="0" fillId="18" borderId="133" xfId="0" applyFill="1" applyBorder="1" applyProtection="1">
      <alignment vertical="center"/>
      <protection locked="0"/>
    </xf>
    <xf numFmtId="0" fontId="57" fillId="18" borderId="196" xfId="0" applyFont="1" applyFill="1" applyBorder="1" applyProtection="1">
      <alignment vertical="center"/>
      <protection locked="0"/>
    </xf>
    <xf numFmtId="0" fontId="57" fillId="18" borderId="207" xfId="0" applyFont="1" applyFill="1" applyBorder="1" applyProtection="1">
      <alignment vertical="center"/>
      <protection locked="0"/>
    </xf>
    <xf numFmtId="0" fontId="61" fillId="18" borderId="207" xfId="0" applyFont="1" applyFill="1" applyBorder="1" applyProtection="1">
      <alignment vertical="center"/>
      <protection locked="0"/>
    </xf>
    <xf numFmtId="0" fontId="57" fillId="18" borderId="122" xfId="0" applyFont="1" applyFill="1" applyBorder="1" applyProtection="1">
      <alignment vertical="center"/>
      <protection locked="0"/>
    </xf>
    <xf numFmtId="0" fontId="61" fillId="9" borderId="207" xfId="0" applyFont="1" applyFill="1" applyBorder="1" applyProtection="1">
      <alignment vertical="center"/>
      <protection locked="0"/>
    </xf>
    <xf numFmtId="0" fontId="61" fillId="9" borderId="197" xfId="0" applyFont="1" applyFill="1" applyBorder="1" applyProtection="1">
      <alignment vertical="center"/>
      <protection locked="0"/>
    </xf>
    <xf numFmtId="0" fontId="61" fillId="18" borderId="0" xfId="0" applyFont="1" applyFill="1" applyProtection="1">
      <alignment vertical="center"/>
      <protection locked="0"/>
    </xf>
    <xf numFmtId="0" fontId="61" fillId="18" borderId="197" xfId="0" applyFont="1" applyFill="1" applyBorder="1" applyProtection="1">
      <alignment vertical="center"/>
      <protection locked="0"/>
    </xf>
    <xf numFmtId="0" fontId="57" fillId="18" borderId="179" xfId="0" applyFont="1" applyFill="1" applyBorder="1" applyAlignment="1" applyProtection="1">
      <alignment horizontal="center" vertical="center"/>
      <protection locked="0"/>
    </xf>
    <xf numFmtId="0" fontId="57" fillId="18" borderId="180" xfId="0" applyFont="1" applyFill="1" applyBorder="1" applyProtection="1">
      <alignment vertical="center"/>
      <protection locked="0"/>
    </xf>
    <xf numFmtId="0" fontId="61" fillId="18" borderId="180" xfId="0" applyFont="1" applyFill="1" applyBorder="1" applyProtection="1">
      <alignment vertical="center"/>
      <protection locked="0"/>
    </xf>
    <xf numFmtId="0" fontId="61" fillId="18" borderId="181" xfId="0" applyFont="1" applyFill="1" applyBorder="1" applyProtection="1">
      <alignment vertical="center"/>
      <protection locked="0"/>
    </xf>
    <xf numFmtId="0" fontId="57" fillId="18" borderId="128" xfId="0" applyFont="1" applyFill="1" applyBorder="1" applyProtection="1">
      <alignment vertical="center"/>
      <protection locked="0"/>
    </xf>
    <xf numFmtId="0" fontId="57" fillId="18" borderId="0" xfId="0" applyFont="1" applyFill="1" applyProtection="1">
      <alignment vertical="center"/>
      <protection locked="0"/>
    </xf>
    <xf numFmtId="0" fontId="61" fillId="18" borderId="61" xfId="0" applyFont="1" applyFill="1" applyBorder="1" applyProtection="1">
      <alignment vertical="center"/>
      <protection locked="0"/>
    </xf>
    <xf numFmtId="0" fontId="57" fillId="18" borderId="0" xfId="0" applyFont="1" applyFill="1" applyAlignment="1" applyProtection="1">
      <alignment horizontal="center" vertical="center" shrinkToFit="1"/>
      <protection locked="0"/>
    </xf>
    <xf numFmtId="0" fontId="61" fillId="18" borderId="21" xfId="0" applyFont="1" applyFill="1" applyBorder="1" applyProtection="1">
      <alignment vertical="center"/>
      <protection locked="0"/>
    </xf>
    <xf numFmtId="0" fontId="61" fillId="9" borderId="0" xfId="0" applyFont="1" applyFill="1" applyProtection="1">
      <alignment vertical="center"/>
      <protection locked="0"/>
    </xf>
    <xf numFmtId="0" fontId="61" fillId="9" borderId="21" xfId="0" applyFont="1" applyFill="1" applyBorder="1" applyProtection="1">
      <alignment vertical="center"/>
      <protection locked="0"/>
    </xf>
    <xf numFmtId="0" fontId="7" fillId="18" borderId="207" xfId="0" applyFont="1" applyFill="1" applyBorder="1" applyProtection="1">
      <alignment vertical="center"/>
      <protection locked="0"/>
    </xf>
    <xf numFmtId="0" fontId="7" fillId="18" borderId="0" xfId="0" applyFont="1" applyFill="1" applyProtection="1">
      <alignment vertical="center"/>
      <protection locked="0"/>
    </xf>
    <xf numFmtId="0" fontId="7" fillId="18" borderId="197" xfId="0" applyFont="1" applyFill="1" applyBorder="1" applyProtection="1">
      <alignment vertical="center"/>
      <protection locked="0"/>
    </xf>
    <xf numFmtId="0" fontId="13" fillId="18" borderId="184" xfId="0" applyFont="1" applyFill="1" applyBorder="1" applyProtection="1">
      <alignment vertical="center"/>
      <protection locked="0"/>
    </xf>
    <xf numFmtId="0" fontId="13" fillId="18" borderId="13" xfId="0" applyFont="1" applyFill="1" applyBorder="1" applyProtection="1">
      <alignment vertical="center"/>
      <protection locked="0"/>
    </xf>
    <xf numFmtId="0" fontId="0" fillId="18" borderId="13" xfId="0" applyFill="1" applyBorder="1" applyProtection="1">
      <alignment vertical="center"/>
      <protection locked="0"/>
    </xf>
    <xf numFmtId="0" fontId="13" fillId="18" borderId="13" xfId="0" applyFont="1" applyFill="1" applyBorder="1" applyAlignment="1" applyProtection="1">
      <alignment horizontal="center" vertical="center" shrinkToFit="1"/>
      <protection locked="0"/>
    </xf>
    <xf numFmtId="0" fontId="0" fillId="18" borderId="21" xfId="0" applyFill="1" applyBorder="1" applyProtection="1">
      <alignment vertical="center"/>
      <protection locked="0"/>
    </xf>
    <xf numFmtId="0" fontId="21" fillId="2" borderId="124" xfId="0" applyFont="1" applyFill="1" applyBorder="1" applyAlignment="1" applyProtection="1">
      <alignment horizontal="left" vertical="center"/>
      <protection locked="0"/>
    </xf>
    <xf numFmtId="0" fontId="21" fillId="2" borderId="196" xfId="0" applyFont="1" applyFill="1" applyBorder="1" applyProtection="1">
      <alignment vertical="center"/>
      <protection locked="0"/>
    </xf>
    <xf numFmtId="0" fontId="28" fillId="9" borderId="68" xfId="0" applyFont="1" applyFill="1" applyBorder="1" applyProtection="1">
      <alignment vertical="center"/>
      <protection locked="0"/>
    </xf>
    <xf numFmtId="0" fontId="28" fillId="9" borderId="71" xfId="0" applyFont="1" applyFill="1" applyBorder="1" applyProtection="1">
      <alignment vertical="center"/>
      <protection locked="0"/>
    </xf>
    <xf numFmtId="0" fontId="28" fillId="9" borderId="108" xfId="0" applyFont="1" applyFill="1" applyBorder="1" applyProtection="1">
      <alignment vertical="center"/>
      <protection locked="0"/>
    </xf>
    <xf numFmtId="0" fontId="0" fillId="2" borderId="8" xfId="0" applyFill="1" applyBorder="1" applyAlignment="1" applyProtection="1">
      <alignment horizontal="center" vertical="center"/>
      <protection locked="0"/>
    </xf>
    <xf numFmtId="0" fontId="13" fillId="9" borderId="52" xfId="0" applyFont="1" applyFill="1" applyBorder="1" applyProtection="1">
      <alignment vertical="center"/>
      <protection locked="0"/>
    </xf>
    <xf numFmtId="0" fontId="13" fillId="9" borderId="0" xfId="0" applyFont="1" applyFill="1" applyProtection="1">
      <alignment vertical="center"/>
      <protection locked="0"/>
    </xf>
    <xf numFmtId="0" fontId="21" fillId="2" borderId="6" xfId="0" applyFont="1" applyFill="1" applyBorder="1" applyProtection="1">
      <alignment vertical="center"/>
      <protection locked="0"/>
    </xf>
    <xf numFmtId="0" fontId="28" fillId="9" borderId="55" xfId="0" applyFont="1" applyFill="1" applyBorder="1" applyProtection="1">
      <alignment vertical="center"/>
      <protection locked="0"/>
    </xf>
    <xf numFmtId="0" fontId="28" fillId="9" borderId="14" xfId="0" applyFont="1" applyFill="1" applyBorder="1" applyProtection="1">
      <alignment vertical="center"/>
      <protection locked="0"/>
    </xf>
    <xf numFmtId="0" fontId="28" fillId="9" borderId="79" xfId="0" applyFont="1" applyFill="1" applyBorder="1" applyProtection="1">
      <alignment vertical="center"/>
      <protection locked="0"/>
    </xf>
    <xf numFmtId="0" fontId="13" fillId="9" borderId="10" xfId="0" applyFont="1" applyFill="1" applyBorder="1" applyProtection="1">
      <alignment vertical="center"/>
      <protection locked="0"/>
    </xf>
    <xf numFmtId="0" fontId="13" fillId="9" borderId="23" xfId="0" applyFont="1" applyFill="1" applyBorder="1" applyProtection="1">
      <alignment vertical="center"/>
      <protection locked="0"/>
    </xf>
    <xf numFmtId="0" fontId="21" fillId="2" borderId="92" xfId="0" applyFont="1" applyFill="1" applyBorder="1" applyProtection="1">
      <alignment vertical="center"/>
      <protection locked="0"/>
    </xf>
    <xf numFmtId="0" fontId="28" fillId="9" borderId="91" xfId="0" applyFont="1" applyFill="1" applyBorder="1" applyProtection="1">
      <alignment vertical="center"/>
      <protection locked="0"/>
    </xf>
    <xf numFmtId="0" fontId="28" fillId="9" borderId="64" xfId="0" applyFont="1" applyFill="1" applyBorder="1" applyProtection="1">
      <alignment vertical="center"/>
      <protection locked="0"/>
    </xf>
    <xf numFmtId="0" fontId="28" fillId="9" borderId="67" xfId="0" applyFont="1" applyFill="1" applyBorder="1" applyProtection="1">
      <alignment vertical="center"/>
      <protection locked="0"/>
    </xf>
    <xf numFmtId="0" fontId="21" fillId="2" borderId="6" xfId="0" applyFont="1" applyFill="1" applyBorder="1" applyAlignment="1" applyProtection="1">
      <alignment vertical="center" wrapText="1"/>
      <protection locked="0"/>
    </xf>
    <xf numFmtId="0" fontId="28" fillId="9" borderId="0" xfId="0" applyFont="1" applyFill="1" applyProtection="1">
      <alignment vertical="center"/>
      <protection locked="0"/>
    </xf>
    <xf numFmtId="0" fontId="28" fillId="9" borderId="21" xfId="0" applyFont="1" applyFill="1" applyBorder="1" applyProtection="1">
      <alignment vertical="center"/>
      <protection locked="0"/>
    </xf>
    <xf numFmtId="0" fontId="21" fillId="2" borderId="124" xfId="0" applyFont="1" applyFill="1" applyBorder="1" applyAlignment="1" applyProtection="1">
      <alignment vertical="center" wrapText="1"/>
      <protection locked="0"/>
    </xf>
    <xf numFmtId="0" fontId="57" fillId="9" borderId="0" xfId="0" applyFont="1" applyFill="1" applyAlignment="1" applyProtection="1">
      <alignment vertical="center" wrapText="1"/>
      <protection locked="0"/>
    </xf>
    <xf numFmtId="0" fontId="7" fillId="9" borderId="0" xfId="0" applyFont="1" applyFill="1" applyProtection="1">
      <alignment vertical="center"/>
      <protection locked="0"/>
    </xf>
    <xf numFmtId="0" fontId="13" fillId="9" borderId="0" xfId="0" applyFont="1" applyFill="1" applyAlignment="1" applyProtection="1">
      <alignment vertical="center" wrapText="1"/>
      <protection locked="0"/>
    </xf>
    <xf numFmtId="0" fontId="21" fillId="2" borderId="202" xfId="0" applyFont="1" applyFill="1" applyBorder="1" applyAlignment="1" applyProtection="1">
      <alignment horizontal="left" vertical="center"/>
      <protection locked="0"/>
    </xf>
    <xf numFmtId="0" fontId="7" fillId="2" borderId="104" xfId="0" applyFont="1" applyFill="1" applyBorder="1" applyAlignment="1" applyProtection="1">
      <alignment horizontal="left" vertical="center"/>
      <protection locked="0"/>
    </xf>
    <xf numFmtId="0" fontId="7" fillId="2" borderId="71" xfId="0" applyFont="1" applyFill="1" applyBorder="1" applyAlignment="1" applyProtection="1">
      <alignment horizontal="left" vertical="center"/>
      <protection locked="0"/>
    </xf>
    <xf numFmtId="0" fontId="0" fillId="9" borderId="71" xfId="0" applyFill="1" applyBorder="1" applyAlignment="1" applyProtection="1">
      <alignment horizontal="left" vertical="center"/>
      <protection locked="0"/>
    </xf>
    <xf numFmtId="0" fontId="16" fillId="9" borderId="71" xfId="0" applyFont="1" applyFill="1" applyBorder="1" applyProtection="1">
      <alignment vertical="center"/>
      <protection locked="0"/>
    </xf>
    <xf numFmtId="0" fontId="0" fillId="9" borderId="0" xfId="0" applyFill="1" applyAlignment="1" applyProtection="1">
      <alignment horizontal="left" vertical="center"/>
      <protection locked="0"/>
    </xf>
    <xf numFmtId="0" fontId="16" fillId="9" borderId="14" xfId="0" applyFont="1" applyFill="1" applyBorder="1" applyProtection="1">
      <alignment vertical="center"/>
      <protection locked="0"/>
    </xf>
    <xf numFmtId="0" fontId="0" fillId="9" borderId="118" xfId="0" applyFill="1" applyBorder="1" applyProtection="1">
      <alignment vertical="center"/>
      <protection locked="0"/>
    </xf>
    <xf numFmtId="0" fontId="0" fillId="9" borderId="104" xfId="0" applyFill="1" applyBorder="1" applyProtection="1">
      <alignment vertical="center"/>
      <protection locked="0"/>
    </xf>
    <xf numFmtId="0" fontId="0" fillId="9" borderId="61" xfId="0" applyFill="1" applyBorder="1" applyProtection="1">
      <alignment vertical="center"/>
      <protection locked="0"/>
    </xf>
    <xf numFmtId="0" fontId="13" fillId="9" borderId="124" xfId="0" applyFont="1" applyFill="1" applyBorder="1" applyAlignment="1" applyProtection="1">
      <alignment horizontal="left" vertical="center"/>
      <protection locked="0"/>
    </xf>
    <xf numFmtId="0" fontId="13" fillId="9" borderId="125" xfId="0" applyFont="1" applyFill="1" applyBorder="1" applyAlignment="1" applyProtection="1">
      <alignment horizontal="left" vertical="center"/>
      <protection locked="0"/>
    </xf>
    <xf numFmtId="0" fontId="13" fillId="9" borderId="195" xfId="0" applyFont="1" applyFill="1" applyBorder="1" applyAlignment="1" applyProtection="1">
      <alignment horizontal="left" vertical="center"/>
      <protection locked="0"/>
    </xf>
    <xf numFmtId="0" fontId="13" fillId="9" borderId="0" xfId="0" applyFont="1" applyFill="1" applyAlignment="1" applyProtection="1">
      <alignment horizontal="left" vertical="center"/>
      <protection locked="0"/>
    </xf>
    <xf numFmtId="0" fontId="13" fillId="9" borderId="133" xfId="0" applyFont="1" applyFill="1" applyBorder="1" applyAlignment="1" applyProtection="1">
      <alignment horizontal="left" vertical="center"/>
      <protection locked="0"/>
    </xf>
    <xf numFmtId="0" fontId="13" fillId="9" borderId="21" xfId="0" applyFont="1" applyFill="1" applyBorder="1" applyAlignment="1" applyProtection="1">
      <alignment horizontal="left" vertical="center"/>
      <protection locked="0"/>
    </xf>
    <xf numFmtId="0" fontId="13" fillId="18" borderId="196" xfId="0" applyFont="1" applyFill="1" applyBorder="1" applyAlignment="1" applyProtection="1">
      <alignment horizontal="left" vertical="center"/>
      <protection locked="0"/>
    </xf>
    <xf numFmtId="0" fontId="13" fillId="18" borderId="195" xfId="0" applyFont="1" applyFill="1" applyBorder="1" applyAlignment="1" applyProtection="1">
      <alignment horizontal="left" vertical="center"/>
      <protection locked="0"/>
    </xf>
    <xf numFmtId="0" fontId="13" fillId="18" borderId="69" xfId="0" applyFont="1" applyFill="1" applyBorder="1" applyAlignment="1" applyProtection="1">
      <alignment horizontal="left" vertical="center"/>
      <protection locked="0"/>
    </xf>
    <xf numFmtId="0" fontId="13" fillId="2" borderId="26" xfId="0" applyFont="1" applyFill="1" applyBorder="1" applyAlignment="1" applyProtection="1">
      <alignment horizontal="center" vertical="center" shrinkToFit="1"/>
      <protection locked="0"/>
    </xf>
    <xf numFmtId="0" fontId="13" fillId="2" borderId="19" xfId="0" applyFont="1" applyFill="1" applyBorder="1" applyAlignment="1" applyProtection="1">
      <alignment horizontal="center" vertical="center" wrapText="1"/>
      <protection locked="0"/>
    </xf>
    <xf numFmtId="0" fontId="13" fillId="9" borderId="120" xfId="0" applyFont="1" applyFill="1" applyBorder="1" applyAlignment="1" applyProtection="1">
      <alignment horizontal="left" vertical="center"/>
      <protection locked="0"/>
    </xf>
    <xf numFmtId="0" fontId="13" fillId="9" borderId="134" xfId="0"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43" borderId="124" xfId="0" applyFill="1" applyBorder="1" applyAlignment="1">
      <alignment horizontal="center" vertical="center" wrapText="1"/>
    </xf>
    <xf numFmtId="0" fontId="0" fillId="43" borderId="125" xfId="0" applyFill="1" applyBorder="1" applyAlignment="1">
      <alignment horizontal="center" vertical="center" wrapText="1"/>
    </xf>
    <xf numFmtId="0" fontId="0" fillId="43" borderId="120" xfId="0" applyFill="1" applyBorder="1" applyAlignment="1">
      <alignment horizontal="center" vertical="center" wrapText="1"/>
    </xf>
    <xf numFmtId="0" fontId="31" fillId="0" borderId="0" xfId="9" applyAlignment="1" applyProtection="1">
      <alignment vertical="center" wrapText="1"/>
    </xf>
    <xf numFmtId="0" fontId="42" fillId="19" borderId="196" xfId="9" applyFont="1" applyFill="1" applyBorder="1" applyAlignment="1" applyProtection="1">
      <alignment horizontal="center" vertical="center" wrapText="1"/>
    </xf>
    <xf numFmtId="0" fontId="42" fillId="19" borderId="207" xfId="9" applyFont="1" applyFill="1" applyBorder="1" applyAlignment="1" applyProtection="1">
      <alignment horizontal="center" vertical="center"/>
    </xf>
    <xf numFmtId="0" fontId="42" fillId="19" borderId="197" xfId="9" applyFont="1" applyFill="1" applyBorder="1" applyAlignment="1" applyProtection="1">
      <alignment horizontal="center" vertical="center"/>
    </xf>
    <xf numFmtId="0" fontId="43" fillId="0" borderId="82" xfId="9" applyFont="1" applyBorder="1" applyAlignment="1" applyProtection="1">
      <alignment horizontal="left" vertical="center" wrapText="1"/>
    </xf>
    <xf numFmtId="0" fontId="45" fillId="0" borderId="0" xfId="9" applyFont="1" applyAlignment="1" applyProtection="1">
      <alignment horizontal="left" vertical="center" wrapText="1" indent="1"/>
    </xf>
    <xf numFmtId="0" fontId="0" fillId="0" borderId="0" xfId="9" applyFont="1" applyAlignment="1" applyProtection="1">
      <alignment horizontal="left" vertical="center" wrapText="1" indent="1"/>
    </xf>
    <xf numFmtId="0" fontId="7" fillId="0" borderId="0" xfId="9" applyFont="1" applyAlignment="1" applyProtection="1">
      <alignment horizontal="left" vertical="center" wrapText="1" indent="1"/>
    </xf>
    <xf numFmtId="0" fontId="0" fillId="0" borderId="75" xfId="9" applyFont="1" applyBorder="1" applyAlignment="1" applyProtection="1">
      <alignment horizontal="left" vertical="center" wrapText="1" indent="1"/>
    </xf>
    <xf numFmtId="0" fontId="7" fillId="0" borderId="87" xfId="9" applyFont="1" applyBorder="1" applyAlignment="1" applyProtection="1">
      <alignment horizontal="left" vertical="center" wrapText="1" indent="1"/>
    </xf>
    <xf numFmtId="0" fontId="7" fillId="0" borderId="76" xfId="9" applyFont="1" applyBorder="1" applyAlignment="1" applyProtection="1">
      <alignment horizontal="left" vertical="center" wrapText="1" indent="1"/>
    </xf>
    <xf numFmtId="0" fontId="45" fillId="0" borderId="0" xfId="9" applyFont="1" applyAlignment="1" applyProtection="1">
      <alignment horizontal="left" vertical="center" wrapText="1"/>
    </xf>
    <xf numFmtId="0" fontId="31" fillId="0" borderId="0" xfId="9" applyAlignment="1" applyProtection="1">
      <alignment horizontal="left" vertical="center" wrapText="1" indent="1"/>
    </xf>
    <xf numFmtId="0" fontId="31" fillId="0" borderId="0" xfId="9" applyAlignment="1" applyProtection="1">
      <alignment horizontal="left" vertical="center" wrapText="1"/>
    </xf>
    <xf numFmtId="0" fontId="49" fillId="0" borderId="75" xfId="9" applyFont="1" applyBorder="1" applyAlignment="1" applyProtection="1">
      <alignment horizontal="left" vertical="center" wrapText="1" indent="1"/>
    </xf>
    <xf numFmtId="0" fontId="49" fillId="0" borderId="87" xfId="9" applyFont="1" applyBorder="1" applyAlignment="1" applyProtection="1">
      <alignment horizontal="left" vertical="center" wrapText="1" indent="1"/>
    </xf>
    <xf numFmtId="0" fontId="49" fillId="0" borderId="76" xfId="9" applyFont="1" applyBorder="1" applyAlignment="1" applyProtection="1">
      <alignment horizontal="left" vertical="center" wrapText="1" indent="1"/>
    </xf>
    <xf numFmtId="0" fontId="10" fillId="20" borderId="77" xfId="0" applyFont="1" applyFill="1" applyBorder="1" applyAlignment="1">
      <alignment horizontal="left" vertical="center" wrapText="1"/>
    </xf>
    <xf numFmtId="0" fontId="10" fillId="20" borderId="0" xfId="0" applyFont="1" applyFill="1" applyAlignment="1">
      <alignment horizontal="left" vertical="center" wrapText="1"/>
    </xf>
    <xf numFmtId="0" fontId="10" fillId="8" borderId="75" xfId="0" applyFont="1" applyFill="1" applyBorder="1" applyAlignment="1" applyProtection="1">
      <alignment horizontal="left" vertical="center"/>
      <protection locked="0"/>
    </xf>
    <xf numFmtId="0" fontId="10" fillId="8" borderId="76" xfId="0" applyFont="1" applyFill="1" applyBorder="1" applyAlignment="1" applyProtection="1">
      <alignment horizontal="left" vertical="center"/>
      <protection locked="0"/>
    </xf>
    <xf numFmtId="0" fontId="25" fillId="0" borderId="5" xfId="0" applyFont="1" applyBorder="1" applyAlignment="1" applyProtection="1">
      <alignment horizontal="left" vertical="center" wrapText="1"/>
    </xf>
    <xf numFmtId="179" fontId="10" fillId="0" borderId="124" xfId="0" applyNumberFormat="1" applyFont="1" applyBorder="1" applyAlignment="1" applyProtection="1">
      <alignment horizontal="center" vertical="center" shrinkToFit="1"/>
      <protection hidden="1"/>
    </xf>
    <xf numFmtId="179" fontId="10" fillId="0" borderId="120" xfId="0" applyNumberFormat="1" applyFont="1" applyBorder="1" applyAlignment="1" applyProtection="1">
      <alignment horizontal="center" vertical="center" shrinkToFit="1"/>
      <protection hidden="1"/>
    </xf>
    <xf numFmtId="0" fontId="16" fillId="22" borderId="11" xfId="0" applyFont="1" applyFill="1" applyBorder="1" applyAlignment="1" applyProtection="1">
      <alignment horizontal="center" vertical="center" textRotation="255" wrapText="1"/>
    </xf>
    <xf numFmtId="0" fontId="16" fillId="22" borderId="0" xfId="0" applyFont="1" applyFill="1" applyAlignment="1" applyProtection="1">
      <alignment horizontal="center" vertical="center" textRotation="255" wrapText="1"/>
    </xf>
    <xf numFmtId="0" fontId="10" fillId="14" borderId="75" xfId="0" applyFont="1" applyFill="1" applyBorder="1" applyAlignment="1" applyProtection="1">
      <alignment horizontal="left" vertical="center"/>
      <protection locked="0"/>
    </xf>
    <xf numFmtId="0" fontId="10" fillId="14" borderId="76" xfId="0" applyFont="1" applyFill="1" applyBorder="1" applyAlignment="1" applyProtection="1">
      <alignment horizontal="left" vertical="center"/>
      <protection locked="0"/>
    </xf>
    <xf numFmtId="0" fontId="18" fillId="0" borderId="0" xfId="0" applyFont="1" applyAlignment="1" applyProtection="1">
      <alignment horizontal="center" vertical="center"/>
    </xf>
    <xf numFmtId="0" fontId="38" fillId="0" borderId="0" xfId="0" applyFont="1" applyAlignment="1" applyProtection="1">
      <alignment horizontal="right" vertical="center" wrapText="1"/>
    </xf>
    <xf numFmtId="0" fontId="0" fillId="0" borderId="0" xfId="0" applyAlignment="1" applyProtection="1">
      <alignment horizontal="right" vertical="center" wrapText="1"/>
    </xf>
    <xf numFmtId="0" fontId="10" fillId="11" borderId="28" xfId="0" applyFont="1" applyFill="1" applyBorder="1" applyAlignment="1" applyProtection="1">
      <alignment horizontal="left" vertical="center" wrapText="1"/>
      <protection locked="0"/>
    </xf>
    <xf numFmtId="0" fontId="10" fillId="11" borderId="58" xfId="0" applyFont="1" applyFill="1" applyBorder="1" applyAlignment="1" applyProtection="1">
      <alignment horizontal="left" vertical="center" wrapText="1"/>
      <protection locked="0"/>
    </xf>
    <xf numFmtId="0" fontId="9" fillId="0" borderId="19"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9" fillId="0" borderId="30" xfId="0" applyFont="1" applyBorder="1" applyAlignment="1" applyProtection="1">
      <alignment horizontal="left" vertical="top" wrapText="1"/>
    </xf>
    <xf numFmtId="0" fontId="72" fillId="0" borderId="175" xfId="0" applyFont="1" applyBorder="1" applyAlignment="1" applyProtection="1">
      <alignment horizontal="center" vertical="center" shrinkToFit="1"/>
    </xf>
    <xf numFmtId="0" fontId="72" fillId="0" borderId="5" xfId="0" applyFont="1" applyBorder="1" applyAlignment="1" applyProtection="1">
      <alignment horizontal="center" vertical="center" shrinkToFit="1"/>
    </xf>
    <xf numFmtId="0" fontId="9" fillId="20" borderId="10" xfId="0" applyFont="1" applyFill="1" applyBorder="1" applyAlignment="1" applyProtection="1">
      <alignment vertical="center" wrapText="1"/>
    </xf>
    <xf numFmtId="0" fontId="0" fillId="20" borderId="10" xfId="0" applyFill="1" applyBorder="1" applyAlignment="1" applyProtection="1">
      <alignment vertical="center" wrapText="1"/>
    </xf>
    <xf numFmtId="0" fontId="9" fillId="0" borderId="5" xfId="0" applyFont="1" applyBorder="1" applyAlignment="1" applyProtection="1">
      <alignment horizontal="left" vertical="center" wrapText="1"/>
    </xf>
    <xf numFmtId="0" fontId="9" fillId="0" borderId="16" xfId="0" applyFont="1" applyBorder="1" applyAlignment="1" applyProtection="1">
      <alignment horizontal="left" vertical="center" wrapText="1"/>
    </xf>
    <xf numFmtId="0" fontId="68" fillId="0" borderId="0" xfId="0" applyFont="1" applyAlignment="1" applyProtection="1">
      <alignment horizontal="left" vertical="center" wrapText="1"/>
    </xf>
    <xf numFmtId="0" fontId="12" fillId="0" borderId="77" xfId="0" applyFont="1" applyBorder="1" applyAlignment="1" applyProtection="1">
      <alignment horizontal="center" vertical="center" wrapText="1"/>
    </xf>
    <xf numFmtId="179" fontId="63" fillId="0" borderId="0" xfId="0" applyNumberFormat="1" applyFont="1" applyAlignment="1" applyProtection="1">
      <alignment horizontal="left" wrapText="1"/>
    </xf>
    <xf numFmtId="0" fontId="10" fillId="8" borderId="28" xfId="0" applyFont="1" applyFill="1" applyBorder="1" applyAlignment="1" applyProtection="1">
      <alignment horizontal="left" vertical="center"/>
      <protection locked="0"/>
    </xf>
    <xf numFmtId="0" fontId="10" fillId="8" borderId="13" xfId="0" applyFont="1" applyFill="1" applyBorder="1" applyAlignment="1" applyProtection="1">
      <alignment horizontal="left" vertical="center"/>
      <protection locked="0"/>
    </xf>
    <xf numFmtId="0" fontId="10" fillId="8" borderId="58" xfId="0" applyFont="1" applyFill="1" applyBorder="1" applyAlignment="1" applyProtection="1">
      <alignment horizontal="left" vertical="center"/>
      <protection locked="0"/>
    </xf>
    <xf numFmtId="49" fontId="10" fillId="11" borderId="28" xfId="0" applyNumberFormat="1" applyFont="1" applyFill="1" applyBorder="1" applyAlignment="1" applyProtection="1">
      <alignment horizontal="left" vertical="center"/>
      <protection locked="0"/>
    </xf>
    <xf numFmtId="49" fontId="0" fillId="11" borderId="13" xfId="0" applyNumberFormat="1" applyFill="1" applyBorder="1" applyAlignment="1" applyProtection="1">
      <alignment horizontal="left" vertical="center"/>
      <protection locked="0"/>
    </xf>
    <xf numFmtId="49" fontId="0" fillId="11" borderId="58" xfId="0" applyNumberFormat="1" applyFill="1" applyBorder="1" applyAlignment="1" applyProtection="1">
      <alignment horizontal="left" vertical="center"/>
      <protection locked="0"/>
    </xf>
    <xf numFmtId="49" fontId="91" fillId="11" borderId="28" xfId="2" applyNumberFormat="1" applyFont="1" applyFill="1" applyBorder="1" applyAlignment="1" applyProtection="1">
      <alignment horizontal="left" vertical="center"/>
      <protection locked="0"/>
    </xf>
    <xf numFmtId="49" fontId="10" fillId="11" borderId="13" xfId="0" applyNumberFormat="1" applyFont="1" applyFill="1" applyBorder="1" applyAlignment="1" applyProtection="1">
      <alignment horizontal="left" vertical="center"/>
      <protection locked="0"/>
    </xf>
    <xf numFmtId="49" fontId="10" fillId="11" borderId="58" xfId="0" applyNumberFormat="1" applyFont="1" applyFill="1" applyBorder="1" applyAlignment="1" applyProtection="1">
      <alignment horizontal="left" vertical="center"/>
      <protection locked="0"/>
    </xf>
    <xf numFmtId="0" fontId="100" fillId="0" borderId="0" xfId="0" applyFont="1" applyAlignment="1" applyProtection="1">
      <alignment horizontal="center" vertical="center"/>
    </xf>
    <xf numFmtId="179" fontId="10" fillId="0" borderId="124" xfId="0" applyNumberFormat="1" applyFont="1" applyBorder="1" applyAlignment="1" applyProtection="1">
      <alignment horizontal="left" vertical="center"/>
    </xf>
    <xf numFmtId="179" fontId="0" fillId="0" borderId="125" xfId="0" applyNumberFormat="1" applyBorder="1" applyAlignment="1" applyProtection="1">
      <alignment horizontal="left" vertical="center"/>
    </xf>
    <xf numFmtId="179" fontId="0" fillId="0" borderId="120" xfId="0" applyNumberFormat="1" applyBorder="1" applyAlignment="1" applyProtection="1">
      <alignment horizontal="left" vertical="center"/>
    </xf>
    <xf numFmtId="0" fontId="10" fillId="11" borderId="28" xfId="0" applyFont="1" applyFill="1" applyBorder="1" applyAlignment="1" applyProtection="1">
      <alignment horizontal="left" vertical="center"/>
      <protection locked="0"/>
    </xf>
    <xf numFmtId="0" fontId="0" fillId="11" borderId="13" xfId="0" applyFill="1" applyBorder="1" applyAlignment="1" applyProtection="1">
      <alignment horizontal="left" vertical="center"/>
      <protection locked="0"/>
    </xf>
    <xf numFmtId="0" fontId="0" fillId="11" borderId="58" xfId="0" applyFill="1" applyBorder="1" applyAlignment="1" applyProtection="1">
      <alignment horizontal="left" vertical="center"/>
      <protection locked="0"/>
    </xf>
    <xf numFmtId="0" fontId="67" fillId="0" borderId="0" xfId="0" applyFont="1" applyAlignment="1" applyProtection="1">
      <alignment horizontal="center" vertical="center"/>
    </xf>
    <xf numFmtId="0" fontId="10" fillId="8" borderId="28" xfId="0" applyFont="1" applyFill="1" applyBorder="1" applyAlignment="1" applyProtection="1">
      <alignment vertical="center"/>
      <protection locked="0"/>
    </xf>
    <xf numFmtId="0" fontId="10" fillId="8" borderId="13" xfId="0" applyFont="1" applyFill="1" applyBorder="1" applyAlignment="1" applyProtection="1">
      <alignment vertical="center"/>
      <protection locked="0"/>
    </xf>
    <xf numFmtId="0" fontId="10" fillId="8" borderId="58" xfId="0" applyFont="1" applyFill="1" applyBorder="1" applyAlignment="1" applyProtection="1">
      <alignment vertical="center"/>
      <protection locked="0"/>
    </xf>
    <xf numFmtId="177" fontId="10" fillId="11" borderId="28" xfId="0" applyNumberFormat="1" applyFont="1" applyFill="1" applyBorder="1" applyAlignment="1" applyProtection="1">
      <alignment horizontal="left" vertical="center"/>
      <protection locked="0"/>
    </xf>
    <xf numFmtId="177" fontId="10" fillId="11" borderId="13" xfId="0" applyNumberFormat="1" applyFont="1" applyFill="1" applyBorder="1" applyAlignment="1" applyProtection="1">
      <alignment horizontal="left" vertical="center"/>
      <protection locked="0"/>
    </xf>
    <xf numFmtId="177" fontId="10" fillId="11" borderId="58" xfId="0" applyNumberFormat="1" applyFont="1" applyFill="1" applyBorder="1" applyAlignment="1" applyProtection="1">
      <alignment horizontal="left" vertical="center"/>
      <protection locked="0"/>
    </xf>
    <xf numFmtId="0" fontId="9" fillId="0" borderId="53" xfId="0" applyFont="1" applyBorder="1" applyAlignment="1" applyProtection="1">
      <alignment horizontal="left" vertical="center" wrapText="1"/>
    </xf>
    <xf numFmtId="0" fontId="9" fillId="0" borderId="0" xfId="0" applyFont="1" applyAlignment="1" applyProtection="1">
      <alignment horizontal="left" vertical="center" wrapText="1"/>
    </xf>
    <xf numFmtId="0" fontId="9" fillId="0" borderId="19" xfId="0" applyFont="1" applyBorder="1" applyAlignment="1" applyProtection="1">
      <alignment horizontal="left" vertical="center" wrapText="1"/>
    </xf>
    <xf numFmtId="0" fontId="9" fillId="0" borderId="30" xfId="0" applyFont="1" applyBorder="1" applyAlignment="1" applyProtection="1">
      <alignment horizontal="left" vertical="center" wrapText="1"/>
    </xf>
    <xf numFmtId="0" fontId="61" fillId="0" borderId="124" xfId="0" applyFont="1" applyFill="1" applyBorder="1" applyAlignment="1" applyProtection="1">
      <alignment horizontal="left" vertical="center" wrapText="1"/>
    </xf>
    <xf numFmtId="0" fontId="61" fillId="0" borderId="125" xfId="0" applyFont="1" applyFill="1" applyBorder="1" applyAlignment="1" applyProtection="1">
      <alignment horizontal="left" vertical="center"/>
    </xf>
    <xf numFmtId="0" fontId="61" fillId="0" borderId="120" xfId="0" applyFont="1" applyFill="1" applyBorder="1" applyAlignment="1" applyProtection="1">
      <alignment horizontal="left" vertical="center"/>
    </xf>
    <xf numFmtId="0" fontId="0" fillId="20" borderId="2" xfId="0" applyFill="1" applyBorder="1" applyAlignment="1" applyProtection="1">
      <alignment horizontal="center" vertical="center"/>
    </xf>
    <xf numFmtId="0" fontId="0" fillId="20" borderId="93" xfId="0" applyFill="1" applyBorder="1" applyAlignment="1" applyProtection="1">
      <alignment horizontal="center" vertical="center"/>
    </xf>
    <xf numFmtId="0" fontId="0" fillId="20" borderId="3" xfId="0" applyFill="1" applyBorder="1" applyAlignment="1" applyProtection="1">
      <alignment horizontal="center" vertical="center"/>
    </xf>
    <xf numFmtId="0" fontId="0" fillId="20" borderId="2" xfId="0" applyFill="1" applyBorder="1" applyAlignment="1" applyProtection="1">
      <alignment horizontal="center" vertical="center" wrapText="1"/>
    </xf>
    <xf numFmtId="0" fontId="0" fillId="20" borderId="93" xfId="0" applyFill="1" applyBorder="1" applyAlignment="1" applyProtection="1">
      <alignment horizontal="center" vertical="center" wrapText="1"/>
    </xf>
    <xf numFmtId="0" fontId="0" fillId="20" borderId="3" xfId="0" applyFill="1" applyBorder="1" applyAlignment="1" applyProtection="1">
      <alignment horizontal="center" vertical="center" wrapText="1"/>
    </xf>
    <xf numFmtId="0" fontId="13" fillId="5" borderId="28" xfId="0" applyFont="1" applyFill="1" applyBorder="1" applyAlignment="1" applyProtection="1">
      <alignment horizontal="left" vertical="center" wrapText="1"/>
      <protection locked="0"/>
    </xf>
    <xf numFmtId="0" fontId="13" fillId="5" borderId="58" xfId="0" applyFont="1" applyFill="1" applyBorder="1" applyAlignment="1" applyProtection="1">
      <alignment horizontal="left" vertical="center" wrapText="1"/>
      <protection locked="0"/>
    </xf>
    <xf numFmtId="0" fontId="38" fillId="0" borderId="0" xfId="0" applyFont="1" applyBorder="1" applyAlignment="1" applyProtection="1">
      <alignment horizontal="left" vertical="top" wrapText="1"/>
    </xf>
    <xf numFmtId="0" fontId="13" fillId="0" borderId="28" xfId="0" applyFont="1" applyBorder="1" applyAlignment="1" applyProtection="1">
      <alignment horizontal="left" vertical="center" wrapText="1"/>
    </xf>
    <xf numFmtId="0" fontId="13" fillId="0" borderId="58" xfId="0" applyFont="1" applyBorder="1" applyAlignment="1" applyProtection="1">
      <alignment horizontal="left" vertical="center" wrapText="1"/>
    </xf>
    <xf numFmtId="0" fontId="61" fillId="0" borderId="0" xfId="0" applyFont="1" applyAlignment="1" applyProtection="1">
      <alignment horizontal="left" vertical="top" wrapText="1"/>
    </xf>
    <xf numFmtId="0" fontId="15" fillId="9" borderId="0" xfId="0" applyFont="1" applyFill="1" applyAlignment="1" applyProtection="1">
      <alignment horizontal="center" vertical="center" wrapText="1"/>
    </xf>
    <xf numFmtId="0" fontId="15" fillId="9" borderId="0" xfId="0" applyFont="1" applyFill="1" applyAlignment="1" applyProtection="1">
      <alignment horizontal="center" vertical="center"/>
    </xf>
    <xf numFmtId="0" fontId="51" fillId="0" borderId="0" xfId="0" applyFont="1" applyAlignment="1" applyProtection="1">
      <alignment horizontal="right" vertical="center" wrapText="1"/>
    </xf>
    <xf numFmtId="179" fontId="7" fillId="9" borderId="124" xfId="0" applyNumberFormat="1" applyFont="1" applyFill="1" applyBorder="1" applyAlignment="1" applyProtection="1">
      <alignment horizontal="left" vertical="center" shrinkToFit="1"/>
    </xf>
    <xf numFmtId="179" fontId="7" fillId="9" borderId="120" xfId="0" applyNumberFormat="1" applyFont="1" applyFill="1" applyBorder="1" applyAlignment="1" applyProtection="1">
      <alignment horizontal="left" vertical="center" shrinkToFit="1"/>
    </xf>
    <xf numFmtId="0" fontId="57" fillId="9" borderId="133" xfId="0" applyFont="1" applyFill="1" applyBorder="1" applyAlignment="1" applyProtection="1">
      <alignment horizontal="left" vertical="center" wrapText="1"/>
    </xf>
    <xf numFmtId="0" fontId="13" fillId="2" borderId="66" xfId="0" applyFont="1" applyFill="1" applyBorder="1" applyAlignment="1" applyProtection="1">
      <alignment horizontal="center" vertical="center"/>
    </xf>
    <xf numFmtId="0" fontId="13" fillId="2" borderId="67" xfId="0" applyFont="1" applyFill="1" applyBorder="1" applyAlignment="1" applyProtection="1">
      <alignment horizontal="center" vertical="center"/>
    </xf>
    <xf numFmtId="0" fontId="45" fillId="15" borderId="124" xfId="21" applyFont="1" applyFill="1" applyBorder="1" applyAlignment="1" applyProtection="1">
      <alignment horizontal="center" vertical="center"/>
      <protection locked="0"/>
    </xf>
    <xf numFmtId="0" fontId="45" fillId="15" borderId="125" xfId="21" applyFont="1" applyFill="1" applyBorder="1" applyAlignment="1" applyProtection="1">
      <alignment horizontal="center" vertical="center"/>
      <protection locked="0"/>
    </xf>
    <xf numFmtId="0" fontId="45" fillId="15" borderId="120" xfId="21" applyFont="1" applyFill="1" applyBorder="1" applyAlignment="1" applyProtection="1">
      <alignment horizontal="center" vertical="center"/>
      <protection locked="0"/>
    </xf>
    <xf numFmtId="0" fontId="45" fillId="15" borderId="198" xfId="21" applyFont="1" applyFill="1" applyBorder="1" applyAlignment="1" applyProtection="1">
      <alignment horizontal="center" vertical="center" wrapText="1"/>
      <protection locked="0"/>
    </xf>
    <xf numFmtId="0" fontId="45" fillId="15" borderId="212" xfId="21" applyFont="1" applyFill="1" applyBorder="1" applyAlignment="1" applyProtection="1">
      <alignment horizontal="center" vertical="center" wrapText="1"/>
      <protection locked="0"/>
    </xf>
    <xf numFmtId="0" fontId="45" fillId="15" borderId="43" xfId="21" applyFont="1" applyFill="1" applyBorder="1" applyAlignment="1" applyProtection="1">
      <alignment horizontal="center" vertical="center" wrapText="1"/>
      <protection locked="0"/>
    </xf>
    <xf numFmtId="0" fontId="45" fillId="15" borderId="123" xfId="21" applyFont="1" applyFill="1" applyBorder="1" applyAlignment="1" applyProtection="1">
      <alignment horizontal="center" vertical="center" wrapText="1"/>
      <protection locked="0"/>
    </xf>
    <xf numFmtId="0" fontId="45" fillId="15" borderId="123" xfId="21" applyFont="1" applyFill="1" applyBorder="1" applyAlignment="1" applyProtection="1">
      <alignment horizontal="center" vertical="center"/>
      <protection locked="0"/>
    </xf>
    <xf numFmtId="0" fontId="45" fillId="15" borderId="43" xfId="21" applyFont="1" applyFill="1" applyBorder="1" applyAlignment="1" applyProtection="1">
      <alignment horizontal="center" vertical="center"/>
      <protection locked="0"/>
    </xf>
    <xf numFmtId="0" fontId="45" fillId="15" borderId="198" xfId="21" applyFont="1" applyFill="1" applyBorder="1" applyAlignment="1" applyProtection="1">
      <alignment horizontal="center" vertical="center"/>
      <protection locked="0"/>
    </xf>
    <xf numFmtId="0" fontId="45" fillId="20" borderId="198" xfId="21" applyFont="1" applyFill="1" applyBorder="1" applyAlignment="1" applyProtection="1">
      <alignment horizontal="center" vertical="center"/>
    </xf>
    <xf numFmtId="0" fontId="45" fillId="20" borderId="43" xfId="21" applyFont="1" applyFill="1" applyBorder="1" applyAlignment="1" applyProtection="1">
      <alignment horizontal="center" vertical="center"/>
    </xf>
    <xf numFmtId="0" fontId="45" fillId="15" borderId="198" xfId="21" applyFont="1" applyFill="1" applyBorder="1" applyAlignment="1" applyProtection="1">
      <alignment horizontal="center" vertical="center"/>
    </xf>
    <xf numFmtId="0" fontId="45" fillId="15" borderId="43" xfId="21" applyFont="1" applyFill="1" applyBorder="1" applyAlignment="1" applyProtection="1">
      <alignment horizontal="center" vertical="center"/>
    </xf>
    <xf numFmtId="0" fontId="45" fillId="15" borderId="198" xfId="21" applyFont="1" applyFill="1" applyBorder="1" applyAlignment="1" applyProtection="1">
      <alignment horizontal="center" vertical="center" wrapText="1"/>
    </xf>
    <xf numFmtId="0" fontId="45" fillId="15" borderId="43" xfId="21" applyFont="1" applyFill="1" applyBorder="1" applyAlignment="1" applyProtection="1">
      <alignment horizontal="center" vertical="center" wrapText="1"/>
    </xf>
    <xf numFmtId="0" fontId="15" fillId="10" borderId="0" xfId="0" applyFont="1" applyFill="1" applyAlignment="1" applyProtection="1">
      <alignment horizontal="center" vertical="center"/>
    </xf>
    <xf numFmtId="0" fontId="0" fillId="0" borderId="65" xfId="0" applyBorder="1" applyAlignment="1" applyProtection="1">
      <alignment horizontal="right" vertical="center" wrapText="1"/>
    </xf>
    <xf numFmtId="179" fontId="0" fillId="10" borderId="124" xfId="0" applyNumberFormat="1" applyFill="1" applyBorder="1" applyAlignment="1" applyProtection="1">
      <alignment horizontal="left" vertical="center" shrinkToFit="1"/>
    </xf>
    <xf numFmtId="179" fontId="0" fillId="10" borderId="125" xfId="0" applyNumberFormat="1" applyFill="1" applyBorder="1" applyAlignment="1" applyProtection="1">
      <alignment horizontal="left" vertical="center" shrinkToFit="1"/>
    </xf>
    <xf numFmtId="179" fontId="0" fillId="10" borderId="120" xfId="0" applyNumberFormat="1" applyFill="1" applyBorder="1" applyAlignment="1" applyProtection="1">
      <alignment horizontal="left" vertical="center" shrinkToFit="1"/>
    </xf>
    <xf numFmtId="0" fontId="102" fillId="0" borderId="0" xfId="21" applyFont="1" applyAlignment="1" applyProtection="1">
      <alignment vertical="top" wrapText="1"/>
    </xf>
    <xf numFmtId="0" fontId="64" fillId="0" borderId="124" xfId="21" applyFont="1" applyBorder="1" applyAlignment="1" applyProtection="1">
      <alignment horizontal="center" vertical="center"/>
    </xf>
    <xf numFmtId="0" fontId="64" fillId="0" borderId="125" xfId="21" applyFont="1" applyBorder="1" applyAlignment="1" applyProtection="1">
      <alignment horizontal="center" vertical="center"/>
    </xf>
    <xf numFmtId="0" fontId="64" fillId="0" borderId="120" xfId="21" applyFont="1" applyBorder="1" applyAlignment="1" applyProtection="1">
      <alignment horizontal="center" vertical="center"/>
    </xf>
    <xf numFmtId="0" fontId="64" fillId="0" borderId="123" xfId="21" applyFont="1" applyBorder="1" applyAlignment="1" applyProtection="1">
      <alignment horizontal="center" vertical="center"/>
    </xf>
    <xf numFmtId="0" fontId="45" fillId="15" borderId="124" xfId="21" applyFont="1" applyFill="1" applyBorder="1" applyAlignment="1" applyProtection="1">
      <alignment horizontal="center" vertical="center"/>
    </xf>
    <xf numFmtId="0" fontId="45" fillId="15" borderId="125" xfId="21" applyFont="1" applyFill="1" applyBorder="1" applyAlignment="1" applyProtection="1">
      <alignment horizontal="center" vertical="center"/>
    </xf>
    <xf numFmtId="0" fontId="45" fillId="15" borderId="120" xfId="21" applyFont="1" applyFill="1" applyBorder="1" applyAlignment="1" applyProtection="1">
      <alignment horizontal="center" vertical="center"/>
    </xf>
    <xf numFmtId="0" fontId="45" fillId="15" borderId="123" xfId="21" applyFont="1" applyFill="1" applyBorder="1" applyAlignment="1" applyProtection="1">
      <alignment horizontal="center" vertical="center" wrapText="1"/>
    </xf>
    <xf numFmtId="0" fontId="45" fillId="15" borderId="123" xfId="21" applyFont="1" applyFill="1" applyBorder="1" applyAlignment="1" applyProtection="1">
      <alignment horizontal="center" vertical="center"/>
    </xf>
    <xf numFmtId="0" fontId="45" fillId="15" borderId="212" xfId="21" applyFont="1" applyFill="1" applyBorder="1" applyAlignment="1" applyProtection="1">
      <alignment horizontal="center" vertical="center" wrapText="1"/>
    </xf>
    <xf numFmtId="0" fontId="103" fillId="10" borderId="0" xfId="0" applyFont="1" applyFill="1" applyAlignment="1" applyProtection="1">
      <alignment horizontal="center" vertical="center"/>
    </xf>
    <xf numFmtId="179" fontId="38" fillId="0" borderId="0" xfId="0" applyNumberFormat="1" applyFont="1" applyAlignment="1" applyProtection="1">
      <alignment horizontal="left" vertical="top" wrapText="1"/>
    </xf>
    <xf numFmtId="0" fontId="57" fillId="2" borderId="196" xfId="0" applyFont="1" applyFill="1" applyBorder="1" applyAlignment="1" applyProtection="1">
      <alignment horizontal="left" vertical="center" wrapText="1"/>
    </xf>
    <xf numFmtId="0" fontId="57" fillId="2" borderId="128" xfId="0" applyFont="1" applyFill="1" applyBorder="1" applyAlignment="1" applyProtection="1">
      <alignment horizontal="left" vertical="center" wrapText="1"/>
    </xf>
    <xf numFmtId="0" fontId="13" fillId="14" borderId="28" xfId="0" applyFont="1" applyFill="1" applyBorder="1" applyAlignment="1" applyProtection="1">
      <alignment horizontal="center" vertical="center" wrapText="1"/>
      <protection locked="0"/>
    </xf>
    <xf numFmtId="0" fontId="13" fillId="14" borderId="13" xfId="0" applyFont="1" applyFill="1" applyBorder="1" applyAlignment="1" applyProtection="1">
      <alignment horizontal="center" vertical="center" wrapText="1"/>
      <protection locked="0"/>
    </xf>
    <xf numFmtId="0" fontId="13" fillId="14" borderId="58" xfId="0" applyFont="1" applyFill="1" applyBorder="1" applyAlignment="1" applyProtection="1">
      <alignment horizontal="center" vertical="center" wrapText="1"/>
      <protection locked="0"/>
    </xf>
    <xf numFmtId="0" fontId="13" fillId="14" borderId="55" xfId="0" applyFont="1" applyFill="1" applyBorder="1" applyAlignment="1" applyProtection="1">
      <alignment horizontal="center" vertical="center" wrapText="1"/>
      <protection locked="0"/>
    </xf>
    <xf numFmtId="0" fontId="13" fillId="14" borderId="14" xfId="0" applyFont="1" applyFill="1" applyBorder="1" applyAlignment="1" applyProtection="1">
      <alignment horizontal="center" vertical="center" wrapText="1"/>
      <protection locked="0"/>
    </xf>
    <xf numFmtId="0" fontId="13" fillId="14" borderId="59" xfId="0" applyFont="1" applyFill="1" applyBorder="1" applyAlignment="1" applyProtection="1">
      <alignment horizontal="center" vertical="center" wrapText="1"/>
      <protection locked="0"/>
    </xf>
    <xf numFmtId="0" fontId="57" fillId="18" borderId="124" xfId="0" applyFont="1" applyFill="1" applyBorder="1" applyAlignment="1" applyProtection="1">
      <alignment horizontal="left" vertical="center" wrapText="1"/>
    </xf>
    <xf numFmtId="0" fontId="57" fillId="18" borderId="125" xfId="0" applyFont="1" applyFill="1" applyBorder="1" applyAlignment="1" applyProtection="1">
      <alignment horizontal="left" vertical="center" wrapText="1"/>
    </xf>
    <xf numFmtId="0" fontId="13" fillId="2" borderId="196" xfId="0" applyFont="1" applyFill="1" applyBorder="1" applyAlignment="1" applyProtection="1">
      <alignment horizontal="center" vertical="center" wrapText="1"/>
    </xf>
    <xf numFmtId="0" fontId="13" fillId="2" borderId="207" xfId="0" applyFont="1" applyFill="1" applyBorder="1" applyAlignment="1" applyProtection="1">
      <alignment horizontal="center" vertical="center"/>
    </xf>
    <xf numFmtId="0" fontId="13" fillId="2" borderId="197" xfId="0" applyFont="1" applyFill="1" applyBorder="1" applyAlignment="1" applyProtection="1">
      <alignment horizontal="center" vertical="center"/>
    </xf>
    <xf numFmtId="0" fontId="13" fillId="2" borderId="128" xfId="0" applyFont="1" applyFill="1" applyBorder="1" applyAlignment="1" applyProtection="1">
      <alignment horizontal="center" vertical="center"/>
    </xf>
    <xf numFmtId="0" fontId="13" fillId="2" borderId="0" xfId="0" applyFont="1" applyFill="1" applyAlignment="1" applyProtection="1">
      <alignment horizontal="center" vertical="center"/>
    </xf>
    <xf numFmtId="0" fontId="13" fillId="2" borderId="21" xfId="0" applyFont="1" applyFill="1" applyBorder="1" applyAlignment="1" applyProtection="1">
      <alignment horizontal="center" vertical="center"/>
    </xf>
    <xf numFmtId="0" fontId="13" fillId="10" borderId="182" xfId="0" applyFont="1" applyFill="1" applyBorder="1" applyAlignment="1" applyProtection="1">
      <alignment horizontal="center" vertical="center" wrapText="1"/>
    </xf>
    <xf numFmtId="0" fontId="13" fillId="5" borderId="68" xfId="0" applyFont="1" applyFill="1" applyBorder="1" applyAlignment="1" applyProtection="1">
      <alignment horizontal="left" vertical="top" wrapText="1"/>
      <protection locked="0"/>
    </xf>
    <xf numFmtId="0" fontId="13" fillId="5" borderId="71" xfId="0" applyFont="1" applyFill="1" applyBorder="1" applyAlignment="1" applyProtection="1">
      <alignment horizontal="left" vertical="top" wrapText="1"/>
      <protection locked="0"/>
    </xf>
    <xf numFmtId="0" fontId="13" fillId="5" borderId="60" xfId="0" applyFont="1" applyFill="1" applyBorder="1" applyAlignment="1" applyProtection="1">
      <alignment horizontal="left" vertical="top" wrapText="1"/>
      <protection locked="0"/>
    </xf>
    <xf numFmtId="0" fontId="13" fillId="5" borderId="52" xfId="0" applyFont="1" applyFill="1" applyBorder="1" applyAlignment="1" applyProtection="1">
      <alignment horizontal="left" vertical="top" wrapText="1"/>
      <protection locked="0"/>
    </xf>
    <xf numFmtId="0" fontId="13" fillId="5" borderId="0" xfId="0" applyFont="1" applyFill="1" applyAlignment="1" applyProtection="1">
      <alignment horizontal="left" vertical="top" wrapText="1"/>
      <protection locked="0"/>
    </xf>
    <xf numFmtId="0" fontId="13" fillId="5" borderId="61" xfId="0" applyFont="1" applyFill="1" applyBorder="1" applyAlignment="1" applyProtection="1">
      <alignment horizontal="left" vertical="top" wrapText="1"/>
      <protection locked="0"/>
    </xf>
    <xf numFmtId="0" fontId="13" fillId="5" borderId="55" xfId="0" applyFont="1" applyFill="1" applyBorder="1" applyAlignment="1" applyProtection="1">
      <alignment horizontal="left" vertical="top" wrapText="1"/>
      <protection locked="0"/>
    </xf>
    <xf numFmtId="0" fontId="13" fillId="5" borderId="14" xfId="0" applyFont="1" applyFill="1" applyBorder="1" applyAlignment="1" applyProtection="1">
      <alignment horizontal="left" vertical="top" wrapText="1"/>
      <protection locked="0"/>
    </xf>
    <xf numFmtId="0" fontId="13" fillId="5" borderId="59" xfId="0" applyFont="1" applyFill="1" applyBorder="1" applyAlignment="1" applyProtection="1">
      <alignment horizontal="left" vertical="top" wrapText="1"/>
      <protection locked="0"/>
    </xf>
    <xf numFmtId="0" fontId="38" fillId="0" borderId="0" xfId="0" applyFont="1" applyAlignment="1" applyProtection="1">
      <alignment horizontal="left" vertical="top" wrapText="1"/>
    </xf>
    <xf numFmtId="0" fontId="57" fillId="9" borderId="0" xfId="0" applyFont="1" applyFill="1" applyAlignment="1" applyProtection="1">
      <alignment horizontal="left" vertical="center" wrapText="1"/>
    </xf>
    <xf numFmtId="0" fontId="6" fillId="0" borderId="0" xfId="0" applyFont="1" applyAlignment="1" applyProtection="1">
      <alignment horizontal="right" vertical="center" wrapText="1"/>
    </xf>
    <xf numFmtId="0" fontId="6" fillId="0" borderId="65" xfId="0" applyFont="1" applyBorder="1" applyAlignment="1" applyProtection="1">
      <alignment horizontal="right" vertical="center" wrapText="1"/>
    </xf>
    <xf numFmtId="179" fontId="0" fillId="9" borderId="123" xfId="0" applyNumberFormat="1" applyFill="1" applyBorder="1" applyAlignment="1" applyProtection="1">
      <alignment horizontal="left" vertical="center" shrinkToFit="1"/>
    </xf>
    <xf numFmtId="179" fontId="0" fillId="9" borderId="123" xfId="0" applyNumberFormat="1" applyFill="1" applyBorder="1" applyAlignment="1" applyProtection="1">
      <alignment vertical="center" shrinkToFit="1"/>
    </xf>
    <xf numFmtId="0" fontId="7" fillId="2" borderId="124" xfId="0" applyFont="1" applyFill="1" applyBorder="1" applyAlignment="1" applyProtection="1">
      <alignment horizontal="left" vertical="center" wrapText="1"/>
      <protection locked="0"/>
    </xf>
    <xf numFmtId="0" fontId="7" fillId="2" borderId="125" xfId="0" applyFont="1" applyFill="1" applyBorder="1" applyAlignment="1" applyProtection="1">
      <alignment horizontal="left" vertical="center" wrapText="1"/>
      <protection locked="0"/>
    </xf>
    <xf numFmtId="0" fontId="13" fillId="5" borderId="13" xfId="0" applyFont="1" applyFill="1" applyBorder="1" applyAlignment="1" applyProtection="1">
      <alignment horizontal="left" vertical="center" wrapText="1"/>
      <protection locked="0"/>
    </xf>
    <xf numFmtId="0" fontId="7" fillId="2" borderId="124" xfId="0" applyFont="1" applyFill="1" applyBorder="1" applyAlignment="1" applyProtection="1">
      <alignment horizontal="left" vertical="center"/>
      <protection locked="0"/>
    </xf>
    <xf numFmtId="0" fontId="7" fillId="2" borderId="125" xfId="0" applyFont="1" applyFill="1" applyBorder="1" applyAlignment="1" applyProtection="1">
      <alignment horizontal="left" vertical="center"/>
      <protection locked="0"/>
    </xf>
    <xf numFmtId="0" fontId="0" fillId="2" borderId="124" xfId="0" applyFill="1" applyBorder="1" applyAlignment="1" applyProtection="1">
      <alignment horizontal="left" vertical="center"/>
      <protection locked="0"/>
    </xf>
    <xf numFmtId="0" fontId="0" fillId="2" borderId="125" xfId="0" applyFill="1" applyBorder="1" applyAlignment="1" applyProtection="1">
      <alignment horizontal="left" vertical="center"/>
      <protection locked="0"/>
    </xf>
    <xf numFmtId="0" fontId="0" fillId="2" borderId="124" xfId="0" applyFill="1" applyBorder="1" applyAlignment="1" applyProtection="1">
      <alignment horizontal="left" vertical="center" wrapText="1"/>
      <protection locked="0"/>
    </xf>
    <xf numFmtId="0" fontId="0" fillId="2" borderId="125" xfId="0" applyFill="1" applyBorder="1" applyAlignment="1" applyProtection="1">
      <alignment horizontal="left" vertical="center" wrapText="1"/>
      <protection locked="0"/>
    </xf>
    <xf numFmtId="0" fontId="7" fillId="2" borderId="198" xfId="0" applyFont="1" applyFill="1" applyBorder="1" applyAlignment="1" applyProtection="1">
      <alignment horizontal="center" vertical="center"/>
    </xf>
    <xf numFmtId="0" fontId="7" fillId="2" borderId="43" xfId="0" applyFont="1" applyFill="1" applyBorder="1" applyAlignment="1" applyProtection="1">
      <alignment horizontal="center" vertical="center"/>
    </xf>
    <xf numFmtId="0" fontId="0" fillId="2" borderId="196" xfId="0" applyFill="1" applyBorder="1" applyAlignment="1" applyProtection="1">
      <alignment horizontal="left" vertical="center" wrapText="1"/>
      <protection locked="0"/>
    </xf>
    <xf numFmtId="0" fontId="7" fillId="2" borderId="207" xfId="0" applyFont="1" applyFill="1" applyBorder="1" applyAlignment="1" applyProtection="1">
      <alignment horizontal="left" vertical="center" wrapText="1"/>
      <protection locked="0"/>
    </xf>
    <xf numFmtId="0" fontId="7" fillId="2" borderId="89" xfId="0" applyFont="1" applyFill="1" applyBorder="1" applyAlignment="1" applyProtection="1">
      <alignment horizontal="left" vertical="center" wrapText="1"/>
      <protection locked="0"/>
    </xf>
    <xf numFmtId="0" fontId="7" fillId="2" borderId="133" xfId="0" applyFont="1" applyFill="1" applyBorder="1" applyAlignment="1" applyProtection="1">
      <alignment horizontal="left" vertical="center" wrapText="1"/>
      <protection locked="0"/>
    </xf>
    <xf numFmtId="0" fontId="13" fillId="5" borderId="208" xfId="0" applyFont="1" applyFill="1" applyBorder="1" applyAlignment="1" applyProtection="1">
      <alignment horizontal="left" vertical="center" wrapText="1"/>
      <protection locked="0"/>
    </xf>
    <xf numFmtId="0" fontId="13" fillId="5" borderId="209" xfId="0" applyFont="1" applyFill="1" applyBorder="1" applyAlignment="1" applyProtection="1">
      <alignment horizontal="left" vertical="center" wrapText="1"/>
      <protection locked="0"/>
    </xf>
    <xf numFmtId="0" fontId="13" fillId="5" borderId="21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center" vertical="center" wrapText="1"/>
    </xf>
    <xf numFmtId="0" fontId="0" fillId="0" borderId="212" xfId="0" applyBorder="1" applyAlignment="1" applyProtection="1">
      <alignment horizontal="center" vertical="center" wrapText="1"/>
    </xf>
    <xf numFmtId="0" fontId="0" fillId="0" borderId="43" xfId="0" applyBorder="1" applyAlignment="1" applyProtection="1">
      <alignment horizontal="center" vertical="center" wrapText="1"/>
    </xf>
    <xf numFmtId="0" fontId="0" fillId="2" borderId="6"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2" borderId="207" xfId="0" applyFill="1" applyBorder="1" applyAlignment="1" applyProtection="1">
      <alignment horizontal="left" vertical="center" wrapText="1"/>
      <protection locked="0"/>
    </xf>
    <xf numFmtId="0" fontId="7" fillId="2" borderId="8"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0" fillId="2" borderId="32" xfId="0" applyFill="1"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117" xfId="0" applyBorder="1" applyAlignment="1" applyProtection="1">
      <alignment horizontal="center" vertical="center" wrapText="1"/>
      <protection locked="0"/>
    </xf>
    <xf numFmtId="49" fontId="13" fillId="5" borderId="28" xfId="0" applyNumberFormat="1" applyFont="1" applyFill="1" applyBorder="1" applyAlignment="1" applyProtection="1">
      <alignment horizontal="left" vertical="center" wrapText="1"/>
      <protection locked="0"/>
    </xf>
    <xf numFmtId="49" fontId="13" fillId="5" borderId="13" xfId="0" applyNumberFormat="1" applyFont="1" applyFill="1" applyBorder="1" applyAlignment="1" applyProtection="1">
      <alignment horizontal="left" vertical="center" wrapText="1"/>
      <protection locked="0"/>
    </xf>
    <xf numFmtId="49" fontId="13" fillId="5" borderId="58" xfId="0" applyNumberFormat="1" applyFont="1" applyFill="1" applyBorder="1" applyAlignment="1" applyProtection="1">
      <alignment horizontal="left" vertical="center" wrapText="1"/>
      <protection locked="0"/>
    </xf>
    <xf numFmtId="0" fontId="13" fillId="2" borderId="28"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58" xfId="0" applyFont="1" applyFill="1" applyBorder="1" applyAlignment="1" applyProtection="1">
      <alignment horizontal="center" vertical="center" wrapText="1"/>
      <protection locked="0"/>
    </xf>
    <xf numFmtId="49" fontId="13" fillId="15" borderId="28" xfId="0" applyNumberFormat="1" applyFont="1" applyFill="1" applyBorder="1" applyAlignment="1" applyProtection="1">
      <alignment horizontal="center" vertical="center"/>
      <protection locked="0"/>
    </xf>
    <xf numFmtId="49" fontId="13" fillId="15" borderId="13" xfId="0" applyNumberFormat="1" applyFont="1" applyFill="1" applyBorder="1" applyAlignment="1" applyProtection="1">
      <alignment horizontal="center" vertical="center"/>
      <protection locked="0"/>
    </xf>
    <xf numFmtId="49" fontId="13" fillId="15" borderId="58" xfId="0" applyNumberFormat="1"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wrapText="1"/>
      <protection locked="0"/>
    </xf>
    <xf numFmtId="49" fontId="13" fillId="5" borderId="52" xfId="0" applyNumberFormat="1" applyFont="1" applyFill="1" applyBorder="1" applyAlignment="1" applyProtection="1">
      <alignment horizontal="left" vertical="center" wrapText="1"/>
      <protection locked="0"/>
    </xf>
    <xf numFmtId="49" fontId="13" fillId="5" borderId="0" xfId="0" applyNumberFormat="1" applyFont="1" applyFill="1" applyAlignment="1" applyProtection="1">
      <alignment horizontal="left" vertical="center" wrapText="1"/>
      <protection locked="0"/>
    </xf>
    <xf numFmtId="49" fontId="13" fillId="5" borderId="61" xfId="0" applyNumberFormat="1" applyFont="1" applyFill="1" applyBorder="1" applyAlignment="1" applyProtection="1">
      <alignment horizontal="left" vertical="center" wrapText="1"/>
      <protection locked="0"/>
    </xf>
    <xf numFmtId="0" fontId="13" fillId="2" borderId="0" xfId="0" applyFont="1" applyFill="1" applyAlignment="1" applyProtection="1">
      <alignment horizontal="center" vertical="center" wrapText="1"/>
      <protection locked="0"/>
    </xf>
    <xf numFmtId="0" fontId="14" fillId="2" borderId="32" xfId="0" applyFont="1" applyFill="1" applyBorder="1" applyAlignment="1" applyProtection="1">
      <alignment horizontal="center" vertical="center" wrapText="1"/>
      <protection locked="0"/>
    </xf>
    <xf numFmtId="0" fontId="14" fillId="2" borderId="33" xfId="0" applyFont="1" applyFill="1" applyBorder="1" applyAlignment="1" applyProtection="1">
      <alignment horizontal="center" vertical="center" wrapText="1"/>
      <protection locked="0"/>
    </xf>
    <xf numFmtId="0" fontId="14" fillId="2" borderId="117" xfId="0" applyFont="1" applyFill="1" applyBorder="1" applyAlignment="1" applyProtection="1">
      <alignment horizontal="center" vertical="center" wrapText="1"/>
      <protection locked="0"/>
    </xf>
    <xf numFmtId="0" fontId="13" fillId="18" borderId="198" xfId="0" applyFont="1" applyFill="1" applyBorder="1" applyAlignment="1" applyProtection="1">
      <alignment horizontal="center" vertical="center"/>
    </xf>
    <xf numFmtId="0" fontId="13" fillId="18" borderId="212" xfId="0" applyFont="1" applyFill="1" applyBorder="1" applyAlignment="1" applyProtection="1">
      <alignment horizontal="center" vertical="center"/>
    </xf>
    <xf numFmtId="0" fontId="13" fillId="18" borderId="43" xfId="0" applyFont="1" applyFill="1" applyBorder="1" applyAlignment="1" applyProtection="1">
      <alignment horizontal="center" vertical="center"/>
    </xf>
    <xf numFmtId="0" fontId="13" fillId="15" borderId="55" xfId="0" applyFont="1" applyFill="1" applyBorder="1" applyAlignment="1" applyProtection="1">
      <alignment horizontal="center" vertical="center"/>
      <protection locked="0"/>
    </xf>
    <xf numFmtId="0" fontId="13" fillId="15" borderId="14" xfId="0" applyFont="1" applyFill="1" applyBorder="1" applyAlignment="1" applyProtection="1">
      <alignment horizontal="center" vertical="center"/>
      <protection locked="0"/>
    </xf>
    <xf numFmtId="0" fontId="13" fillId="15" borderId="59" xfId="0" applyFont="1" applyFill="1" applyBorder="1" applyAlignment="1" applyProtection="1">
      <alignment horizontal="center" vertical="center"/>
      <protection locked="0"/>
    </xf>
    <xf numFmtId="179" fontId="0" fillId="9" borderId="124" xfId="0" applyNumberFormat="1" applyFill="1" applyBorder="1" applyAlignment="1" applyProtection="1">
      <alignment horizontal="left" vertical="center" shrinkToFit="1"/>
    </xf>
    <xf numFmtId="179" fontId="0" fillId="9" borderId="125" xfId="0" applyNumberFormat="1" applyFill="1" applyBorder="1" applyAlignment="1" applyProtection="1">
      <alignment horizontal="left" vertical="center" shrinkToFit="1"/>
    </xf>
    <xf numFmtId="179" fontId="0" fillId="9" borderId="120" xfId="0" applyNumberFormat="1" applyFill="1" applyBorder="1" applyAlignment="1" applyProtection="1">
      <alignment horizontal="left" vertical="center" shrinkToFit="1"/>
    </xf>
    <xf numFmtId="0" fontId="13" fillId="2" borderId="124" xfId="0" applyFont="1" applyFill="1" applyBorder="1" applyAlignment="1" applyProtection="1">
      <alignment horizontal="left" vertical="center"/>
      <protection locked="0"/>
    </xf>
    <xf numFmtId="0" fontId="13" fillId="2" borderId="125" xfId="0" applyFont="1" applyFill="1" applyBorder="1" applyAlignment="1" applyProtection="1">
      <alignment horizontal="left" vertical="center"/>
      <protection locked="0"/>
    </xf>
    <xf numFmtId="0" fontId="13" fillId="4" borderId="28" xfId="0" applyFont="1" applyFill="1" applyBorder="1" applyAlignment="1" applyProtection="1">
      <alignment horizontal="center" vertical="center"/>
      <protection locked="0"/>
    </xf>
    <xf numFmtId="0" fontId="13" fillId="4" borderId="13" xfId="0" applyFont="1" applyFill="1" applyBorder="1" applyAlignment="1" applyProtection="1">
      <alignment horizontal="center" vertical="center"/>
      <protection locked="0"/>
    </xf>
    <xf numFmtId="0" fontId="13" fillId="4" borderId="58" xfId="0" applyFont="1" applyFill="1" applyBorder="1" applyAlignment="1" applyProtection="1">
      <alignment horizontal="center" vertical="center"/>
      <protection locked="0"/>
    </xf>
    <xf numFmtId="0" fontId="13" fillId="4" borderId="28" xfId="0" applyFont="1" applyFill="1" applyBorder="1" applyAlignment="1" applyProtection="1">
      <alignment horizontal="center" vertical="center" shrinkToFit="1"/>
      <protection locked="0"/>
    </xf>
    <xf numFmtId="0" fontId="13" fillId="4" borderId="13" xfId="0" applyFont="1" applyFill="1" applyBorder="1" applyAlignment="1" applyProtection="1">
      <alignment horizontal="center" vertical="center" shrinkToFit="1"/>
      <protection locked="0"/>
    </xf>
    <xf numFmtId="0" fontId="13" fillId="4" borderId="58" xfId="0" applyFont="1" applyFill="1" applyBorder="1" applyAlignment="1" applyProtection="1">
      <alignment horizontal="center" vertical="center" shrinkToFit="1"/>
      <protection locked="0"/>
    </xf>
    <xf numFmtId="0" fontId="13" fillId="18" borderId="123" xfId="0" applyFont="1" applyFill="1" applyBorder="1" applyAlignment="1" applyProtection="1">
      <alignment horizontal="center" vertical="center"/>
    </xf>
    <xf numFmtId="0" fontId="13" fillId="18" borderId="123" xfId="0" applyFont="1" applyFill="1" applyBorder="1" applyAlignment="1" applyProtection="1">
      <alignment horizontal="left" vertical="center"/>
      <protection locked="0"/>
    </xf>
    <xf numFmtId="0" fontId="13" fillId="18" borderId="43" xfId="0" applyFont="1" applyFill="1" applyBorder="1" applyAlignment="1" applyProtection="1">
      <alignment horizontal="left" vertical="center"/>
      <protection locked="0"/>
    </xf>
    <xf numFmtId="0" fontId="13" fillId="18" borderId="124" xfId="0" applyFont="1" applyFill="1" applyBorder="1" applyAlignment="1" applyProtection="1">
      <alignment horizontal="left" vertical="center"/>
      <protection locked="0"/>
    </xf>
    <xf numFmtId="0" fontId="13" fillId="2" borderId="198" xfId="0" applyFont="1" applyFill="1" applyBorder="1" applyAlignment="1" applyProtection="1">
      <alignment horizontal="center" vertical="center"/>
    </xf>
    <xf numFmtId="0" fontId="13" fillId="2" borderId="43" xfId="0" applyFont="1" applyFill="1" applyBorder="1" applyAlignment="1" applyProtection="1">
      <alignment horizontal="center" vertical="center"/>
    </xf>
    <xf numFmtId="0" fontId="13" fillId="2" borderId="196" xfId="0" applyFont="1" applyFill="1" applyBorder="1" applyAlignment="1" applyProtection="1">
      <alignment horizontal="left" vertical="center" wrapText="1"/>
      <protection locked="0"/>
    </xf>
    <xf numFmtId="0" fontId="13" fillId="2" borderId="207" xfId="0" applyFont="1" applyFill="1" applyBorder="1" applyAlignment="1" applyProtection="1">
      <alignment horizontal="left" vertical="center" wrapText="1"/>
      <protection locked="0"/>
    </xf>
    <xf numFmtId="0" fontId="13" fillId="2" borderId="199" xfId="0" applyFont="1" applyFill="1" applyBorder="1" applyAlignment="1" applyProtection="1">
      <alignment horizontal="left" vertical="center" wrapText="1"/>
      <protection locked="0"/>
    </xf>
    <xf numFmtId="0" fontId="13" fillId="2" borderId="89" xfId="0" applyFont="1" applyFill="1" applyBorder="1" applyAlignment="1" applyProtection="1">
      <alignment horizontal="left" vertical="center" wrapText="1"/>
      <protection locked="0"/>
    </xf>
    <xf numFmtId="0" fontId="13" fillId="2" borderId="133" xfId="0" applyFont="1" applyFill="1" applyBorder="1" applyAlignment="1" applyProtection="1">
      <alignment horizontal="left" vertical="center" wrapText="1"/>
      <protection locked="0"/>
    </xf>
    <xf numFmtId="0" fontId="13" fillId="2" borderId="213" xfId="0" applyFont="1" applyFill="1" applyBorder="1" applyAlignment="1" applyProtection="1">
      <alignment horizontal="left" vertical="center" wrapText="1"/>
      <protection locked="0"/>
    </xf>
    <xf numFmtId="0" fontId="13" fillId="5" borderId="28" xfId="0" applyFont="1" applyFill="1" applyBorder="1" applyAlignment="1" applyProtection="1">
      <alignment horizontal="left" vertical="center" wrapText="1" shrinkToFit="1"/>
      <protection locked="0"/>
    </xf>
    <xf numFmtId="0" fontId="13" fillId="5" borderId="13" xfId="0" applyFont="1" applyFill="1" applyBorder="1" applyAlignment="1" applyProtection="1">
      <alignment horizontal="left" vertical="center" wrapText="1" shrinkToFit="1"/>
      <protection locked="0"/>
    </xf>
    <xf numFmtId="0" fontId="13" fillId="5" borderId="58" xfId="0" applyFont="1" applyFill="1" applyBorder="1" applyAlignment="1" applyProtection="1">
      <alignment horizontal="left" vertical="center" wrapText="1" shrinkToFit="1"/>
      <protection locked="0"/>
    </xf>
    <xf numFmtId="0" fontId="13" fillId="5" borderId="28" xfId="2" applyFont="1" applyFill="1" applyBorder="1" applyAlignment="1" applyProtection="1">
      <alignment horizontal="left" vertical="center" wrapText="1"/>
      <protection locked="0"/>
    </xf>
    <xf numFmtId="0" fontId="13" fillId="5" borderId="13" xfId="2" applyFont="1" applyFill="1" applyBorder="1" applyAlignment="1" applyProtection="1">
      <alignment horizontal="left" vertical="center" wrapText="1"/>
      <protection locked="0"/>
    </xf>
    <xf numFmtId="0" fontId="13" fillId="5" borderId="58" xfId="2" applyFont="1" applyFill="1" applyBorder="1" applyAlignment="1" applyProtection="1">
      <alignment horizontal="left" vertical="center" wrapText="1"/>
      <protection locked="0"/>
    </xf>
    <xf numFmtId="0" fontId="13" fillId="18" borderId="198" xfId="0" applyFont="1" applyFill="1" applyBorder="1" applyAlignment="1" applyProtection="1">
      <alignment horizontal="left" vertical="center"/>
      <protection locked="0"/>
    </xf>
    <xf numFmtId="0" fontId="13" fillId="18" borderId="196" xfId="0" applyFont="1" applyFill="1" applyBorder="1" applyAlignment="1" applyProtection="1">
      <alignment horizontal="left" vertical="center"/>
      <protection locked="0"/>
    </xf>
    <xf numFmtId="0" fontId="13" fillId="15" borderId="28" xfId="0" applyFont="1" applyFill="1" applyBorder="1" applyAlignment="1" applyProtection="1">
      <alignment horizontal="center" vertical="center"/>
      <protection locked="0"/>
    </xf>
    <xf numFmtId="0" fontId="13" fillId="15" borderId="58" xfId="0" applyFont="1" applyFill="1" applyBorder="1" applyAlignment="1" applyProtection="1">
      <alignment horizontal="center" vertical="center"/>
      <protection locked="0"/>
    </xf>
    <xf numFmtId="0" fontId="13" fillId="2" borderId="212" xfId="0" applyFont="1" applyFill="1" applyBorder="1" applyAlignment="1" applyProtection="1">
      <alignment horizontal="center" vertical="center"/>
    </xf>
    <xf numFmtId="0" fontId="76" fillId="2" borderId="196" xfId="0" applyFont="1" applyFill="1" applyBorder="1" applyAlignment="1" applyProtection="1">
      <alignment horizontal="left" vertical="center" wrapText="1"/>
      <protection locked="0"/>
    </xf>
    <xf numFmtId="0" fontId="13" fillId="2" borderId="197" xfId="0" applyFont="1" applyFill="1" applyBorder="1" applyAlignment="1" applyProtection="1">
      <alignment horizontal="left" vertical="center" wrapText="1"/>
      <protection locked="0"/>
    </xf>
    <xf numFmtId="0" fontId="13" fillId="2" borderId="128" xfId="0" applyFont="1" applyFill="1" applyBorder="1" applyAlignment="1" applyProtection="1">
      <alignment horizontal="left" vertical="center" wrapText="1"/>
      <protection locked="0"/>
    </xf>
    <xf numFmtId="0" fontId="13" fillId="2" borderId="0" xfId="0" applyFont="1" applyFill="1" applyAlignment="1" applyProtection="1">
      <alignment horizontal="left" vertical="center" wrapText="1"/>
      <protection locked="0"/>
    </xf>
    <xf numFmtId="0" fontId="13" fillId="9" borderId="196" xfId="0" applyFont="1" applyFill="1" applyBorder="1" applyAlignment="1" applyProtection="1">
      <alignment horizontal="left" vertical="center"/>
      <protection locked="0"/>
    </xf>
    <xf numFmtId="0" fontId="13" fillId="9" borderId="207" xfId="0" applyFont="1" applyFill="1" applyBorder="1" applyAlignment="1" applyProtection="1">
      <alignment horizontal="left" vertical="center"/>
      <protection locked="0"/>
    </xf>
    <xf numFmtId="0" fontId="13" fillId="9" borderId="199" xfId="0" applyFont="1" applyFill="1" applyBorder="1" applyAlignment="1" applyProtection="1">
      <alignment horizontal="left" vertical="center"/>
      <protection locked="0"/>
    </xf>
    <xf numFmtId="0" fontId="13" fillId="9" borderId="66" xfId="0" applyFont="1" applyFill="1" applyBorder="1" applyAlignment="1" applyProtection="1">
      <alignment vertical="center"/>
      <protection locked="0"/>
    </xf>
    <xf numFmtId="0" fontId="13" fillId="9" borderId="64" xfId="0" applyFont="1" applyFill="1" applyBorder="1" applyAlignment="1" applyProtection="1">
      <alignment vertical="center"/>
      <protection locked="0"/>
    </xf>
    <xf numFmtId="0" fontId="13" fillId="9" borderId="69" xfId="0" applyFont="1" applyFill="1" applyBorder="1" applyAlignment="1" applyProtection="1">
      <alignment vertical="center"/>
      <protection locked="0"/>
    </xf>
    <xf numFmtId="0" fontId="13" fillId="13" borderId="28" xfId="0" applyFont="1" applyFill="1" applyBorder="1" applyAlignment="1" applyProtection="1">
      <alignment horizontal="left" vertical="center" wrapText="1" shrinkToFit="1"/>
      <protection locked="0"/>
    </xf>
    <xf numFmtId="0" fontId="13" fillId="13" borderId="13" xfId="0" applyFont="1" applyFill="1" applyBorder="1" applyAlignment="1" applyProtection="1">
      <alignment horizontal="left" vertical="center" wrapText="1" shrinkToFit="1"/>
      <protection locked="0"/>
    </xf>
    <xf numFmtId="0" fontId="13" fillId="13" borderId="58" xfId="0" applyFont="1" applyFill="1" applyBorder="1" applyAlignment="1" applyProtection="1">
      <alignment horizontal="left" vertical="center" wrapText="1" shrinkToFit="1"/>
      <protection locked="0"/>
    </xf>
    <xf numFmtId="0" fontId="13" fillId="13" borderId="28" xfId="0" applyFont="1" applyFill="1" applyBorder="1" applyAlignment="1" applyProtection="1">
      <alignment horizontal="left" vertical="center" wrapText="1"/>
      <protection locked="0"/>
    </xf>
    <xf numFmtId="0" fontId="13" fillId="13" borderId="13" xfId="0" applyFont="1" applyFill="1" applyBorder="1" applyAlignment="1" applyProtection="1">
      <alignment horizontal="left" vertical="center" wrapText="1"/>
      <protection locked="0"/>
    </xf>
    <xf numFmtId="0" fontId="13" fillId="13" borderId="58" xfId="0" applyFont="1" applyFill="1" applyBorder="1" applyAlignment="1" applyProtection="1">
      <alignment horizontal="left" vertical="center" wrapText="1"/>
      <protection locked="0"/>
    </xf>
    <xf numFmtId="0" fontId="13" fillId="13" borderId="28" xfId="0" applyFont="1" applyFill="1" applyBorder="1" applyAlignment="1" applyProtection="1">
      <alignment vertical="center" wrapText="1"/>
      <protection locked="0"/>
    </xf>
    <xf numFmtId="0" fontId="13" fillId="13" borderId="13" xfId="0" applyFont="1" applyFill="1" applyBorder="1" applyAlignment="1" applyProtection="1">
      <alignment vertical="center" wrapText="1"/>
      <protection locked="0"/>
    </xf>
    <xf numFmtId="0" fontId="13" fillId="13" borderId="58" xfId="0" applyFont="1" applyFill="1" applyBorder="1" applyAlignment="1" applyProtection="1">
      <alignment vertical="center" wrapText="1"/>
      <protection locked="0"/>
    </xf>
    <xf numFmtId="0" fontId="13" fillId="5" borderId="68" xfId="0" applyFont="1" applyFill="1" applyBorder="1" applyAlignment="1" applyProtection="1">
      <alignment horizontal="left" vertical="center" wrapText="1" shrinkToFit="1"/>
      <protection locked="0"/>
    </xf>
    <xf numFmtId="0" fontId="13" fillId="5" borderId="71" xfId="0" applyFont="1" applyFill="1" applyBorder="1" applyAlignment="1" applyProtection="1">
      <alignment horizontal="left" vertical="center" wrapText="1" shrinkToFit="1"/>
      <protection locked="0"/>
    </xf>
    <xf numFmtId="0" fontId="13" fillId="5" borderId="60" xfId="0" applyFont="1" applyFill="1" applyBorder="1" applyAlignment="1" applyProtection="1">
      <alignment horizontal="left" vertical="center" wrapText="1" shrinkToFit="1"/>
      <protection locked="0"/>
    </xf>
    <xf numFmtId="182" fontId="13" fillId="15" borderId="28" xfId="0" applyNumberFormat="1" applyFont="1" applyFill="1" applyBorder="1" applyAlignment="1" applyProtection="1">
      <alignment horizontal="center" vertical="center"/>
      <protection locked="0"/>
    </xf>
    <xf numFmtId="182" fontId="13" fillId="15" borderId="13" xfId="0" applyNumberFormat="1" applyFont="1" applyFill="1" applyBorder="1" applyAlignment="1" applyProtection="1">
      <alignment horizontal="center" vertical="center"/>
      <protection locked="0"/>
    </xf>
    <xf numFmtId="182" fontId="13" fillId="15" borderId="58" xfId="0" applyNumberFormat="1" applyFont="1" applyFill="1" applyBorder="1" applyAlignment="1" applyProtection="1">
      <alignment horizontal="center" vertical="center"/>
      <protection locked="0"/>
    </xf>
    <xf numFmtId="0" fontId="13" fillId="2" borderId="198" xfId="0" applyFont="1" applyFill="1" applyBorder="1" applyAlignment="1" applyProtection="1">
      <alignment horizontal="center" vertical="center" wrapText="1"/>
    </xf>
    <xf numFmtId="0" fontId="13" fillId="2" borderId="6"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10"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5" borderId="28" xfId="0" applyFont="1" applyFill="1" applyBorder="1" applyAlignment="1" applyProtection="1">
      <alignment horizontal="left" vertical="center"/>
      <protection locked="0"/>
    </xf>
    <xf numFmtId="0" fontId="13" fillId="5" borderId="13" xfId="0" applyFont="1" applyFill="1" applyBorder="1" applyAlignment="1" applyProtection="1">
      <alignment horizontal="left" vertical="center"/>
      <protection locked="0"/>
    </xf>
    <xf numFmtId="0" fontId="13" fillId="5" borderId="58" xfId="0" applyFont="1" applyFill="1" applyBorder="1" applyAlignment="1" applyProtection="1">
      <alignment horizontal="left" vertical="center"/>
      <protection locked="0"/>
    </xf>
    <xf numFmtId="0" fontId="0" fillId="0" borderId="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14" fillId="2" borderId="32" xfId="0" applyFont="1" applyFill="1" applyBorder="1" applyAlignment="1" applyProtection="1">
      <alignment horizontal="left" vertical="center" wrapText="1"/>
      <protection locked="0"/>
    </xf>
    <xf numFmtId="0" fontId="14" fillId="2" borderId="33" xfId="0" applyFont="1" applyFill="1" applyBorder="1" applyAlignment="1" applyProtection="1">
      <alignment horizontal="left" vertical="center" wrapText="1"/>
      <protection locked="0"/>
    </xf>
    <xf numFmtId="0" fontId="14" fillId="2" borderId="214" xfId="0" applyFont="1" applyFill="1" applyBorder="1" applyAlignment="1" applyProtection="1">
      <alignment horizontal="left" vertical="center" wrapText="1"/>
      <protection locked="0"/>
    </xf>
    <xf numFmtId="0" fontId="14" fillId="2" borderId="124" xfId="0" applyFont="1" applyFill="1" applyBorder="1" applyAlignment="1" applyProtection="1">
      <alignment horizontal="left" vertical="center" wrapText="1"/>
      <protection locked="0"/>
    </xf>
    <xf numFmtId="0" fontId="14" fillId="2" borderId="125" xfId="0" applyFont="1" applyFill="1" applyBorder="1" applyAlignment="1" applyProtection="1">
      <alignment horizontal="left" vertical="center" wrapText="1"/>
      <protection locked="0"/>
    </xf>
    <xf numFmtId="0" fontId="14" fillId="2" borderId="215" xfId="0" applyFont="1" applyFill="1" applyBorder="1" applyAlignment="1" applyProtection="1">
      <alignment horizontal="left" vertical="center" wrapText="1"/>
      <protection locked="0"/>
    </xf>
    <xf numFmtId="0" fontId="13" fillId="2" borderId="89" xfId="0" applyFont="1" applyFill="1" applyBorder="1" applyAlignment="1" applyProtection="1">
      <alignment horizontal="center" vertical="center" wrapText="1"/>
    </xf>
    <xf numFmtId="0" fontId="19" fillId="9" borderId="128" xfId="0" applyFont="1" applyFill="1" applyBorder="1" applyAlignment="1" applyProtection="1">
      <alignment horizontal="left" vertical="center" wrapText="1"/>
      <protection locked="0"/>
    </xf>
    <xf numFmtId="0" fontId="19" fillId="9" borderId="0" xfId="0" applyFont="1" applyFill="1" applyAlignment="1" applyProtection="1">
      <alignment horizontal="left" vertical="center" wrapText="1"/>
      <protection locked="0"/>
    </xf>
    <xf numFmtId="0" fontId="19" fillId="9" borderId="2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4" fillId="2" borderId="128" xfId="0" applyFont="1" applyFill="1" applyBorder="1" applyAlignment="1" applyProtection="1">
      <alignment horizontal="left" vertical="center" wrapText="1"/>
      <protection locked="0"/>
    </xf>
    <xf numFmtId="0" fontId="14" fillId="2" borderId="0" xfId="0" applyFont="1" applyFill="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14" fillId="2" borderId="89" xfId="0" applyFont="1" applyFill="1" applyBorder="1" applyAlignment="1" applyProtection="1">
      <alignment horizontal="left" vertical="center" wrapText="1"/>
      <protection locked="0"/>
    </xf>
    <xf numFmtId="0" fontId="14" fillId="2" borderId="133" xfId="0" applyFont="1" applyFill="1" applyBorder="1" applyAlignment="1" applyProtection="1">
      <alignment horizontal="left" vertical="center" wrapText="1"/>
      <protection locked="0"/>
    </xf>
    <xf numFmtId="0" fontId="14" fillId="2" borderId="213" xfId="0" applyFont="1" applyFill="1" applyBorder="1" applyAlignment="1" applyProtection="1">
      <alignment horizontal="left" vertical="center" wrapText="1"/>
      <protection locked="0"/>
    </xf>
    <xf numFmtId="0" fontId="13" fillId="13" borderId="1" xfId="0" applyFont="1" applyFill="1" applyBorder="1" applyAlignment="1" applyProtection="1">
      <alignment horizontal="left" vertical="center" wrapText="1" shrinkToFit="1"/>
      <protection locked="0"/>
    </xf>
    <xf numFmtId="0" fontId="13" fillId="5" borderId="1" xfId="2" applyFont="1" applyFill="1" applyBorder="1" applyAlignment="1" applyProtection="1">
      <alignment horizontal="left" vertical="center" wrapText="1"/>
      <protection locked="0"/>
    </xf>
    <xf numFmtId="0" fontId="23" fillId="9" borderId="196" xfId="0" applyFont="1" applyFill="1" applyBorder="1" applyAlignment="1" applyProtection="1">
      <alignment horizontal="left" vertical="center" wrapText="1"/>
      <protection locked="0"/>
    </xf>
    <xf numFmtId="0" fontId="23" fillId="9" borderId="207" xfId="0" applyFont="1" applyFill="1" applyBorder="1" applyAlignment="1" applyProtection="1">
      <alignment horizontal="left" vertical="center" wrapText="1"/>
      <protection locked="0"/>
    </xf>
    <xf numFmtId="0" fontId="23" fillId="9" borderId="0" xfId="0" applyFont="1" applyFill="1" applyAlignment="1" applyProtection="1">
      <alignment horizontal="left" vertical="center" wrapText="1"/>
      <protection locked="0"/>
    </xf>
    <xf numFmtId="0" fontId="23" fillId="9" borderId="21" xfId="0" applyFont="1" applyFill="1" applyBorder="1" applyAlignment="1" applyProtection="1">
      <alignment horizontal="left" vertical="center" wrapText="1"/>
      <protection locked="0"/>
    </xf>
    <xf numFmtId="0" fontId="19" fillId="5" borderId="1" xfId="0" applyFont="1" applyFill="1" applyBorder="1" applyAlignment="1" applyProtection="1">
      <alignment horizontal="left" vertical="center" wrapText="1"/>
      <protection locked="0"/>
    </xf>
    <xf numFmtId="0" fontId="13" fillId="5" borderId="59" xfId="0" applyFont="1" applyFill="1" applyBorder="1" applyAlignment="1" applyProtection="1">
      <alignment horizontal="left" vertical="center"/>
      <protection locked="0"/>
    </xf>
    <xf numFmtId="0" fontId="13" fillId="0" borderId="212" xfId="0" applyFont="1" applyBorder="1" applyAlignment="1" applyProtection="1">
      <alignment horizontal="left" vertical="center"/>
      <protection locked="0"/>
    </xf>
    <xf numFmtId="0" fontId="13" fillId="0" borderId="128" xfId="0" applyFont="1" applyBorder="1" applyAlignment="1" applyProtection="1">
      <alignment horizontal="left" vertical="center"/>
      <protection locked="0"/>
    </xf>
    <xf numFmtId="0" fontId="13" fillId="14" borderId="28" xfId="0" applyFont="1" applyFill="1" applyBorder="1" applyAlignment="1" applyProtection="1">
      <alignment horizontal="left" vertical="top" wrapText="1"/>
      <protection locked="0"/>
    </xf>
    <xf numFmtId="0" fontId="13" fillId="14" borderId="13" xfId="0" applyFont="1" applyFill="1" applyBorder="1" applyAlignment="1" applyProtection="1">
      <alignment horizontal="left" vertical="top" wrapText="1"/>
      <protection locked="0"/>
    </xf>
    <xf numFmtId="0" fontId="13" fillId="14" borderId="58"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33" xfId="0" applyBorder="1" applyAlignment="1" applyProtection="1">
      <alignment horizontal="left" vertical="top" wrapText="1"/>
      <protection locked="0"/>
    </xf>
    <xf numFmtId="0" fontId="0" fillId="0" borderId="134" xfId="0" applyBorder="1" applyAlignment="1" applyProtection="1">
      <alignment horizontal="left" vertical="top" wrapText="1"/>
      <protection locked="0"/>
    </xf>
    <xf numFmtId="0" fontId="13" fillId="0" borderId="119" xfId="0" applyFont="1" applyBorder="1" applyAlignment="1" applyProtection="1">
      <alignment horizontal="left" vertical="center"/>
      <protection locked="0"/>
    </xf>
    <xf numFmtId="0" fontId="13" fillId="0" borderId="147" xfId="0" applyFont="1" applyBorder="1" applyAlignment="1" applyProtection="1">
      <alignment horizontal="left" vertical="center"/>
      <protection locked="0"/>
    </xf>
    <xf numFmtId="0" fontId="13" fillId="0" borderId="43" xfId="0" applyFont="1" applyBorder="1" applyAlignment="1" applyProtection="1">
      <alignment horizontal="left" vertical="center"/>
      <protection locked="0"/>
    </xf>
    <xf numFmtId="0" fontId="13" fillId="0" borderId="89" xfId="0" applyFont="1" applyBorder="1" applyAlignment="1" applyProtection="1">
      <alignment horizontal="left" vertical="center"/>
      <protection locked="0"/>
    </xf>
    <xf numFmtId="0" fontId="15" fillId="0" borderId="0" xfId="0" applyFont="1" applyAlignment="1" applyProtection="1">
      <alignment horizontal="center" vertical="center"/>
    </xf>
    <xf numFmtId="179" fontId="0" fillId="0" borderId="124" xfId="0" applyNumberFormat="1" applyBorder="1" applyAlignment="1" applyProtection="1">
      <alignment horizontal="left" vertical="center" shrinkToFit="1"/>
    </xf>
    <xf numFmtId="179" fontId="0" fillId="0" borderId="125" xfId="0" applyNumberFormat="1" applyBorder="1" applyAlignment="1" applyProtection="1">
      <alignment horizontal="left" vertical="center" shrinkToFit="1"/>
    </xf>
    <xf numFmtId="179" fontId="0" fillId="0" borderId="120" xfId="0" applyNumberFormat="1" applyBorder="1" applyAlignment="1" applyProtection="1">
      <alignment horizontal="left" vertical="center" shrinkToFit="1"/>
    </xf>
    <xf numFmtId="0" fontId="24" fillId="0" borderId="196" xfId="0" applyFont="1" applyBorder="1" applyAlignment="1" applyProtection="1">
      <alignment horizontal="left" vertical="center" wrapText="1"/>
    </xf>
    <xf numFmtId="0" fontId="24" fillId="0" borderId="207" xfId="0" applyFont="1" applyBorder="1" applyAlignment="1" applyProtection="1">
      <alignment horizontal="left" vertical="center" wrapText="1"/>
    </xf>
    <xf numFmtId="0" fontId="24" fillId="0" borderId="197" xfId="0" applyFont="1" applyBorder="1" applyAlignment="1" applyProtection="1">
      <alignment horizontal="left" vertical="center" wrapText="1"/>
    </xf>
    <xf numFmtId="0" fontId="15" fillId="25" borderId="0" xfId="0" applyFont="1" applyFill="1" applyAlignment="1" applyProtection="1">
      <alignment horizontal="center" vertical="center" wrapText="1"/>
    </xf>
    <xf numFmtId="0" fontId="39" fillId="25" borderId="0" xfId="0" applyFont="1" applyFill="1" applyAlignment="1" applyProtection="1">
      <alignment horizontal="right" vertical="center" shrinkToFit="1"/>
    </xf>
    <xf numFmtId="0" fontId="13" fillId="30" borderId="1" xfId="0" applyFont="1" applyFill="1" applyBorder="1" applyAlignment="1" applyProtection="1">
      <alignment horizontal="center" vertical="center" wrapText="1"/>
      <protection locked="0"/>
    </xf>
    <xf numFmtId="0" fontId="13" fillId="0" borderId="78" xfId="0" applyFont="1" applyBorder="1" applyAlignment="1" applyProtection="1">
      <alignment horizontal="left" vertical="center" wrapText="1"/>
    </xf>
    <xf numFmtId="0" fontId="13" fillId="0" borderId="14" xfId="0" applyFont="1" applyBorder="1" applyAlignment="1" applyProtection="1">
      <alignment horizontal="left" vertical="center" wrapText="1"/>
    </xf>
    <xf numFmtId="0" fontId="38" fillId="25" borderId="0" xfId="0" applyFont="1" applyFill="1" applyAlignment="1" applyProtection="1">
      <alignment horizontal="left" vertical="top" wrapText="1"/>
    </xf>
    <xf numFmtId="0" fontId="13" fillId="26" borderId="1" xfId="0" applyFont="1" applyFill="1" applyBorder="1" applyAlignment="1" applyProtection="1">
      <alignment horizontal="center" vertical="center" wrapText="1"/>
    </xf>
    <xf numFmtId="0" fontId="13" fillId="25" borderId="1" xfId="0" applyFont="1" applyFill="1" applyBorder="1" applyAlignment="1" applyProtection="1">
      <alignment horizontal="center" vertical="center" wrapText="1"/>
    </xf>
    <xf numFmtId="0" fontId="57" fillId="25" borderId="0" xfId="0" applyFont="1" applyFill="1" applyAlignment="1" applyProtection="1">
      <alignment vertical="center" wrapText="1"/>
    </xf>
    <xf numFmtId="0" fontId="13" fillId="20" borderId="52" xfId="0" applyFont="1" applyFill="1" applyBorder="1" applyAlignment="1" applyProtection="1">
      <alignment horizontal="center" vertical="center" shrinkToFit="1"/>
      <protection locked="0"/>
    </xf>
    <xf numFmtId="0" fontId="13" fillId="20" borderId="0" xfId="0" applyFont="1" applyFill="1" applyAlignment="1" applyProtection="1">
      <alignment horizontal="center" vertical="center" shrinkToFit="1"/>
      <protection locked="0"/>
    </xf>
    <xf numFmtId="0" fontId="13" fillId="7" borderId="28" xfId="0"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58" xfId="0" applyFont="1" applyFill="1" applyBorder="1" applyAlignment="1" applyProtection="1">
      <alignment horizontal="center" vertical="center"/>
      <protection locked="0"/>
    </xf>
    <xf numFmtId="0" fontId="13" fillId="20" borderId="178" xfId="0" applyFont="1" applyFill="1" applyBorder="1" applyAlignment="1" applyProtection="1">
      <alignment horizontal="center" vertical="center" shrinkToFit="1"/>
      <protection locked="0"/>
    </xf>
    <xf numFmtId="0" fontId="13" fillId="20" borderId="207" xfId="0" applyFont="1" applyFill="1" applyBorder="1" applyAlignment="1" applyProtection="1">
      <alignment horizontal="center" vertical="center" shrinkToFit="1"/>
      <protection locked="0"/>
    </xf>
    <xf numFmtId="0" fontId="13" fillId="18" borderId="196" xfId="0" applyFont="1" applyFill="1" applyBorder="1" applyAlignment="1" applyProtection="1">
      <alignment horizontal="left" vertical="center" wrapText="1"/>
      <protection locked="0"/>
    </xf>
    <xf numFmtId="0" fontId="13" fillId="18" borderId="207" xfId="0" applyFont="1" applyFill="1" applyBorder="1" applyAlignment="1" applyProtection="1">
      <alignment horizontal="left" vertical="center" wrapText="1"/>
      <protection locked="0"/>
    </xf>
    <xf numFmtId="0" fontId="13" fillId="18" borderId="200" xfId="0" applyFont="1" applyFill="1" applyBorder="1" applyAlignment="1" applyProtection="1">
      <alignment horizontal="left" vertical="center" wrapText="1"/>
      <protection locked="0"/>
    </xf>
    <xf numFmtId="0" fontId="13" fillId="14" borderId="196" xfId="0" applyFont="1" applyFill="1" applyBorder="1" applyAlignment="1" applyProtection="1">
      <alignment horizontal="left" vertical="top"/>
      <protection locked="0"/>
    </xf>
    <xf numFmtId="0" fontId="13" fillId="14" borderId="207" xfId="0" applyFont="1" applyFill="1" applyBorder="1" applyAlignment="1" applyProtection="1">
      <alignment horizontal="left" vertical="top"/>
      <protection locked="0"/>
    </xf>
    <xf numFmtId="0" fontId="13" fillId="14" borderId="197" xfId="0" applyFont="1" applyFill="1" applyBorder="1" applyAlignment="1" applyProtection="1">
      <alignment horizontal="left" vertical="top"/>
      <protection locked="0"/>
    </xf>
    <xf numFmtId="0" fontId="13" fillId="14" borderId="128" xfId="0" applyFont="1" applyFill="1" applyBorder="1" applyAlignment="1" applyProtection="1">
      <alignment horizontal="left" vertical="top"/>
      <protection locked="0"/>
    </xf>
    <xf numFmtId="0" fontId="13" fillId="14" borderId="0" xfId="0" applyFont="1" applyFill="1" applyAlignment="1" applyProtection="1">
      <alignment horizontal="left" vertical="top"/>
      <protection locked="0"/>
    </xf>
    <xf numFmtId="0" fontId="13" fillId="14" borderId="21" xfId="0" applyFont="1" applyFill="1" applyBorder="1" applyAlignment="1" applyProtection="1">
      <alignment horizontal="left" vertical="top"/>
      <protection locked="0"/>
    </xf>
    <xf numFmtId="0" fontId="13" fillId="14" borderId="89" xfId="0" applyFont="1" applyFill="1" applyBorder="1" applyAlignment="1" applyProtection="1">
      <alignment horizontal="left" vertical="top"/>
      <protection locked="0"/>
    </xf>
    <xf numFmtId="0" fontId="13" fillId="14" borderId="133" xfId="0" applyFont="1" applyFill="1" applyBorder="1" applyAlignment="1" applyProtection="1">
      <alignment horizontal="left" vertical="top"/>
      <protection locked="0"/>
    </xf>
    <xf numFmtId="0" fontId="13" fillId="14" borderId="134" xfId="0" applyFont="1" applyFill="1" applyBorder="1" applyAlignment="1" applyProtection="1">
      <alignment horizontal="left" vertical="top"/>
      <protection locked="0"/>
    </xf>
    <xf numFmtId="0" fontId="13" fillId="2" borderId="196" xfId="0" applyFont="1" applyFill="1" applyBorder="1" applyAlignment="1" applyProtection="1">
      <alignment horizontal="center" vertical="center"/>
    </xf>
    <xf numFmtId="0" fontId="13" fillId="2" borderId="89" xfId="0" applyFont="1" applyFill="1" applyBorder="1" applyAlignment="1" applyProtection="1">
      <alignment horizontal="center" vertical="center"/>
    </xf>
    <xf numFmtId="0" fontId="13" fillId="2" borderId="123" xfId="0" applyFont="1" applyFill="1" applyBorder="1" applyAlignment="1" applyProtection="1">
      <alignment horizontal="center" vertical="center"/>
    </xf>
    <xf numFmtId="0" fontId="13" fillId="2" borderId="124" xfId="0" applyFont="1" applyFill="1" applyBorder="1" applyAlignment="1" applyProtection="1">
      <alignment horizontal="center" vertical="center"/>
    </xf>
    <xf numFmtId="0" fontId="45" fillId="14" borderId="28" xfId="9" applyFont="1" applyFill="1" applyBorder="1" applyAlignment="1" applyProtection="1">
      <alignment horizontal="left" vertical="top" shrinkToFit="1"/>
      <protection locked="0"/>
    </xf>
    <xf numFmtId="0" fontId="45" fillId="14" borderId="13" xfId="9" applyFont="1" applyFill="1" applyBorder="1" applyAlignment="1" applyProtection="1">
      <alignment horizontal="left" vertical="top" shrinkToFit="1"/>
      <protection locked="0"/>
    </xf>
    <xf numFmtId="0" fontId="45" fillId="14" borderId="58" xfId="9" applyFont="1" applyFill="1" applyBorder="1" applyAlignment="1" applyProtection="1">
      <alignment horizontal="left" vertical="top" shrinkToFit="1"/>
      <protection locked="0"/>
    </xf>
    <xf numFmtId="0" fontId="31" fillId="14" borderId="28" xfId="9" applyFont="1" applyFill="1" applyBorder="1" applyAlignment="1" applyProtection="1">
      <alignment horizontal="left" vertical="top" shrinkToFit="1"/>
      <protection locked="0"/>
    </xf>
    <xf numFmtId="0" fontId="31" fillId="14" borderId="13" xfId="9" applyFont="1" applyFill="1" applyBorder="1" applyAlignment="1" applyProtection="1">
      <alignment horizontal="left" vertical="top" shrinkToFit="1"/>
      <protection locked="0"/>
    </xf>
    <xf numFmtId="0" fontId="31" fillId="14" borderId="58" xfId="9" applyFont="1" applyFill="1" applyBorder="1" applyAlignment="1" applyProtection="1">
      <alignment horizontal="left" vertical="top" shrinkToFit="1"/>
      <protection locked="0"/>
    </xf>
    <xf numFmtId="0" fontId="31" fillId="14" borderId="28" xfId="9" applyFill="1" applyBorder="1" applyAlignment="1" applyProtection="1">
      <alignment horizontal="left" vertical="top" shrinkToFit="1"/>
      <protection locked="0"/>
    </xf>
    <xf numFmtId="0" fontId="31" fillId="14" borderId="13" xfId="9" applyFill="1" applyBorder="1" applyAlignment="1" applyProtection="1">
      <alignment horizontal="left" vertical="top" shrinkToFit="1"/>
      <protection locked="0"/>
    </xf>
    <xf numFmtId="0" fontId="31" fillId="14" borderId="58" xfId="9" applyFill="1" applyBorder="1" applyAlignment="1" applyProtection="1">
      <alignment horizontal="left" vertical="top" shrinkToFit="1"/>
      <protection locked="0"/>
    </xf>
    <xf numFmtId="0" fontId="57" fillId="7" borderId="28" xfId="0" applyFont="1" applyFill="1" applyBorder="1" applyAlignment="1" applyProtection="1">
      <alignment horizontal="center" vertical="center"/>
      <protection locked="0"/>
    </xf>
    <xf numFmtId="0" fontId="57" fillId="7" borderId="13" xfId="0" applyFont="1" applyFill="1" applyBorder="1" applyAlignment="1" applyProtection="1">
      <alignment horizontal="center" vertical="center"/>
      <protection locked="0"/>
    </xf>
    <xf numFmtId="0" fontId="57" fillId="7" borderId="58" xfId="0" applyFont="1" applyFill="1" applyBorder="1" applyAlignment="1" applyProtection="1">
      <alignment horizontal="center" vertical="center"/>
      <protection locked="0"/>
    </xf>
    <xf numFmtId="0" fontId="61" fillId="9" borderId="71" xfId="0" applyFont="1" applyFill="1" applyBorder="1" applyAlignment="1" applyProtection="1">
      <alignment horizontal="left" vertical="center"/>
      <protection locked="0"/>
    </xf>
    <xf numFmtId="0" fontId="61" fillId="9" borderId="108" xfId="0" applyFont="1" applyFill="1" applyBorder="1" applyAlignment="1" applyProtection="1">
      <alignment horizontal="left" vertical="center"/>
      <protection locked="0"/>
    </xf>
    <xf numFmtId="0" fontId="19" fillId="14" borderId="28" xfId="0" applyFont="1" applyFill="1" applyBorder="1" applyAlignment="1" applyProtection="1">
      <alignment horizontal="left" vertical="center"/>
      <protection locked="0"/>
    </xf>
    <xf numFmtId="0" fontId="19" fillId="14" borderId="13" xfId="0" applyFont="1" applyFill="1" applyBorder="1" applyAlignment="1" applyProtection="1">
      <alignment horizontal="left" vertical="center"/>
      <protection locked="0"/>
    </xf>
    <xf numFmtId="0" fontId="19" fillId="18" borderId="28" xfId="0" applyFont="1" applyFill="1" applyBorder="1" applyAlignment="1" applyProtection="1">
      <alignment horizontal="left" vertical="center"/>
    </xf>
    <xf numFmtId="0" fontId="19" fillId="18" borderId="58" xfId="0" applyFont="1" applyFill="1" applyBorder="1" applyAlignment="1" applyProtection="1">
      <alignment horizontal="left" vertical="center"/>
    </xf>
    <xf numFmtId="0" fontId="19" fillId="18" borderId="66" xfId="0" applyFont="1" applyFill="1" applyBorder="1" applyAlignment="1" applyProtection="1">
      <alignment horizontal="center" vertical="center"/>
    </xf>
    <xf numFmtId="0" fontId="19" fillId="18" borderId="67" xfId="0" applyFont="1" applyFill="1" applyBorder="1" applyAlignment="1" applyProtection="1">
      <alignment horizontal="center" vertical="center"/>
    </xf>
    <xf numFmtId="0" fontId="36" fillId="9" borderId="0" xfId="0" applyFont="1" applyFill="1" applyAlignment="1" applyProtection="1">
      <alignment horizontal="left" vertical="top" wrapText="1"/>
    </xf>
    <xf numFmtId="0" fontId="55" fillId="10" borderId="0" xfId="0" applyFont="1" applyFill="1" applyAlignment="1" applyProtection="1">
      <alignment horizontal="center" vertical="center"/>
    </xf>
    <xf numFmtId="0" fontId="6" fillId="10" borderId="0" xfId="0" applyFont="1" applyFill="1" applyAlignment="1" applyProtection="1">
      <alignment horizontal="left" vertical="center" wrapText="1"/>
    </xf>
    <xf numFmtId="0" fontId="19" fillId="20" borderId="0" xfId="0" applyFont="1" applyFill="1" applyAlignment="1" applyProtection="1">
      <alignment horizontal="left" vertical="center" wrapText="1"/>
    </xf>
    <xf numFmtId="179" fontId="6" fillId="10" borderId="124" xfId="0" applyNumberFormat="1" applyFont="1" applyFill="1" applyBorder="1" applyAlignment="1" applyProtection="1">
      <alignment horizontal="center" vertical="center" shrinkToFit="1"/>
    </xf>
    <xf numFmtId="179" fontId="6" fillId="10" borderId="125" xfId="0" applyNumberFormat="1" applyFont="1" applyFill="1" applyBorder="1" applyAlignment="1" applyProtection="1">
      <alignment horizontal="center" vertical="center" shrinkToFit="1"/>
    </xf>
    <xf numFmtId="179" fontId="6" fillId="10" borderId="120" xfId="0" applyNumberFormat="1" applyFont="1" applyFill="1" applyBorder="1" applyAlignment="1" applyProtection="1">
      <alignment horizontal="center" vertical="center" shrinkToFit="1"/>
    </xf>
    <xf numFmtId="0" fontId="0" fillId="10" borderId="0" xfId="0" applyFill="1" applyAlignment="1" applyProtection="1">
      <alignment horizontal="left" vertical="center" wrapText="1"/>
    </xf>
    <xf numFmtId="0" fontId="0" fillId="0" borderId="0" xfId="0" applyAlignment="1" applyProtection="1">
      <alignment horizontal="left" vertical="center" wrapText="1"/>
    </xf>
    <xf numFmtId="0" fontId="15" fillId="9" borderId="0" xfId="3" applyFont="1" applyFill="1" applyAlignment="1" applyProtection="1">
      <alignment horizontal="center" vertical="center" wrapText="1"/>
    </xf>
    <xf numFmtId="49" fontId="13" fillId="5" borderId="28" xfId="0" applyNumberFormat="1" applyFont="1" applyFill="1" applyBorder="1" applyAlignment="1" applyProtection="1">
      <alignment horizontal="left" vertical="center"/>
      <protection locked="0"/>
    </xf>
    <xf numFmtId="49" fontId="13" fillId="5" borderId="13" xfId="0" applyNumberFormat="1" applyFont="1" applyFill="1" applyBorder="1" applyAlignment="1" applyProtection="1">
      <alignment horizontal="left" vertical="center"/>
      <protection locked="0"/>
    </xf>
    <xf numFmtId="49" fontId="13" fillId="5" borderId="58" xfId="0" applyNumberFormat="1" applyFont="1" applyFill="1" applyBorder="1" applyAlignment="1" applyProtection="1">
      <alignment horizontal="left" vertical="center"/>
      <protection locked="0"/>
    </xf>
    <xf numFmtId="0" fontId="0" fillId="2" borderId="128" xfId="0" applyFill="1"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0" fillId="2" borderId="89" xfId="0" applyFill="1"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13" fillId="9" borderId="0" xfId="0" applyFont="1" applyFill="1" applyAlignment="1" applyProtection="1">
      <alignment horizontal="left" vertical="center"/>
    </xf>
    <xf numFmtId="179" fontId="7" fillId="9" borderId="125" xfId="0" applyNumberFormat="1" applyFont="1" applyFill="1" applyBorder="1" applyAlignment="1" applyProtection="1">
      <alignment horizontal="left" vertical="center" shrinkToFit="1"/>
    </xf>
    <xf numFmtId="0" fontId="21" fillId="2" borderId="128" xfId="0" applyFont="1" applyFill="1"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14" fillId="0" borderId="0" xfId="0" applyFont="1" applyAlignment="1" applyProtection="1">
      <alignment horizontal="left" vertical="center" wrapText="1"/>
    </xf>
    <xf numFmtId="0" fontId="6" fillId="9" borderId="124" xfId="0" applyFont="1" applyFill="1" applyBorder="1" applyAlignment="1" applyProtection="1">
      <alignment horizontal="center" vertical="center" wrapText="1"/>
    </xf>
    <xf numFmtId="0" fontId="6" fillId="9" borderId="125" xfId="0" applyFont="1" applyFill="1" applyBorder="1" applyAlignment="1" applyProtection="1">
      <alignment horizontal="center" vertical="center" wrapText="1"/>
    </xf>
    <xf numFmtId="0" fontId="6" fillId="2" borderId="196" xfId="0" applyFont="1" applyFill="1" applyBorder="1" applyAlignment="1" applyProtection="1">
      <alignment horizontal="center" vertical="center" wrapText="1"/>
    </xf>
    <xf numFmtId="0" fontId="6" fillId="2" borderId="197" xfId="0" applyFont="1" applyFill="1" applyBorder="1" applyAlignment="1" applyProtection="1">
      <alignment horizontal="center" vertical="center" wrapText="1"/>
    </xf>
    <xf numFmtId="0" fontId="0" fillId="9" borderId="124" xfId="0" applyFill="1" applyBorder="1" applyAlignment="1" applyProtection="1">
      <alignment horizontal="center" vertical="center"/>
    </xf>
    <xf numFmtId="0" fontId="0" fillId="9" borderId="120" xfId="0" applyFill="1" applyBorder="1" applyAlignment="1" applyProtection="1">
      <alignment horizontal="center" vertical="center"/>
    </xf>
    <xf numFmtId="0" fontId="74" fillId="0" borderId="133" xfId="0" applyFont="1" applyBorder="1" applyAlignment="1" applyProtection="1">
      <alignment horizontal="left" wrapText="1"/>
    </xf>
    <xf numFmtId="0" fontId="74" fillId="0" borderId="0" xfId="0" applyFont="1" applyAlignment="1" applyProtection="1">
      <alignment horizontal="left" wrapText="1"/>
    </xf>
    <xf numFmtId="0" fontId="61" fillId="2" borderId="124" xfId="0" applyFont="1" applyFill="1" applyBorder="1" applyAlignment="1" applyProtection="1">
      <alignment horizontal="center" vertical="center" wrapText="1"/>
    </xf>
    <xf numFmtId="0" fontId="61" fillId="2" borderId="120" xfId="0" applyFont="1" applyFill="1" applyBorder="1" applyAlignment="1" applyProtection="1">
      <alignment horizontal="center" vertical="center" wrapText="1"/>
    </xf>
    <xf numFmtId="0" fontId="0" fillId="18" borderId="196" xfId="0" applyFill="1" applyBorder="1" applyAlignment="1" applyProtection="1">
      <alignment horizontal="left" vertical="center"/>
    </xf>
    <xf numFmtId="0" fontId="0" fillId="18" borderId="207" xfId="0" applyFill="1" applyBorder="1" applyAlignment="1" applyProtection="1">
      <alignment horizontal="left" vertical="center"/>
    </xf>
    <xf numFmtId="0" fontId="0" fillId="18" borderId="197" xfId="0" applyFill="1" applyBorder="1" applyAlignment="1" applyProtection="1">
      <alignment horizontal="left" vertical="center"/>
    </xf>
    <xf numFmtId="0" fontId="0" fillId="14" borderId="68" xfId="0" applyFill="1" applyBorder="1" applyAlignment="1" applyProtection="1">
      <alignment horizontal="left" vertical="center"/>
      <protection locked="0"/>
    </xf>
    <xf numFmtId="0" fontId="0" fillId="14" borderId="71" xfId="0" applyFill="1" applyBorder="1" applyAlignment="1" applyProtection="1">
      <alignment horizontal="left" vertical="center"/>
      <protection locked="0"/>
    </xf>
    <xf numFmtId="0" fontId="0" fillId="14" borderId="60" xfId="0" applyFill="1" applyBorder="1" applyAlignment="1" applyProtection="1">
      <alignment horizontal="left" vertical="center"/>
      <protection locked="0"/>
    </xf>
    <xf numFmtId="0" fontId="0" fillId="14" borderId="52" xfId="0" applyFill="1" applyBorder="1" applyAlignment="1" applyProtection="1">
      <alignment horizontal="left" vertical="center"/>
      <protection locked="0"/>
    </xf>
    <xf numFmtId="0" fontId="0" fillId="14" borderId="0" xfId="0" applyFill="1" applyAlignment="1" applyProtection="1">
      <alignment horizontal="left" vertical="center"/>
      <protection locked="0"/>
    </xf>
    <xf numFmtId="0" fontId="0" fillId="14" borderId="61" xfId="0" applyFill="1" applyBorder="1" applyAlignment="1" applyProtection="1">
      <alignment horizontal="left" vertical="center"/>
      <protection locked="0"/>
    </xf>
    <xf numFmtId="0" fontId="0" fillId="14" borderId="55" xfId="0" applyFill="1" applyBorder="1" applyAlignment="1" applyProtection="1">
      <alignment horizontal="left" vertical="center"/>
      <protection locked="0"/>
    </xf>
    <xf numFmtId="0" fontId="0" fillId="14" borderId="14" xfId="0" applyFill="1" applyBorder="1" applyAlignment="1" applyProtection="1">
      <alignment horizontal="left" vertical="center"/>
      <protection locked="0"/>
    </xf>
    <xf numFmtId="0" fontId="0" fillId="14" borderId="59" xfId="0" applyFill="1" applyBorder="1" applyAlignment="1" applyProtection="1">
      <alignment horizontal="left" vertical="center"/>
      <protection locked="0"/>
    </xf>
    <xf numFmtId="179" fontId="7" fillId="9" borderId="124" xfId="0" applyNumberFormat="1" applyFont="1" applyFill="1" applyBorder="1" applyAlignment="1" applyProtection="1">
      <alignment horizontal="left" vertical="center" wrapText="1"/>
    </xf>
    <xf numFmtId="179" fontId="7" fillId="9" borderId="125" xfId="0" applyNumberFormat="1" applyFont="1" applyFill="1" applyBorder="1" applyAlignment="1" applyProtection="1">
      <alignment horizontal="left" vertical="center" wrapText="1"/>
    </xf>
    <xf numFmtId="179" fontId="7" fillId="9" borderId="120" xfId="0" applyNumberFormat="1" applyFont="1" applyFill="1" applyBorder="1" applyAlignment="1" applyProtection="1">
      <alignment horizontal="left" vertical="center" wrapText="1"/>
    </xf>
    <xf numFmtId="0" fontId="10" fillId="9" borderId="0" xfId="0" applyFont="1" applyFill="1" applyAlignment="1" applyProtection="1">
      <alignment horizontal="left" wrapText="1"/>
    </xf>
    <xf numFmtId="0" fontId="0" fillId="4" borderId="28" xfId="0" applyFill="1" applyBorder="1" applyAlignment="1" applyProtection="1">
      <alignment horizontal="center" vertical="center" shrinkToFit="1"/>
      <protection locked="0"/>
    </xf>
    <xf numFmtId="0" fontId="0" fillId="4" borderId="58" xfId="0" applyFill="1" applyBorder="1" applyAlignment="1" applyProtection="1">
      <alignment horizontal="center" vertical="center" shrinkToFit="1"/>
      <protection locked="0"/>
    </xf>
    <xf numFmtId="0" fontId="0" fillId="0" borderId="66" xfId="0" applyBorder="1" applyAlignment="1" applyProtection="1">
      <alignment horizontal="center" vertical="center" shrinkToFit="1"/>
    </xf>
    <xf numFmtId="0" fontId="0" fillId="0" borderId="67" xfId="0" applyBorder="1" applyAlignment="1" applyProtection="1">
      <alignment horizontal="center" vertical="center" shrinkToFit="1"/>
    </xf>
    <xf numFmtId="0" fontId="0" fillId="15" borderId="28" xfId="0" applyFill="1" applyBorder="1" applyAlignment="1" applyProtection="1">
      <alignment horizontal="center" vertical="center" shrinkToFit="1"/>
      <protection locked="0"/>
    </xf>
    <xf numFmtId="0" fontId="0" fillId="15" borderId="58" xfId="0" applyFill="1" applyBorder="1" applyAlignment="1" applyProtection="1">
      <alignment horizontal="center" vertical="center" shrinkToFit="1"/>
      <protection locked="0"/>
    </xf>
    <xf numFmtId="0" fontId="0" fillId="0" borderId="124" xfId="0" applyBorder="1" applyAlignment="1" applyProtection="1">
      <alignment horizontal="center" vertical="center" shrinkToFit="1"/>
    </xf>
    <xf numFmtId="0" fontId="0" fillId="0" borderId="120" xfId="0" applyBorder="1" applyAlignment="1" applyProtection="1">
      <alignment horizontal="center" vertical="center" shrinkToFit="1"/>
    </xf>
    <xf numFmtId="0" fontId="1" fillId="36" borderId="28" xfId="19" applyFont="1" applyFill="1" applyBorder="1" applyAlignment="1" applyProtection="1">
      <alignment horizontal="center" vertical="center" wrapText="1"/>
      <protection locked="0"/>
    </xf>
    <xf numFmtId="0" fontId="31" fillId="36" borderId="58" xfId="19" applyFont="1" applyFill="1" applyBorder="1" applyAlignment="1" applyProtection="1">
      <alignment horizontal="center" vertical="center" wrapText="1"/>
      <protection locked="0"/>
    </xf>
    <xf numFmtId="0" fontId="13" fillId="9" borderId="52" xfId="0" applyFont="1" applyFill="1" applyBorder="1" applyAlignment="1" applyProtection="1">
      <alignment horizontal="left" vertical="center" wrapText="1"/>
    </xf>
    <xf numFmtId="0" fontId="13" fillId="9" borderId="0" xfId="0" applyFont="1" applyFill="1" applyAlignment="1" applyProtection="1">
      <alignment horizontal="left" vertical="center" wrapText="1"/>
    </xf>
    <xf numFmtId="0" fontId="57" fillId="14" borderId="28" xfId="0" applyFont="1" applyFill="1" applyBorder="1" applyAlignment="1" applyProtection="1">
      <alignment horizontal="center" vertical="center" wrapText="1"/>
      <protection locked="0"/>
    </xf>
    <xf numFmtId="0" fontId="57" fillId="14" borderId="58" xfId="0" applyFont="1" applyFill="1" applyBorder="1" applyAlignment="1" applyProtection="1">
      <alignment horizontal="center" vertical="center" wrapText="1"/>
      <protection locked="0"/>
    </xf>
    <xf numFmtId="0" fontId="13" fillId="9" borderId="61" xfId="0" applyFont="1" applyFill="1" applyBorder="1" applyAlignment="1" applyProtection="1">
      <alignment horizontal="left" vertical="center"/>
    </xf>
    <xf numFmtId="0" fontId="57" fillId="20" borderId="13" xfId="0" applyFont="1" applyFill="1" applyBorder="1" applyAlignment="1" applyProtection="1">
      <alignment horizontal="center" vertical="center" wrapText="1"/>
      <protection locked="0"/>
    </xf>
    <xf numFmtId="0" fontId="38" fillId="9" borderId="0" xfId="0" applyFont="1" applyFill="1" applyAlignment="1" applyProtection="1">
      <alignment horizontal="left" vertical="top" wrapText="1"/>
    </xf>
    <xf numFmtId="0" fontId="13" fillId="2" borderId="133" xfId="0" applyFont="1" applyFill="1" applyBorder="1" applyAlignment="1" applyProtection="1">
      <alignment horizontal="center" vertical="center"/>
    </xf>
    <xf numFmtId="0" fontId="13" fillId="2" borderId="134" xfId="0" applyFont="1" applyFill="1" applyBorder="1" applyAlignment="1" applyProtection="1">
      <alignment horizontal="center" vertical="center"/>
    </xf>
    <xf numFmtId="0" fontId="13" fillId="2" borderId="123" xfId="0" applyFont="1" applyFill="1" applyBorder="1" applyAlignment="1" applyProtection="1">
      <alignment horizontal="center" vertical="center" shrinkToFit="1"/>
    </xf>
    <xf numFmtId="0" fontId="13" fillId="9" borderId="124" xfId="0" applyFont="1" applyFill="1" applyBorder="1" applyAlignment="1" applyProtection="1">
      <alignment horizontal="left" vertical="center" wrapText="1"/>
    </xf>
    <xf numFmtId="0" fontId="13" fillId="9" borderId="125" xfId="0" applyFont="1" applyFill="1" applyBorder="1" applyAlignment="1" applyProtection="1">
      <alignment horizontal="left" vertical="center" wrapText="1"/>
    </xf>
    <xf numFmtId="0" fontId="13" fillId="9" borderId="120" xfId="0" applyFont="1" applyFill="1" applyBorder="1" applyAlignment="1" applyProtection="1">
      <alignment horizontal="left" vertical="center" wrapText="1"/>
    </xf>
    <xf numFmtId="0" fontId="13" fillId="9" borderId="66" xfId="0" applyFont="1" applyFill="1" applyBorder="1" applyAlignment="1" applyProtection="1">
      <alignment horizontal="left" vertical="center" wrapText="1"/>
    </xf>
    <xf numFmtId="0" fontId="13" fillId="9" borderId="64" xfId="0" applyFont="1" applyFill="1" applyBorder="1" applyAlignment="1" applyProtection="1">
      <alignment horizontal="left" vertical="center" wrapText="1"/>
    </xf>
    <xf numFmtId="0" fontId="13" fillId="9" borderId="67" xfId="0" applyFont="1" applyFill="1" applyBorder="1" applyAlignment="1" applyProtection="1">
      <alignment horizontal="left" vertical="center" wrapText="1"/>
    </xf>
    <xf numFmtId="0" fontId="24" fillId="9" borderId="0" xfId="0" applyFont="1" applyFill="1" applyAlignment="1" applyProtection="1">
      <alignment horizontal="left" vertical="center" wrapText="1"/>
    </xf>
    <xf numFmtId="0" fontId="13" fillId="5" borderId="68" xfId="0" applyFont="1" applyFill="1" applyBorder="1" applyAlignment="1" applyProtection="1">
      <alignment horizontal="left" vertical="center" wrapText="1"/>
      <protection locked="0"/>
    </xf>
    <xf numFmtId="0" fontId="13" fillId="5" borderId="71" xfId="0" applyFont="1" applyFill="1" applyBorder="1" applyAlignment="1" applyProtection="1">
      <alignment horizontal="left" vertical="center" wrapText="1"/>
      <protection locked="0"/>
    </xf>
    <xf numFmtId="0" fontId="13" fillId="5" borderId="60" xfId="0" applyFont="1" applyFill="1" applyBorder="1" applyAlignment="1" applyProtection="1">
      <alignment horizontal="left" vertical="center" wrapText="1"/>
      <protection locked="0"/>
    </xf>
    <xf numFmtId="0" fontId="13" fillId="5" borderId="52" xfId="0" applyFont="1" applyFill="1" applyBorder="1" applyAlignment="1" applyProtection="1">
      <alignment horizontal="left" vertical="center" wrapText="1"/>
      <protection locked="0"/>
    </xf>
    <xf numFmtId="0" fontId="13" fillId="5" borderId="0" xfId="0" applyFont="1" applyFill="1" applyAlignment="1" applyProtection="1">
      <alignment horizontal="left" vertical="center" wrapText="1"/>
      <protection locked="0"/>
    </xf>
    <xf numFmtId="0" fontId="13" fillId="5" borderId="61" xfId="0" applyFont="1" applyFill="1" applyBorder="1" applyAlignment="1" applyProtection="1">
      <alignment horizontal="left" vertical="center" wrapText="1"/>
      <protection locked="0"/>
    </xf>
    <xf numFmtId="0" fontId="13" fillId="5" borderId="55" xfId="0" applyFont="1" applyFill="1" applyBorder="1" applyAlignment="1" applyProtection="1">
      <alignment horizontal="left" vertical="center" wrapText="1"/>
      <protection locked="0"/>
    </xf>
    <xf numFmtId="0" fontId="13" fillId="5" borderId="14" xfId="0" applyFont="1" applyFill="1" applyBorder="1" applyAlignment="1" applyProtection="1">
      <alignment horizontal="left" vertical="center" wrapText="1"/>
      <protection locked="0"/>
    </xf>
    <xf numFmtId="0" fontId="13" fillId="5" borderId="59" xfId="0" applyFont="1" applyFill="1" applyBorder="1" applyAlignment="1" applyProtection="1">
      <alignment horizontal="left" vertical="center" wrapText="1"/>
      <protection locked="0"/>
    </xf>
    <xf numFmtId="0" fontId="7" fillId="2" borderId="66" xfId="0" applyFont="1" applyFill="1" applyBorder="1" applyAlignment="1" applyProtection="1">
      <alignment horizontal="left" vertical="center" wrapText="1"/>
      <protection locked="0"/>
    </xf>
    <xf numFmtId="0" fontId="7" fillId="2" borderId="64"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0" fillId="9" borderId="125" xfId="0" applyFill="1" applyBorder="1" applyAlignment="1" applyProtection="1">
      <alignment horizontal="left" vertical="center"/>
      <protection locked="0"/>
    </xf>
    <xf numFmtId="0" fontId="0" fillId="9" borderId="0" xfId="0" applyFill="1" applyAlignment="1" applyProtection="1">
      <alignment horizontal="left" vertical="center"/>
      <protection locked="0"/>
    </xf>
    <xf numFmtId="0" fontId="21" fillId="2" borderId="202" xfId="0" applyFont="1" applyFill="1" applyBorder="1" applyAlignment="1" applyProtection="1">
      <alignment horizontal="left" vertical="center"/>
      <protection locked="0"/>
    </xf>
    <xf numFmtId="0" fontId="21" fillId="2" borderId="104" xfId="0" applyFont="1" applyFill="1" applyBorder="1" applyAlignment="1" applyProtection="1">
      <alignment horizontal="left" vertical="center"/>
      <protection locked="0"/>
    </xf>
    <xf numFmtId="0" fontId="21" fillId="2" borderId="71" xfId="0" applyFont="1" applyFill="1" applyBorder="1" applyAlignment="1" applyProtection="1">
      <alignment horizontal="left" vertical="center"/>
      <protection locked="0"/>
    </xf>
    <xf numFmtId="0" fontId="7" fillId="2" borderId="66" xfId="0" applyFont="1" applyFill="1" applyBorder="1" applyAlignment="1" applyProtection="1">
      <alignment horizontal="left" vertical="center" wrapText="1"/>
    </xf>
    <xf numFmtId="0" fontId="7" fillId="2" borderId="64" xfId="0" applyFont="1" applyFill="1" applyBorder="1" applyAlignment="1" applyProtection="1">
      <alignment horizontal="left" vertical="center" wrapText="1"/>
    </xf>
    <xf numFmtId="0" fontId="7" fillId="2" borderId="14" xfId="0" applyFont="1" applyFill="1" applyBorder="1" applyAlignment="1" applyProtection="1">
      <alignment horizontal="left" vertical="center" wrapText="1"/>
    </xf>
    <xf numFmtId="0" fontId="7" fillId="2" borderId="124" xfId="0" applyFont="1" applyFill="1" applyBorder="1" applyAlignment="1" applyProtection="1">
      <alignment horizontal="left" vertical="center" wrapText="1"/>
    </xf>
    <xf numFmtId="0" fontId="7" fillId="2" borderId="125" xfId="0" applyFont="1" applyFill="1" applyBorder="1" applyAlignment="1" applyProtection="1">
      <alignment horizontal="left" vertical="center" wrapText="1"/>
    </xf>
    <xf numFmtId="0" fontId="21" fillId="2" borderId="202" xfId="0" applyFont="1" applyFill="1" applyBorder="1" applyAlignment="1" applyProtection="1">
      <alignment horizontal="left" vertical="center" wrapText="1"/>
      <protection locked="0"/>
    </xf>
    <xf numFmtId="0" fontId="21" fillId="9" borderId="104" xfId="0" applyFont="1" applyFill="1" applyBorder="1" applyAlignment="1" applyProtection="1">
      <alignment horizontal="left" vertical="center" wrapText="1"/>
      <protection locked="0"/>
    </xf>
    <xf numFmtId="0" fontId="0" fillId="9" borderId="125" xfId="0" applyFill="1" applyBorder="1" applyAlignment="1" applyProtection="1">
      <alignment horizontal="left" vertical="center" wrapText="1"/>
      <protection locked="0"/>
    </xf>
    <xf numFmtId="0" fontId="16" fillId="9" borderId="71" xfId="0" applyFont="1" applyFill="1" applyBorder="1" applyAlignment="1" applyProtection="1">
      <alignment horizontal="left" vertical="center" wrapText="1"/>
      <protection locked="0"/>
    </xf>
    <xf numFmtId="0" fontId="16" fillId="9" borderId="60" xfId="0" applyFont="1" applyFill="1" applyBorder="1" applyAlignment="1" applyProtection="1">
      <alignment horizontal="left" vertical="center" wrapText="1"/>
      <protection locked="0"/>
    </xf>
    <xf numFmtId="0" fontId="16" fillId="9" borderId="14" xfId="0" applyFont="1" applyFill="1" applyBorder="1" applyAlignment="1" applyProtection="1">
      <alignment horizontal="left" vertical="center" wrapText="1"/>
      <protection locked="0"/>
    </xf>
    <xf numFmtId="0" fontId="16" fillId="9" borderId="59" xfId="0" applyFont="1" applyFill="1" applyBorder="1" applyAlignment="1" applyProtection="1">
      <alignment horizontal="left" vertical="center" wrapText="1"/>
      <protection locked="0"/>
    </xf>
    <xf numFmtId="0" fontId="0" fillId="2" borderId="190" xfId="0" applyFill="1" applyBorder="1" applyAlignment="1" applyProtection="1">
      <alignment horizontal="center" vertical="center"/>
    </xf>
    <xf numFmtId="0" fontId="0" fillId="9" borderId="190" xfId="0" applyFill="1" applyBorder="1" applyAlignment="1" applyProtection="1">
      <alignment horizontal="left" vertical="center" wrapText="1"/>
    </xf>
    <xf numFmtId="0" fontId="0" fillId="20" borderId="0" xfId="0" applyFill="1" applyAlignment="1" applyProtection="1">
      <alignment horizontal="left" vertical="center" wrapText="1"/>
    </xf>
    <xf numFmtId="0" fontId="7" fillId="20" borderId="0" xfId="0" applyFont="1" applyFill="1" applyAlignment="1" applyProtection="1">
      <alignment horizontal="left" vertical="center" wrapText="1"/>
    </xf>
    <xf numFmtId="179" fontId="7" fillId="10" borderId="124" xfId="0" applyNumberFormat="1" applyFont="1" applyFill="1" applyBorder="1" applyAlignment="1" applyProtection="1">
      <alignment horizontal="left" vertical="center" shrinkToFit="1"/>
    </xf>
    <xf numFmtId="179" fontId="7" fillId="10" borderId="125" xfId="0" applyNumberFormat="1" applyFont="1" applyFill="1" applyBorder="1" applyAlignment="1" applyProtection="1">
      <alignment horizontal="left" vertical="center" shrinkToFit="1"/>
    </xf>
    <xf numFmtId="179" fontId="7" fillId="10" borderId="120" xfId="0" applyNumberFormat="1" applyFont="1" applyFill="1" applyBorder="1" applyAlignment="1" applyProtection="1">
      <alignment horizontal="left" vertical="center" shrinkToFit="1"/>
    </xf>
    <xf numFmtId="0" fontId="0" fillId="9" borderId="191" xfId="0" applyFill="1" applyBorder="1" applyAlignment="1" applyProtection="1">
      <alignment horizontal="left" vertical="center" wrapText="1"/>
    </xf>
    <xf numFmtId="0" fontId="0" fillId="9" borderId="192" xfId="0" applyFill="1" applyBorder="1" applyAlignment="1" applyProtection="1">
      <alignment horizontal="left" vertical="center" wrapText="1"/>
    </xf>
    <xf numFmtId="0" fontId="0" fillId="9" borderId="193" xfId="0" applyFill="1" applyBorder="1" applyAlignment="1" applyProtection="1">
      <alignment horizontal="left" vertical="center" wrapText="1"/>
    </xf>
    <xf numFmtId="0" fontId="21" fillId="2" borderId="202" xfId="0" applyFont="1" applyFill="1" applyBorder="1" applyAlignment="1" applyProtection="1">
      <alignment horizontal="left" vertical="center"/>
    </xf>
    <xf numFmtId="0" fontId="21" fillId="2" borderId="104" xfId="0" applyFont="1" applyFill="1" applyBorder="1" applyAlignment="1" applyProtection="1">
      <alignment horizontal="left" vertical="center"/>
    </xf>
    <xf numFmtId="0" fontId="21" fillId="2" borderId="71" xfId="0" applyFont="1" applyFill="1" applyBorder="1" applyAlignment="1" applyProtection="1">
      <alignment horizontal="left" vertical="center"/>
    </xf>
    <xf numFmtId="0" fontId="0" fillId="2" borderId="89" xfId="0" applyFill="1" applyBorder="1" applyAlignment="1" applyProtection="1">
      <alignment horizontal="left" vertical="center" wrapText="1"/>
      <protection locked="0"/>
    </xf>
    <xf numFmtId="0" fontId="0" fillId="2" borderId="133" xfId="0" applyFill="1" applyBorder="1" applyAlignment="1" applyProtection="1">
      <alignment horizontal="left" vertical="center" wrapText="1"/>
      <protection locked="0"/>
    </xf>
    <xf numFmtId="0" fontId="0" fillId="9" borderId="194" xfId="0" applyFill="1" applyBorder="1" applyAlignment="1" applyProtection="1">
      <alignment horizontal="left" vertical="center" wrapText="1"/>
    </xf>
    <xf numFmtId="0" fontId="0" fillId="9" borderId="217" xfId="0" applyFill="1" applyBorder="1" applyAlignment="1" applyProtection="1">
      <alignment horizontal="left" vertical="center" wrapText="1"/>
    </xf>
    <xf numFmtId="0" fontId="0" fillId="9" borderId="97" xfId="0" applyFill="1" applyBorder="1" applyAlignment="1" applyProtection="1">
      <alignment horizontal="left" vertical="center" wrapText="1"/>
    </xf>
    <xf numFmtId="0" fontId="0" fillId="9" borderId="190" xfId="0" applyFill="1" applyBorder="1" applyAlignment="1" applyProtection="1">
      <alignment horizontal="left" vertical="center"/>
    </xf>
    <xf numFmtId="0" fontId="0" fillId="2" borderId="66" xfId="0" applyFill="1" applyBorder="1" applyAlignment="1" applyProtection="1">
      <alignment horizontal="left" vertical="center" wrapText="1"/>
      <protection locked="0"/>
    </xf>
    <xf numFmtId="0" fontId="10" fillId="10" borderId="0" xfId="0" applyFont="1" applyFill="1" applyAlignment="1" applyProtection="1">
      <alignment horizontal="left" vertical="center"/>
    </xf>
    <xf numFmtId="0" fontId="0" fillId="9" borderId="13" xfId="0" applyFill="1" applyBorder="1" applyAlignment="1" applyProtection="1">
      <alignment horizontal="center" vertical="center"/>
      <protection locked="0"/>
    </xf>
    <xf numFmtId="0" fontId="0" fillId="9" borderId="58" xfId="0" applyFill="1" applyBorder="1" applyAlignment="1" applyProtection="1">
      <alignment horizontal="center" vertical="center"/>
      <protection locked="0"/>
    </xf>
    <xf numFmtId="0" fontId="14" fillId="2" borderId="41" xfId="0" applyFont="1" applyFill="1" applyBorder="1" applyAlignment="1" applyProtection="1">
      <alignment horizontal="center" vertical="center" wrapText="1"/>
    </xf>
    <xf numFmtId="0" fontId="26" fillId="9" borderId="0" xfId="0" applyFont="1" applyFill="1" applyAlignment="1" applyProtection="1">
      <alignment vertical="center"/>
    </xf>
    <xf numFmtId="0" fontId="14" fillId="2" borderId="124" xfId="0" applyFont="1" applyFill="1" applyBorder="1" applyAlignment="1" applyProtection="1">
      <alignment horizontal="center" vertical="center"/>
    </xf>
    <xf numFmtId="0" fontId="14" fillId="2" borderId="40"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4" fillId="9" borderId="0" xfId="0" applyFont="1" applyFill="1" applyAlignment="1" applyProtection="1">
      <alignment vertical="center"/>
    </xf>
    <xf numFmtId="0" fontId="78" fillId="10" borderId="0" xfId="0" applyFont="1" applyFill="1" applyAlignment="1" applyProtection="1">
      <alignment horizontal="left" vertical="center" wrapText="1"/>
    </xf>
    <xf numFmtId="0" fontId="58" fillId="10" borderId="0" xfId="0" applyFont="1" applyFill="1" applyAlignment="1" applyProtection="1">
      <alignment horizontal="left" vertical="center" wrapText="1"/>
    </xf>
    <xf numFmtId="0" fontId="13" fillId="2" borderId="13" xfId="0" applyFont="1" applyFill="1" applyBorder="1" applyAlignment="1" applyProtection="1">
      <alignment horizontal="center" vertical="center"/>
      <protection locked="0"/>
    </xf>
    <xf numFmtId="0" fontId="13" fillId="2" borderId="89" xfId="0" applyFont="1" applyFill="1" applyBorder="1" applyAlignment="1" applyProtection="1">
      <alignment horizontal="left" vertical="center"/>
      <protection locked="0"/>
    </xf>
    <xf numFmtId="0" fontId="13" fillId="2" borderId="133" xfId="0" applyFont="1" applyFill="1" applyBorder="1" applyAlignment="1" applyProtection="1">
      <alignment horizontal="left" vertical="center"/>
      <protection locked="0"/>
    </xf>
    <xf numFmtId="0" fontId="13" fillId="2" borderId="102" xfId="0" applyFont="1" applyFill="1" applyBorder="1" applyAlignment="1" applyProtection="1">
      <alignment horizontal="left" vertical="center"/>
      <protection locked="0"/>
    </xf>
    <xf numFmtId="0" fontId="13" fillId="9" borderId="13" xfId="0" applyFont="1" applyFill="1" applyBorder="1" applyAlignment="1" applyProtection="1">
      <alignment horizontal="center" vertical="center" shrinkToFit="1"/>
      <protection locked="0"/>
    </xf>
    <xf numFmtId="0" fontId="13" fillId="9" borderId="58" xfId="0" applyFont="1" applyFill="1" applyBorder="1" applyAlignment="1" applyProtection="1">
      <alignment horizontal="center" vertical="center" shrinkToFit="1"/>
      <protection locked="0"/>
    </xf>
    <xf numFmtId="0" fontId="13" fillId="18" borderId="101" xfId="0" applyFont="1" applyFill="1" applyBorder="1" applyAlignment="1" applyProtection="1">
      <alignment horizontal="center" vertical="center"/>
      <protection locked="0"/>
    </xf>
    <xf numFmtId="0" fontId="13" fillId="18" borderId="100" xfId="0" applyFont="1" applyFill="1" applyBorder="1" applyAlignment="1" applyProtection="1">
      <alignment horizontal="center" vertical="center"/>
      <protection locked="0"/>
    </xf>
    <xf numFmtId="0" fontId="13" fillId="16" borderId="99" xfId="0" applyFont="1" applyFill="1" applyBorder="1" applyAlignment="1" applyProtection="1">
      <alignment horizontal="center" vertical="center"/>
      <protection locked="0"/>
    </xf>
    <xf numFmtId="0" fontId="13" fillId="16" borderId="98" xfId="0" applyFont="1" applyFill="1" applyBorder="1" applyAlignment="1" applyProtection="1">
      <alignment horizontal="center" vertical="center"/>
      <protection locked="0"/>
    </xf>
    <xf numFmtId="0" fontId="13" fillId="18" borderId="67" xfId="0" applyFont="1" applyFill="1" applyBorder="1" applyAlignment="1" applyProtection="1">
      <alignment horizontal="center" vertical="center"/>
      <protection locked="0"/>
    </xf>
    <xf numFmtId="0" fontId="13" fillId="18" borderId="66" xfId="0" applyFont="1" applyFill="1" applyBorder="1" applyAlignment="1" applyProtection="1">
      <alignment horizontal="center" vertical="center"/>
      <protection locked="0"/>
    </xf>
    <xf numFmtId="0" fontId="13" fillId="18" borderId="90" xfId="0" applyFont="1" applyFill="1" applyBorder="1" applyAlignment="1" applyProtection="1">
      <alignment horizontal="center" vertical="center"/>
      <protection locked="0"/>
    </xf>
    <xf numFmtId="0" fontId="14" fillId="2" borderId="46" xfId="0" applyFont="1" applyFill="1" applyBorder="1" applyAlignment="1" applyProtection="1">
      <alignment horizontal="left" vertical="center" wrapText="1"/>
      <protection locked="0"/>
    </xf>
    <xf numFmtId="0" fontId="14" fillId="2" borderId="70" xfId="0" applyFont="1" applyFill="1" applyBorder="1" applyAlignment="1" applyProtection="1">
      <alignment horizontal="left" vertical="center" wrapText="1"/>
      <protection locked="0"/>
    </xf>
    <xf numFmtId="0" fontId="13" fillId="2" borderId="32" xfId="0" applyFont="1" applyFill="1" applyBorder="1" applyAlignment="1" applyProtection="1">
      <alignment horizontal="center" vertical="center" wrapText="1"/>
      <protection locked="0"/>
    </xf>
    <xf numFmtId="0" fontId="13" fillId="2" borderId="117" xfId="0" applyFont="1" applyFill="1" applyBorder="1" applyAlignment="1" applyProtection="1">
      <alignment horizontal="center" vertical="center" wrapText="1"/>
      <protection locked="0"/>
    </xf>
    <xf numFmtId="0" fontId="0" fillId="0" borderId="212" xfId="0" applyBorder="1" applyAlignment="1" applyProtection="1">
      <alignment vertical="center"/>
    </xf>
    <xf numFmtId="0" fontId="0" fillId="0" borderId="43" xfId="0" applyBorder="1" applyAlignment="1" applyProtection="1">
      <alignment vertical="center"/>
    </xf>
    <xf numFmtId="0" fontId="13" fillId="2" borderId="122" xfId="0" applyFont="1" applyFill="1" applyBorder="1" applyAlignment="1" applyProtection="1">
      <alignment horizontal="left" vertical="center"/>
      <protection locked="0"/>
    </xf>
    <xf numFmtId="0" fontId="13" fillId="2" borderId="134" xfId="0" applyFont="1" applyFill="1" applyBorder="1" applyAlignment="1" applyProtection="1">
      <alignment horizontal="left" vertical="center"/>
      <protection locked="0"/>
    </xf>
    <xf numFmtId="179" fontId="13" fillId="10" borderId="124" xfId="0" applyNumberFormat="1" applyFont="1" applyFill="1" applyBorder="1" applyAlignment="1" applyProtection="1">
      <alignment horizontal="left" vertical="center" shrinkToFit="1"/>
    </xf>
    <xf numFmtId="179" fontId="13" fillId="10" borderId="125" xfId="0" applyNumberFormat="1" applyFont="1" applyFill="1" applyBorder="1" applyAlignment="1" applyProtection="1">
      <alignment horizontal="left" vertical="center" shrinkToFit="1"/>
    </xf>
    <xf numFmtId="179" fontId="13" fillId="10" borderId="120" xfId="0" applyNumberFormat="1" applyFont="1" applyFill="1" applyBorder="1" applyAlignment="1" applyProtection="1">
      <alignment horizontal="left" vertical="center" shrinkToFit="1"/>
    </xf>
    <xf numFmtId="0" fontId="6" fillId="4" borderId="75" xfId="0" applyFont="1" applyFill="1" applyBorder="1" applyAlignment="1" applyProtection="1">
      <alignment horizontal="center" vertical="center"/>
    </xf>
    <xf numFmtId="0" fontId="6" fillId="4" borderId="87" xfId="0" applyFont="1" applyFill="1" applyBorder="1" applyAlignment="1" applyProtection="1">
      <alignment horizontal="center" vertical="center"/>
    </xf>
    <xf numFmtId="0" fontId="6" fillId="4" borderId="76" xfId="0" applyFont="1" applyFill="1" applyBorder="1" applyAlignment="1" applyProtection="1">
      <alignment horizontal="center" vertical="center"/>
    </xf>
    <xf numFmtId="0" fontId="6" fillId="0" borderId="0" xfId="0" applyFont="1" applyAlignment="1" applyProtection="1">
      <alignment horizontal="right" vertical="center"/>
    </xf>
    <xf numFmtId="0" fontId="6" fillId="0" borderId="204" xfId="0" applyFont="1" applyBorder="1" applyAlignment="1" applyProtection="1">
      <alignment horizontal="right" vertical="center"/>
    </xf>
    <xf numFmtId="0" fontId="13" fillId="4" borderId="89" xfId="0" applyFont="1" applyFill="1" applyBorder="1" applyAlignment="1" applyProtection="1">
      <alignment horizontal="center" vertical="center" shrinkToFit="1"/>
      <protection locked="0"/>
    </xf>
    <xf numFmtId="0" fontId="13" fillId="9" borderId="133" xfId="0" applyFont="1" applyFill="1" applyBorder="1" applyAlignment="1" applyProtection="1">
      <alignment horizontal="center" vertical="center" shrinkToFit="1"/>
      <protection locked="0"/>
    </xf>
    <xf numFmtId="0" fontId="13" fillId="9" borderId="134" xfId="0" applyFont="1" applyFill="1" applyBorder="1" applyAlignment="1" applyProtection="1">
      <alignment horizontal="center" vertical="center" shrinkToFit="1"/>
      <protection locked="0"/>
    </xf>
    <xf numFmtId="0" fontId="13" fillId="2" borderId="124" xfId="0" applyFont="1" applyFill="1" applyBorder="1" applyAlignment="1" applyProtection="1">
      <alignment horizontal="left" vertical="center" shrinkToFit="1"/>
      <protection locked="0"/>
    </xf>
    <xf numFmtId="0" fontId="13" fillId="2" borderId="125" xfId="0" applyFont="1" applyFill="1" applyBorder="1" applyAlignment="1" applyProtection="1">
      <alignment horizontal="left" vertical="center" shrinkToFit="1"/>
      <protection locked="0"/>
    </xf>
    <xf numFmtId="0" fontId="13" fillId="2" borderId="122" xfId="0" applyFont="1" applyFill="1" applyBorder="1" applyAlignment="1" applyProtection="1">
      <alignment horizontal="left" vertical="center" shrinkToFit="1"/>
      <protection locked="0"/>
    </xf>
    <xf numFmtId="0" fontId="13" fillId="10" borderId="0" xfId="0" applyFont="1" applyFill="1" applyAlignment="1" applyProtection="1">
      <alignment horizontal="left" vertical="center"/>
    </xf>
    <xf numFmtId="0" fontId="13" fillId="18" borderId="124" xfId="0" applyFont="1" applyFill="1" applyBorder="1" applyAlignment="1" applyProtection="1">
      <alignment horizontal="left" vertical="center" wrapText="1"/>
    </xf>
    <xf numFmtId="0" fontId="13" fillId="18" borderId="125" xfId="0" applyFont="1" applyFill="1" applyBorder="1" applyAlignment="1" applyProtection="1">
      <alignment horizontal="left" vertical="center"/>
    </xf>
    <xf numFmtId="0" fontId="13" fillId="18" borderId="122" xfId="0" applyFont="1" applyFill="1" applyBorder="1" applyAlignment="1" applyProtection="1">
      <alignment horizontal="left" vertical="center"/>
    </xf>
    <xf numFmtId="0" fontId="13" fillId="18" borderId="6" xfId="0" applyFont="1" applyFill="1" applyBorder="1" applyAlignment="1" applyProtection="1">
      <alignment horizontal="left" vertical="center" wrapText="1"/>
    </xf>
    <xf numFmtId="0" fontId="13" fillId="18" borderId="4" xfId="0" applyFont="1" applyFill="1" applyBorder="1" applyAlignment="1" applyProtection="1">
      <alignment horizontal="left" vertical="center"/>
    </xf>
    <xf numFmtId="0" fontId="13" fillId="18" borderId="205" xfId="0" applyFont="1" applyFill="1" applyBorder="1" applyAlignment="1" applyProtection="1">
      <alignment horizontal="left" vertical="center"/>
    </xf>
    <xf numFmtId="0" fontId="36" fillId="18" borderId="4" xfId="0" applyFont="1" applyFill="1" applyBorder="1" applyAlignment="1" applyProtection="1">
      <alignment horizontal="left" vertical="center"/>
    </xf>
    <xf numFmtId="0" fontId="36" fillId="18" borderId="205" xfId="0" applyFont="1" applyFill="1" applyBorder="1" applyAlignment="1" applyProtection="1">
      <alignment horizontal="left" vertical="center"/>
    </xf>
    <xf numFmtId="0" fontId="13" fillId="18" borderId="4" xfId="0" applyFont="1" applyFill="1" applyBorder="1" applyAlignment="1" applyProtection="1">
      <alignment horizontal="left" vertical="center" wrapText="1"/>
    </xf>
    <xf numFmtId="0" fontId="13" fillId="18" borderId="205" xfId="0" applyFont="1" applyFill="1" applyBorder="1" applyAlignment="1" applyProtection="1">
      <alignment horizontal="left" vertical="center" wrapText="1"/>
    </xf>
    <xf numFmtId="179" fontId="13" fillId="9" borderId="124" xfId="0" applyNumberFormat="1" applyFont="1" applyFill="1" applyBorder="1" applyAlignment="1" applyProtection="1">
      <alignment horizontal="left" vertical="center" shrinkToFit="1"/>
    </xf>
    <xf numFmtId="179" fontId="13" fillId="9" borderId="125" xfId="0" applyNumberFormat="1" applyFont="1" applyFill="1" applyBorder="1" applyAlignment="1" applyProtection="1">
      <alignment horizontal="left" vertical="center" shrinkToFit="1"/>
    </xf>
    <xf numFmtId="179" fontId="13" fillId="9" borderId="120" xfId="0" applyNumberFormat="1" applyFont="1" applyFill="1" applyBorder="1" applyAlignment="1" applyProtection="1">
      <alignment horizontal="left" vertical="center" shrinkToFit="1"/>
    </xf>
    <xf numFmtId="0" fontId="13" fillId="35" borderId="133" xfId="0" applyFont="1" applyFill="1" applyBorder="1" applyAlignment="1" applyProtection="1">
      <alignment horizontal="left" vertical="center" wrapText="1"/>
    </xf>
    <xf numFmtId="0" fontId="15" fillId="34" borderId="0" xfId="0" applyFont="1" applyFill="1" applyAlignment="1" applyProtection="1">
      <alignment horizontal="center" vertical="center" wrapText="1"/>
    </xf>
    <xf numFmtId="179" fontId="7" fillId="35" borderId="124" xfId="0" applyNumberFormat="1" applyFont="1" applyFill="1" applyBorder="1" applyAlignment="1" applyProtection="1">
      <alignment horizontal="left" vertical="center" shrinkToFit="1"/>
    </xf>
    <xf numFmtId="179" fontId="7" fillId="35" borderId="125" xfId="0" applyNumberFormat="1" applyFont="1" applyFill="1" applyBorder="1" applyAlignment="1" applyProtection="1">
      <alignment horizontal="left" vertical="center" shrinkToFit="1"/>
    </xf>
    <xf numFmtId="179" fontId="7" fillId="35" borderId="120" xfId="0" applyNumberFormat="1" applyFont="1" applyFill="1" applyBorder="1" applyAlignment="1" applyProtection="1">
      <alignment horizontal="left" vertical="center" shrinkToFit="1"/>
    </xf>
    <xf numFmtId="0" fontId="13" fillId="35" borderId="0" xfId="0" applyFont="1" applyFill="1" applyAlignment="1" applyProtection="1">
      <alignment vertical="center" wrapText="1"/>
    </xf>
    <xf numFmtId="0" fontId="13" fillId="34" borderId="0" xfId="0" applyFont="1" applyFill="1" applyAlignment="1" applyProtection="1">
      <alignment vertical="center" wrapText="1"/>
    </xf>
    <xf numFmtId="0" fontId="38" fillId="20" borderId="0" xfId="0" applyFont="1" applyFill="1" applyAlignment="1" applyProtection="1">
      <alignment horizontal="left" vertical="top" wrapText="1"/>
    </xf>
    <xf numFmtId="0" fontId="0" fillId="0" borderId="123" xfId="0" applyBorder="1" applyAlignment="1" applyProtection="1">
      <alignment horizontal="center" vertical="center" wrapText="1"/>
    </xf>
    <xf numFmtId="0" fontId="0" fillId="0" borderId="123" xfId="0" applyBorder="1" applyAlignment="1" applyProtection="1">
      <alignment horizontal="center" vertical="center"/>
    </xf>
    <xf numFmtId="0" fontId="19" fillId="2" borderId="196" xfId="0" applyFont="1" applyFill="1" applyBorder="1" applyAlignment="1" applyProtection="1">
      <alignment horizontal="center" vertical="center"/>
    </xf>
    <xf numFmtId="0" fontId="19" fillId="2" borderId="197" xfId="0" applyFont="1" applyFill="1" applyBorder="1" applyAlignment="1" applyProtection="1">
      <alignment horizontal="center" vertical="center"/>
    </xf>
    <xf numFmtId="0" fontId="19" fillId="2" borderId="128" xfId="0" applyFont="1" applyFill="1" applyBorder="1" applyAlignment="1" applyProtection="1">
      <alignment horizontal="center" vertical="center"/>
    </xf>
    <xf numFmtId="0" fontId="19" fillId="2" borderId="21" xfId="0" applyFont="1" applyFill="1" applyBorder="1" applyAlignment="1" applyProtection="1">
      <alignment horizontal="center" vertical="center"/>
    </xf>
    <xf numFmtId="0" fontId="0" fillId="18" borderId="123" xfId="0" applyFill="1" applyBorder="1" applyAlignment="1" applyProtection="1">
      <alignment horizontal="center" vertical="center"/>
    </xf>
    <xf numFmtId="0" fontId="13" fillId="0" borderId="109" xfId="0" applyFont="1" applyBorder="1" applyAlignment="1" applyProtection="1">
      <alignment horizontal="center" vertical="center"/>
    </xf>
    <xf numFmtId="0" fontId="13" fillId="0" borderId="110" xfId="0" applyFont="1" applyBorder="1" applyAlignment="1" applyProtection="1">
      <alignment horizontal="center" vertical="center"/>
    </xf>
    <xf numFmtId="0" fontId="13" fillId="0" borderId="127" xfId="0" applyFont="1" applyBorder="1" applyAlignment="1" applyProtection="1">
      <alignment horizontal="center" vertical="center"/>
    </xf>
    <xf numFmtId="0" fontId="14" fillId="14" borderId="28" xfId="0" applyFont="1" applyFill="1" applyBorder="1" applyAlignment="1" applyProtection="1">
      <alignment horizontal="center" vertical="center" wrapText="1"/>
      <protection locked="0"/>
    </xf>
    <xf numFmtId="0" fontId="14" fillId="14" borderId="58" xfId="0" applyFont="1" applyFill="1" applyBorder="1" applyAlignment="1" applyProtection="1">
      <alignment horizontal="center" vertical="center" wrapText="1"/>
      <protection locked="0"/>
    </xf>
    <xf numFmtId="0" fontId="0" fillId="18" borderId="198" xfId="0" applyFill="1" applyBorder="1" applyAlignment="1" applyProtection="1">
      <alignment horizontal="center" vertical="center" wrapText="1"/>
    </xf>
    <xf numFmtId="0" fontId="0" fillId="0" borderId="43" xfId="0" applyBorder="1" applyAlignment="1" applyProtection="1">
      <alignment horizontal="center" vertical="center"/>
    </xf>
    <xf numFmtId="49" fontId="23" fillId="2" borderId="103" xfId="0" applyNumberFormat="1" applyFont="1" applyFill="1" applyBorder="1" applyAlignment="1" applyProtection="1">
      <alignment horizontal="center" vertical="center" wrapText="1"/>
    </xf>
    <xf numFmtId="49" fontId="23" fillId="2" borderId="80" xfId="0" applyNumberFormat="1" applyFont="1" applyFill="1" applyBorder="1" applyAlignment="1" applyProtection="1">
      <alignment horizontal="center" vertical="center" wrapText="1"/>
    </xf>
    <xf numFmtId="0" fontId="23" fillId="2" borderId="44" xfId="0" applyFont="1" applyFill="1" applyBorder="1" applyAlignment="1" applyProtection="1">
      <alignment horizontal="center" vertical="center"/>
    </xf>
    <xf numFmtId="0" fontId="23" fillId="2" borderId="47" xfId="0" applyFont="1" applyFill="1" applyBorder="1" applyAlignment="1" applyProtection="1">
      <alignment horizontal="center" vertical="center"/>
    </xf>
    <xf numFmtId="0" fontId="60" fillId="2" borderId="150" xfId="0" applyFont="1" applyFill="1" applyBorder="1" applyAlignment="1" applyProtection="1">
      <alignment horizontal="center" vertical="center" wrapText="1"/>
    </xf>
    <xf numFmtId="0" fontId="60" fillId="2" borderId="95" xfId="0" applyFont="1" applyFill="1" applyBorder="1" applyAlignment="1" applyProtection="1">
      <alignment horizontal="center" vertical="center" wrapText="1"/>
    </xf>
    <xf numFmtId="0" fontId="23" fillId="2" borderId="150" xfId="0" applyFont="1" applyFill="1" applyBorder="1" applyAlignment="1" applyProtection="1">
      <alignment horizontal="center" vertical="center" wrapText="1"/>
    </xf>
    <xf numFmtId="0" fontId="23" fillId="2" borderId="95" xfId="0" applyFont="1" applyFill="1" applyBorder="1" applyAlignment="1" applyProtection="1">
      <alignment horizontal="center" vertical="center" wrapText="1"/>
    </xf>
    <xf numFmtId="0" fontId="105" fillId="2" borderId="72" xfId="0" applyFont="1" applyFill="1" applyBorder="1" applyAlignment="1" applyProtection="1">
      <alignment horizontal="center" vertical="center" wrapText="1"/>
    </xf>
    <xf numFmtId="0" fontId="105" fillId="2" borderId="4" xfId="0" applyFont="1" applyFill="1" applyBorder="1" applyAlignment="1" applyProtection="1">
      <alignment horizontal="center" vertical="center" wrapText="1"/>
    </xf>
    <xf numFmtId="0" fontId="105" fillId="2" borderId="7" xfId="0" applyFont="1" applyFill="1" applyBorder="1" applyAlignment="1" applyProtection="1">
      <alignment horizontal="center" vertical="center" wrapText="1"/>
    </xf>
    <xf numFmtId="0" fontId="0" fillId="14" borderId="124" xfId="0" applyFill="1" applyBorder="1" applyAlignment="1" applyProtection="1">
      <alignment horizontal="center" vertical="center"/>
      <protection locked="0"/>
    </xf>
    <xf numFmtId="0" fontId="0" fillId="14" borderId="125" xfId="0" applyFill="1" applyBorder="1" applyAlignment="1" applyProtection="1">
      <alignment horizontal="center" vertical="center"/>
      <protection locked="0"/>
    </xf>
    <xf numFmtId="0" fontId="0" fillId="14" borderId="120" xfId="0" applyFill="1" applyBorder="1" applyAlignment="1" applyProtection="1">
      <alignment horizontal="center" vertical="center"/>
      <protection locked="0"/>
    </xf>
    <xf numFmtId="0" fontId="0" fillId="14" borderId="123" xfId="0" applyFill="1" applyBorder="1" applyAlignment="1" applyProtection="1">
      <alignment horizontal="center" vertical="center"/>
      <protection locked="0"/>
    </xf>
    <xf numFmtId="0" fontId="0" fillId="0" borderId="124" xfId="0" applyBorder="1" applyAlignment="1" applyProtection="1">
      <alignment horizontal="center" vertical="center" wrapText="1"/>
    </xf>
    <xf numFmtId="0" fontId="0" fillId="0" borderId="125" xfId="0" applyBorder="1" applyAlignment="1" applyProtection="1">
      <alignment horizontal="center" vertical="center"/>
    </xf>
    <xf numFmtId="0" fontId="0" fillId="0" borderId="120" xfId="0" applyBorder="1" applyAlignment="1" applyProtection="1">
      <alignment horizontal="center" vertical="center"/>
    </xf>
    <xf numFmtId="0" fontId="0" fillId="0" borderId="124" xfId="0" applyBorder="1" applyAlignment="1" applyProtection="1">
      <alignment horizontal="center" vertical="center"/>
    </xf>
    <xf numFmtId="0" fontId="0" fillId="20" borderId="0" xfId="0" applyFill="1" applyAlignment="1" applyProtection="1">
      <alignment vertical="center" wrapText="1"/>
    </xf>
    <xf numFmtId="0" fontId="0" fillId="20" borderId="0" xfId="0" applyFill="1" applyAlignment="1" applyProtection="1">
      <alignment vertical="center"/>
    </xf>
    <xf numFmtId="0" fontId="13" fillId="5" borderId="196" xfId="0" applyFont="1" applyFill="1" applyBorder="1" applyAlignment="1" applyProtection="1">
      <alignment horizontal="left" vertical="top" wrapText="1"/>
      <protection locked="0"/>
    </xf>
    <xf numFmtId="0" fontId="13" fillId="5" borderId="195" xfId="0" applyFont="1" applyFill="1" applyBorder="1" applyAlignment="1" applyProtection="1">
      <alignment horizontal="left" vertical="top" wrapText="1"/>
      <protection locked="0"/>
    </xf>
    <xf numFmtId="0" fontId="13" fillId="5" borderId="197" xfId="0" applyFont="1" applyFill="1" applyBorder="1" applyAlignment="1" applyProtection="1">
      <alignment horizontal="left" vertical="top" wrapText="1"/>
      <protection locked="0"/>
    </xf>
    <xf numFmtId="0" fontId="13" fillId="5" borderId="128" xfId="0" applyFont="1" applyFill="1" applyBorder="1" applyAlignment="1" applyProtection="1">
      <alignment horizontal="left" vertical="top" wrapText="1"/>
      <protection locked="0"/>
    </xf>
    <xf numFmtId="0" fontId="13" fillId="5" borderId="21" xfId="0" applyFont="1" applyFill="1" applyBorder="1" applyAlignment="1" applyProtection="1">
      <alignment horizontal="left" vertical="top" wrapText="1"/>
      <protection locked="0"/>
    </xf>
    <xf numFmtId="0" fontId="13" fillId="5" borderId="89" xfId="0" applyFont="1" applyFill="1" applyBorder="1" applyAlignment="1" applyProtection="1">
      <alignment horizontal="left" vertical="top" wrapText="1"/>
      <protection locked="0"/>
    </xf>
    <xf numFmtId="0" fontId="13" fillId="5" borderId="133" xfId="0" applyFont="1" applyFill="1" applyBorder="1" applyAlignment="1" applyProtection="1">
      <alignment horizontal="left" vertical="top" wrapText="1"/>
      <protection locked="0"/>
    </xf>
    <xf numFmtId="0" fontId="13" fillId="5" borderId="134" xfId="0" applyFont="1" applyFill="1" applyBorder="1" applyAlignment="1" applyProtection="1">
      <alignment horizontal="left" vertical="top" wrapText="1"/>
      <protection locked="0"/>
    </xf>
    <xf numFmtId="0" fontId="0" fillId="18" borderId="123" xfId="0" applyFill="1" applyBorder="1" applyAlignment="1" applyProtection="1">
      <alignment horizontal="left" vertical="center" wrapText="1"/>
    </xf>
    <xf numFmtId="0" fontId="13" fillId="4" borderId="124" xfId="0" applyFont="1" applyFill="1" applyBorder="1" applyAlignment="1" applyProtection="1">
      <alignment horizontal="center" vertical="center"/>
      <protection locked="0"/>
    </xf>
    <xf numFmtId="0" fontId="13" fillId="4" borderId="120" xfId="0" applyFont="1" applyFill="1" applyBorder="1" applyAlignment="1" applyProtection="1">
      <alignment horizontal="center" vertical="center"/>
      <protection locked="0"/>
    </xf>
    <xf numFmtId="0" fontId="0" fillId="18" borderId="198" xfId="0" applyFill="1" applyBorder="1" applyAlignment="1" applyProtection="1">
      <alignment horizontal="left" vertical="center" wrapText="1"/>
    </xf>
    <xf numFmtId="0" fontId="0" fillId="18" borderId="124" xfId="0" applyFill="1" applyBorder="1" applyAlignment="1" applyProtection="1">
      <alignment horizontal="left" vertical="center" wrapText="1"/>
    </xf>
    <xf numFmtId="0" fontId="0" fillId="18" borderId="125" xfId="0" applyFill="1" applyBorder="1" applyAlignment="1" applyProtection="1">
      <alignment horizontal="left" vertical="center" wrapText="1"/>
    </xf>
    <xf numFmtId="0" fontId="0" fillId="18" borderId="120" xfId="0" applyFill="1" applyBorder="1" applyAlignment="1" applyProtection="1">
      <alignment horizontal="left" vertical="center" wrapText="1"/>
    </xf>
    <xf numFmtId="0" fontId="0" fillId="18" borderId="196" xfId="0" applyFill="1" applyBorder="1" applyAlignment="1" applyProtection="1">
      <alignment horizontal="left" vertical="center" wrapText="1"/>
    </xf>
    <xf numFmtId="0" fontId="0" fillId="18" borderId="195" xfId="0" applyFill="1" applyBorder="1" applyAlignment="1" applyProtection="1">
      <alignment horizontal="left" vertical="center" wrapText="1"/>
    </xf>
    <xf numFmtId="0" fontId="0" fillId="18" borderId="197" xfId="0" applyFill="1" applyBorder="1" applyAlignment="1" applyProtection="1">
      <alignment horizontal="left" vertical="center" wrapText="1"/>
    </xf>
    <xf numFmtId="0" fontId="13" fillId="4" borderId="123" xfId="0" applyFont="1" applyFill="1" applyBorder="1" applyAlignment="1" applyProtection="1">
      <alignment horizontal="center" vertical="center"/>
      <protection locked="0"/>
    </xf>
    <xf numFmtId="0" fontId="13" fillId="30" borderId="185" xfId="0" applyFont="1" applyFill="1" applyBorder="1" applyAlignment="1" applyProtection="1">
      <alignment horizontal="center" vertical="center" wrapText="1"/>
      <protection locked="0"/>
    </xf>
    <xf numFmtId="0" fontId="13" fillId="30" borderId="106" xfId="0" applyFont="1" applyFill="1" applyBorder="1" applyAlignment="1" applyProtection="1">
      <alignment horizontal="center" vertical="center" wrapText="1"/>
      <protection locked="0"/>
    </xf>
    <xf numFmtId="0" fontId="13" fillId="30" borderId="105" xfId="0" applyFont="1" applyFill="1" applyBorder="1" applyAlignment="1" applyProtection="1">
      <alignment horizontal="center" vertical="center" wrapText="1"/>
      <protection locked="0"/>
    </xf>
    <xf numFmtId="0" fontId="13" fillId="30" borderId="107" xfId="0" applyFont="1" applyFill="1" applyBorder="1" applyAlignment="1" applyProtection="1">
      <alignment horizontal="center" vertical="center" wrapText="1"/>
      <protection locked="0"/>
    </xf>
    <xf numFmtId="0" fontId="13" fillId="30" borderId="93" xfId="0" applyFont="1" applyFill="1" applyBorder="1" applyAlignment="1" applyProtection="1">
      <alignment horizontal="center" vertical="center" wrapText="1"/>
      <protection locked="0"/>
    </xf>
    <xf numFmtId="0" fontId="13" fillId="30" borderId="54" xfId="0" applyFont="1" applyFill="1" applyBorder="1" applyAlignment="1" applyProtection="1">
      <alignment horizontal="center" vertical="center" wrapText="1"/>
      <protection locked="0"/>
    </xf>
    <xf numFmtId="0" fontId="88" fillId="0" borderId="0" xfId="0" applyFont="1" applyAlignment="1" applyProtection="1">
      <alignment horizontal="center" vertical="center" wrapText="1"/>
    </xf>
    <xf numFmtId="0" fontId="66" fillId="0" borderId="0" xfId="0" applyFont="1" applyAlignment="1" applyProtection="1">
      <alignment horizontal="right" vertical="center"/>
    </xf>
    <xf numFmtId="0" fontId="0" fillId="0" borderId="0" xfId="0" applyAlignment="1" applyProtection="1">
      <alignment horizontal="left" vertical="center"/>
    </xf>
    <xf numFmtId="0" fontId="6" fillId="0" borderId="0" xfId="0" applyFont="1" applyAlignment="1" applyProtection="1">
      <alignment horizontal="left" vertical="center"/>
    </xf>
    <xf numFmtId="0" fontId="14" fillId="27" borderId="124" xfId="0" applyFont="1" applyFill="1" applyBorder="1" applyAlignment="1" applyProtection="1">
      <alignment horizontal="center" vertical="center" wrapText="1"/>
    </xf>
    <xf numFmtId="0" fontId="14" fillId="27" borderId="125" xfId="0" applyFont="1" applyFill="1" applyBorder="1" applyAlignment="1" applyProtection="1">
      <alignment horizontal="center" vertical="center" wrapText="1"/>
    </xf>
    <xf numFmtId="0" fontId="14" fillId="27" borderId="120" xfId="0" applyFont="1" applyFill="1" applyBorder="1" applyAlignment="1" applyProtection="1">
      <alignment horizontal="center" vertical="center" wrapText="1"/>
    </xf>
    <xf numFmtId="0" fontId="13" fillId="31" borderId="185" xfId="0" applyFont="1" applyFill="1" applyBorder="1" applyAlignment="1" applyProtection="1">
      <alignment horizontal="center" vertical="center" wrapText="1"/>
    </xf>
    <xf numFmtId="0" fontId="13" fillId="31" borderId="106" xfId="0" applyFont="1" applyFill="1" applyBorder="1" applyAlignment="1" applyProtection="1">
      <alignment horizontal="center" vertical="center" wrapText="1"/>
    </xf>
    <xf numFmtId="0" fontId="13" fillId="31" borderId="105" xfId="0" applyFont="1" applyFill="1" applyBorder="1" applyAlignment="1" applyProtection="1">
      <alignment horizontal="center" vertical="center" wrapText="1"/>
    </xf>
    <xf numFmtId="0" fontId="13" fillId="30" borderId="122" xfId="0" applyFont="1" applyFill="1" applyBorder="1" applyAlignment="1" applyProtection="1">
      <alignment horizontal="center" vertical="center" wrapText="1"/>
      <protection locked="0"/>
    </xf>
    <xf numFmtId="0" fontId="61" fillId="0" borderId="71" xfId="0" applyFont="1" applyBorder="1" applyAlignment="1" applyProtection="1">
      <alignment horizontal="right" vertical="center"/>
      <protection locked="0"/>
    </xf>
    <xf numFmtId="0" fontId="61" fillId="0" borderId="60" xfId="0" applyFont="1" applyBorder="1" applyAlignment="1" applyProtection="1">
      <alignment horizontal="right" vertical="center"/>
      <protection locked="0"/>
    </xf>
    <xf numFmtId="0" fontId="0" fillId="14" borderId="28" xfId="0" applyFont="1" applyFill="1" applyBorder="1" applyAlignment="1" applyProtection="1">
      <alignment horizontal="center" vertical="center" shrinkToFit="1"/>
      <protection locked="0"/>
    </xf>
    <xf numFmtId="0" fontId="0" fillId="14" borderId="13" xfId="0" applyFont="1" applyFill="1" applyBorder="1" applyAlignment="1" applyProtection="1">
      <alignment horizontal="center" vertical="center" shrinkToFit="1"/>
      <protection locked="0"/>
    </xf>
    <xf numFmtId="0" fontId="0" fillId="14" borderId="58" xfId="0" applyFont="1" applyFill="1" applyBorder="1" applyAlignment="1" applyProtection="1">
      <alignment horizontal="center" vertical="center" shrinkToFit="1"/>
      <protection locked="0"/>
    </xf>
    <xf numFmtId="0" fontId="61" fillId="0" borderId="124" xfId="0" applyFont="1" applyFill="1" applyBorder="1" applyAlignment="1" applyProtection="1">
      <alignment horizontal="left" vertical="top" wrapText="1"/>
    </xf>
    <xf numFmtId="0" fontId="61" fillId="0" borderId="125" xfId="0" applyFont="1" applyFill="1" applyBorder="1" applyAlignment="1" applyProtection="1">
      <alignment horizontal="left" vertical="top" wrapText="1"/>
    </xf>
    <xf numFmtId="0" fontId="61" fillId="0" borderId="120" xfId="0" applyFont="1" applyFill="1" applyBorder="1" applyAlignment="1" applyProtection="1">
      <alignment horizontal="left" vertical="top" wrapText="1"/>
    </xf>
    <xf numFmtId="0" fontId="61" fillId="0" borderId="89" xfId="0" applyFont="1" applyFill="1" applyBorder="1" applyAlignment="1" applyProtection="1">
      <alignment horizontal="left" vertical="top" wrapText="1"/>
    </xf>
    <xf numFmtId="0" fontId="61" fillId="0" borderId="133" xfId="0" applyFont="1" applyFill="1" applyBorder="1" applyAlignment="1" applyProtection="1">
      <alignment horizontal="left" vertical="top" wrapText="1"/>
    </xf>
    <xf numFmtId="0" fontId="61" fillId="0" borderId="134" xfId="0" applyFont="1" applyFill="1" applyBorder="1" applyAlignment="1" applyProtection="1">
      <alignment horizontal="left" vertical="top" wrapText="1"/>
    </xf>
    <xf numFmtId="0" fontId="14" fillId="2" borderId="229" xfId="0" applyFont="1" applyFill="1" applyBorder="1" applyAlignment="1" applyProtection="1">
      <alignment horizontal="center" vertical="center" wrapText="1"/>
    </xf>
    <xf numFmtId="0" fontId="14" fillId="2" borderId="215" xfId="0" applyFont="1" applyFill="1" applyBorder="1" applyAlignment="1" applyProtection="1">
      <alignment horizontal="center" vertical="center" wrapText="1"/>
    </xf>
    <xf numFmtId="0" fontId="14" fillId="9" borderId="51" xfId="0" applyFont="1" applyFill="1" applyBorder="1" applyAlignment="1" applyProtection="1">
      <alignment horizontal="center" vertical="center" wrapText="1"/>
    </xf>
    <xf numFmtId="0" fontId="14" fillId="9" borderId="199" xfId="0" applyFont="1" applyFill="1" applyBorder="1" applyAlignment="1" applyProtection="1">
      <alignment horizontal="center" vertical="center" wrapText="1"/>
    </xf>
    <xf numFmtId="0" fontId="14" fillId="5" borderId="28" xfId="0" applyFont="1" applyFill="1" applyBorder="1" applyAlignment="1" applyProtection="1">
      <alignment horizontal="center" vertical="center" wrapText="1"/>
      <protection locked="0"/>
    </xf>
    <xf numFmtId="0" fontId="14" fillId="5" borderId="58" xfId="0" applyFont="1" applyFill="1" applyBorder="1" applyAlignment="1" applyProtection="1">
      <alignment horizontal="center" vertical="center" wrapText="1"/>
      <protection locked="0"/>
    </xf>
    <xf numFmtId="0" fontId="68" fillId="49" borderId="263" xfId="9" applyFont="1" applyFill="1" applyBorder="1" applyAlignment="1">
      <alignment horizontal="center" vertical="center" wrapText="1" readingOrder="1"/>
    </xf>
    <xf numFmtId="0" fontId="68" fillId="49" borderId="273" xfId="9" applyFont="1" applyFill="1" applyBorder="1" applyAlignment="1">
      <alignment horizontal="center" vertical="center" wrapText="1" readingOrder="1"/>
    </xf>
    <xf numFmtId="0" fontId="96" fillId="49" borderId="266" xfId="9" applyFont="1" applyFill="1" applyBorder="1" applyAlignment="1">
      <alignment horizontal="center" vertical="center" wrapText="1" readingOrder="1"/>
    </xf>
    <xf numFmtId="0" fontId="96" fillId="49" borderId="275" xfId="9" applyFont="1" applyFill="1" applyBorder="1" applyAlignment="1">
      <alignment horizontal="center" vertical="center" wrapText="1" readingOrder="1"/>
    </xf>
    <xf numFmtId="0" fontId="96" fillId="49" borderId="267" xfId="9" applyFont="1" applyFill="1" applyBorder="1" applyAlignment="1">
      <alignment horizontal="center" vertical="center" wrapText="1" readingOrder="1"/>
    </xf>
    <xf numFmtId="0" fontId="96" fillId="49" borderId="244" xfId="9" applyFont="1" applyFill="1" applyBorder="1" applyAlignment="1">
      <alignment horizontal="center" vertical="center" wrapText="1" readingOrder="1"/>
    </xf>
    <xf numFmtId="0" fontId="96" fillId="49" borderId="243" xfId="9" applyFont="1" applyFill="1" applyBorder="1" applyAlignment="1">
      <alignment horizontal="center" vertical="center" wrapText="1" readingOrder="1"/>
    </xf>
    <xf numFmtId="0" fontId="96" fillId="49" borderId="269" xfId="9" applyFont="1" applyFill="1" applyBorder="1" applyAlignment="1">
      <alignment horizontal="center" vertical="center" wrapText="1" readingOrder="1"/>
    </xf>
    <xf numFmtId="0" fontId="96" fillId="49" borderId="0" xfId="9" applyFont="1" applyFill="1" applyBorder="1" applyAlignment="1">
      <alignment horizontal="center" vertical="center" wrapText="1" readingOrder="1"/>
    </xf>
    <xf numFmtId="0" fontId="68" fillId="49" borderId="259" xfId="9" applyFont="1" applyFill="1" applyBorder="1" applyAlignment="1">
      <alignment horizontal="center" vertical="center" wrapText="1" readingOrder="1"/>
    </xf>
    <xf numFmtId="0" fontId="68" fillId="49" borderId="258" xfId="9" applyFont="1" applyFill="1" applyBorder="1" applyAlignment="1">
      <alignment horizontal="center" vertical="center" wrapText="1" readingOrder="1"/>
    </xf>
    <xf numFmtId="0" fontId="68" fillId="49" borderId="260" xfId="9" applyFont="1" applyFill="1" applyBorder="1" applyAlignment="1">
      <alignment horizontal="center" vertical="center" wrapText="1" readingOrder="1"/>
    </xf>
    <xf numFmtId="0" fontId="68" fillId="49" borderId="249" xfId="9" applyFont="1" applyFill="1" applyBorder="1" applyAlignment="1">
      <alignment horizontal="center" vertical="center" wrapText="1" readingOrder="1"/>
    </xf>
    <xf numFmtId="0" fontId="68" fillId="49" borderId="261" xfId="9" applyFont="1" applyFill="1" applyBorder="1" applyAlignment="1">
      <alignment horizontal="center" vertical="center" wrapText="1" readingOrder="1"/>
    </xf>
    <xf numFmtId="0" fontId="68" fillId="49" borderId="257" xfId="9" applyFont="1" applyFill="1" applyBorder="1" applyAlignment="1">
      <alignment horizontal="center" vertical="center" wrapText="1" readingOrder="1"/>
    </xf>
    <xf numFmtId="0" fontId="68" fillId="49" borderId="270" xfId="9" applyFont="1" applyFill="1" applyBorder="1" applyAlignment="1">
      <alignment horizontal="center" vertical="center" wrapText="1" readingOrder="1"/>
    </xf>
    <xf numFmtId="0" fontId="37" fillId="49" borderId="262" xfId="9" applyFont="1" applyFill="1" applyBorder="1" applyAlignment="1">
      <alignment horizontal="center" vertical="center" wrapText="1" readingOrder="1"/>
    </xf>
    <xf numFmtId="0" fontId="37" fillId="49" borderId="272" xfId="9" applyFont="1" applyFill="1" applyBorder="1" applyAlignment="1">
      <alignment horizontal="center" vertical="center" wrapText="1" readingOrder="1"/>
    </xf>
    <xf numFmtId="0" fontId="68" fillId="48" borderId="239" xfId="9" applyFont="1" applyFill="1" applyBorder="1" applyAlignment="1">
      <alignment horizontal="center" vertical="center" wrapText="1" readingOrder="1"/>
    </xf>
    <xf numFmtId="0" fontId="68" fillId="48" borderId="240" xfId="9" applyFont="1" applyFill="1" applyBorder="1" applyAlignment="1">
      <alignment horizontal="center" vertical="center" wrapText="1" readingOrder="1"/>
    </xf>
    <xf numFmtId="0" fontId="68" fillId="48" borderId="233" xfId="9" applyFont="1" applyFill="1" applyBorder="1" applyAlignment="1">
      <alignment horizontal="center" vertical="center" wrapText="1" readingOrder="1"/>
    </xf>
    <xf numFmtId="0" fontId="68" fillId="48" borderId="238" xfId="9" applyFont="1" applyFill="1" applyBorder="1" applyAlignment="1">
      <alignment horizontal="center" vertical="center" wrapText="1" readingOrder="1"/>
    </xf>
    <xf numFmtId="0" fontId="68" fillId="48" borderId="234" xfId="9" applyFont="1" applyFill="1" applyBorder="1" applyAlignment="1">
      <alignment horizontal="center" vertical="center" wrapText="1" readingOrder="1"/>
    </xf>
    <xf numFmtId="0" fontId="37" fillId="49" borderId="246" xfId="9" applyFont="1" applyFill="1" applyBorder="1" applyAlignment="1">
      <alignment horizontal="center" vertical="center" wrapText="1" readingOrder="1"/>
    </xf>
    <xf numFmtId="0" fontId="37" fillId="49" borderId="264" xfId="9" applyFont="1" applyFill="1" applyBorder="1" applyAlignment="1">
      <alignment horizontal="center" vertical="center" wrapText="1" readingOrder="1"/>
    </xf>
    <xf numFmtId="0" fontId="37" fillId="49" borderId="247" xfId="9" applyNumberFormat="1" applyFont="1" applyFill="1" applyBorder="1" applyAlignment="1">
      <alignment horizontal="center" vertical="center" wrapText="1" readingOrder="1"/>
    </xf>
    <xf numFmtId="0" fontId="37" fillId="49" borderId="265" xfId="9" applyNumberFormat="1" applyFont="1" applyFill="1" applyBorder="1" applyAlignment="1">
      <alignment horizontal="center" vertical="center" wrapText="1" readingOrder="1"/>
    </xf>
    <xf numFmtId="0" fontId="68" fillId="49" borderId="247" xfId="9" applyFont="1" applyFill="1" applyBorder="1" applyAlignment="1">
      <alignment horizontal="center" vertical="center" wrapText="1" readingOrder="1"/>
    </xf>
    <xf numFmtId="0" fontId="68" fillId="49" borderId="265" xfId="9" applyFont="1" applyFill="1" applyBorder="1" applyAlignment="1">
      <alignment horizontal="center" vertical="center" wrapText="1" readingOrder="1"/>
    </xf>
    <xf numFmtId="0" fontId="37" fillId="49" borderId="247" xfId="9" applyFont="1" applyFill="1" applyBorder="1" applyAlignment="1">
      <alignment horizontal="center" vertical="center" wrapText="1" readingOrder="1"/>
    </xf>
    <xf numFmtId="0" fontId="37" fillId="49" borderId="244" xfId="9" applyFont="1" applyFill="1" applyBorder="1" applyAlignment="1">
      <alignment horizontal="center" vertical="center" wrapText="1" readingOrder="1"/>
    </xf>
    <xf numFmtId="0" fontId="68" fillId="49" borderId="248" xfId="9" applyFont="1" applyFill="1" applyBorder="1" applyAlignment="1">
      <alignment horizontal="center" vertical="center" wrapText="1" readingOrder="1"/>
    </xf>
    <xf numFmtId="0" fontId="68" fillId="49" borderId="250" xfId="9" applyFont="1" applyFill="1" applyBorder="1" applyAlignment="1">
      <alignment horizontal="center" vertical="center" wrapText="1" readingOrder="1"/>
    </xf>
    <xf numFmtId="0" fontId="68" fillId="49" borderId="251" xfId="9" applyFont="1" applyFill="1" applyBorder="1" applyAlignment="1">
      <alignment horizontal="center" vertical="center" wrapText="1" readingOrder="1"/>
    </xf>
    <xf numFmtId="0" fontId="68" fillId="49" borderId="252" xfId="9" applyFont="1" applyFill="1" applyBorder="1" applyAlignment="1">
      <alignment horizontal="center" vertical="center" wrapText="1" readingOrder="1"/>
    </xf>
    <xf numFmtId="0" fontId="68" fillId="49" borderId="253" xfId="9" applyFont="1" applyFill="1" applyBorder="1" applyAlignment="1">
      <alignment horizontal="center" vertical="center" wrapText="1" readingOrder="1"/>
    </xf>
    <xf numFmtId="0" fontId="68" fillId="48" borderId="232" xfId="9" applyFont="1" applyFill="1" applyBorder="1" applyAlignment="1">
      <alignment horizontal="center" vertical="center" wrapText="1"/>
    </xf>
    <xf numFmtId="0" fontId="68" fillId="48" borderId="245" xfId="9" applyFont="1" applyFill="1" applyBorder="1" applyAlignment="1">
      <alignment horizontal="center" vertical="center" wrapText="1"/>
    </xf>
    <xf numFmtId="184" fontId="68" fillId="48" borderId="234" xfId="9" applyNumberFormat="1" applyFont="1" applyFill="1" applyBorder="1" applyAlignment="1">
      <alignment horizontal="center" vertical="center" wrapText="1" readingOrder="1"/>
    </xf>
    <xf numFmtId="0" fontId="68" fillId="48" borderId="236" xfId="9" applyFont="1" applyFill="1" applyBorder="1" applyAlignment="1">
      <alignment horizontal="center" vertical="center" wrapText="1" readingOrder="1"/>
    </xf>
    <xf numFmtId="0" fontId="68" fillId="48" borderId="237" xfId="9" applyFont="1" applyFill="1" applyBorder="1" applyAlignment="1">
      <alignment horizontal="center" vertical="center" wrapText="1" readingOrder="1"/>
    </xf>
    <xf numFmtId="0" fontId="68" fillId="49" borderId="254" xfId="9" applyFont="1" applyFill="1" applyBorder="1" applyAlignment="1">
      <alignment horizontal="center" vertical="center" wrapText="1" readingOrder="1"/>
    </xf>
    <xf numFmtId="0" fontId="68" fillId="49" borderId="255" xfId="9" applyFont="1" applyFill="1" applyBorder="1" applyAlignment="1">
      <alignment horizontal="center" vertical="center" wrapText="1" readingOrder="1"/>
    </xf>
    <xf numFmtId="0" fontId="68" fillId="49" borderId="256" xfId="9" applyFont="1" applyFill="1" applyBorder="1" applyAlignment="1">
      <alignment horizontal="center" vertical="center" wrapText="1" readingOrder="1"/>
    </xf>
    <xf numFmtId="0" fontId="45" fillId="0" borderId="123" xfId="23" applyFont="1" applyFill="1" applyBorder="1" applyProtection="1">
      <alignment vertical="center"/>
      <protection locked="0"/>
    </xf>
    <xf numFmtId="0" fontId="45" fillId="0" borderId="149" xfId="23" applyFont="1" applyFill="1" applyBorder="1" applyProtection="1">
      <alignment vertical="center"/>
      <protection locked="0"/>
    </xf>
    <xf numFmtId="0" fontId="45" fillId="0" borderId="123" xfId="23" applyFont="1" applyFill="1" applyBorder="1" applyAlignment="1" applyProtection="1">
      <alignment horizontal="center" vertical="center"/>
      <protection locked="0"/>
    </xf>
  </cellXfs>
  <cellStyles count="34">
    <cellStyle name="60% - アクセント 6" xfId="19" builtinId="52"/>
    <cellStyle name="どちらでもない" xfId="1" builtinId="28"/>
    <cellStyle name="パーセント" xfId="22" builtinId="5"/>
    <cellStyle name="パーセント 2" xfId="33" xr:uid="{00000000-0005-0000-0000-000003000000}"/>
    <cellStyle name="ハイパーリンク" xfId="2" builtinId="8" customBuiltin="1"/>
    <cellStyle name="悪い 2" xfId="20" xr:uid="{00000000-0005-0000-0000-000005000000}"/>
    <cellStyle name="桁区切り" xfId="24" builtinId="6"/>
    <cellStyle name="桁区切り 2" xfId="31" xr:uid="{00000000-0005-0000-0000-000007000000}"/>
    <cellStyle name="標準" xfId="0" builtinId="0"/>
    <cellStyle name="標準 2" xfId="3" xr:uid="{00000000-0005-0000-0000-000009000000}"/>
    <cellStyle name="標準 2 2" xfId="4" xr:uid="{00000000-0005-0000-0000-00000A000000}"/>
    <cellStyle name="標準 2 3" xfId="5" xr:uid="{00000000-0005-0000-0000-00000B000000}"/>
    <cellStyle name="標準 3" xfId="6" xr:uid="{00000000-0005-0000-0000-00000C000000}"/>
    <cellStyle name="標準 3 2" xfId="7" xr:uid="{00000000-0005-0000-0000-00000D000000}"/>
    <cellStyle name="標準 3 3" xfId="8" xr:uid="{00000000-0005-0000-0000-00000E000000}"/>
    <cellStyle name="標準 4" xfId="9" xr:uid="{00000000-0005-0000-0000-00000F000000}"/>
    <cellStyle name="標準 4 2" xfId="10" xr:uid="{00000000-0005-0000-0000-000010000000}"/>
    <cellStyle name="標準 4 2 2" xfId="11" xr:uid="{00000000-0005-0000-0000-000011000000}"/>
    <cellStyle name="標準 4 3" xfId="12" xr:uid="{00000000-0005-0000-0000-000012000000}"/>
    <cellStyle name="標準 4 4" xfId="13" xr:uid="{00000000-0005-0000-0000-000013000000}"/>
    <cellStyle name="標準 4 5" xfId="14" xr:uid="{00000000-0005-0000-0000-000014000000}"/>
    <cellStyle name="標準 4 6" xfId="32" xr:uid="{00000000-0005-0000-0000-000015000000}"/>
    <cellStyle name="標準 5" xfId="15" xr:uid="{00000000-0005-0000-0000-000016000000}"/>
    <cellStyle name="標準 5 2" xfId="16" xr:uid="{00000000-0005-0000-0000-000017000000}"/>
    <cellStyle name="標準 5 2 2" xfId="17" xr:uid="{00000000-0005-0000-0000-000018000000}"/>
    <cellStyle name="標準 5 3" xfId="18" xr:uid="{00000000-0005-0000-0000-000019000000}"/>
    <cellStyle name="標準 6" xfId="21" xr:uid="{00000000-0005-0000-0000-00001A000000}"/>
    <cellStyle name="標準 6 2" xfId="27" xr:uid="{00000000-0005-0000-0000-00001B000000}"/>
    <cellStyle name="標準 6 3" xfId="25" xr:uid="{00000000-0005-0000-0000-00001C000000}"/>
    <cellStyle name="標準 6 4" xfId="29" xr:uid="{00000000-0005-0000-0000-00001D000000}"/>
    <cellStyle name="標準 7" xfId="23" xr:uid="{00000000-0005-0000-0000-00001E000000}"/>
    <cellStyle name="標準 7 2" xfId="28" xr:uid="{00000000-0005-0000-0000-00001F000000}"/>
    <cellStyle name="標準 7 3" xfId="26" xr:uid="{00000000-0005-0000-0000-000020000000}"/>
    <cellStyle name="標準 7 4" xfId="30" xr:uid="{00000000-0005-0000-0000-000021000000}"/>
  </cellStyles>
  <dxfs count="76">
    <dxf>
      <font>
        <b/>
        <i val="0"/>
        <color rgb="FFFF0000"/>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ndense val="0"/>
        <extend val="0"/>
        <color indexed="10"/>
      </font>
      <fill>
        <patternFill patternType="none">
          <bgColor indexed="65"/>
        </patternFill>
      </fill>
    </dxf>
    <dxf>
      <font>
        <color rgb="FF9C0006"/>
      </font>
      <fill>
        <patternFill>
          <bgColor rgb="FFFFC7CE"/>
        </patternFill>
      </fill>
    </dxf>
    <dxf>
      <font>
        <color rgb="FF9C0006"/>
      </font>
      <fill>
        <patternFill>
          <bgColor rgb="FFFFC7CE"/>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strike val="0"/>
        <color rgb="FFFF0000"/>
      </font>
    </dxf>
    <dxf>
      <font>
        <b/>
        <i val="0"/>
        <condense val="0"/>
        <extend val="0"/>
        <color indexed="10"/>
      </font>
      <fill>
        <patternFill patternType="none">
          <bgColor indexed="65"/>
        </patternFill>
      </fill>
    </dxf>
  </dxfs>
  <tableStyles count="0" defaultTableStyle="TableStyleMedium9" defaultPivotStyle="PivotStyleLight16"/>
  <colors>
    <mruColors>
      <color rgb="FFFF66FF"/>
      <color rgb="FFCCCCFF"/>
      <color rgb="FFFF99FF"/>
      <color rgb="FF6600CC"/>
      <color rgb="FFFFFFCC"/>
      <color rgb="FFCCFFFF"/>
      <color rgb="FFFF99CC"/>
      <color rgb="FFCCFFCC"/>
      <color rgb="FFCCFF33"/>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62</xdr:col>
      <xdr:colOff>464344</xdr:colOff>
      <xdr:row>8</xdr:row>
      <xdr:rowOff>95251</xdr:rowOff>
    </xdr:from>
    <xdr:to>
      <xdr:col>65</xdr:col>
      <xdr:colOff>35718</xdr:colOff>
      <xdr:row>29</xdr:row>
      <xdr:rowOff>0</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44493657" y="6465095"/>
          <a:ext cx="1428749" cy="3405186"/>
        </a:xfrm>
        <a:prstGeom prst="wedgeRectCallout">
          <a:avLst>
            <a:gd name="adj1" fmla="val 58523"/>
            <a:gd name="adj2" fmla="val -71409"/>
          </a:avLst>
        </a:prstGeom>
        <a:gradFill rotWithShape="1">
          <a:gsLst>
            <a:gs pos="0">
              <a:srgbClr val="4F81BD">
                <a:tint val="100000"/>
                <a:shade val="100000"/>
                <a:satMod val="130000"/>
              </a:srgbClr>
            </a:gs>
            <a:gs pos="100000">
              <a:srgbClr val="4F81BD">
                <a:tint val="50000"/>
                <a:shade val="100000"/>
                <a:satMod val="350000"/>
              </a:srgbClr>
            </a:gs>
          </a:gsLst>
          <a:lin ang="16200000" scaled="0"/>
        </a:gradFill>
        <a:ln w="9525" cap="flat" cmpd="sng" algn="ctr">
          <a:solidFill>
            <a:srgbClr val="4F81BD">
              <a:shade val="95000"/>
              <a:satMod val="105000"/>
            </a:srgbClr>
          </a:solidFill>
          <a:prstDash val="solid"/>
        </a:ln>
        <a:effectLst>
          <a:outerShdw blurRad="40000" dist="23000" dir="5400000" rotWithShape="0">
            <a:srgbClr val="000000">
              <a:alpha val="35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定義としては、医療機関の職員は算入しない、でいいんでしたっけ？私は明確に確認したことがなかったです。（稲葉）</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→ここも共生に要相談ですかね？（強い意見ありません）</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→算入しない、で問題なし。（稲葉）</a:t>
          </a:r>
        </a:p>
      </xdr:txBody>
    </xdr:sp>
    <xdr:clientData/>
  </xdr:twoCellAnchor>
  <xdr:twoCellAnchor>
    <xdr:from>
      <xdr:col>65</xdr:col>
      <xdr:colOff>71438</xdr:colOff>
      <xdr:row>8</xdr:row>
      <xdr:rowOff>95251</xdr:rowOff>
    </xdr:from>
    <xdr:to>
      <xdr:col>67</xdr:col>
      <xdr:colOff>261937</xdr:colOff>
      <xdr:row>32</xdr:row>
      <xdr:rowOff>71437</xdr:rowOff>
    </xdr:to>
    <xdr:sp macro="" textlink="">
      <xdr:nvSpPr>
        <xdr:cNvPr id="4" name="吹き出し: 四角形 3">
          <a:extLst>
            <a:ext uri="{FF2B5EF4-FFF2-40B4-BE49-F238E27FC236}">
              <a16:creationId xmlns:a16="http://schemas.microsoft.com/office/drawing/2014/main" id="{00000000-0008-0000-0000-000004000000}"/>
            </a:ext>
          </a:extLst>
        </xdr:cNvPr>
        <xdr:cNvSpPr/>
      </xdr:nvSpPr>
      <xdr:spPr>
        <a:xfrm>
          <a:off x="45958126" y="6465095"/>
          <a:ext cx="1428749" cy="3976686"/>
        </a:xfrm>
        <a:prstGeom prst="wedgeRectCallout">
          <a:avLst>
            <a:gd name="adj1" fmla="val 11023"/>
            <a:gd name="adj2" fmla="val -75279"/>
          </a:avLst>
        </a:prstGeom>
        <a:gradFill rotWithShape="1">
          <a:gsLst>
            <a:gs pos="0">
              <a:srgbClr val="4F81BD">
                <a:tint val="100000"/>
                <a:shade val="100000"/>
                <a:satMod val="130000"/>
              </a:srgbClr>
            </a:gs>
            <a:gs pos="100000">
              <a:srgbClr val="4F81BD">
                <a:tint val="50000"/>
                <a:shade val="100000"/>
                <a:satMod val="350000"/>
              </a:srgbClr>
            </a:gs>
          </a:gsLst>
          <a:lin ang="16200000" scaled="0"/>
        </a:gradFill>
        <a:ln w="9525" cap="flat" cmpd="sng" algn="ctr">
          <a:solidFill>
            <a:srgbClr val="4F81BD">
              <a:shade val="95000"/>
              <a:satMod val="105000"/>
            </a:srgbClr>
          </a:solidFill>
          <a:prstDash val="solid"/>
        </a:ln>
        <a:effectLst>
          <a:outerShdw blurRad="40000" dist="23000" dir="5400000" rotWithShape="0">
            <a:srgbClr val="000000">
              <a:alpha val="35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今更ですが、定義としてはこの２項目で必要十分なんでしたっけ？（稲葉）</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→この点、議論されてないですね。ここの定義は共生チームに確認ですね。きにかかるのは、相談員研修（１）のみ修了者を入れるか、とかですかね？</a:t>
          </a: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→必要十分でした。（稲葉）</a:t>
          </a:r>
        </a:p>
      </xdr:txBody>
    </xdr:sp>
    <xdr:clientData/>
  </xdr:twoCellAnchor>
  <xdr:twoCellAnchor>
    <xdr:from>
      <xdr:col>68</xdr:col>
      <xdr:colOff>83344</xdr:colOff>
      <xdr:row>8</xdr:row>
      <xdr:rowOff>119064</xdr:rowOff>
    </xdr:from>
    <xdr:to>
      <xdr:col>70</xdr:col>
      <xdr:colOff>273843</xdr:colOff>
      <xdr:row>33</xdr:row>
      <xdr:rowOff>35719</xdr:rowOff>
    </xdr:to>
    <xdr:sp macro="" textlink="">
      <xdr:nvSpPr>
        <xdr:cNvPr id="5" name="吹き出し: 四角形 4">
          <a:extLst>
            <a:ext uri="{FF2B5EF4-FFF2-40B4-BE49-F238E27FC236}">
              <a16:creationId xmlns:a16="http://schemas.microsoft.com/office/drawing/2014/main" id="{00000000-0008-0000-0000-000005000000}"/>
            </a:ext>
          </a:extLst>
        </xdr:cNvPr>
        <xdr:cNvSpPr/>
      </xdr:nvSpPr>
      <xdr:spPr>
        <a:xfrm>
          <a:off x="47827407" y="6488908"/>
          <a:ext cx="1428749" cy="4083842"/>
        </a:xfrm>
        <a:prstGeom prst="wedgeRectCallout">
          <a:avLst>
            <a:gd name="adj1" fmla="val 11023"/>
            <a:gd name="adj2" fmla="val -75279"/>
          </a:avLst>
        </a:prstGeom>
        <a:gradFill rotWithShape="1">
          <a:gsLst>
            <a:gs pos="0">
              <a:srgbClr val="4F81BD">
                <a:tint val="100000"/>
                <a:shade val="100000"/>
                <a:satMod val="130000"/>
              </a:srgbClr>
            </a:gs>
            <a:gs pos="100000">
              <a:srgbClr val="4F81BD">
                <a:tint val="50000"/>
                <a:shade val="100000"/>
                <a:satMod val="350000"/>
              </a:srgbClr>
            </a:gs>
          </a:gsLst>
          <a:lin ang="16200000" scaled="0"/>
        </a:gradFill>
        <a:ln w="9525" cap="flat" cmpd="sng" algn="ctr">
          <a:solidFill>
            <a:srgbClr val="4F81BD">
              <a:shade val="95000"/>
              <a:satMod val="105000"/>
            </a:srgbClr>
          </a:solidFill>
          <a:prstDash val="solid"/>
        </a:ln>
        <a:effectLst>
          <a:outerShdw blurRad="40000" dist="23000" dir="5400000" rotWithShape="0">
            <a:srgbClr val="000000">
              <a:alpha val="35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「がん患者及びその家族が心の悩みや体験等を語り合うための患者サロン等の場を設けている。」が様式４。様式４では等なのに、収集する数字は患者サロン限定でよいのか？（稲葉）</a:t>
          </a: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→患者会も入れるかですかね？</a:t>
          </a: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→患者会も集計対象となるように修正しました。（稲葉）</a:t>
          </a:r>
        </a:p>
      </xdr:txBody>
    </xdr:sp>
    <xdr:clientData/>
  </xdr:twoCellAnchor>
  <xdr:twoCellAnchor>
    <xdr:from>
      <xdr:col>70</xdr:col>
      <xdr:colOff>321469</xdr:colOff>
      <xdr:row>8</xdr:row>
      <xdr:rowOff>119064</xdr:rowOff>
    </xdr:from>
    <xdr:to>
      <xdr:col>72</xdr:col>
      <xdr:colOff>511968</xdr:colOff>
      <xdr:row>21</xdr:row>
      <xdr:rowOff>71438</xdr:rowOff>
    </xdr:to>
    <xdr:sp macro="" textlink="">
      <xdr:nvSpPr>
        <xdr:cNvPr id="6" name="吹き出し: 四角形 5">
          <a:extLst>
            <a:ext uri="{FF2B5EF4-FFF2-40B4-BE49-F238E27FC236}">
              <a16:creationId xmlns:a16="http://schemas.microsoft.com/office/drawing/2014/main" id="{00000000-0008-0000-0000-000006000000}"/>
            </a:ext>
          </a:extLst>
        </xdr:cNvPr>
        <xdr:cNvSpPr/>
      </xdr:nvSpPr>
      <xdr:spPr>
        <a:xfrm>
          <a:off x="49303782" y="6488908"/>
          <a:ext cx="1428749" cy="2119311"/>
        </a:xfrm>
        <a:prstGeom prst="wedgeRectCallout">
          <a:avLst>
            <a:gd name="adj1" fmla="val -8144"/>
            <a:gd name="adj2" fmla="val -71346"/>
          </a:avLst>
        </a:prstGeom>
        <a:gradFill rotWithShape="1">
          <a:gsLst>
            <a:gs pos="0">
              <a:srgbClr val="4F81BD">
                <a:tint val="100000"/>
                <a:shade val="100000"/>
                <a:satMod val="130000"/>
              </a:srgbClr>
            </a:gs>
            <a:gs pos="100000">
              <a:srgbClr val="4F81BD">
                <a:tint val="50000"/>
                <a:shade val="100000"/>
                <a:satMod val="350000"/>
              </a:srgbClr>
            </a:gs>
          </a:gsLst>
          <a:lin ang="16200000" scaled="0"/>
        </a:gradFill>
        <a:ln w="9525" cap="flat" cmpd="sng" algn="ctr">
          <a:solidFill>
            <a:srgbClr val="4F81BD">
              <a:shade val="95000"/>
              <a:satMod val="105000"/>
            </a:srgbClr>
          </a:solidFill>
          <a:prstDash val="solid"/>
        </a:ln>
        <a:effectLst>
          <a:outerShdw blurRad="40000" dist="23000" dir="5400000" rotWithShape="0">
            <a:srgbClr val="000000">
              <a:alpha val="35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これ、実数を収集しなくてもいいんですかね？（稲葉）</a:t>
          </a: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→ロジモデ新指標に入ったので、実数に変えましょうか。</a:t>
          </a: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→橋本さん修正済</a:t>
          </a:r>
        </a:p>
      </xdr:txBody>
    </xdr:sp>
    <xdr:clientData/>
  </xdr:twoCellAnchor>
  <xdr:twoCellAnchor>
    <xdr:from>
      <xdr:col>76</xdr:col>
      <xdr:colOff>202407</xdr:colOff>
      <xdr:row>9</xdr:row>
      <xdr:rowOff>35721</xdr:rowOff>
    </xdr:from>
    <xdr:to>
      <xdr:col>78</xdr:col>
      <xdr:colOff>392906</xdr:colOff>
      <xdr:row>21</xdr:row>
      <xdr:rowOff>154782</xdr:rowOff>
    </xdr:to>
    <xdr:sp macro="" textlink="">
      <xdr:nvSpPr>
        <xdr:cNvPr id="7" name="吹き出し: 四角形 6">
          <a:extLst>
            <a:ext uri="{FF2B5EF4-FFF2-40B4-BE49-F238E27FC236}">
              <a16:creationId xmlns:a16="http://schemas.microsoft.com/office/drawing/2014/main" id="{00000000-0008-0000-0000-000007000000}"/>
            </a:ext>
          </a:extLst>
        </xdr:cNvPr>
        <xdr:cNvSpPr/>
      </xdr:nvSpPr>
      <xdr:spPr>
        <a:xfrm>
          <a:off x="52899470" y="6572252"/>
          <a:ext cx="1428749" cy="2119311"/>
        </a:xfrm>
        <a:prstGeom prst="wedgeRectCallout">
          <a:avLst>
            <a:gd name="adj1" fmla="val -8144"/>
            <a:gd name="adj2" fmla="val -71346"/>
          </a:avLst>
        </a:prstGeom>
        <a:gradFill rotWithShape="1">
          <a:gsLst>
            <a:gs pos="0">
              <a:srgbClr val="4F81BD">
                <a:tint val="100000"/>
                <a:shade val="100000"/>
                <a:satMod val="130000"/>
              </a:srgbClr>
            </a:gs>
            <a:gs pos="100000">
              <a:srgbClr val="4F81BD">
                <a:tint val="50000"/>
                <a:shade val="100000"/>
                <a:satMod val="350000"/>
              </a:srgbClr>
            </a:gs>
          </a:gsLst>
          <a:lin ang="16200000" scaled="0"/>
        </a:gradFill>
        <a:ln w="9525" cap="flat" cmpd="sng" algn="ctr">
          <a:solidFill>
            <a:srgbClr val="4F81BD">
              <a:shade val="95000"/>
              <a:satMod val="105000"/>
            </a:srgbClr>
          </a:solidFill>
          <a:prstDash val="solid"/>
        </a:ln>
        <a:effectLst>
          <a:outerShdw blurRad="40000" dist="23000" dir="5400000" rotWithShape="0">
            <a:srgbClr val="000000">
              <a:alpha val="35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J483</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J484</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J158</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J159</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（稲葉）</a:t>
          </a: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→その通りです！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156135</xdr:colOff>
      <xdr:row>2</xdr:row>
      <xdr:rowOff>0</xdr:rowOff>
    </xdr:from>
    <xdr:to>
      <xdr:col>10</xdr:col>
      <xdr:colOff>4219574</xdr:colOff>
      <xdr:row>7</xdr:row>
      <xdr:rowOff>354079</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1414685" y="895350"/>
          <a:ext cx="5816039" cy="1373254"/>
        </a:xfrm>
        <a:prstGeom prst="rect">
          <a:avLst/>
        </a:prstGeom>
        <a:solidFill>
          <a:srgbClr val="CCFFCC"/>
        </a:solidFill>
        <a:ln w="190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凡例</a:t>
          </a:r>
          <a:r>
            <a:rPr kumimoji="1" lang="en-US" altLang="ja-JP" sz="11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：必須要件</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：望ましい（＊</a:t>
          </a:r>
          <a:r>
            <a:rPr kumimoji="1" lang="ja-JP" altLang="en-US" sz="1100">
              <a:solidFill>
                <a:schemeClr val="tx1"/>
              </a:solidFill>
            </a:rPr>
            <a:t>）</a:t>
          </a:r>
          <a:r>
            <a:rPr kumimoji="1" lang="en-US" altLang="ja-JP" sz="1100">
              <a:solidFill>
                <a:schemeClr val="tx1"/>
              </a:solidFill>
            </a:rPr>
            <a:t>※</a:t>
          </a:r>
          <a:r>
            <a:rPr kumimoji="1" lang="ja-JP" altLang="en-US" sz="1100">
              <a:solidFill>
                <a:schemeClr val="tx1"/>
              </a:solidFill>
            </a:rPr>
            <a:t>現時点では望ましい要件となっているが、次期の改定で必須要件と</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なる予定のもの</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en-US" sz="1100">
              <a:solidFill>
                <a:sysClr val="windowText" lastClr="000000"/>
              </a:solidFill>
            </a:rPr>
            <a:t>：望ましい</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」：要件に該当なし</a:t>
          </a:r>
          <a:endParaRPr kumimoji="1" lang="en-US" altLang="ja-JP"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304;&#24066;&#31435;&#27744;&#30000;&#30149;&#38498;&#12305;22&#24180;10&#26376;&#24220;&#25312;&#28857;&#30149;&#38498;&#29694;&#27841;&#22577;&#21578;&#26360;&#27096;&#24335;1-3&#30906;&#234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かがみ"/>
      <sheetName val="表紙"/>
      <sheetName val="様式１(連絡先）"/>
      <sheetName val="様式２(全般事項)"/>
      <sheetName val="様式３（機能別）"/>
      <sheetName val="別紙１（機器）"/>
      <sheetName val="別紙２"/>
      <sheetName val="別紙３（放射線療法連携）"/>
      <sheetName val="別紙４(専門分野)"/>
      <sheetName val="別紙５(院内パス　)"/>
      <sheetName val="別紙６(レジメン　)"/>
      <sheetName val="別紙７(化学療法)"/>
      <sheetName val="別紙８（放治）"/>
      <sheetName val="別紙９（緩和Ｔ）"/>
      <sheetName val="別紙１０（緩和T紹介手順）"/>
      <sheetName val="別紙１１(外来緩和)"/>
      <sheetName val="別紙１２(緩和新規症例)"/>
      <sheetName val="別紙１３（緩和カンファレンス）"/>
      <sheetName val="別紙１４（緩和広報） "/>
      <sheetName val="別紙１５（緩和療法）"/>
      <sheetName val="別紙１６（病理協力）"/>
      <sheetName val="別紙１７（病理）"/>
      <sheetName val="別紙１８(地域連携)"/>
      <sheetName val="別紙１８－２"/>
      <sheetName val="別紙１９（地域連携体制）"/>
      <sheetName val="別紙２０（SO体制）"/>
      <sheetName val="別紙２１（SO窓口)"/>
      <sheetName val="別紙２２(患者支援)"/>
      <sheetName val="別紙２３(別途定める研修)"/>
      <sheetName val="別紙２４(地域研修)"/>
      <sheetName val="別紙２５(合同カンファ)"/>
      <sheetName val="別紙２６（相談支援窓口）"/>
      <sheetName val="別紙２７（患者団体）"/>
      <sheetName val="別紙２８（各種窓口）"/>
      <sheetName val="別紙２９（院内がん登録項目）"/>
      <sheetName val="別紙３０（一般向け講演会）"/>
      <sheetName val="別紙３１(府民へのメッセージ)"/>
      <sheetName val="追加資料"/>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2">
          <cell r="B2" t="str">
            <v>はい</v>
          </cell>
          <cell r="K2" t="str">
            <v>敷地内を全面禁煙</v>
          </cell>
        </row>
        <row r="3">
          <cell r="B3" t="str">
            <v>いいえ</v>
          </cell>
          <cell r="K3" t="str">
            <v>施設内のみを全面禁煙</v>
          </cell>
        </row>
        <row r="4">
          <cell r="K4" t="str">
            <v>その他（　　　　　　　　　　　　　　　　　　）</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C000"/>
  </sheetPr>
  <dimension ref="A1:EJ53"/>
  <sheetViews>
    <sheetView view="pageBreakPreview" topLeftCell="AY1" zoomScaleNormal="100" zoomScaleSheetLayoutView="100" workbookViewId="0">
      <selection activeCell="BV6" sqref="BV6"/>
    </sheetView>
  </sheetViews>
  <sheetFormatPr defaultColWidth="9" defaultRowHeight="13.2"/>
  <cols>
    <col min="1" max="1" width="20.6640625" style="30" bestFit="1" customWidth="1"/>
    <col min="2" max="2" width="25.77734375" style="30" bestFit="1" customWidth="1"/>
    <col min="3" max="3" width="10.88671875" style="30" bestFit="1" customWidth="1"/>
    <col min="4" max="5" width="23.6640625" style="30" customWidth="1"/>
    <col min="6" max="6" width="15.109375" style="30" bestFit="1" customWidth="1"/>
    <col min="7" max="7" width="9" style="30"/>
    <col min="8" max="9" width="9.21875" style="30" bestFit="1" customWidth="1"/>
    <col min="10" max="78" width="8.109375" style="30" customWidth="1"/>
    <col min="79" max="82" width="15.109375" style="30" customWidth="1"/>
    <col min="83" max="16384" width="9" style="30"/>
  </cols>
  <sheetData>
    <row r="1" spans="1:140">
      <c r="A1" s="30" t="s">
        <v>0</v>
      </c>
    </row>
    <row r="3" spans="1:140">
      <c r="A3" s="30" t="s">
        <v>1</v>
      </c>
      <c r="B3" s="36" t="s">
        <v>2</v>
      </c>
    </row>
    <row r="4" spans="1:140">
      <c r="A4" s="30" t="s">
        <v>3</v>
      </c>
      <c r="B4" s="36" t="s">
        <v>4</v>
      </c>
    </row>
    <row r="5" spans="1:140">
      <c r="P5" s="30" t="s">
        <v>5</v>
      </c>
      <c r="W5" s="1288" t="s">
        <v>6</v>
      </c>
      <c r="X5" s="1289"/>
      <c r="Y5" s="1289"/>
      <c r="Z5" s="1289"/>
      <c r="AA5" s="1289"/>
      <c r="AB5" s="1289"/>
      <c r="AC5" s="1290"/>
      <c r="CA5" s="30" t="s">
        <v>7</v>
      </c>
      <c r="CE5" s="30" t="s">
        <v>8</v>
      </c>
      <c r="CI5" s="30" t="s">
        <v>9</v>
      </c>
      <c r="CM5" s="30" t="s">
        <v>10</v>
      </c>
      <c r="CQ5" s="30" t="s">
        <v>11</v>
      </c>
      <c r="CU5" s="30" t="s">
        <v>12</v>
      </c>
      <c r="CY5" s="30" t="s">
        <v>13</v>
      </c>
      <c r="DC5" s="30" t="s">
        <v>14</v>
      </c>
      <c r="DG5" s="30" t="s">
        <v>15</v>
      </c>
      <c r="DK5" s="30" t="s">
        <v>16</v>
      </c>
      <c r="DO5" s="30" t="s">
        <v>17</v>
      </c>
      <c r="DS5" s="30" t="s">
        <v>18</v>
      </c>
      <c r="DW5" s="30" t="s">
        <v>19</v>
      </c>
      <c r="EA5" s="30" t="s">
        <v>20</v>
      </c>
    </row>
    <row r="6" spans="1:140" ht="409.6">
      <c r="A6" s="37" t="s">
        <v>21</v>
      </c>
      <c r="B6" s="38" t="s">
        <v>22</v>
      </c>
      <c r="C6" s="38" t="s">
        <v>23</v>
      </c>
      <c r="D6" s="38" t="s">
        <v>24</v>
      </c>
      <c r="E6" s="38" t="s">
        <v>25</v>
      </c>
      <c r="F6" s="38" t="s">
        <v>26</v>
      </c>
      <c r="G6" s="38" t="s">
        <v>27</v>
      </c>
      <c r="H6" s="38" t="s">
        <v>28</v>
      </c>
      <c r="I6" s="38" t="s">
        <v>29</v>
      </c>
      <c r="J6" s="38" t="s">
        <v>30</v>
      </c>
      <c r="K6" s="38" t="s">
        <v>31</v>
      </c>
      <c r="L6" s="38" t="s">
        <v>32</v>
      </c>
      <c r="M6" s="38" t="s">
        <v>33</v>
      </c>
      <c r="N6" s="38" t="s">
        <v>34</v>
      </c>
      <c r="O6" s="38" t="s">
        <v>35</v>
      </c>
      <c r="P6" s="68" t="s">
        <v>36</v>
      </c>
      <c r="Q6" s="68" t="s">
        <v>37</v>
      </c>
      <c r="R6" s="68" t="s">
        <v>38</v>
      </c>
      <c r="S6" s="68" t="s">
        <v>39</v>
      </c>
      <c r="T6" s="68" t="s">
        <v>40</v>
      </c>
      <c r="U6" s="68" t="s">
        <v>41</v>
      </c>
      <c r="V6" s="68" t="s">
        <v>42</v>
      </c>
      <c r="W6" s="68" t="s">
        <v>43</v>
      </c>
      <c r="X6" s="68" t="s">
        <v>44</v>
      </c>
      <c r="Y6" s="68" t="s">
        <v>45</v>
      </c>
      <c r="Z6" s="68" t="s">
        <v>46</v>
      </c>
      <c r="AA6" s="68" t="s">
        <v>47</v>
      </c>
      <c r="AB6" s="68" t="s">
        <v>48</v>
      </c>
      <c r="AC6" s="68" t="s">
        <v>49</v>
      </c>
      <c r="AD6" s="68" t="s">
        <v>50</v>
      </c>
      <c r="AE6" s="68" t="s">
        <v>51</v>
      </c>
      <c r="AF6" s="68" t="s">
        <v>52</v>
      </c>
      <c r="AG6" s="68" t="s">
        <v>53</v>
      </c>
      <c r="AH6" s="68" t="s">
        <v>54</v>
      </c>
      <c r="AI6" s="68" t="s">
        <v>55</v>
      </c>
      <c r="AJ6" s="68" t="s">
        <v>56</v>
      </c>
      <c r="AK6" s="68" t="s">
        <v>57</v>
      </c>
      <c r="AL6" s="68" t="s">
        <v>58</v>
      </c>
      <c r="AM6" s="68" t="s">
        <v>59</v>
      </c>
      <c r="AN6" s="68" t="s">
        <v>60</v>
      </c>
      <c r="AO6" s="68" t="s">
        <v>61</v>
      </c>
      <c r="AP6" s="68" t="s">
        <v>62</v>
      </c>
      <c r="AQ6" s="68" t="s">
        <v>63</v>
      </c>
      <c r="AR6" s="68" t="s">
        <v>64</v>
      </c>
      <c r="AS6" s="68" t="s">
        <v>65</v>
      </c>
      <c r="AT6" s="68" t="s">
        <v>66</v>
      </c>
      <c r="AU6" s="68" t="s">
        <v>67</v>
      </c>
      <c r="AV6" s="68" t="s">
        <v>68</v>
      </c>
      <c r="AW6" s="68" t="s">
        <v>69</v>
      </c>
      <c r="AX6" s="68" t="s">
        <v>70</v>
      </c>
      <c r="AY6" s="68" t="s">
        <v>71</v>
      </c>
      <c r="AZ6" s="68" t="s">
        <v>72</v>
      </c>
      <c r="BA6" s="68" t="s">
        <v>73</v>
      </c>
      <c r="BB6" s="69" t="s">
        <v>74</v>
      </c>
      <c r="BC6" s="69" t="s">
        <v>75</v>
      </c>
      <c r="BD6" s="69" t="s">
        <v>76</v>
      </c>
      <c r="BE6" s="69" t="s">
        <v>77</v>
      </c>
      <c r="BF6" s="69" t="s">
        <v>78</v>
      </c>
      <c r="BG6" s="69" t="s">
        <v>79</v>
      </c>
      <c r="BH6" s="69" t="s">
        <v>80</v>
      </c>
      <c r="BI6" s="68" t="s">
        <v>81</v>
      </c>
      <c r="BJ6" s="68" t="s">
        <v>82</v>
      </c>
      <c r="BK6" s="68" t="s">
        <v>83</v>
      </c>
      <c r="BL6" s="68" t="s">
        <v>84</v>
      </c>
      <c r="BM6" s="68" t="s">
        <v>85</v>
      </c>
      <c r="BN6" s="68" t="s">
        <v>86</v>
      </c>
      <c r="BO6" s="68" t="s">
        <v>87</v>
      </c>
      <c r="BP6" s="68" t="s">
        <v>88</v>
      </c>
      <c r="BQ6" s="68" t="s">
        <v>89</v>
      </c>
      <c r="BR6" s="68" t="s">
        <v>90</v>
      </c>
      <c r="BS6" s="68" t="s">
        <v>91</v>
      </c>
      <c r="BT6" s="68" t="s">
        <v>92</v>
      </c>
      <c r="BU6" s="68" t="s">
        <v>93</v>
      </c>
      <c r="BV6" s="68" t="s">
        <v>94</v>
      </c>
      <c r="BW6" s="68" t="s">
        <v>95</v>
      </c>
      <c r="BX6" s="68" t="s">
        <v>96</v>
      </c>
      <c r="BY6" s="68" t="s">
        <v>97</v>
      </c>
      <c r="BZ6" s="68" t="s">
        <v>98</v>
      </c>
      <c r="CA6" s="38" t="s">
        <v>99</v>
      </c>
      <c r="CB6" s="38" t="s">
        <v>100</v>
      </c>
      <c r="CC6" s="38" t="s">
        <v>101</v>
      </c>
      <c r="CD6" s="38" t="s">
        <v>102</v>
      </c>
      <c r="CE6" s="38" t="s">
        <v>99</v>
      </c>
      <c r="CF6" s="38" t="s">
        <v>100</v>
      </c>
      <c r="CG6" s="38" t="s">
        <v>101</v>
      </c>
      <c r="CH6" s="38" t="s">
        <v>102</v>
      </c>
      <c r="CI6" s="38" t="s">
        <v>99</v>
      </c>
      <c r="CJ6" s="38" t="s">
        <v>100</v>
      </c>
      <c r="CK6" s="38" t="s">
        <v>101</v>
      </c>
      <c r="CL6" s="38" t="s">
        <v>102</v>
      </c>
      <c r="CM6" s="38" t="s">
        <v>99</v>
      </c>
      <c r="CN6" s="38" t="s">
        <v>100</v>
      </c>
      <c r="CO6" s="38" t="s">
        <v>101</v>
      </c>
      <c r="CP6" s="38" t="s">
        <v>102</v>
      </c>
      <c r="CQ6" s="38" t="s">
        <v>99</v>
      </c>
      <c r="CR6" s="38" t="s">
        <v>100</v>
      </c>
      <c r="CS6" s="38" t="s">
        <v>101</v>
      </c>
      <c r="CT6" s="38" t="s">
        <v>102</v>
      </c>
      <c r="CU6" s="38" t="s">
        <v>99</v>
      </c>
      <c r="CV6" s="38" t="s">
        <v>100</v>
      </c>
      <c r="CW6" s="38" t="s">
        <v>101</v>
      </c>
      <c r="CX6" s="38" t="s">
        <v>102</v>
      </c>
      <c r="CY6" s="38" t="s">
        <v>99</v>
      </c>
      <c r="CZ6" s="38" t="s">
        <v>100</v>
      </c>
      <c r="DA6" s="38" t="s">
        <v>101</v>
      </c>
      <c r="DB6" s="38" t="s">
        <v>102</v>
      </c>
      <c r="DC6" s="38" t="s">
        <v>99</v>
      </c>
      <c r="DD6" s="38" t="s">
        <v>100</v>
      </c>
      <c r="DE6" s="38" t="s">
        <v>101</v>
      </c>
      <c r="DF6" s="38" t="s">
        <v>102</v>
      </c>
      <c r="DG6" s="38" t="s">
        <v>99</v>
      </c>
      <c r="DH6" s="38" t="s">
        <v>100</v>
      </c>
      <c r="DI6" s="38" t="s">
        <v>101</v>
      </c>
      <c r="DJ6" s="38" t="s">
        <v>102</v>
      </c>
      <c r="DK6" s="38" t="s">
        <v>99</v>
      </c>
      <c r="DL6" s="38" t="s">
        <v>100</v>
      </c>
      <c r="DM6" s="38" t="s">
        <v>101</v>
      </c>
      <c r="DN6" s="38" t="s">
        <v>102</v>
      </c>
      <c r="DO6" s="38" t="s">
        <v>99</v>
      </c>
      <c r="DP6" s="38" t="s">
        <v>100</v>
      </c>
      <c r="DQ6" s="38" t="s">
        <v>101</v>
      </c>
      <c r="DR6" s="38" t="s">
        <v>102</v>
      </c>
      <c r="DS6" s="38" t="s">
        <v>99</v>
      </c>
      <c r="DT6" s="38" t="s">
        <v>100</v>
      </c>
      <c r="DU6" s="38" t="s">
        <v>101</v>
      </c>
      <c r="DV6" s="38" t="s">
        <v>102</v>
      </c>
      <c r="DW6" s="38" t="s">
        <v>99</v>
      </c>
      <c r="DX6" s="38" t="s">
        <v>100</v>
      </c>
      <c r="DY6" s="38" t="s">
        <v>101</v>
      </c>
      <c r="DZ6" s="38" t="s">
        <v>102</v>
      </c>
      <c r="EA6" s="38" t="s">
        <v>99</v>
      </c>
      <c r="EB6" s="38" t="s">
        <v>100</v>
      </c>
      <c r="EC6" s="38" t="s">
        <v>101</v>
      </c>
      <c r="ED6" s="38" t="s">
        <v>102</v>
      </c>
    </row>
    <row r="7" spans="1:140">
      <c r="A7" s="37">
        <f>IFERROR(VLOOKUP($B7,$EI$7:$EJ$53,2,0),0)</f>
        <v>0</v>
      </c>
      <c r="B7" s="38">
        <f>+'様式4（全般事項）'!H15</f>
        <v>0</v>
      </c>
      <c r="C7" s="38">
        <f>+'様式4（全般事項）'!H22</f>
        <v>0</v>
      </c>
      <c r="D7" s="38">
        <f>+'様式4（全般事項）'!H21</f>
        <v>0</v>
      </c>
      <c r="E7" s="38">
        <f>+'様式3（連絡先）'!B4</f>
        <v>0</v>
      </c>
      <c r="F7" s="38">
        <f>+表紙!E3</f>
        <v>0</v>
      </c>
      <c r="G7" s="38" t="e">
        <f>+'様式4（全般事項）'!#REF!</f>
        <v>#REF!</v>
      </c>
      <c r="H7" s="38" t="e">
        <f>+'様式4（全般事項）'!#REF!</f>
        <v>#REF!</v>
      </c>
      <c r="I7" s="38" t="e">
        <f>'様式4（全般事項）'!#REF!</f>
        <v>#REF!</v>
      </c>
      <c r="J7" s="38" t="e">
        <f>+IF(H7="地域がん診療病院",'様式４(機能別)'!#REF!,'様式４(機能別)'!J207)</f>
        <v>#REF!</v>
      </c>
      <c r="K7" s="38" t="e">
        <f>+IF(H7="地域がん診療病院",'様式４(機能別)'!#REF!,'様式４(機能別)'!J208)</f>
        <v>#REF!</v>
      </c>
      <c r="L7" s="38" t="e">
        <f>+IF(H7="地域がん診療病院",'様式４(機能別)'!#REF!,'様式４(機能別)'!J209)</f>
        <v>#REF!</v>
      </c>
      <c r="M7" s="38" t="e">
        <f>+IF(H7="地域がん診療病院",'様式４(機能別)'!#REF!,'様式４(機能別)'!#REF!)</f>
        <v>#REF!</v>
      </c>
      <c r="N7" s="38" t="e">
        <f>+IF(H7="地域がん診療病院",'様式４(機能別)'!#REF!,'様式４(機能別)'!J211)</f>
        <v>#REF!</v>
      </c>
      <c r="O7" s="38" t="e">
        <f>+IF(H7="地域がん診療病院",'様式４(機能別)'!#REF!,'様式４(機能別)'!J212)</f>
        <v>#REF!</v>
      </c>
      <c r="P7" s="68" t="e">
        <f>+IF($H$7="地域がん診療病院",'様式４(機能別)'!#REF!,'様式４(機能別)'!J330)</f>
        <v>#REF!</v>
      </c>
      <c r="Q7" s="68" t="e">
        <f>#REF!</f>
        <v>#REF!</v>
      </c>
      <c r="R7" s="68" t="e">
        <f>#REF!</f>
        <v>#REF!</v>
      </c>
      <c r="S7" s="68" t="e">
        <f>+IF($H$7="地域がん診療病院",'様式４(機能別)'!#REF!,'様式４(機能別)'!J117)</f>
        <v>#REF!</v>
      </c>
      <c r="T7" s="68" t="e">
        <f>#REF!</f>
        <v>#REF!</v>
      </c>
      <c r="U7" s="68" t="e">
        <f>+IF($H$7="地域がん診療病院",'様式４(機能別)'!#REF!,'様式４(機能別)'!J132)</f>
        <v>#REF!</v>
      </c>
      <c r="V7" s="68" t="e">
        <f>+IF($H$7="地域がん診療病院",'様式４(機能別)'!#REF!,'様式４(機能別)'!J189)</f>
        <v>#REF!</v>
      </c>
      <c r="W7" s="70" t="e">
        <f>'様式4（全般事項）'!R225/('様式4（全般事項）'!R224+'様式4（全般事項）'!R226)</f>
        <v>#DIV/0!</v>
      </c>
      <c r="X7" s="70" t="e">
        <f>'様式4（全般事項）'!R230/('様式4（全般事項）'!R229+'様式4（全般事項）'!R230)</f>
        <v>#DIV/0!</v>
      </c>
      <c r="Y7" s="70" t="e">
        <f>'様式4（全般事項）'!R234/('様式4（全般事項）'!R233+'様式4（全般事項）'!R234)</f>
        <v>#DIV/0!</v>
      </c>
      <c r="Z7" s="70" t="e">
        <f>'様式4（全般事項）'!R246/('様式4（全般事項）'!R245+'様式4（全般事項）'!R246)</f>
        <v>#DIV/0!</v>
      </c>
      <c r="AA7" s="70" t="e">
        <f>'様式4（全般事項）'!R250/('様式4（全般事項）'!R249+'様式4（全般事項）'!R250)</f>
        <v>#DIV/0!</v>
      </c>
      <c r="AB7" s="70" t="e">
        <f>'様式4（全般事項）'!R256/('様式4（全般事項）'!R255+'様式4（全般事項）'!R256)</f>
        <v>#DIV/0!</v>
      </c>
      <c r="AC7" s="70" t="e">
        <f>'様式4（全般事項）'!R261/('様式4（全般事項）'!R260+'様式4（全般事項）'!R261)</f>
        <v>#DIV/0!</v>
      </c>
      <c r="AD7" s="68" t="e">
        <f>+IF($H$7="地域がん診療病院",'様式４(機能別)'!#REF!,'様式４(機能別)'!J35)</f>
        <v>#REF!</v>
      </c>
      <c r="AE7" s="68">
        <f>'様式４(機能別)'!J36</f>
        <v>0</v>
      </c>
      <c r="AF7" s="68" t="e">
        <f>'様式４(機能別)'!#REF!</f>
        <v>#REF!</v>
      </c>
      <c r="AG7" s="68">
        <f>'様式４(機能別)'!J138</f>
        <v>0</v>
      </c>
      <c r="AH7" s="68">
        <f>'様式４(機能別)'!J148</f>
        <v>0</v>
      </c>
      <c r="AI7" s="68">
        <f>'様式４(機能別)'!J153</f>
        <v>0</v>
      </c>
      <c r="AJ7" s="68" t="e">
        <f>+IF($H$7="地域がん診療病院",'様式４(機能別)'!#REF!,'様式４(機能別)'!J126)</f>
        <v>#REF!</v>
      </c>
      <c r="AK7" s="68" t="e">
        <f>+IF($H$7="地域がん診療病院",'様式４(機能別)'!#REF!,'様式４(機能別)'!J162)</f>
        <v>#REF!</v>
      </c>
      <c r="AL7" s="68" t="e">
        <f>+IF($H$7="地域がん診療病院",'様式４(機能別)'!#REF!,'様式４(機能別)'!J48)</f>
        <v>#REF!</v>
      </c>
      <c r="AM7" s="68" t="e">
        <f>+IF($H$7="地域がん診療病院",'様式４(機能別)'!#REF!,'様式４(機能別)'!J308)</f>
        <v>#REF!</v>
      </c>
      <c r="AN7" s="68" t="e">
        <f>#REF!</f>
        <v>#REF!</v>
      </c>
      <c r="AO7" s="68" t="e">
        <f>+IF($H$7="地域がん診療病院",'様式４(機能別)'!#REF!,'様式４(機能別)'!J91)</f>
        <v>#REF!</v>
      </c>
      <c r="AP7" s="68">
        <f>別紙18チーム医療の提供体制!I9</f>
        <v>0</v>
      </c>
      <c r="AQ7" s="68">
        <f>'様式４(機能別)'!J135</f>
        <v>0</v>
      </c>
      <c r="AR7" s="68">
        <f>'様式４(機能別)'!J190</f>
        <v>0</v>
      </c>
      <c r="AS7" s="68">
        <f>別紙11相談内容!C23</f>
        <v>0</v>
      </c>
      <c r="AT7" s="68">
        <f>別紙15専門外来!D22</f>
        <v>0</v>
      </c>
      <c r="AU7" s="68">
        <f>別紙15専門外来!W15</f>
        <v>0</v>
      </c>
      <c r="AV7" s="68">
        <f>'様式4（全般事項）'!R284+'様式4（全般事項）'!R285+'様式4（全般事項）'!R286</f>
        <v>0</v>
      </c>
      <c r="AW7" s="68">
        <f>別紙5緩和外来!U22</f>
        <v>0</v>
      </c>
      <c r="AX7" s="68">
        <f>別紙7地域緩和ケア連携体制!H7</f>
        <v>0</v>
      </c>
      <c r="AY7" s="68">
        <f>別紙5緩和外来!U25</f>
        <v>0</v>
      </c>
      <c r="AZ7" s="68">
        <f>別紙10患者の特性に応じた支援!Q16</f>
        <v>0</v>
      </c>
      <c r="BA7" s="68">
        <f>別紙11相談内容!C22</f>
        <v>0</v>
      </c>
      <c r="BB7" s="69"/>
      <c r="BC7" s="69"/>
      <c r="BD7" s="69"/>
      <c r="BE7" s="69"/>
      <c r="BF7" s="69"/>
      <c r="BG7" s="69"/>
      <c r="BH7" s="69"/>
      <c r="BI7" s="68" t="e">
        <f>#REF!</f>
        <v>#REF!</v>
      </c>
      <c r="BJ7" s="68" t="e">
        <f>+IF($H$7="地域がん診療病院",'様式４(機能別)'!#REF!,'様式４(機能別)'!J112)</f>
        <v>#REF!</v>
      </c>
      <c r="BK7" s="68" t="e">
        <f>+IF($H$7="地域がん診療病院",'様式４(機能別)'!#REF!,'様式４(機能別)'!J94)</f>
        <v>#REF!</v>
      </c>
      <c r="BL7" s="68" t="e">
        <f>+IF($H$7="地域がん診療病院",'様式４(機能別)'!#REF!,'様式４(機能別)'!J115)</f>
        <v>#REF!</v>
      </c>
      <c r="BM7" s="68">
        <f>別紙17臨床試験・治験!M7</f>
        <v>0</v>
      </c>
      <c r="BN7" s="68">
        <f>別紙11相談内容!C11+別紙11相談内容!C12</f>
        <v>0</v>
      </c>
      <c r="BO7" s="68" t="e">
        <f>別紙13相談支援センター体制!#REF!+別紙13相談支援センター体制!#REF!</f>
        <v>#REF!</v>
      </c>
      <c r="BP7" s="68" t="e">
        <f>別紙13相談支援センター体制!#REF!</f>
        <v>#REF!</v>
      </c>
      <c r="BQ7" s="68">
        <f>別紙14連携協力体制!E35</f>
        <v>0</v>
      </c>
      <c r="BR7" s="68">
        <f>別紙14連携協力体制!E30+別紙14連携協力体制!E31</f>
        <v>0</v>
      </c>
      <c r="BS7" s="68">
        <f>別紙11相談内容!F21</f>
        <v>0</v>
      </c>
      <c r="BT7" s="68">
        <f>別紙14連携協力体制!E7</f>
        <v>0</v>
      </c>
      <c r="BU7" s="68">
        <f>別紙11相談内容!C23</f>
        <v>0</v>
      </c>
      <c r="BV7" s="68">
        <f>別紙14連携協力体制!E28</f>
        <v>0</v>
      </c>
      <c r="BW7" s="68" t="e">
        <f>+IF($H$7="地域がん診療病院",'様式４(機能別)'!#REF!,'様式４(機能別)'!J250)</f>
        <v>#REF!</v>
      </c>
      <c r="BX7" s="68">
        <f>別紙9インターネット環境!I7</f>
        <v>0</v>
      </c>
      <c r="BY7" s="68" t="e">
        <f>+IF($H$7="地域がん診療病院",'様式４(機能別)'!#REF!,'様式４(機能別)'!J103)</f>
        <v>#REF!</v>
      </c>
      <c r="BZ7" s="68" t="e">
        <f>+IF($H$7="地域がん診療病院",'様式４(機能別)'!#REF!,'様式４(機能別)'!J197)</f>
        <v>#REF!</v>
      </c>
      <c r="CA7" s="39">
        <f>+別紙1未充足要件!B10</f>
        <v>0</v>
      </c>
      <c r="CB7" s="40" t="str">
        <f>+別紙1未充足要件!C10</f>
        <v/>
      </c>
      <c r="CC7" s="45">
        <f>+別紙1未充足要件!D10</f>
        <v>0</v>
      </c>
      <c r="CD7" s="41">
        <f>+別紙1未充足要件!E10</f>
        <v>0</v>
      </c>
      <c r="CE7" s="39">
        <f>+別紙1未充足要件!B11</f>
        <v>0</v>
      </c>
      <c r="CF7" s="40" t="str">
        <f>+別紙1未充足要件!C11</f>
        <v/>
      </c>
      <c r="CG7" s="45">
        <f>+別紙1未充足要件!D11</f>
        <v>0</v>
      </c>
      <c r="CH7" s="41">
        <f>+別紙1未充足要件!E11</f>
        <v>0</v>
      </c>
      <c r="CI7" s="39">
        <f>+別紙1未充足要件!B12</f>
        <v>0</v>
      </c>
      <c r="CJ7" s="40" t="str">
        <f>+別紙1未充足要件!C12</f>
        <v/>
      </c>
      <c r="CK7" s="45">
        <f>+別紙1未充足要件!D12</f>
        <v>0</v>
      </c>
      <c r="CL7" s="41">
        <f>+別紙1未充足要件!E12</f>
        <v>0</v>
      </c>
      <c r="CM7" s="39">
        <f>+別紙1未充足要件!B13</f>
        <v>0</v>
      </c>
      <c r="CN7" s="40" t="str">
        <f>+別紙1未充足要件!C13</f>
        <v/>
      </c>
      <c r="CO7" s="45">
        <f>+別紙1未充足要件!D13</f>
        <v>0</v>
      </c>
      <c r="CP7" s="41">
        <f>+別紙1未充足要件!E13</f>
        <v>0</v>
      </c>
      <c r="CQ7" s="39">
        <f>+別紙1未充足要件!B14</f>
        <v>0</v>
      </c>
      <c r="CR7" s="40" t="str">
        <f>+別紙1未充足要件!C14</f>
        <v/>
      </c>
      <c r="CS7" s="45">
        <f>+別紙1未充足要件!D14</f>
        <v>0</v>
      </c>
      <c r="CT7" s="41">
        <f>+別紙1未充足要件!E14</f>
        <v>0</v>
      </c>
      <c r="CU7" s="39">
        <f>+別紙1未充足要件!B15</f>
        <v>0</v>
      </c>
      <c r="CV7" s="40" t="str">
        <f>+別紙1未充足要件!C15</f>
        <v/>
      </c>
      <c r="CW7" s="45">
        <f>+別紙1未充足要件!D15</f>
        <v>0</v>
      </c>
      <c r="CX7" s="41">
        <f>+別紙1未充足要件!E15</f>
        <v>0</v>
      </c>
      <c r="CY7" s="39">
        <f>+別紙1未充足要件!B16</f>
        <v>0</v>
      </c>
      <c r="CZ7" s="40" t="str">
        <f>+別紙1未充足要件!C16</f>
        <v/>
      </c>
      <c r="DA7" s="45">
        <f>+別紙1未充足要件!D16</f>
        <v>0</v>
      </c>
      <c r="DB7" s="41">
        <f>+別紙1未充足要件!E16</f>
        <v>0</v>
      </c>
      <c r="DC7" s="39">
        <f>+別紙1未充足要件!B17</f>
        <v>0</v>
      </c>
      <c r="DD7" s="40" t="str">
        <f>+別紙1未充足要件!C17</f>
        <v/>
      </c>
      <c r="DE7" s="45">
        <f>+別紙1未充足要件!D17</f>
        <v>0</v>
      </c>
      <c r="DF7" s="41">
        <f>+別紙1未充足要件!E17</f>
        <v>0</v>
      </c>
      <c r="DG7" s="39">
        <f>+別紙1未充足要件!B18</f>
        <v>0</v>
      </c>
      <c r="DH7" s="40" t="str">
        <f>+別紙1未充足要件!C18</f>
        <v/>
      </c>
      <c r="DI7" s="45">
        <f>+別紙1未充足要件!D18</f>
        <v>0</v>
      </c>
      <c r="DJ7" s="41">
        <f>+別紙1未充足要件!E18</f>
        <v>0</v>
      </c>
      <c r="DK7" s="39">
        <f>+別紙1未充足要件!B19</f>
        <v>0</v>
      </c>
      <c r="DL7" s="40" t="str">
        <f>+別紙1未充足要件!C19</f>
        <v/>
      </c>
      <c r="DM7" s="45">
        <f>+別紙1未充足要件!D19</f>
        <v>0</v>
      </c>
      <c r="DN7" s="41">
        <f>+別紙1未充足要件!E19</f>
        <v>0</v>
      </c>
      <c r="DO7" s="39">
        <f>+別紙1未充足要件!B20</f>
        <v>0</v>
      </c>
      <c r="DP7" s="40" t="str">
        <f>+別紙1未充足要件!C20</f>
        <v/>
      </c>
      <c r="DQ7" s="45">
        <f>+別紙1未充足要件!D20</f>
        <v>0</v>
      </c>
      <c r="DR7" s="41">
        <f>+別紙1未充足要件!E20</f>
        <v>0</v>
      </c>
      <c r="DS7" s="39">
        <f>+別紙1未充足要件!B21</f>
        <v>0</v>
      </c>
      <c r="DT7" s="40" t="str">
        <f>+別紙1未充足要件!C21</f>
        <v/>
      </c>
      <c r="DU7" s="45">
        <f>+別紙1未充足要件!D21</f>
        <v>0</v>
      </c>
      <c r="DV7" s="41">
        <f>+別紙1未充足要件!E21</f>
        <v>0</v>
      </c>
      <c r="DW7" s="39">
        <f>+別紙1未充足要件!B22</f>
        <v>0</v>
      </c>
      <c r="DX7" s="40" t="str">
        <f>+別紙1未充足要件!C22</f>
        <v/>
      </c>
      <c r="DY7" s="45">
        <f>+別紙1未充足要件!D22</f>
        <v>0</v>
      </c>
      <c r="DZ7" s="41">
        <f>+別紙1未充足要件!E22</f>
        <v>0</v>
      </c>
      <c r="EA7" s="39">
        <f>+別紙1未充足要件!B23</f>
        <v>0</v>
      </c>
      <c r="EB7" s="40" t="str">
        <f>+別紙1未充足要件!C23</f>
        <v/>
      </c>
      <c r="EC7" s="45">
        <f>+別紙1未充足要件!D23</f>
        <v>0</v>
      </c>
      <c r="ED7" s="41">
        <f>+別紙1未充足要件!E23</f>
        <v>0</v>
      </c>
      <c r="EI7" s="30" t="s">
        <v>103</v>
      </c>
      <c r="EJ7" s="30">
        <v>1</v>
      </c>
    </row>
    <row r="8" spans="1:140">
      <c r="EI8" s="30" t="s">
        <v>104</v>
      </c>
      <c r="EJ8" s="30">
        <v>2</v>
      </c>
    </row>
    <row r="9" spans="1:140">
      <c r="EI9" s="30" t="s">
        <v>105</v>
      </c>
      <c r="EJ9" s="30">
        <v>3</v>
      </c>
    </row>
    <row r="10" spans="1:140">
      <c r="EI10" s="30" t="s">
        <v>106</v>
      </c>
      <c r="EJ10" s="30">
        <v>4</v>
      </c>
    </row>
    <row r="11" spans="1:140">
      <c r="EI11" s="30" t="s">
        <v>107</v>
      </c>
      <c r="EJ11" s="30">
        <v>5</v>
      </c>
    </row>
    <row r="12" spans="1:140">
      <c r="EI12" s="30" t="s">
        <v>108</v>
      </c>
      <c r="EJ12" s="30">
        <v>6</v>
      </c>
    </row>
    <row r="13" spans="1:140">
      <c r="EI13" s="30" t="s">
        <v>109</v>
      </c>
      <c r="EJ13" s="30">
        <v>7</v>
      </c>
    </row>
    <row r="14" spans="1:140">
      <c r="EI14" s="30" t="s">
        <v>110</v>
      </c>
      <c r="EJ14" s="30">
        <v>8</v>
      </c>
    </row>
    <row r="15" spans="1:140">
      <c r="EI15" s="30" t="s">
        <v>111</v>
      </c>
      <c r="EJ15" s="30">
        <v>9</v>
      </c>
    </row>
    <row r="16" spans="1:140">
      <c r="EI16" s="30" t="s">
        <v>112</v>
      </c>
      <c r="EJ16" s="30">
        <v>10</v>
      </c>
    </row>
    <row r="17" spans="139:140">
      <c r="EI17" s="30" t="s">
        <v>113</v>
      </c>
      <c r="EJ17" s="30">
        <v>11</v>
      </c>
    </row>
    <row r="18" spans="139:140">
      <c r="EI18" s="30" t="s">
        <v>114</v>
      </c>
      <c r="EJ18" s="30">
        <v>12</v>
      </c>
    </row>
    <row r="19" spans="139:140">
      <c r="EI19" s="30" t="s">
        <v>115</v>
      </c>
      <c r="EJ19" s="30">
        <v>13</v>
      </c>
    </row>
    <row r="20" spans="139:140">
      <c r="EI20" s="30" t="s">
        <v>116</v>
      </c>
      <c r="EJ20" s="30">
        <v>14</v>
      </c>
    </row>
    <row r="21" spans="139:140">
      <c r="EI21" s="30" t="s">
        <v>117</v>
      </c>
      <c r="EJ21" s="30">
        <v>15</v>
      </c>
    </row>
    <row r="22" spans="139:140">
      <c r="EI22" s="30" t="s">
        <v>118</v>
      </c>
      <c r="EJ22" s="30">
        <v>16</v>
      </c>
    </row>
    <row r="23" spans="139:140">
      <c r="EI23" s="30" t="s">
        <v>119</v>
      </c>
      <c r="EJ23" s="30">
        <v>17</v>
      </c>
    </row>
    <row r="24" spans="139:140">
      <c r="EI24" s="30" t="s">
        <v>120</v>
      </c>
      <c r="EJ24" s="30">
        <v>18</v>
      </c>
    </row>
    <row r="25" spans="139:140">
      <c r="EI25" s="30" t="s">
        <v>121</v>
      </c>
      <c r="EJ25" s="30">
        <v>19</v>
      </c>
    </row>
    <row r="26" spans="139:140">
      <c r="EI26" s="30" t="s">
        <v>122</v>
      </c>
      <c r="EJ26" s="30">
        <v>20</v>
      </c>
    </row>
    <row r="27" spans="139:140">
      <c r="EI27" s="30" t="s">
        <v>123</v>
      </c>
      <c r="EJ27" s="30">
        <v>21</v>
      </c>
    </row>
    <row r="28" spans="139:140">
      <c r="EI28" s="30" t="s">
        <v>124</v>
      </c>
      <c r="EJ28" s="30">
        <v>22</v>
      </c>
    </row>
    <row r="29" spans="139:140">
      <c r="EI29" s="30" t="s">
        <v>125</v>
      </c>
      <c r="EJ29" s="30">
        <v>23</v>
      </c>
    </row>
    <row r="30" spans="139:140">
      <c r="EI30" s="30" t="s">
        <v>126</v>
      </c>
      <c r="EJ30" s="30">
        <v>24</v>
      </c>
    </row>
    <row r="31" spans="139:140">
      <c r="EI31" s="30" t="s">
        <v>127</v>
      </c>
      <c r="EJ31" s="30">
        <v>25</v>
      </c>
    </row>
    <row r="32" spans="139:140">
      <c r="EI32" s="30" t="s">
        <v>128</v>
      </c>
      <c r="EJ32" s="30">
        <v>26</v>
      </c>
    </row>
    <row r="33" spans="139:140">
      <c r="EI33" s="30" t="s">
        <v>129</v>
      </c>
      <c r="EJ33" s="30">
        <v>27</v>
      </c>
    </row>
    <row r="34" spans="139:140">
      <c r="EI34" s="30" t="s">
        <v>130</v>
      </c>
      <c r="EJ34" s="30">
        <v>28</v>
      </c>
    </row>
    <row r="35" spans="139:140">
      <c r="EI35" s="30" t="s">
        <v>131</v>
      </c>
      <c r="EJ35" s="30">
        <v>29</v>
      </c>
    </row>
    <row r="36" spans="139:140">
      <c r="EI36" s="30" t="s">
        <v>132</v>
      </c>
      <c r="EJ36" s="30">
        <v>30</v>
      </c>
    </row>
    <row r="37" spans="139:140">
      <c r="EI37" s="30" t="s">
        <v>133</v>
      </c>
      <c r="EJ37" s="30">
        <v>31</v>
      </c>
    </row>
    <row r="38" spans="139:140">
      <c r="EI38" s="30" t="s">
        <v>134</v>
      </c>
      <c r="EJ38" s="30">
        <v>32</v>
      </c>
    </row>
    <row r="39" spans="139:140">
      <c r="EI39" s="30" t="s">
        <v>135</v>
      </c>
      <c r="EJ39" s="30">
        <v>33</v>
      </c>
    </row>
    <row r="40" spans="139:140">
      <c r="EI40" s="30" t="s">
        <v>136</v>
      </c>
      <c r="EJ40" s="30">
        <v>34</v>
      </c>
    </row>
    <row r="41" spans="139:140">
      <c r="EI41" s="30" t="s">
        <v>137</v>
      </c>
      <c r="EJ41" s="30">
        <v>35</v>
      </c>
    </row>
    <row r="42" spans="139:140">
      <c r="EI42" s="30" t="s">
        <v>138</v>
      </c>
      <c r="EJ42" s="30">
        <v>36</v>
      </c>
    </row>
    <row r="43" spans="139:140">
      <c r="EI43" s="30" t="s">
        <v>139</v>
      </c>
      <c r="EJ43" s="30">
        <v>37</v>
      </c>
    </row>
    <row r="44" spans="139:140">
      <c r="EI44" s="30" t="s">
        <v>140</v>
      </c>
      <c r="EJ44" s="30">
        <v>38</v>
      </c>
    </row>
    <row r="45" spans="139:140">
      <c r="EI45" s="30" t="s">
        <v>141</v>
      </c>
      <c r="EJ45" s="30">
        <v>39</v>
      </c>
    </row>
    <row r="46" spans="139:140">
      <c r="EI46" s="30" t="s">
        <v>142</v>
      </c>
      <c r="EJ46" s="30">
        <v>40</v>
      </c>
    </row>
    <row r="47" spans="139:140">
      <c r="EI47" s="30" t="s">
        <v>143</v>
      </c>
      <c r="EJ47" s="30">
        <v>41</v>
      </c>
    </row>
    <row r="48" spans="139:140">
      <c r="EI48" s="30" t="s">
        <v>144</v>
      </c>
      <c r="EJ48" s="30">
        <v>42</v>
      </c>
    </row>
    <row r="49" spans="139:140">
      <c r="EI49" s="30" t="s">
        <v>145</v>
      </c>
      <c r="EJ49" s="30">
        <v>43</v>
      </c>
    </row>
    <row r="50" spans="139:140">
      <c r="EI50" s="30" t="s">
        <v>146</v>
      </c>
      <c r="EJ50" s="30">
        <v>44</v>
      </c>
    </row>
    <row r="51" spans="139:140">
      <c r="EI51" s="30" t="s">
        <v>147</v>
      </c>
      <c r="EJ51" s="30">
        <v>45</v>
      </c>
    </row>
    <row r="52" spans="139:140">
      <c r="EI52" s="30" t="s">
        <v>148</v>
      </c>
      <c r="EJ52" s="30">
        <v>46</v>
      </c>
    </row>
    <row r="53" spans="139:140">
      <c r="EI53" s="30" t="s">
        <v>149</v>
      </c>
      <c r="EJ53" s="30">
        <v>47</v>
      </c>
    </row>
  </sheetData>
  <mergeCells count="1">
    <mergeCell ref="W5:AC5"/>
  </mergeCells>
  <phoneticPr fontId="8"/>
  <pageMargins left="0.7" right="0.7" top="0.75" bottom="0.75" header="0.3" footer="0.3"/>
  <pageSetup paperSize="9" scale="11" orientation="portrait" r:id="rId1"/>
  <colBreaks count="1" manualBreakCount="1">
    <brk id="134" max="6"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0"/>
    <pageSetUpPr fitToPage="1"/>
  </sheetPr>
  <dimension ref="A1:Q21"/>
  <sheetViews>
    <sheetView showGridLines="0" view="pageBreakPreview" zoomScaleNormal="100" zoomScaleSheetLayoutView="100" workbookViewId="0">
      <selection activeCell="B12" sqref="B12"/>
    </sheetView>
  </sheetViews>
  <sheetFormatPr defaultColWidth="8.88671875" defaultRowHeight="13.2"/>
  <cols>
    <col min="1" max="1" width="47.88671875" style="151" customWidth="1"/>
    <col min="2" max="5" width="18.21875" style="151" customWidth="1"/>
    <col min="6" max="9" width="2.33203125" style="151" customWidth="1"/>
    <col min="10" max="10" width="15.77734375" style="151" customWidth="1"/>
    <col min="11" max="11" width="14.88671875" style="151" customWidth="1"/>
    <col min="12" max="12" width="15" style="151" customWidth="1"/>
    <col min="13" max="13" width="2.6640625" style="151" customWidth="1"/>
    <col min="14" max="15" width="6" style="151" hidden="1" customWidth="1"/>
    <col min="16" max="16" width="2.21875" style="433" customWidth="1"/>
    <col min="17" max="17" width="87.6640625" style="313" customWidth="1"/>
    <col min="18" max="16384" width="8.88671875" style="151"/>
  </cols>
  <sheetData>
    <row r="1" spans="1:17" ht="20.100000000000001" customHeight="1" thickBot="1">
      <c r="A1" s="1418" t="s">
        <v>1698</v>
      </c>
      <c r="B1" s="1418"/>
      <c r="C1" s="1418"/>
      <c r="D1" s="1418"/>
      <c r="E1" s="1418"/>
      <c r="F1" s="1418"/>
      <c r="G1" s="1418"/>
      <c r="H1" s="1418"/>
      <c r="I1" s="1418"/>
      <c r="J1" s="1418"/>
      <c r="K1" s="1418"/>
      <c r="P1" s="59"/>
      <c r="Q1" s="61"/>
    </row>
    <row r="2" spans="1:17" ht="24.9" customHeight="1" thickTop="1" thickBot="1">
      <c r="A2" s="429"/>
      <c r="B2" s="1321" t="s">
        <v>785</v>
      </c>
      <c r="C2" s="1321"/>
      <c r="D2" s="1321"/>
      <c r="E2" s="1321"/>
      <c r="F2" s="1321"/>
      <c r="G2" s="1321"/>
      <c r="H2" s="1321"/>
      <c r="I2" s="1321"/>
      <c r="J2" s="1403"/>
      <c r="K2" s="408" t="str">
        <f>IF(COUNTIF(N12:O16,"×")=0,"入力済","未入力あり")</f>
        <v>未入力あり</v>
      </c>
      <c r="L2" s="1419"/>
      <c r="M2" s="453"/>
      <c r="N2" s="453"/>
      <c r="O2" s="453"/>
      <c r="P2" s="59"/>
      <c r="Q2" s="61"/>
    </row>
    <row r="3" spans="1:17" ht="5.0999999999999996" customHeight="1" thickTop="1">
      <c r="A3" s="431"/>
      <c r="B3" s="431"/>
      <c r="C3" s="431"/>
      <c r="D3" s="431"/>
      <c r="E3" s="431"/>
      <c r="F3" s="431"/>
      <c r="G3" s="431"/>
      <c r="H3" s="431"/>
      <c r="I3" s="431"/>
      <c r="J3" s="431"/>
      <c r="K3" s="431"/>
      <c r="L3" s="1419"/>
      <c r="M3" s="453"/>
      <c r="N3" s="453"/>
      <c r="O3" s="453"/>
    </row>
    <row r="4" spans="1:17" ht="20.100000000000001" customHeight="1">
      <c r="A4" s="431"/>
      <c r="B4" s="431"/>
      <c r="C4" s="431"/>
      <c r="D4" s="431"/>
      <c r="E4" s="431"/>
      <c r="F4" s="434" t="s">
        <v>786</v>
      </c>
      <c r="G4" s="1404">
        <f>+表紙!E3</f>
        <v>0</v>
      </c>
      <c r="H4" s="1405"/>
      <c r="I4" s="1405"/>
      <c r="J4" s="1405"/>
      <c r="K4" s="1406"/>
      <c r="L4" s="1419"/>
      <c r="M4" s="453"/>
      <c r="N4" s="453"/>
      <c r="O4" s="453"/>
      <c r="P4" s="59"/>
    </row>
    <row r="5" spans="1:17" ht="19.5" customHeight="1">
      <c r="A5" s="431"/>
      <c r="B5" s="434"/>
      <c r="C5" s="434"/>
      <c r="D5" s="434"/>
      <c r="E5" s="1042"/>
      <c r="F5" s="1042" t="s">
        <v>1699</v>
      </c>
      <c r="G5" s="1043" t="s">
        <v>1620</v>
      </c>
      <c r="J5" s="435"/>
      <c r="K5" s="435"/>
      <c r="L5" s="1419"/>
      <c r="M5" s="453"/>
      <c r="N5" s="453"/>
      <c r="O5" s="453"/>
      <c r="P5" s="436"/>
      <c r="Q5" s="154" t="s">
        <v>238</v>
      </c>
    </row>
    <row r="6" spans="1:17" s="457" customFormat="1" ht="28.95" customHeight="1">
      <c r="A6" s="454"/>
      <c r="B6" s="455"/>
      <c r="C6" s="455"/>
      <c r="D6" s="455"/>
      <c r="E6" s="455"/>
      <c r="F6" s="455"/>
      <c r="G6" s="455"/>
      <c r="H6" s="455"/>
      <c r="I6" s="455"/>
      <c r="J6" s="455"/>
      <c r="K6" s="455"/>
      <c r="L6" s="1419"/>
      <c r="M6" s="453"/>
      <c r="N6" s="453"/>
      <c r="O6" s="453"/>
      <c r="P6" s="456"/>
      <c r="Q6" s="126"/>
    </row>
    <row r="7" spans="1:17" s="166" customFormat="1" ht="20.100000000000001" customHeight="1">
      <c r="A7" s="1037" t="s">
        <v>1696</v>
      </c>
      <c r="B7" s="1037"/>
      <c r="C7" s="1037"/>
      <c r="D7" s="1037"/>
      <c r="E7" s="458"/>
      <c r="F7" s="458"/>
      <c r="G7" s="458"/>
      <c r="H7" s="458"/>
      <c r="I7" s="458"/>
      <c r="J7" s="458"/>
      <c r="K7" s="458"/>
      <c r="P7" s="459"/>
      <c r="Q7" s="51"/>
    </row>
    <row r="8" spans="1:17" s="166" customFormat="1" ht="20.100000000000001" customHeight="1">
      <c r="A8" s="1038"/>
      <c r="B8" s="1038"/>
      <c r="C8" s="1039"/>
      <c r="D8" s="1039"/>
      <c r="E8" s="461"/>
      <c r="F8" s="460"/>
      <c r="G8" s="460"/>
      <c r="H8" s="460"/>
      <c r="I8" s="460"/>
      <c r="J8" s="460"/>
      <c r="K8" s="460"/>
      <c r="P8" s="459"/>
      <c r="Q8" s="51"/>
    </row>
    <row r="9" spans="1:17" s="166" customFormat="1" ht="33" customHeight="1">
      <c r="A9" s="1420" t="s">
        <v>1472</v>
      </c>
      <c r="B9" s="1428" t="s">
        <v>880</v>
      </c>
      <c r="C9" s="1429"/>
      <c r="D9" s="1429"/>
      <c r="E9" s="1430" t="s">
        <v>881</v>
      </c>
      <c r="F9" s="1431"/>
      <c r="G9" s="1431"/>
      <c r="H9" s="1431"/>
      <c r="I9" s="1431"/>
      <c r="J9" s="1431"/>
      <c r="K9" s="1431"/>
      <c r="L9" s="1432"/>
      <c r="M9" s="462"/>
      <c r="N9" s="463"/>
      <c r="O9" s="463"/>
      <c r="P9" s="464"/>
      <c r="Q9" s="126"/>
    </row>
    <row r="10" spans="1:17" s="166" customFormat="1" ht="22.5" customHeight="1">
      <c r="A10" s="1421"/>
      <c r="B10" s="1040" t="s">
        <v>882</v>
      </c>
      <c r="C10" s="1040" t="s">
        <v>883</v>
      </c>
      <c r="D10" s="1040" t="s">
        <v>884</v>
      </c>
      <c r="E10" s="1433"/>
      <c r="F10" s="1434"/>
      <c r="G10" s="1434"/>
      <c r="H10" s="1434"/>
      <c r="I10" s="1434"/>
      <c r="J10" s="1434"/>
      <c r="K10" s="1434"/>
      <c r="L10" s="1435"/>
      <c r="M10" s="462"/>
      <c r="N10" s="463"/>
      <c r="O10" s="463"/>
      <c r="P10" s="464"/>
      <c r="Q10" s="51"/>
    </row>
    <row r="11" spans="1:17" s="166" customFormat="1" ht="42" customHeight="1" thickBot="1">
      <c r="A11" s="1041" t="s">
        <v>1697</v>
      </c>
      <c r="B11" s="466" t="s">
        <v>885</v>
      </c>
      <c r="C11" s="466" t="s">
        <v>886</v>
      </c>
      <c r="D11" s="466" t="s">
        <v>885</v>
      </c>
      <c r="E11" s="1436" t="s">
        <v>1471</v>
      </c>
      <c r="F11" s="1436"/>
      <c r="G11" s="1436"/>
      <c r="H11" s="1436"/>
      <c r="I11" s="1436"/>
      <c r="J11" s="1436"/>
      <c r="K11" s="1436"/>
      <c r="L11" s="1436"/>
      <c r="M11" s="467"/>
      <c r="N11" s="468"/>
      <c r="O11" s="468"/>
      <c r="P11" s="464"/>
      <c r="Q11" s="51"/>
    </row>
    <row r="12" spans="1:17" s="166" customFormat="1" ht="42" customHeight="1" thickTop="1" thickBot="1">
      <c r="A12" s="469" t="s">
        <v>1415</v>
      </c>
      <c r="B12" s="44"/>
      <c r="C12" s="44"/>
      <c r="D12" s="44"/>
      <c r="E12" s="1425"/>
      <c r="F12" s="1426"/>
      <c r="G12" s="1426"/>
      <c r="H12" s="1426"/>
      <c r="I12" s="1426"/>
      <c r="J12" s="1426"/>
      <c r="K12" s="1426"/>
      <c r="L12" s="1427"/>
      <c r="M12" s="467"/>
      <c r="N12" s="470" t="str">
        <f>IF(COUNTBLANK(B12:D12)=0,"○","×")</f>
        <v>×</v>
      </c>
      <c r="O12" s="470" t="str">
        <f>IF(AND(COUNTIF(B12:D12,"×")&gt;=1,E12=""),"×","○")</f>
        <v>○</v>
      </c>
      <c r="P12" s="464"/>
      <c r="Q12" s="51"/>
    </row>
    <row r="13" spans="1:17" s="166" customFormat="1" ht="42" customHeight="1" thickBot="1">
      <c r="A13" s="471" t="s">
        <v>1417</v>
      </c>
      <c r="B13" s="35"/>
      <c r="C13" s="35"/>
      <c r="D13" s="35"/>
      <c r="E13" s="1422"/>
      <c r="F13" s="1423"/>
      <c r="G13" s="1423"/>
      <c r="H13" s="1423"/>
      <c r="I13" s="1423"/>
      <c r="J13" s="1423"/>
      <c r="K13" s="1423"/>
      <c r="L13" s="1424"/>
      <c r="M13" s="467"/>
      <c r="N13" s="470" t="str">
        <f t="shared" ref="N13:N18" si="0">IF(COUNTBLANK(B13:D13)=0,"○","×")</f>
        <v>×</v>
      </c>
      <c r="O13" s="470" t="str">
        <f t="shared" ref="O13:O19" si="1">IF(AND(COUNTIF(B13:D13,"×")&gt;=1,E13=""),"×","○")</f>
        <v>○</v>
      </c>
      <c r="P13" s="464"/>
      <c r="Q13" s="51"/>
    </row>
    <row r="14" spans="1:17" s="166" customFormat="1" ht="42" customHeight="1" thickBot="1">
      <c r="A14" s="472" t="s">
        <v>1413</v>
      </c>
      <c r="B14" s="35"/>
      <c r="C14" s="35"/>
      <c r="D14" s="35"/>
      <c r="E14" s="1422"/>
      <c r="F14" s="1423"/>
      <c r="G14" s="1423"/>
      <c r="H14" s="1423"/>
      <c r="I14" s="1423"/>
      <c r="J14" s="1423"/>
      <c r="K14" s="1423"/>
      <c r="L14" s="1424"/>
      <c r="M14" s="467"/>
      <c r="N14" s="470" t="str">
        <f t="shared" si="0"/>
        <v>×</v>
      </c>
      <c r="O14" s="470" t="str">
        <f t="shared" si="1"/>
        <v>○</v>
      </c>
      <c r="P14" s="464"/>
      <c r="Q14" s="51"/>
    </row>
    <row r="15" spans="1:17" s="166" customFormat="1" ht="42" customHeight="1" thickBot="1">
      <c r="A15" s="473" t="s">
        <v>1416</v>
      </c>
      <c r="B15" s="35"/>
      <c r="C15" s="35"/>
      <c r="D15" s="35"/>
      <c r="E15" s="1422"/>
      <c r="F15" s="1423"/>
      <c r="G15" s="1423"/>
      <c r="H15" s="1423"/>
      <c r="I15" s="1423"/>
      <c r="J15" s="1423"/>
      <c r="K15" s="1423"/>
      <c r="L15" s="1424"/>
      <c r="M15" s="467"/>
      <c r="N15" s="470" t="str">
        <f t="shared" si="0"/>
        <v>×</v>
      </c>
      <c r="O15" s="470" t="str">
        <f t="shared" si="1"/>
        <v>○</v>
      </c>
      <c r="P15" s="464"/>
      <c r="Q15" s="51"/>
    </row>
    <row r="16" spans="1:17" s="166" customFormat="1" ht="42" customHeight="1" thickBot="1">
      <c r="A16" s="473" t="s">
        <v>1418</v>
      </c>
      <c r="B16" s="35"/>
      <c r="C16" s="35"/>
      <c r="D16" s="35"/>
      <c r="E16" s="1422"/>
      <c r="F16" s="1423"/>
      <c r="G16" s="1423"/>
      <c r="H16" s="1423"/>
      <c r="I16" s="1423"/>
      <c r="J16" s="1423"/>
      <c r="K16" s="1423"/>
      <c r="L16" s="1424"/>
      <c r="M16" s="467"/>
      <c r="N16" s="470" t="str">
        <f t="shared" si="0"/>
        <v>×</v>
      </c>
      <c r="O16" s="470" t="str">
        <f t="shared" si="1"/>
        <v>○</v>
      </c>
      <c r="P16" s="464"/>
      <c r="Q16" s="51"/>
    </row>
    <row r="17" spans="1:17" s="166" customFormat="1" ht="42" customHeight="1" thickBot="1">
      <c r="A17" s="473" t="s">
        <v>1414</v>
      </c>
      <c r="B17" s="35"/>
      <c r="C17" s="35"/>
      <c r="D17" s="35"/>
      <c r="E17" s="1422"/>
      <c r="F17" s="1423"/>
      <c r="G17" s="1423"/>
      <c r="H17" s="1423"/>
      <c r="I17" s="1423"/>
      <c r="J17" s="1423"/>
      <c r="K17" s="1423"/>
      <c r="L17" s="1424"/>
      <c r="M17" s="467"/>
      <c r="N17" s="470" t="str">
        <f t="shared" si="0"/>
        <v>×</v>
      </c>
      <c r="O17" s="470" t="str">
        <f t="shared" si="1"/>
        <v>○</v>
      </c>
      <c r="P17" s="464"/>
      <c r="Q17" s="51"/>
    </row>
    <row r="18" spans="1:17" s="166" customFormat="1" ht="42" customHeight="1" thickBot="1">
      <c r="A18" s="473" t="s">
        <v>887</v>
      </c>
      <c r="B18" s="35"/>
      <c r="C18" s="35"/>
      <c r="D18" s="35"/>
      <c r="E18" s="1422"/>
      <c r="F18" s="1423"/>
      <c r="G18" s="1423"/>
      <c r="H18" s="1423"/>
      <c r="I18" s="1423"/>
      <c r="J18" s="1423"/>
      <c r="K18" s="1423"/>
      <c r="L18" s="1424"/>
      <c r="M18" s="467"/>
      <c r="N18" s="470" t="str">
        <f t="shared" si="0"/>
        <v>×</v>
      </c>
      <c r="O18" s="470" t="str">
        <f t="shared" si="1"/>
        <v>○</v>
      </c>
      <c r="P18" s="464"/>
      <c r="Q18" s="51"/>
    </row>
    <row r="19" spans="1:17" s="166" customFormat="1" ht="42" customHeight="1" thickBot="1">
      <c r="A19" s="473" t="s">
        <v>49</v>
      </c>
      <c r="B19" s="35"/>
      <c r="C19" s="35"/>
      <c r="D19" s="35"/>
      <c r="E19" s="1422"/>
      <c r="F19" s="1423"/>
      <c r="G19" s="1423"/>
      <c r="H19" s="1423"/>
      <c r="I19" s="1423"/>
      <c r="J19" s="1423"/>
      <c r="K19" s="1423"/>
      <c r="L19" s="1424"/>
      <c r="M19" s="467"/>
      <c r="N19" s="470" t="str">
        <f>IF(COUNTBLANK(B19:D19)=0,"○","×")</f>
        <v>×</v>
      </c>
      <c r="O19" s="470" t="str">
        <f t="shared" si="1"/>
        <v>○</v>
      </c>
      <c r="P19" s="464"/>
      <c r="Q19" s="123"/>
    </row>
    <row r="20" spans="1:17">
      <c r="F20" s="166"/>
      <c r="G20" s="121"/>
      <c r="H20" s="166"/>
      <c r="I20" s="121"/>
      <c r="J20" s="166"/>
      <c r="K20" s="121"/>
    </row>
    <row r="21" spans="1:17">
      <c r="F21" s="166"/>
      <c r="G21" s="121"/>
      <c r="H21" s="166"/>
      <c r="I21" s="121"/>
      <c r="J21" s="166"/>
      <c r="K21" s="121"/>
    </row>
  </sheetData>
  <sheetProtection algorithmName="SHA-512" hashValue="+lpEyS7CwazXGjhb6AStfiv+I/zqZrBd5G38ZO7iKaxprMt0uikhquSQuHdG6jTGOkZ4TjW+73YkRLG53yO2PA==" saltValue="Xw5MfaSgPYwKIJr5P/YbHQ==" spinCount="100000" sheet="1" selectLockedCells="1"/>
  <dataConsolidate/>
  <mergeCells count="16">
    <mergeCell ref="E12:L12"/>
    <mergeCell ref="B9:D9"/>
    <mergeCell ref="E9:L10"/>
    <mergeCell ref="E13:L13"/>
    <mergeCell ref="E14:L14"/>
    <mergeCell ref="E11:L11"/>
    <mergeCell ref="E15:L15"/>
    <mergeCell ref="E18:L18"/>
    <mergeCell ref="E19:L19"/>
    <mergeCell ref="E16:L16"/>
    <mergeCell ref="E17:L17"/>
    <mergeCell ref="A1:K1"/>
    <mergeCell ref="B2:J2"/>
    <mergeCell ref="L2:L6"/>
    <mergeCell ref="G4:K4"/>
    <mergeCell ref="A9:A10"/>
  </mergeCells>
  <phoneticPr fontId="8"/>
  <dataValidations count="2">
    <dataValidation allowBlank="1" showInputMessage="1" showErrorMessage="1" prompt="表紙シートの病院名を反映" sqref="G4" xr:uid="{00000000-0002-0000-0900-000000000000}"/>
    <dataValidation type="list" allowBlank="1" showInputMessage="1" showErrorMessage="1" sqref="B11:D19" xr:uid="{00000000-0002-0000-0900-000001000000}">
      <formula1>"○,×"</formula1>
    </dataValidation>
  </dataValidations>
  <printOptions horizontalCentered="1"/>
  <pageMargins left="0.39370078740157483" right="0.39370078740157483" top="0.59055118110236227" bottom="0.59055118110236227" header="0.35433070866141736" footer="0.27559055118110237"/>
  <pageSetup paperSize="9" scale="55" fitToHeight="0" orientation="portrait" cellComments="asDisplayed" r:id="rId1"/>
  <headerFooter>
    <oddFooter>&amp;C&amp;P/&amp;N&amp;R&amp;A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pageSetUpPr fitToPage="1"/>
  </sheetPr>
  <dimension ref="A1:K17"/>
  <sheetViews>
    <sheetView view="pageBreakPreview" zoomScaleNormal="100" zoomScaleSheetLayoutView="100" workbookViewId="0">
      <selection activeCell="A9" sqref="A9:G17"/>
    </sheetView>
  </sheetViews>
  <sheetFormatPr defaultColWidth="9" defaultRowHeight="13.2"/>
  <cols>
    <col min="1" max="6" width="17.109375" style="407" customWidth="1"/>
    <col min="7" max="7" width="11.33203125" style="407" customWidth="1"/>
    <col min="8" max="8" width="2.44140625" style="407" customWidth="1"/>
    <col min="9" max="9" width="2.21875" style="407" hidden="1" customWidth="1"/>
    <col min="10" max="10" width="2.21875" style="407" customWidth="1"/>
    <col min="11" max="11" width="80.6640625" style="484" customWidth="1"/>
    <col min="12" max="16384" width="9" style="407"/>
  </cols>
  <sheetData>
    <row r="1" spans="1:11" ht="20.25" customHeight="1" thickBot="1">
      <c r="A1" s="1378" t="s">
        <v>888</v>
      </c>
      <c r="B1" s="1379"/>
      <c r="C1" s="1379"/>
      <c r="D1" s="1379"/>
      <c r="E1" s="1379"/>
      <c r="F1" s="1379"/>
      <c r="G1" s="1379"/>
      <c r="I1" s="33"/>
      <c r="J1" s="33"/>
      <c r="K1" s="132"/>
    </row>
    <row r="2" spans="1:11" ht="24.9" customHeight="1" thickTop="1" thickBot="1">
      <c r="A2" s="1321" t="s">
        <v>889</v>
      </c>
      <c r="B2" s="1321"/>
      <c r="C2" s="1321"/>
      <c r="D2" s="1321"/>
      <c r="E2" s="1321"/>
      <c r="F2" s="1321"/>
      <c r="G2" s="408" t="str">
        <f>IF(COUNTIF(I9,"×")=0,"入力済","未入力あり")</f>
        <v>未入力あり</v>
      </c>
      <c r="H2" s="1446"/>
      <c r="I2" s="33"/>
      <c r="J2" s="33"/>
      <c r="K2" s="313"/>
    </row>
    <row r="3" spans="1:11" ht="5.0999999999999996" customHeight="1" thickTop="1">
      <c r="H3" s="1446"/>
      <c r="I3" s="474"/>
      <c r="J3" s="474"/>
      <c r="K3" s="475"/>
    </row>
    <row r="4" spans="1:11" ht="20.100000000000001" customHeight="1">
      <c r="E4" s="476" t="s">
        <v>776</v>
      </c>
      <c r="F4" s="1381">
        <f>+表紙!E3</f>
        <v>0</v>
      </c>
      <c r="G4" s="1382"/>
      <c r="H4" s="1446"/>
      <c r="I4" s="474"/>
      <c r="J4" s="474"/>
      <c r="K4" s="477" t="s">
        <v>238</v>
      </c>
    </row>
    <row r="5" spans="1:11" ht="20.100000000000001" customHeight="1">
      <c r="E5" s="1044" t="s">
        <v>935</v>
      </c>
      <c r="F5" s="435" t="s">
        <v>1620</v>
      </c>
      <c r="G5" s="151"/>
      <c r="K5" s="133"/>
    </row>
    <row r="6" spans="1:11" ht="38.25" customHeight="1">
      <c r="A6" s="1447" t="s">
        <v>1700</v>
      </c>
      <c r="B6" s="1447"/>
      <c r="C6" s="1447"/>
      <c r="D6" s="1447"/>
      <c r="E6" s="1447"/>
      <c r="F6" s="1447"/>
      <c r="G6" s="1447"/>
      <c r="K6" s="133"/>
    </row>
    <row r="7" spans="1:11">
      <c r="A7" s="478" t="s">
        <v>890</v>
      </c>
      <c r="B7" s="479"/>
      <c r="C7" s="479"/>
      <c r="D7" s="479"/>
      <c r="E7" s="479"/>
      <c r="F7" s="479"/>
      <c r="G7" s="480"/>
      <c r="K7" s="133"/>
    </row>
    <row r="8" spans="1:11" ht="13.8" thickBot="1">
      <c r="A8" s="481" t="s">
        <v>891</v>
      </c>
      <c r="B8" s="482"/>
      <c r="C8" s="482"/>
      <c r="D8" s="482"/>
      <c r="E8" s="482"/>
      <c r="F8" s="482"/>
      <c r="G8" s="483"/>
      <c r="K8" s="133"/>
    </row>
    <row r="9" spans="1:11">
      <c r="A9" s="1437"/>
      <c r="B9" s="1438"/>
      <c r="C9" s="1438"/>
      <c r="D9" s="1438"/>
      <c r="E9" s="1438"/>
      <c r="F9" s="1438"/>
      <c r="G9" s="1439"/>
      <c r="I9" s="166" t="str">
        <f>IF(A9&lt;&gt;"","○","×")</f>
        <v>×</v>
      </c>
      <c r="J9" s="166"/>
      <c r="K9" s="133"/>
    </row>
    <row r="10" spans="1:11">
      <c r="A10" s="1440"/>
      <c r="B10" s="1441"/>
      <c r="C10" s="1441"/>
      <c r="D10" s="1441"/>
      <c r="E10" s="1441"/>
      <c r="F10" s="1441"/>
      <c r="G10" s="1442"/>
      <c r="K10" s="133"/>
    </row>
    <row r="11" spans="1:11">
      <c r="A11" s="1440"/>
      <c r="B11" s="1441"/>
      <c r="C11" s="1441"/>
      <c r="D11" s="1441"/>
      <c r="E11" s="1441"/>
      <c r="F11" s="1441"/>
      <c r="G11" s="1442"/>
      <c r="K11" s="133"/>
    </row>
    <row r="12" spans="1:11">
      <c r="A12" s="1440"/>
      <c r="B12" s="1441"/>
      <c r="C12" s="1441"/>
      <c r="D12" s="1441"/>
      <c r="E12" s="1441"/>
      <c r="F12" s="1441"/>
      <c r="G12" s="1442"/>
      <c r="K12" s="133"/>
    </row>
    <row r="13" spans="1:11">
      <c r="A13" s="1440"/>
      <c r="B13" s="1441"/>
      <c r="C13" s="1441"/>
      <c r="D13" s="1441"/>
      <c r="E13" s="1441"/>
      <c r="F13" s="1441"/>
      <c r="G13" s="1442"/>
      <c r="K13" s="133"/>
    </row>
    <row r="14" spans="1:11">
      <c r="A14" s="1440"/>
      <c r="B14" s="1441"/>
      <c r="C14" s="1441"/>
      <c r="D14" s="1441"/>
      <c r="E14" s="1441"/>
      <c r="F14" s="1441"/>
      <c r="G14" s="1442"/>
      <c r="K14" s="133"/>
    </row>
    <row r="15" spans="1:11">
      <c r="A15" s="1440"/>
      <c r="B15" s="1441"/>
      <c r="C15" s="1441"/>
      <c r="D15" s="1441"/>
      <c r="E15" s="1441"/>
      <c r="F15" s="1441"/>
      <c r="G15" s="1442"/>
      <c r="K15" s="133"/>
    </row>
    <row r="16" spans="1:11">
      <c r="A16" s="1440"/>
      <c r="B16" s="1441"/>
      <c r="C16" s="1441"/>
      <c r="D16" s="1441"/>
      <c r="E16" s="1441"/>
      <c r="F16" s="1441"/>
      <c r="G16" s="1442"/>
      <c r="K16" s="133"/>
    </row>
    <row r="17" spans="1:11" ht="13.8" thickBot="1">
      <c r="A17" s="1443"/>
      <c r="B17" s="1444"/>
      <c r="C17" s="1444"/>
      <c r="D17" s="1444"/>
      <c r="E17" s="1444"/>
      <c r="F17" s="1444"/>
      <c r="G17" s="1445"/>
      <c r="K17" s="134"/>
    </row>
  </sheetData>
  <sheetProtection algorithmName="SHA-512" hashValue="w9dbLLA0TYLDonq+CXGBoIrneNnX1lKT9c0lCnPCwLn5jmWu/QqbBV5S7aJPyOKu1Arqdm7l8IXaqvoaoTAcVg==" saltValue="fnMjButc2CT54hAWTh6/Gg==" spinCount="100000" sheet="1" selectLockedCells="1"/>
  <mergeCells count="6">
    <mergeCell ref="A9:G17"/>
    <mergeCell ref="A1:G1"/>
    <mergeCell ref="A2:F2"/>
    <mergeCell ref="H2:H4"/>
    <mergeCell ref="F4:G4"/>
    <mergeCell ref="A6:G6"/>
  </mergeCells>
  <phoneticPr fontId="8"/>
  <dataValidations count="1">
    <dataValidation allowBlank="1" showInputMessage="1" showErrorMessage="1" prompt="表紙シートの病院名を反映" sqref="F4:G4" xr:uid="{00000000-0002-0000-0A00-000000000000}"/>
  </dataValidations>
  <printOptions horizontalCentered="1"/>
  <pageMargins left="0.39370078740157483" right="0.39370078740157483" top="0.59055118110236227" bottom="0.59055118110236227" header="0.35433070866141736" footer="0.27559055118110237"/>
  <pageSetup paperSize="9" scale="83" fitToHeight="0" orientation="portrait" cellComments="asDisplayed" r:id="rId1"/>
  <headerFoot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8">
    <tabColor theme="0"/>
    <pageSetUpPr fitToPage="1"/>
  </sheetPr>
  <dimension ref="A1:AD26"/>
  <sheetViews>
    <sheetView showGridLines="0" view="pageBreakPreview" zoomScaleNormal="100" zoomScaleSheetLayoutView="100" workbookViewId="0">
      <selection activeCell="X6" sqref="X6"/>
    </sheetView>
  </sheetViews>
  <sheetFormatPr defaultColWidth="9" defaultRowHeight="12"/>
  <cols>
    <col min="1" max="1" width="4.109375" style="166" customWidth="1"/>
    <col min="2" max="2" width="26.6640625" style="166" customWidth="1"/>
    <col min="3" max="3" width="10.6640625" style="166" customWidth="1"/>
    <col min="4" max="4" width="5.6640625" style="166" customWidth="1"/>
    <col min="5" max="5" width="28.77734375" style="166" customWidth="1"/>
    <col min="6" max="14" width="2.6640625" style="166" customWidth="1"/>
    <col min="15" max="15" width="1.6640625" style="166" customWidth="1"/>
    <col min="16" max="23" width="2.6640625" style="166" customWidth="1"/>
    <col min="24" max="24" width="19.77734375" style="166" customWidth="1"/>
    <col min="25" max="25" width="2.21875" style="166" customWidth="1"/>
    <col min="26" max="26" width="2.21875" style="166" hidden="1" customWidth="1"/>
    <col min="27" max="27" width="2.21875" style="166" customWidth="1"/>
    <col min="28" max="28" width="80.6640625" style="150" customWidth="1"/>
    <col min="29" max="30" width="0" style="166" hidden="1" customWidth="1"/>
    <col min="31" max="16384" width="9" style="166"/>
  </cols>
  <sheetData>
    <row r="1" spans="1:28" ht="15.9" customHeight="1" thickBot="1">
      <c r="A1" s="1379" t="s">
        <v>892</v>
      </c>
      <c r="B1" s="1379"/>
      <c r="C1" s="1379"/>
      <c r="D1" s="1379"/>
      <c r="E1" s="1379"/>
      <c r="F1" s="1379"/>
      <c r="G1" s="1379"/>
      <c r="H1" s="1379"/>
      <c r="I1" s="1379"/>
      <c r="J1" s="1379"/>
      <c r="K1" s="1379"/>
      <c r="L1" s="1379"/>
      <c r="M1" s="1379"/>
      <c r="N1" s="1379"/>
      <c r="O1" s="1379"/>
      <c r="P1" s="1379"/>
      <c r="Q1" s="1379"/>
      <c r="R1" s="1379"/>
      <c r="S1" s="1379"/>
      <c r="T1" s="1379"/>
      <c r="U1" s="1379"/>
      <c r="V1" s="1379"/>
      <c r="W1" s="1379"/>
      <c r="X1" s="1379"/>
      <c r="Y1" s="33"/>
      <c r="Z1" s="33"/>
      <c r="AA1" s="33"/>
    </row>
    <row r="2" spans="1:28" ht="24.9" customHeight="1" thickTop="1" thickBot="1">
      <c r="A2" s="1448" t="s">
        <v>889</v>
      </c>
      <c r="B2" s="1448"/>
      <c r="C2" s="1448"/>
      <c r="D2" s="1448"/>
      <c r="E2" s="1448"/>
      <c r="F2" s="1448"/>
      <c r="G2" s="1448"/>
      <c r="H2" s="1448"/>
      <c r="I2" s="1448"/>
      <c r="J2" s="1448"/>
      <c r="K2" s="1448"/>
      <c r="L2" s="1448"/>
      <c r="M2" s="1448"/>
      <c r="N2" s="1448"/>
      <c r="O2" s="1448"/>
      <c r="P2" s="1448"/>
      <c r="Q2" s="1448"/>
      <c r="R2" s="1448"/>
      <c r="S2" s="1448"/>
      <c r="T2" s="1448"/>
      <c r="U2" s="1448"/>
      <c r="V2" s="1448"/>
      <c r="W2" s="1449"/>
      <c r="X2" s="408" t="str">
        <f>IF(COUNTIF(Z:Z,"×")=0,"入力済","未入力あり")</f>
        <v>未入力あり</v>
      </c>
      <c r="Y2" s="33"/>
      <c r="Z2" s="33"/>
      <c r="AA2" s="33"/>
    </row>
    <row r="3" spans="1:28" ht="5.0999999999999996" customHeight="1" thickTop="1">
      <c r="A3" s="458"/>
      <c r="B3" s="458"/>
      <c r="C3" s="458"/>
      <c r="D3" s="458"/>
      <c r="E3" s="458"/>
      <c r="F3" s="458"/>
      <c r="G3" s="458"/>
      <c r="H3" s="458"/>
      <c r="I3" s="458"/>
      <c r="J3" s="458"/>
      <c r="K3" s="458"/>
      <c r="L3" s="458"/>
      <c r="M3" s="458"/>
      <c r="N3" s="458"/>
      <c r="O3" s="458"/>
      <c r="P3" s="458"/>
      <c r="Q3" s="458"/>
      <c r="R3" s="458"/>
      <c r="S3" s="458"/>
      <c r="T3" s="458"/>
      <c r="U3" s="458"/>
      <c r="V3" s="458"/>
      <c r="W3" s="485"/>
      <c r="X3" s="458"/>
    </row>
    <row r="4" spans="1:28" ht="20.25" customHeight="1">
      <c r="A4" s="458"/>
      <c r="B4" s="458"/>
      <c r="C4" s="458"/>
      <c r="D4" s="458"/>
      <c r="E4" s="411" t="s">
        <v>776</v>
      </c>
      <c r="F4" s="1450">
        <f>表紙!E3</f>
        <v>0</v>
      </c>
      <c r="G4" s="1450"/>
      <c r="H4" s="1450"/>
      <c r="I4" s="1450"/>
      <c r="J4" s="1450"/>
      <c r="K4" s="1450"/>
      <c r="L4" s="1450"/>
      <c r="M4" s="1451"/>
      <c r="N4" s="1451"/>
      <c r="O4" s="1451"/>
      <c r="P4" s="1451"/>
      <c r="Q4" s="1451"/>
      <c r="R4" s="1451"/>
      <c r="S4" s="1451"/>
      <c r="T4" s="1451"/>
      <c r="U4" s="1451"/>
      <c r="V4" s="1451"/>
      <c r="W4" s="1451"/>
      <c r="X4" s="1451"/>
      <c r="Y4" s="33"/>
      <c r="Z4" s="33"/>
      <c r="AA4" s="33"/>
    </row>
    <row r="5" spans="1:28" ht="20.100000000000001" customHeight="1" thickBot="1">
      <c r="A5" s="458"/>
      <c r="B5" s="458"/>
      <c r="C5" s="458"/>
      <c r="D5" s="458"/>
      <c r="E5" s="1044" t="s">
        <v>935</v>
      </c>
      <c r="F5" s="151" t="s">
        <v>1620</v>
      </c>
      <c r="G5" s="151"/>
      <c r="H5" s="151"/>
      <c r="I5" s="151"/>
      <c r="J5" s="151"/>
      <c r="K5" s="151"/>
      <c r="L5" s="151"/>
      <c r="M5" s="151"/>
      <c r="N5" s="151"/>
      <c r="O5" s="407"/>
      <c r="P5" s="407"/>
      <c r="Q5" s="407"/>
      <c r="R5" s="407"/>
      <c r="S5" s="407"/>
      <c r="T5" s="407"/>
      <c r="U5" s="407"/>
      <c r="V5" s="407"/>
      <c r="W5" s="407"/>
      <c r="X5" s="407"/>
      <c r="Y5" s="486"/>
      <c r="Z5" s="486"/>
      <c r="AA5" s="486"/>
      <c r="AB5" s="154" t="s">
        <v>238</v>
      </c>
    </row>
    <row r="6" spans="1:28" ht="27" customHeight="1" thickBot="1">
      <c r="A6" s="487">
        <v>1</v>
      </c>
      <c r="B6" s="1129" t="s">
        <v>893</v>
      </c>
      <c r="C6" s="1130"/>
      <c r="D6" s="1130"/>
      <c r="E6" s="1131"/>
      <c r="F6" s="1131"/>
      <c r="G6" s="1131"/>
      <c r="H6" s="1131"/>
      <c r="I6" s="1131"/>
      <c r="J6" s="1131"/>
      <c r="K6" s="1131"/>
      <c r="L6" s="1131"/>
      <c r="M6" s="1131"/>
      <c r="N6" s="1131"/>
      <c r="O6" s="1131"/>
      <c r="P6" s="1131"/>
      <c r="Q6" s="1131"/>
      <c r="R6" s="1131"/>
      <c r="S6" s="1131"/>
      <c r="T6" s="1131"/>
      <c r="U6" s="1131"/>
      <c r="V6" s="1131"/>
      <c r="W6" s="1131"/>
      <c r="X6" s="18"/>
      <c r="Z6" s="166" t="str">
        <f>IF(X6&lt;&gt;"","○","×")</f>
        <v>×</v>
      </c>
      <c r="AB6" s="135"/>
    </row>
    <row r="7" spans="1:28" ht="27" customHeight="1" thickBot="1">
      <c r="A7" s="487">
        <v>2</v>
      </c>
      <c r="B7" s="1452" t="s">
        <v>894</v>
      </c>
      <c r="C7" s="1453"/>
      <c r="D7" s="1453"/>
      <c r="E7" s="1372"/>
      <c r="F7" s="1454"/>
      <c r="G7" s="1454"/>
      <c r="H7" s="1454"/>
      <c r="I7" s="1454"/>
      <c r="J7" s="1454"/>
      <c r="K7" s="1454"/>
      <c r="L7" s="1454"/>
      <c r="M7" s="1454"/>
      <c r="N7" s="1454"/>
      <c r="O7" s="1454"/>
      <c r="P7" s="1454"/>
      <c r="Q7" s="1454"/>
      <c r="R7" s="1454"/>
      <c r="S7" s="1454"/>
      <c r="T7" s="1454"/>
      <c r="U7" s="1454"/>
      <c r="V7" s="1454"/>
      <c r="W7" s="1454"/>
      <c r="X7" s="1373"/>
      <c r="Z7" s="166" t="str">
        <f>IF(AND($X$6="はい",E7=""),"×","○")</f>
        <v>○</v>
      </c>
      <c r="AB7" s="51"/>
    </row>
    <row r="8" spans="1:28" ht="27" customHeight="1" thickBot="1">
      <c r="A8" s="487">
        <v>3</v>
      </c>
      <c r="B8" s="1455" t="s">
        <v>895</v>
      </c>
      <c r="C8" s="1456"/>
      <c r="D8" s="1456"/>
      <c r="E8" s="1372"/>
      <c r="F8" s="1454"/>
      <c r="G8" s="1454"/>
      <c r="H8" s="1454"/>
      <c r="I8" s="1454"/>
      <c r="J8" s="1454"/>
      <c r="K8" s="1454"/>
      <c r="L8" s="1454"/>
      <c r="M8" s="1454"/>
      <c r="N8" s="1454"/>
      <c r="O8" s="1454"/>
      <c r="P8" s="1454"/>
      <c r="Q8" s="1454"/>
      <c r="R8" s="1454"/>
      <c r="S8" s="1454"/>
      <c r="T8" s="1454"/>
      <c r="U8" s="1454"/>
      <c r="V8" s="1454"/>
      <c r="W8" s="1454"/>
      <c r="X8" s="1373"/>
      <c r="Z8" s="166" t="str">
        <f>IF(AND($X$6="はい",E8=""),"×","○")</f>
        <v>○</v>
      </c>
      <c r="AB8" s="51"/>
    </row>
    <row r="9" spans="1:28" ht="27" customHeight="1" thickBot="1">
      <c r="A9" s="487">
        <v>4</v>
      </c>
      <c r="B9" s="1457" t="s">
        <v>896</v>
      </c>
      <c r="C9" s="1458"/>
      <c r="D9" s="1458"/>
      <c r="E9" s="1372"/>
      <c r="F9" s="1454"/>
      <c r="G9" s="1454"/>
      <c r="H9" s="1454"/>
      <c r="I9" s="1454"/>
      <c r="J9" s="1454"/>
      <c r="K9" s="1454"/>
      <c r="L9" s="1454"/>
      <c r="M9" s="1454"/>
      <c r="N9" s="1454"/>
      <c r="O9" s="1454"/>
      <c r="P9" s="1454"/>
      <c r="Q9" s="1454"/>
      <c r="R9" s="1454"/>
      <c r="S9" s="1454"/>
      <c r="T9" s="1454"/>
      <c r="U9" s="1454"/>
      <c r="V9" s="1454"/>
      <c r="W9" s="1454"/>
      <c r="X9" s="1373"/>
      <c r="Z9" s="166" t="str">
        <f>IF(AND($X$6="はい",E9=""),"×","○")</f>
        <v>○</v>
      </c>
      <c r="AB9" s="51"/>
    </row>
    <row r="10" spans="1:28" ht="54" customHeight="1" thickBot="1">
      <c r="A10" s="487">
        <v>5</v>
      </c>
      <c r="B10" s="1459" t="s">
        <v>897</v>
      </c>
      <c r="C10" s="1460"/>
      <c r="D10" s="1460"/>
      <c r="E10" s="1372"/>
      <c r="F10" s="1454"/>
      <c r="G10" s="1454"/>
      <c r="H10" s="1454"/>
      <c r="I10" s="1454"/>
      <c r="J10" s="1454"/>
      <c r="K10" s="1454"/>
      <c r="L10" s="1454"/>
      <c r="M10" s="1454"/>
      <c r="N10" s="1454"/>
      <c r="O10" s="1454"/>
      <c r="P10" s="1454"/>
      <c r="Q10" s="1454"/>
      <c r="R10" s="1454"/>
      <c r="S10" s="1454"/>
      <c r="T10" s="1454"/>
      <c r="U10" s="1454"/>
      <c r="V10" s="1454"/>
      <c r="W10" s="1454"/>
      <c r="X10" s="1373"/>
      <c r="Z10" s="166" t="str">
        <f>IF(AND($X$6="はい",E10=""),"×","○")</f>
        <v>○</v>
      </c>
      <c r="AB10" s="51"/>
    </row>
    <row r="11" spans="1:28" ht="26.25" customHeight="1" thickBot="1">
      <c r="A11" s="1461">
        <v>6</v>
      </c>
      <c r="B11" s="1463" t="s">
        <v>898</v>
      </c>
      <c r="C11" s="1464"/>
      <c r="D11" s="1132" t="s">
        <v>899</v>
      </c>
      <c r="E11" s="1467"/>
      <c r="F11" s="1468"/>
      <c r="G11" s="1468"/>
      <c r="H11" s="1468"/>
      <c r="I11" s="1468"/>
      <c r="J11" s="1468"/>
      <c r="K11" s="1468"/>
      <c r="L11" s="1468"/>
      <c r="M11" s="1468"/>
      <c r="N11" s="1468"/>
      <c r="O11" s="1468"/>
      <c r="P11" s="1468"/>
      <c r="Q11" s="1468"/>
      <c r="R11" s="1468"/>
      <c r="S11" s="1468"/>
      <c r="T11" s="1468"/>
      <c r="U11" s="1468"/>
      <c r="V11" s="1468"/>
      <c r="W11" s="1468"/>
      <c r="X11" s="1469"/>
      <c r="AB11" s="51"/>
    </row>
    <row r="12" spans="1:28" ht="54" customHeight="1" thickBot="1">
      <c r="A12" s="1462"/>
      <c r="B12" s="1465"/>
      <c r="C12" s="1466"/>
      <c r="D12" s="1133" t="s">
        <v>900</v>
      </c>
      <c r="E12" s="1372"/>
      <c r="F12" s="1454"/>
      <c r="G12" s="1454"/>
      <c r="H12" s="1454"/>
      <c r="I12" s="1454"/>
      <c r="J12" s="1454"/>
      <c r="K12" s="1454"/>
      <c r="L12" s="1454"/>
      <c r="M12" s="1454"/>
      <c r="N12" s="1454"/>
      <c r="O12" s="1454"/>
      <c r="P12" s="1454"/>
      <c r="Q12" s="1454"/>
      <c r="R12" s="1454"/>
      <c r="S12" s="1454"/>
      <c r="T12" s="1454"/>
      <c r="U12" s="1454"/>
      <c r="V12" s="1454"/>
      <c r="W12" s="1454"/>
      <c r="X12" s="1373"/>
      <c r="AB12" s="51"/>
    </row>
    <row r="13" spans="1:28" ht="24" customHeight="1" thickBot="1">
      <c r="A13" s="487">
        <v>7</v>
      </c>
      <c r="B13" s="1134" t="s">
        <v>901</v>
      </c>
      <c r="C13" s="1135"/>
      <c r="D13" s="1135"/>
      <c r="E13" s="1136"/>
      <c r="F13" s="1136"/>
      <c r="G13" s="1136"/>
      <c r="H13" s="1136"/>
      <c r="I13" s="1136"/>
      <c r="J13" s="1136"/>
      <c r="K13" s="1136"/>
      <c r="L13" s="1136"/>
      <c r="M13" s="1136"/>
      <c r="N13" s="1136"/>
      <c r="O13" s="1136"/>
      <c r="P13" s="1136"/>
      <c r="Q13" s="1136"/>
      <c r="R13" s="1136"/>
      <c r="S13" s="1136"/>
      <c r="T13" s="1136"/>
      <c r="U13" s="1136"/>
      <c r="V13" s="1136"/>
      <c r="W13" s="1136"/>
      <c r="X13" s="18"/>
      <c r="Z13" s="166" t="str">
        <f>IF(AND($X$6="はい",X13=""),"×","○")</f>
        <v>○</v>
      </c>
      <c r="AB13" s="51"/>
    </row>
    <row r="14" spans="1:28" ht="24" customHeight="1" thickBot="1">
      <c r="A14" s="1470">
        <v>8</v>
      </c>
      <c r="B14" s="1473" t="s">
        <v>902</v>
      </c>
      <c r="C14" s="1474"/>
      <c r="D14" s="1474"/>
      <c r="E14" s="1475"/>
      <c r="F14" s="1475"/>
      <c r="G14" s="1475"/>
      <c r="H14" s="1475"/>
      <c r="I14" s="1475"/>
      <c r="J14" s="1475"/>
      <c r="K14" s="1475"/>
      <c r="L14" s="1475"/>
      <c r="M14" s="1475"/>
      <c r="N14" s="1475"/>
      <c r="O14" s="1475"/>
      <c r="P14" s="1475"/>
      <c r="Q14" s="1475"/>
      <c r="R14" s="1475"/>
      <c r="S14" s="1475"/>
      <c r="T14" s="1475"/>
      <c r="U14" s="1475"/>
      <c r="V14" s="1475"/>
      <c r="W14" s="1475"/>
      <c r="X14" s="19"/>
      <c r="Z14" s="166" t="str">
        <f>IF(AND($X$6="はい",X14=""),"×","○")</f>
        <v>○</v>
      </c>
      <c r="AB14" s="51"/>
    </row>
    <row r="15" spans="1:28" ht="24" customHeight="1" thickBot="1">
      <c r="A15" s="1471"/>
      <c r="B15" s="1476" t="s">
        <v>903</v>
      </c>
      <c r="C15" s="1477"/>
      <c r="D15" s="1477"/>
      <c r="E15" s="1372"/>
      <c r="F15" s="1454"/>
      <c r="G15" s="1454"/>
      <c r="H15" s="1454"/>
      <c r="I15" s="1454"/>
      <c r="J15" s="1454"/>
      <c r="K15" s="1454"/>
      <c r="L15" s="1454"/>
      <c r="M15" s="1454"/>
      <c r="N15" s="1454"/>
      <c r="O15" s="1454"/>
      <c r="P15" s="1454"/>
      <c r="Q15" s="1454"/>
      <c r="R15" s="1454"/>
      <c r="S15" s="1454"/>
      <c r="T15" s="1454"/>
      <c r="U15" s="1454"/>
      <c r="V15" s="1454"/>
      <c r="W15" s="1454"/>
      <c r="X15" s="1373"/>
      <c r="Z15" s="166" t="str">
        <f>IF(AND($X$14="はい",E15=""),"×","○")</f>
        <v>○</v>
      </c>
      <c r="AB15" s="51"/>
    </row>
    <row r="16" spans="1:28" ht="24" customHeight="1" thickBot="1">
      <c r="A16" s="1472"/>
      <c r="B16" s="1478" t="s">
        <v>904</v>
      </c>
      <c r="C16" s="1479"/>
      <c r="D16" s="1480"/>
      <c r="E16" s="1481"/>
      <c r="F16" s="1482"/>
      <c r="G16" s="1482"/>
      <c r="H16" s="1482"/>
      <c r="I16" s="1482"/>
      <c r="J16" s="1482"/>
      <c r="K16" s="1482"/>
      <c r="L16" s="1482"/>
      <c r="M16" s="1482"/>
      <c r="N16" s="1483"/>
      <c r="O16" s="1484" t="s">
        <v>905</v>
      </c>
      <c r="P16" s="1485"/>
      <c r="Q16" s="1486"/>
      <c r="R16" s="1487"/>
      <c r="S16" s="1488"/>
      <c r="T16" s="1488"/>
      <c r="U16" s="1488"/>
      <c r="V16" s="1488"/>
      <c r="W16" s="1488"/>
      <c r="X16" s="1489"/>
      <c r="Z16" s="166" t="str">
        <f>IF(AND($X$14="はい",E16=""),"×","○")</f>
        <v>○</v>
      </c>
      <c r="AB16" s="51"/>
    </row>
    <row r="17" spans="1:30" ht="24" customHeight="1" thickBot="1">
      <c r="A17" s="1470">
        <v>9</v>
      </c>
      <c r="B17" s="1137" t="s">
        <v>906</v>
      </c>
      <c r="C17" s="1138"/>
      <c r="D17" s="1138"/>
      <c r="E17" s="1139"/>
      <c r="F17" s="1139"/>
      <c r="G17" s="1139"/>
      <c r="H17" s="1139"/>
      <c r="I17" s="1139"/>
      <c r="J17" s="1139"/>
      <c r="K17" s="1139"/>
      <c r="L17" s="1139"/>
      <c r="M17" s="1139"/>
      <c r="N17" s="1139"/>
      <c r="O17" s="1139"/>
      <c r="P17" s="1139"/>
      <c r="Q17" s="1139"/>
      <c r="R17" s="1139"/>
      <c r="S17" s="1139"/>
      <c r="T17" s="1139"/>
      <c r="U17" s="1139"/>
      <c r="V17" s="1139"/>
      <c r="W17" s="1139"/>
      <c r="X17" s="18"/>
      <c r="Z17" s="166" t="str">
        <f>IF(AND($X$6="はい",X17=""),"×","○")</f>
        <v>○</v>
      </c>
      <c r="AB17" s="51"/>
    </row>
    <row r="18" spans="1:30" ht="24" customHeight="1" thickBot="1">
      <c r="A18" s="1471"/>
      <c r="B18" s="1476" t="s">
        <v>903</v>
      </c>
      <c r="C18" s="1477"/>
      <c r="D18" s="1490"/>
      <c r="E18" s="1372"/>
      <c r="F18" s="1454"/>
      <c r="G18" s="1454"/>
      <c r="H18" s="1454"/>
      <c r="I18" s="1454"/>
      <c r="J18" s="1454"/>
      <c r="K18" s="1454"/>
      <c r="L18" s="1454"/>
      <c r="M18" s="1454"/>
      <c r="N18" s="1454"/>
      <c r="O18" s="1454"/>
      <c r="P18" s="1454"/>
      <c r="Q18" s="1454"/>
      <c r="R18" s="1454"/>
      <c r="S18" s="1454"/>
      <c r="T18" s="1454"/>
      <c r="U18" s="1454"/>
      <c r="V18" s="1454"/>
      <c r="W18" s="1454"/>
      <c r="X18" s="1373"/>
      <c r="Z18" s="166" t="str">
        <f>IF(AND($X$17="はい",E18=""),"×","○")</f>
        <v>○</v>
      </c>
      <c r="AB18" s="51"/>
    </row>
    <row r="19" spans="1:30" ht="24" customHeight="1" thickBot="1">
      <c r="A19" s="1471"/>
      <c r="B19" s="1478" t="s">
        <v>904</v>
      </c>
      <c r="C19" s="1479"/>
      <c r="D19" s="1480"/>
      <c r="E19" s="1491"/>
      <c r="F19" s="1492"/>
      <c r="G19" s="1492"/>
      <c r="H19" s="1492"/>
      <c r="I19" s="1492"/>
      <c r="J19" s="1492"/>
      <c r="K19" s="1492"/>
      <c r="L19" s="1492"/>
      <c r="M19" s="1492"/>
      <c r="N19" s="1493"/>
      <c r="O19" s="1494" t="s">
        <v>905</v>
      </c>
      <c r="P19" s="1494"/>
      <c r="Q19" s="1494"/>
      <c r="R19" s="1487"/>
      <c r="S19" s="1488"/>
      <c r="T19" s="1488"/>
      <c r="U19" s="1488"/>
      <c r="V19" s="1488"/>
      <c r="W19" s="1488"/>
      <c r="X19" s="1489"/>
      <c r="Z19" s="166" t="str">
        <f>IF(AND($X$17="はい",E19=""),"×","○")</f>
        <v>○</v>
      </c>
      <c r="AB19" s="51"/>
    </row>
    <row r="20" spans="1:30" ht="24" customHeight="1" thickBot="1">
      <c r="A20" s="1472"/>
      <c r="B20" s="1495" t="s">
        <v>907</v>
      </c>
      <c r="C20" s="1496"/>
      <c r="D20" s="1497"/>
      <c r="E20" s="1372"/>
      <c r="F20" s="1454"/>
      <c r="G20" s="1454"/>
      <c r="H20" s="1454"/>
      <c r="I20" s="1454"/>
      <c r="J20" s="1454"/>
      <c r="K20" s="1454"/>
      <c r="L20" s="1454"/>
      <c r="M20" s="1454"/>
      <c r="N20" s="1454"/>
      <c r="O20" s="1454"/>
      <c r="P20" s="1454"/>
      <c r="Q20" s="1454"/>
      <c r="R20" s="1454"/>
      <c r="S20" s="1454"/>
      <c r="T20" s="1454"/>
      <c r="U20" s="1454"/>
      <c r="V20" s="1454"/>
      <c r="W20" s="1454"/>
      <c r="X20" s="1373"/>
      <c r="AB20" s="51"/>
    </row>
    <row r="21" spans="1:30" ht="24" customHeight="1">
      <c r="A21" s="1498">
        <v>10</v>
      </c>
      <c r="B21" s="1140"/>
      <c r="C21" s="1141"/>
      <c r="D21" s="1142"/>
      <c r="E21" s="1143" t="s">
        <v>908</v>
      </c>
      <c r="F21" s="1144"/>
      <c r="G21" s="1144"/>
      <c r="H21" s="1144"/>
      <c r="I21" s="1144"/>
      <c r="J21" s="1144"/>
      <c r="K21" s="1144"/>
      <c r="L21" s="1144"/>
      <c r="M21" s="1144"/>
      <c r="N21" s="1144"/>
      <c r="O21" s="1144"/>
      <c r="P21" s="1144"/>
      <c r="Q21" s="1144"/>
      <c r="R21" s="1144"/>
      <c r="S21" s="1144"/>
      <c r="T21" s="1144"/>
      <c r="U21" s="1144"/>
      <c r="V21" s="1144"/>
      <c r="W21" s="1144"/>
      <c r="X21" s="1145"/>
      <c r="AB21" s="51"/>
    </row>
    <row r="22" spans="1:30" ht="24" customHeight="1" thickBot="1">
      <c r="A22" s="1499"/>
      <c r="B22" s="1146"/>
      <c r="C22" s="1147"/>
      <c r="D22" s="1148"/>
      <c r="E22" s="1149" t="s">
        <v>909</v>
      </c>
      <c r="F22" s="1150"/>
      <c r="G22" s="1150"/>
      <c r="H22" s="1150"/>
      <c r="I22" s="1150"/>
      <c r="J22" s="1150"/>
      <c r="K22" s="1150"/>
      <c r="L22" s="1150"/>
      <c r="M22" s="1150"/>
      <c r="N22" s="1150"/>
      <c r="O22" s="1150"/>
      <c r="P22" s="1150"/>
      <c r="Q22" s="1150"/>
      <c r="R22" s="1150"/>
      <c r="S22" s="1150"/>
      <c r="T22" s="1151"/>
      <c r="U22" s="1501"/>
      <c r="V22" s="1502"/>
      <c r="W22" s="1503"/>
      <c r="X22" s="1152" t="s">
        <v>389</v>
      </c>
      <c r="Y22" s="488"/>
      <c r="Z22" s="166" t="str">
        <f>IF(AND($X$6="はい",U22=""),"×","○")</f>
        <v>○</v>
      </c>
      <c r="AB22" s="51"/>
      <c r="AC22" s="489">
        <v>0</v>
      </c>
      <c r="AD22" s="489">
        <v>330</v>
      </c>
    </row>
    <row r="23" spans="1:30" ht="24" customHeight="1" thickBot="1">
      <c r="A23" s="1499"/>
      <c r="B23" s="1146" t="s">
        <v>206</v>
      </c>
      <c r="C23" s="1147"/>
      <c r="D23" s="1148"/>
      <c r="E23" s="1153" t="s">
        <v>910</v>
      </c>
      <c r="F23" s="1154"/>
      <c r="G23" s="1154"/>
      <c r="H23" s="1154"/>
      <c r="I23" s="1154"/>
      <c r="J23" s="1154"/>
      <c r="K23" s="1154"/>
      <c r="L23" s="1154"/>
      <c r="M23" s="1154"/>
      <c r="N23" s="1154"/>
      <c r="O23" s="1154"/>
      <c r="P23" s="1154"/>
      <c r="Q23" s="1154"/>
      <c r="R23" s="1154"/>
      <c r="S23" s="1154"/>
      <c r="T23" s="1155"/>
      <c r="U23" s="1501"/>
      <c r="V23" s="1502"/>
      <c r="W23" s="1503"/>
      <c r="X23" s="1152" t="s">
        <v>389</v>
      </c>
      <c r="Z23" s="166" t="str">
        <f>IF(AND($X$6="はい",U23=""),"×","○")</f>
        <v>○</v>
      </c>
      <c r="AB23" s="51"/>
      <c r="AC23" s="489">
        <v>0</v>
      </c>
      <c r="AD23" s="489">
        <v>2400</v>
      </c>
    </row>
    <row r="24" spans="1:30" ht="24" customHeight="1">
      <c r="A24" s="1499"/>
      <c r="B24" s="1156" t="str">
        <f>+"期間："&amp;'事務局使用（発出時は非表示にすること）'!B4</f>
        <v>期間：令和４年１月１日～12月31日</v>
      </c>
      <c r="C24" s="1147"/>
      <c r="D24" s="1148"/>
      <c r="E24" s="1143" t="s">
        <v>911</v>
      </c>
      <c r="F24" s="1144"/>
      <c r="G24" s="1144"/>
      <c r="H24" s="1144"/>
      <c r="I24" s="1144"/>
      <c r="J24" s="1144"/>
      <c r="K24" s="1144"/>
      <c r="L24" s="1144"/>
      <c r="M24" s="1144"/>
      <c r="N24" s="1144"/>
      <c r="O24" s="1144"/>
      <c r="P24" s="1144"/>
      <c r="Q24" s="1144"/>
      <c r="R24" s="1144"/>
      <c r="S24" s="1144"/>
      <c r="T24" s="1144"/>
      <c r="U24" s="1144"/>
      <c r="V24" s="1144"/>
      <c r="W24" s="1144"/>
      <c r="X24" s="1157"/>
      <c r="AB24" s="51"/>
    </row>
    <row r="25" spans="1:30" ht="24" customHeight="1" thickBot="1">
      <c r="A25" s="1499"/>
      <c r="B25" s="1146"/>
      <c r="C25" s="1147"/>
      <c r="D25" s="1148"/>
      <c r="E25" s="1158" t="s">
        <v>912</v>
      </c>
      <c r="F25" s="1159"/>
      <c r="G25" s="1159"/>
      <c r="H25" s="1159"/>
      <c r="I25" s="1159"/>
      <c r="J25" s="1159"/>
      <c r="K25" s="1159"/>
      <c r="L25" s="1159"/>
      <c r="M25" s="1159"/>
      <c r="N25" s="1159"/>
      <c r="O25" s="1159"/>
      <c r="P25" s="1159"/>
      <c r="Q25" s="1159"/>
      <c r="R25" s="1159"/>
      <c r="S25" s="1159"/>
      <c r="T25" s="1160"/>
      <c r="U25" s="1501"/>
      <c r="V25" s="1502"/>
      <c r="W25" s="1503"/>
      <c r="X25" s="1152" t="s">
        <v>389</v>
      </c>
      <c r="Z25" s="166" t="str">
        <f t="shared" ref="Z25:Z26" si="0">IF(AND($X$6="はい",U25=""),"×","○")</f>
        <v>○</v>
      </c>
      <c r="AB25" s="51"/>
      <c r="AC25" s="489">
        <v>0</v>
      </c>
      <c r="AD25" s="490">
        <v>500</v>
      </c>
    </row>
    <row r="26" spans="1:30" ht="24" customHeight="1" thickBot="1">
      <c r="A26" s="1500"/>
      <c r="B26" s="1161"/>
      <c r="C26" s="1162"/>
      <c r="D26" s="1163"/>
      <c r="E26" s="1153" t="s">
        <v>913</v>
      </c>
      <c r="F26" s="1164"/>
      <c r="G26" s="1164"/>
      <c r="H26" s="1164"/>
      <c r="I26" s="1164"/>
      <c r="J26" s="1164"/>
      <c r="K26" s="1164"/>
      <c r="L26" s="1164"/>
      <c r="M26" s="1164"/>
      <c r="N26" s="1164"/>
      <c r="O26" s="1164"/>
      <c r="P26" s="1164"/>
      <c r="Q26" s="1164"/>
      <c r="R26" s="1164"/>
      <c r="S26" s="1164"/>
      <c r="T26" s="1165"/>
      <c r="U26" s="1501"/>
      <c r="V26" s="1502"/>
      <c r="W26" s="1503"/>
      <c r="X26" s="1166" t="s">
        <v>389</v>
      </c>
      <c r="Z26" s="166" t="str">
        <f t="shared" si="0"/>
        <v>○</v>
      </c>
      <c r="AB26" s="123"/>
      <c r="AC26" s="489">
        <v>0</v>
      </c>
      <c r="AD26" s="490">
        <v>2000</v>
      </c>
    </row>
  </sheetData>
  <sheetProtection algorithmName="SHA-512" hashValue="S44wWLGXEQiC81ExkIBLoGu40MNgcslc/1HoUBpSMvYeW90zMHrzZlDTZMli/3tHhXwSrxxgOBWrVGOPqUrAIA==" saltValue="NheasAgWS4wirMl2rYUpmw==" spinCount="100000" sheet="1" selectLockedCells="1"/>
  <mergeCells count="37">
    <mergeCell ref="A21:A26"/>
    <mergeCell ref="U22:W22"/>
    <mergeCell ref="U23:W23"/>
    <mergeCell ref="U25:W25"/>
    <mergeCell ref="U26:W26"/>
    <mergeCell ref="A17:A20"/>
    <mergeCell ref="B18:D18"/>
    <mergeCell ref="E18:X18"/>
    <mergeCell ref="B19:D19"/>
    <mergeCell ref="E19:N19"/>
    <mergeCell ref="O19:Q19"/>
    <mergeCell ref="B20:D20"/>
    <mergeCell ref="E20:X20"/>
    <mergeCell ref="R19:X19"/>
    <mergeCell ref="A11:A12"/>
    <mergeCell ref="B11:C12"/>
    <mergeCell ref="E11:X11"/>
    <mergeCell ref="E12:X12"/>
    <mergeCell ref="A14:A16"/>
    <mergeCell ref="B14:W14"/>
    <mergeCell ref="B15:D15"/>
    <mergeCell ref="E15:X15"/>
    <mergeCell ref="B16:D16"/>
    <mergeCell ref="E16:N16"/>
    <mergeCell ref="O16:Q16"/>
    <mergeCell ref="R16:X16"/>
    <mergeCell ref="B8:D8"/>
    <mergeCell ref="E8:X8"/>
    <mergeCell ref="B9:D9"/>
    <mergeCell ref="E9:X9"/>
    <mergeCell ref="B10:D10"/>
    <mergeCell ref="E10:X10"/>
    <mergeCell ref="A1:X1"/>
    <mergeCell ref="A2:W2"/>
    <mergeCell ref="F4:X4"/>
    <mergeCell ref="B7:D7"/>
    <mergeCell ref="E7:X7"/>
  </mergeCells>
  <phoneticPr fontId="8"/>
  <dataValidations count="6">
    <dataValidation type="custom" imeMode="disabled" allowBlank="1" showInputMessage="1" showErrorMessage="1" error="半角で入力してください" prompt="電話番号はハイフン「-」を含め、半角で入力_x000a_XXX-XXXX-XXXX" sqref="E16:N16 E19:N19" xr:uid="{00000000-0002-0000-0B00-000000000000}">
      <formula1>LEN(E16)=LENB(E16)</formula1>
    </dataValidation>
    <dataValidation imeMode="disabled" allowBlank="1" showInputMessage="1" showErrorMessage="1" prompt="内線番号を半角で入力" sqref="R16 R19" xr:uid="{00000000-0002-0000-0B00-000001000000}"/>
    <dataValidation type="custom" imeMode="disabled" allowBlank="1" showInputMessage="1" showErrorMessage="1" error="半角で入力してください" prompt="アドレスは、手入力せずにホームページからコピーしてください" sqref="E12:X12" xr:uid="{00000000-0002-0000-0B00-000002000000}">
      <formula1>LEN(E12)=LENB(E12)</formula1>
    </dataValidation>
    <dataValidation allowBlank="1" showInputMessage="1" showErrorMessage="1" prompt="表紙シートの病院名を反映" sqref="F4:X4" xr:uid="{00000000-0002-0000-0B00-000003000000}"/>
    <dataValidation type="list" allowBlank="1" showInputMessage="1" showErrorMessage="1" sqref="X17 X13:X14 X6" xr:uid="{00000000-0002-0000-0B00-000004000000}">
      <formula1>"はい,いいえ"</formula1>
    </dataValidation>
    <dataValidation type="whole" errorStyle="warning" allowBlank="1" showInputMessage="1" showErrorMessage="1" errorTitle="入力値を要確認！" error="想定を超えた数値が入力されています。ご確認ください。" sqref="U22:W23 U25:W26" xr:uid="{00000000-0002-0000-0B00-000005000000}">
      <formula1>AC22</formula1>
      <formula2>AD22</formula2>
    </dataValidation>
  </dataValidation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Footer>&amp;C&amp;P/&amp;N&amp;R&amp;A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4">
    <tabColor theme="0"/>
    <pageSetUpPr fitToPage="1"/>
  </sheetPr>
  <dimension ref="A1:AE1048576"/>
  <sheetViews>
    <sheetView showGridLines="0" view="pageBreakPreview" zoomScaleNormal="100" zoomScaleSheetLayoutView="100" workbookViewId="0">
      <selection activeCell="F7" sqref="F7:O7"/>
    </sheetView>
  </sheetViews>
  <sheetFormatPr defaultColWidth="9" defaultRowHeight="12"/>
  <cols>
    <col min="1" max="1" width="3.6640625" style="166" customWidth="1"/>
    <col min="2" max="2" width="8.6640625" style="166" customWidth="1"/>
    <col min="3" max="3" width="5.6640625" style="166" customWidth="1"/>
    <col min="4" max="4" width="6.6640625" style="166" customWidth="1"/>
    <col min="5" max="6" width="9" style="166"/>
    <col min="7" max="15" width="2.6640625" style="166" customWidth="1"/>
    <col min="16" max="16" width="1.6640625" style="166" customWidth="1"/>
    <col min="17" max="24" width="2.6640625" style="166" customWidth="1"/>
    <col min="25" max="25" width="17" style="166" customWidth="1"/>
    <col min="26" max="26" width="2.21875" style="166" customWidth="1"/>
    <col min="27" max="27" width="2.21875" style="166" hidden="1" customWidth="1"/>
    <col min="28" max="28" width="2.21875" style="166" customWidth="1"/>
    <col min="29" max="29" width="80.6640625" style="486" customWidth="1"/>
    <col min="30" max="31" width="0" style="166" hidden="1" customWidth="1"/>
    <col min="32" max="16384" width="9" style="166"/>
  </cols>
  <sheetData>
    <row r="1" spans="1:31" ht="15.9" customHeight="1" thickBot="1">
      <c r="A1" s="1379" t="s">
        <v>914</v>
      </c>
      <c r="B1" s="1379"/>
      <c r="C1" s="1379"/>
      <c r="D1" s="1379"/>
      <c r="E1" s="1379"/>
      <c r="F1" s="1379"/>
      <c r="G1" s="1379"/>
      <c r="H1" s="1379"/>
      <c r="I1" s="1379"/>
      <c r="J1" s="1379"/>
      <c r="K1" s="1379"/>
      <c r="L1" s="1379"/>
      <c r="M1" s="1379"/>
      <c r="N1" s="1379"/>
      <c r="O1" s="1379"/>
      <c r="P1" s="1379"/>
      <c r="Q1" s="1379"/>
      <c r="R1" s="1379"/>
      <c r="S1" s="1379"/>
      <c r="T1" s="1379"/>
      <c r="U1" s="1379"/>
      <c r="V1" s="1379"/>
      <c r="W1" s="1379"/>
      <c r="X1" s="1379"/>
      <c r="Y1" s="1379"/>
      <c r="Z1" s="33"/>
      <c r="AA1" s="72"/>
      <c r="AB1" s="33"/>
      <c r="AC1" s="491"/>
    </row>
    <row r="2" spans="1:31" ht="24.9" customHeight="1" thickTop="1" thickBot="1">
      <c r="A2" s="1448" t="s">
        <v>889</v>
      </c>
      <c r="B2" s="1448"/>
      <c r="C2" s="1448"/>
      <c r="D2" s="1448"/>
      <c r="E2" s="1448"/>
      <c r="F2" s="1448"/>
      <c r="G2" s="1448"/>
      <c r="H2" s="1448"/>
      <c r="I2" s="1448"/>
      <c r="J2" s="1448"/>
      <c r="K2" s="1448"/>
      <c r="L2" s="1448"/>
      <c r="M2" s="1448"/>
      <c r="N2" s="1448"/>
      <c r="O2" s="1448"/>
      <c r="P2" s="1448"/>
      <c r="Q2" s="1448"/>
      <c r="R2" s="1448"/>
      <c r="S2" s="1448"/>
      <c r="T2" s="1448"/>
      <c r="U2" s="1448"/>
      <c r="V2" s="1448"/>
      <c r="W2" s="1448"/>
      <c r="X2" s="1449"/>
      <c r="Y2" s="408" t="str">
        <f>IF(COUNTIF(AA:AA,"×")=0,"入力済","未入力あり")</f>
        <v>未入力あり</v>
      </c>
      <c r="Z2" s="33"/>
      <c r="AA2" s="72"/>
      <c r="AB2" s="33"/>
    </row>
    <row r="3" spans="1:31" ht="5.0999999999999996" customHeight="1" thickTop="1">
      <c r="A3" s="458"/>
      <c r="B3" s="458"/>
      <c r="C3" s="458"/>
      <c r="D3" s="458"/>
      <c r="E3" s="458"/>
      <c r="F3" s="458"/>
      <c r="G3" s="458"/>
      <c r="H3" s="458"/>
      <c r="I3" s="458"/>
      <c r="J3" s="458"/>
      <c r="K3" s="458"/>
      <c r="L3" s="458"/>
      <c r="M3" s="458"/>
      <c r="N3" s="458"/>
      <c r="O3" s="458"/>
      <c r="P3" s="458"/>
      <c r="Q3" s="458"/>
      <c r="R3" s="458"/>
      <c r="S3" s="458"/>
      <c r="T3" s="458"/>
      <c r="U3" s="458"/>
      <c r="V3" s="458"/>
      <c r="W3" s="458"/>
      <c r="X3" s="458"/>
      <c r="Y3" s="485"/>
    </row>
    <row r="4" spans="1:31" ht="20.25" customHeight="1">
      <c r="A4" s="458"/>
      <c r="B4" s="458"/>
      <c r="C4" s="458"/>
      <c r="D4" s="458"/>
      <c r="E4" s="458"/>
      <c r="F4" s="411" t="s">
        <v>776</v>
      </c>
      <c r="G4" s="1504">
        <f>表紙!E3</f>
        <v>0</v>
      </c>
      <c r="H4" s="1505"/>
      <c r="I4" s="1505"/>
      <c r="J4" s="1505"/>
      <c r="K4" s="1505"/>
      <c r="L4" s="1505"/>
      <c r="M4" s="1505"/>
      <c r="N4" s="1505"/>
      <c r="O4" s="1505"/>
      <c r="P4" s="1505"/>
      <c r="Q4" s="1505"/>
      <c r="R4" s="1505"/>
      <c r="S4" s="1505"/>
      <c r="T4" s="1505"/>
      <c r="U4" s="1505"/>
      <c r="V4" s="1505"/>
      <c r="W4" s="1505"/>
      <c r="X4" s="1505"/>
      <c r="Y4" s="1506"/>
      <c r="Z4" s="33"/>
      <c r="AA4" s="72"/>
      <c r="AB4" s="33"/>
    </row>
    <row r="5" spans="1:31" ht="15.75" customHeight="1">
      <c r="A5" s="458"/>
      <c r="B5" s="458"/>
      <c r="C5" s="458"/>
      <c r="D5" s="458"/>
      <c r="E5" s="458"/>
      <c r="F5" s="1044" t="s">
        <v>935</v>
      </c>
      <c r="G5" s="151" t="s">
        <v>1620</v>
      </c>
      <c r="H5" s="151"/>
      <c r="I5" s="151"/>
      <c r="J5" s="151"/>
      <c r="K5" s="151"/>
      <c r="L5" s="151"/>
      <c r="M5" s="151"/>
      <c r="N5" s="492"/>
      <c r="O5" s="492"/>
      <c r="P5" s="492"/>
      <c r="Q5" s="492"/>
      <c r="R5" s="493"/>
      <c r="S5" s="493"/>
      <c r="T5" s="493"/>
      <c r="U5" s="493"/>
      <c r="V5" s="493"/>
      <c r="W5" s="493"/>
      <c r="X5" s="493"/>
      <c r="Y5" s="493"/>
      <c r="Z5" s="486"/>
      <c r="AA5" s="486"/>
      <c r="AB5" s="486"/>
      <c r="AC5" s="477" t="s">
        <v>238</v>
      </c>
    </row>
    <row r="6" spans="1:31" ht="20.100000000000001" customHeight="1" thickBot="1">
      <c r="A6" s="458"/>
      <c r="B6" s="1037" t="s">
        <v>1473</v>
      </c>
      <c r="C6" s="458"/>
      <c r="D6" s="458"/>
      <c r="E6" s="458"/>
      <c r="F6" s="458"/>
      <c r="G6" s="458"/>
      <c r="H6" s="458"/>
      <c r="I6" s="458"/>
      <c r="J6" s="458"/>
      <c r="K6" s="458"/>
      <c r="L6" s="458"/>
      <c r="M6" s="458"/>
      <c r="N6" s="458"/>
      <c r="O6" s="458"/>
      <c r="P6" s="458"/>
      <c r="Q6" s="458"/>
      <c r="R6" s="458"/>
      <c r="S6" s="458"/>
      <c r="T6" s="458"/>
      <c r="U6" s="458"/>
      <c r="V6" s="458"/>
      <c r="W6" s="458"/>
      <c r="X6" s="458"/>
      <c r="Y6" s="458"/>
      <c r="AC6" s="136"/>
    </row>
    <row r="7" spans="1:31" ht="18" customHeight="1" thickBot="1">
      <c r="A7" s="495">
        <v>1</v>
      </c>
      <c r="B7" s="1507" t="s">
        <v>915</v>
      </c>
      <c r="C7" s="1508"/>
      <c r="D7" s="1508"/>
      <c r="E7" s="1508"/>
      <c r="F7" s="1509"/>
      <c r="G7" s="1510"/>
      <c r="H7" s="1510"/>
      <c r="I7" s="1510"/>
      <c r="J7" s="1510"/>
      <c r="K7" s="1510"/>
      <c r="L7" s="1510"/>
      <c r="M7" s="1510"/>
      <c r="N7" s="1510"/>
      <c r="O7" s="1511"/>
      <c r="P7" s="1167"/>
      <c r="Q7" s="1167"/>
      <c r="R7" s="1167"/>
      <c r="S7" s="1167"/>
      <c r="T7" s="1167"/>
      <c r="U7" s="1167"/>
      <c r="V7" s="1167"/>
      <c r="W7" s="1167"/>
      <c r="X7" s="1167"/>
      <c r="Y7" s="1168"/>
      <c r="AA7" s="448" t="str">
        <f>IF($F$7&lt;&gt;"","○","×")</f>
        <v>×</v>
      </c>
      <c r="AB7" s="448"/>
      <c r="AC7" s="136"/>
    </row>
    <row r="8" spans="1:31" ht="18" customHeight="1" thickBot="1">
      <c r="A8" s="495">
        <v>2</v>
      </c>
      <c r="B8" s="1507" t="s">
        <v>916</v>
      </c>
      <c r="C8" s="1508"/>
      <c r="D8" s="1508"/>
      <c r="E8" s="1508"/>
      <c r="F8" s="1512"/>
      <c r="G8" s="1513"/>
      <c r="H8" s="1513"/>
      <c r="I8" s="1513"/>
      <c r="J8" s="1513"/>
      <c r="K8" s="1513"/>
      <c r="L8" s="1513"/>
      <c r="M8" s="1513"/>
      <c r="N8" s="1513"/>
      <c r="O8" s="1514"/>
      <c r="P8" s="1169"/>
      <c r="Q8" s="1169"/>
      <c r="R8" s="1169"/>
      <c r="S8" s="1169"/>
      <c r="T8" s="1169"/>
      <c r="U8" s="1169"/>
      <c r="V8" s="1169"/>
      <c r="W8" s="1169"/>
      <c r="X8" s="1169"/>
      <c r="Y8" s="1170"/>
      <c r="AA8" s="448" t="str">
        <f>IF(AND($F$7="病棟があります",F8=""),"×","○")</f>
        <v>○</v>
      </c>
      <c r="AB8" s="448"/>
      <c r="AC8" s="136"/>
    </row>
    <row r="9" spans="1:31" ht="18" customHeight="1" thickBot="1">
      <c r="A9" s="495">
        <v>3</v>
      </c>
      <c r="B9" s="1507" t="s">
        <v>917</v>
      </c>
      <c r="C9" s="1508"/>
      <c r="D9" s="1508"/>
      <c r="E9" s="1508"/>
      <c r="F9" s="1509"/>
      <c r="G9" s="1510"/>
      <c r="H9" s="1510"/>
      <c r="I9" s="1510"/>
      <c r="J9" s="1510"/>
      <c r="K9" s="1510"/>
      <c r="L9" s="1510"/>
      <c r="M9" s="1510"/>
      <c r="N9" s="1510"/>
      <c r="O9" s="1511"/>
      <c r="P9" s="1169"/>
      <c r="Q9" s="1169"/>
      <c r="R9" s="1169"/>
      <c r="S9" s="1169"/>
      <c r="T9" s="1169"/>
      <c r="U9" s="1169"/>
      <c r="V9" s="1169"/>
      <c r="W9" s="1169"/>
      <c r="X9" s="1169"/>
      <c r="Y9" s="1170"/>
      <c r="AA9" s="448" t="str">
        <f t="shared" ref="AA9:AA10" si="0">IF(AND($F$7="病棟があります",F9=""),"×","○")</f>
        <v>○</v>
      </c>
      <c r="AB9" s="448"/>
      <c r="AC9" s="136"/>
    </row>
    <row r="10" spans="1:31" ht="18" customHeight="1" thickBot="1">
      <c r="A10" s="495">
        <v>4</v>
      </c>
      <c r="B10" s="1507" t="s">
        <v>918</v>
      </c>
      <c r="C10" s="1508"/>
      <c r="D10" s="1508"/>
      <c r="E10" s="1508"/>
      <c r="F10" s="308"/>
      <c r="G10" s="1171" t="s">
        <v>919</v>
      </c>
      <c r="H10" s="1169"/>
      <c r="I10" s="1169"/>
      <c r="J10" s="1169"/>
      <c r="K10" s="1169"/>
      <c r="L10" s="1169"/>
      <c r="M10" s="1169"/>
      <c r="N10" s="1169"/>
      <c r="O10" s="1169"/>
      <c r="P10" s="1169"/>
      <c r="Q10" s="1169"/>
      <c r="R10" s="1169"/>
      <c r="S10" s="1169"/>
      <c r="T10" s="1169"/>
      <c r="U10" s="1169"/>
      <c r="V10" s="1169"/>
      <c r="W10" s="1169"/>
      <c r="X10" s="1169"/>
      <c r="Y10" s="1170"/>
      <c r="Z10" s="457"/>
      <c r="AA10" s="448" t="str">
        <f t="shared" si="0"/>
        <v>○</v>
      </c>
      <c r="AB10" s="448"/>
      <c r="AC10" s="136"/>
      <c r="AD10" s="489">
        <v>0</v>
      </c>
      <c r="AE10" s="489">
        <v>40</v>
      </c>
    </row>
    <row r="11" spans="1:31" ht="18" customHeight="1" thickBot="1">
      <c r="A11" s="1515">
        <v>5</v>
      </c>
      <c r="B11" s="1516" t="s">
        <v>920</v>
      </c>
      <c r="C11" s="1516"/>
      <c r="D11" s="1516"/>
      <c r="E11" s="1516"/>
      <c r="F11" s="1516"/>
      <c r="G11" s="1517"/>
      <c r="H11" s="1516"/>
      <c r="I11" s="1516"/>
      <c r="J11" s="1516"/>
      <c r="K11" s="1516"/>
      <c r="L11" s="1516"/>
      <c r="M11" s="1516"/>
      <c r="N11" s="1516"/>
      <c r="O11" s="1516"/>
      <c r="P11" s="1516"/>
      <c r="Q11" s="1516"/>
      <c r="R11" s="1516"/>
      <c r="S11" s="1516"/>
      <c r="T11" s="1516"/>
      <c r="U11" s="1516"/>
      <c r="V11" s="1518"/>
      <c r="W11" s="1535"/>
      <c r="X11" s="1536"/>
      <c r="Y11" s="1152" t="s">
        <v>921</v>
      </c>
      <c r="Z11" s="496"/>
      <c r="AA11" s="448" t="str">
        <f>IF(AND($F$7="病棟があります",W11=""),"×","○")</f>
        <v>○</v>
      </c>
      <c r="AB11" s="448"/>
      <c r="AC11" s="136"/>
      <c r="AD11" s="497">
        <v>0</v>
      </c>
      <c r="AE11" s="489">
        <v>40</v>
      </c>
    </row>
    <row r="12" spans="1:31" ht="18" customHeight="1" thickBot="1">
      <c r="A12" s="1515"/>
      <c r="B12" s="1516" t="s">
        <v>1621</v>
      </c>
      <c r="C12" s="1516"/>
      <c r="D12" s="1516"/>
      <c r="E12" s="1516"/>
      <c r="F12" s="1516"/>
      <c r="G12" s="1516"/>
      <c r="H12" s="1516"/>
      <c r="I12" s="1516"/>
      <c r="J12" s="1516"/>
      <c r="K12" s="1516"/>
      <c r="L12" s="1516"/>
      <c r="M12" s="1516"/>
      <c r="N12" s="1516"/>
      <c r="O12" s="1516"/>
      <c r="P12" s="1516"/>
      <c r="Q12" s="1516"/>
      <c r="R12" s="1516"/>
      <c r="S12" s="1516"/>
      <c r="T12" s="1516"/>
      <c r="U12" s="1516"/>
      <c r="V12" s="1518"/>
      <c r="W12" s="1535"/>
      <c r="X12" s="1536"/>
      <c r="Y12" s="1152" t="s">
        <v>272</v>
      </c>
      <c r="Z12" s="432"/>
      <c r="AA12" s="448" t="str">
        <f t="shared" ref="AA12:AA13" si="1">IF(AND($F$7="病棟があります",W12=""),"×","○")</f>
        <v>○</v>
      </c>
      <c r="AB12" s="448"/>
      <c r="AC12" s="136"/>
      <c r="AD12" s="497">
        <v>0</v>
      </c>
      <c r="AE12" s="489">
        <v>500</v>
      </c>
    </row>
    <row r="13" spans="1:31" ht="18" customHeight="1" thickBot="1">
      <c r="A13" s="1515"/>
      <c r="B13" s="1516" t="s">
        <v>1622</v>
      </c>
      <c r="C13" s="1516"/>
      <c r="D13" s="1516"/>
      <c r="E13" s="1516"/>
      <c r="F13" s="1516"/>
      <c r="G13" s="1533"/>
      <c r="H13" s="1533"/>
      <c r="I13" s="1533"/>
      <c r="J13" s="1533"/>
      <c r="K13" s="1533"/>
      <c r="L13" s="1533"/>
      <c r="M13" s="1533"/>
      <c r="N13" s="1533"/>
      <c r="O13" s="1533"/>
      <c r="P13" s="1533"/>
      <c r="Q13" s="1533"/>
      <c r="R13" s="1533"/>
      <c r="S13" s="1533"/>
      <c r="T13" s="1533"/>
      <c r="U13" s="1533"/>
      <c r="V13" s="1534"/>
      <c r="W13" s="1535"/>
      <c r="X13" s="1536"/>
      <c r="Y13" s="1172" t="s">
        <v>272</v>
      </c>
      <c r="Z13" s="432"/>
      <c r="AA13" s="448" t="str">
        <f t="shared" si="1"/>
        <v>○</v>
      </c>
      <c r="AB13" s="448"/>
      <c r="AC13" s="136"/>
      <c r="AD13" s="497">
        <v>0</v>
      </c>
      <c r="AE13" s="489">
        <v>400</v>
      </c>
    </row>
    <row r="14" spans="1:31" ht="18" customHeight="1" thickBot="1">
      <c r="A14" s="1519">
        <v>6</v>
      </c>
      <c r="B14" s="1521" t="s">
        <v>922</v>
      </c>
      <c r="C14" s="1522"/>
      <c r="D14" s="1522"/>
      <c r="E14" s="1523"/>
      <c r="F14" s="1173" t="s">
        <v>899</v>
      </c>
      <c r="G14" s="1527"/>
      <c r="H14" s="1528"/>
      <c r="I14" s="1528"/>
      <c r="J14" s="1528"/>
      <c r="K14" s="1528"/>
      <c r="L14" s="1528"/>
      <c r="M14" s="1528"/>
      <c r="N14" s="1528"/>
      <c r="O14" s="1528"/>
      <c r="P14" s="1528"/>
      <c r="Q14" s="1528"/>
      <c r="R14" s="1528"/>
      <c r="S14" s="1528"/>
      <c r="T14" s="1528"/>
      <c r="U14" s="1528"/>
      <c r="V14" s="1528"/>
      <c r="W14" s="1528"/>
      <c r="X14" s="1528"/>
      <c r="Y14" s="1529"/>
      <c r="Z14" s="457"/>
      <c r="AA14" s="457"/>
      <c r="AB14" s="457"/>
      <c r="AC14" s="136"/>
    </row>
    <row r="15" spans="1:31" ht="40.5" customHeight="1" thickBot="1">
      <c r="A15" s="1520"/>
      <c r="B15" s="1524"/>
      <c r="C15" s="1525"/>
      <c r="D15" s="1525"/>
      <c r="E15" s="1526"/>
      <c r="F15" s="1174" t="s">
        <v>923</v>
      </c>
      <c r="G15" s="1530"/>
      <c r="H15" s="1531"/>
      <c r="I15" s="1531"/>
      <c r="J15" s="1531"/>
      <c r="K15" s="1531"/>
      <c r="L15" s="1531"/>
      <c r="M15" s="1531"/>
      <c r="N15" s="1531"/>
      <c r="O15" s="1531"/>
      <c r="P15" s="1531"/>
      <c r="Q15" s="1531"/>
      <c r="R15" s="1531"/>
      <c r="S15" s="1531"/>
      <c r="T15" s="1531"/>
      <c r="U15" s="1531"/>
      <c r="V15" s="1531"/>
      <c r="W15" s="1531"/>
      <c r="X15" s="1531"/>
      <c r="Y15" s="1532"/>
      <c r="Z15" s="457"/>
      <c r="AA15" s="457"/>
      <c r="AB15" s="457"/>
      <c r="AC15" s="136"/>
    </row>
    <row r="16" spans="1:31" ht="18" customHeight="1" thickBot="1">
      <c r="A16" s="1519">
        <v>7</v>
      </c>
      <c r="B16" s="1538" t="s">
        <v>924</v>
      </c>
      <c r="C16" s="1539"/>
      <c r="D16" s="1542" t="s">
        <v>925</v>
      </c>
      <c r="E16" s="1543"/>
      <c r="F16" s="1543"/>
      <c r="G16" s="1543"/>
      <c r="H16" s="1543"/>
      <c r="I16" s="1544"/>
      <c r="J16" s="1175">
        <v>2</v>
      </c>
      <c r="K16" s="1169"/>
      <c r="L16" s="1545" t="s">
        <v>926</v>
      </c>
      <c r="M16" s="1546"/>
      <c r="N16" s="1546"/>
      <c r="O16" s="1546"/>
      <c r="P16" s="1546"/>
      <c r="Q16" s="1546"/>
      <c r="R16" s="1546"/>
      <c r="S16" s="1546"/>
      <c r="T16" s="1546"/>
      <c r="U16" s="1546"/>
      <c r="V16" s="1546"/>
      <c r="W16" s="1547"/>
      <c r="X16" s="1175">
        <v>1</v>
      </c>
      <c r="Y16" s="1176"/>
      <c r="AC16" s="136"/>
    </row>
    <row r="17" spans="1:31" ht="18" customHeight="1" thickBot="1">
      <c r="A17" s="1537"/>
      <c r="B17" s="1540"/>
      <c r="C17" s="1541"/>
      <c r="D17" s="1548"/>
      <c r="E17" s="1549"/>
      <c r="F17" s="1549"/>
      <c r="G17" s="1549"/>
      <c r="H17" s="1549"/>
      <c r="I17" s="1550"/>
      <c r="J17" s="308"/>
      <c r="K17" s="1169"/>
      <c r="L17" s="1551"/>
      <c r="M17" s="1552"/>
      <c r="N17" s="1552"/>
      <c r="O17" s="1552"/>
      <c r="P17" s="1552"/>
      <c r="Q17" s="1552"/>
      <c r="R17" s="1552"/>
      <c r="S17" s="1552"/>
      <c r="T17" s="1552"/>
      <c r="U17" s="1552"/>
      <c r="V17" s="1552"/>
      <c r="W17" s="1553"/>
      <c r="X17" s="308"/>
      <c r="Y17" s="1176"/>
      <c r="AA17" s="448" t="str">
        <f>IF(AND($F$7="病棟があります",OR(D17="",J17="")),"×","○")</f>
        <v>○</v>
      </c>
      <c r="AB17" s="448"/>
      <c r="AC17" s="136"/>
      <c r="AD17" s="489">
        <v>0</v>
      </c>
      <c r="AE17" s="490">
        <v>20</v>
      </c>
    </row>
    <row r="18" spans="1:31" ht="18" customHeight="1" thickBot="1">
      <c r="A18" s="1537"/>
      <c r="B18" s="1540"/>
      <c r="C18" s="1541"/>
      <c r="D18" s="1548"/>
      <c r="E18" s="1549"/>
      <c r="F18" s="1549"/>
      <c r="G18" s="1549"/>
      <c r="H18" s="1549"/>
      <c r="I18" s="1550"/>
      <c r="J18" s="308"/>
      <c r="K18" s="1169"/>
      <c r="L18" s="1551"/>
      <c r="M18" s="1552"/>
      <c r="N18" s="1552"/>
      <c r="O18" s="1552"/>
      <c r="P18" s="1552"/>
      <c r="Q18" s="1552"/>
      <c r="R18" s="1552"/>
      <c r="S18" s="1552"/>
      <c r="T18" s="1552"/>
      <c r="U18" s="1552"/>
      <c r="V18" s="1552"/>
      <c r="W18" s="1553"/>
      <c r="X18" s="308"/>
      <c r="Y18" s="1176"/>
      <c r="AC18" s="136"/>
      <c r="AD18" s="489">
        <v>0</v>
      </c>
      <c r="AE18" s="490">
        <v>20</v>
      </c>
    </row>
    <row r="19" spans="1:31" ht="18" customHeight="1" thickBot="1">
      <c r="A19" s="1537"/>
      <c r="B19" s="1540"/>
      <c r="C19" s="1541"/>
      <c r="D19" s="1548"/>
      <c r="E19" s="1549"/>
      <c r="F19" s="1549"/>
      <c r="G19" s="1549"/>
      <c r="H19" s="1549"/>
      <c r="I19" s="1550"/>
      <c r="J19" s="308"/>
      <c r="K19" s="1169"/>
      <c r="L19" s="1551"/>
      <c r="M19" s="1552"/>
      <c r="N19" s="1552"/>
      <c r="O19" s="1552"/>
      <c r="P19" s="1552"/>
      <c r="Q19" s="1552"/>
      <c r="R19" s="1552"/>
      <c r="S19" s="1552"/>
      <c r="T19" s="1552"/>
      <c r="U19" s="1552"/>
      <c r="V19" s="1552"/>
      <c r="W19" s="1553"/>
      <c r="X19" s="308"/>
      <c r="Y19" s="1176"/>
      <c r="AC19" s="136"/>
      <c r="AD19" s="489">
        <v>0</v>
      </c>
      <c r="AE19" s="490">
        <v>20</v>
      </c>
    </row>
    <row r="20" spans="1:31" ht="18" customHeight="1" thickBot="1">
      <c r="A20" s="1537"/>
      <c r="B20" s="1540"/>
      <c r="C20" s="1541"/>
      <c r="D20" s="1548"/>
      <c r="E20" s="1549"/>
      <c r="F20" s="1549"/>
      <c r="G20" s="1549"/>
      <c r="H20" s="1549"/>
      <c r="I20" s="1550"/>
      <c r="J20" s="308"/>
      <c r="K20" s="1169"/>
      <c r="L20" s="1551"/>
      <c r="M20" s="1552"/>
      <c r="N20" s="1552"/>
      <c r="O20" s="1552"/>
      <c r="P20" s="1552"/>
      <c r="Q20" s="1552"/>
      <c r="R20" s="1552"/>
      <c r="S20" s="1552"/>
      <c r="T20" s="1552"/>
      <c r="U20" s="1552"/>
      <c r="V20" s="1552"/>
      <c r="W20" s="1553"/>
      <c r="X20" s="308"/>
      <c r="Y20" s="1176"/>
      <c r="AC20" s="136"/>
      <c r="AD20" s="489">
        <v>0</v>
      </c>
      <c r="AE20" s="490">
        <v>20</v>
      </c>
    </row>
    <row r="21" spans="1:31" ht="18" customHeight="1" thickBot="1">
      <c r="A21" s="1537"/>
      <c r="B21" s="1540"/>
      <c r="C21" s="1541"/>
      <c r="D21" s="1548"/>
      <c r="E21" s="1549"/>
      <c r="F21" s="1549"/>
      <c r="G21" s="1549"/>
      <c r="H21" s="1549"/>
      <c r="I21" s="1550"/>
      <c r="J21" s="308"/>
      <c r="K21" s="1169"/>
      <c r="L21" s="1551"/>
      <c r="M21" s="1552"/>
      <c r="N21" s="1552"/>
      <c r="O21" s="1552"/>
      <c r="P21" s="1552"/>
      <c r="Q21" s="1552"/>
      <c r="R21" s="1552"/>
      <c r="S21" s="1552"/>
      <c r="T21" s="1552"/>
      <c r="U21" s="1552"/>
      <c r="V21" s="1552"/>
      <c r="W21" s="1553"/>
      <c r="X21" s="308"/>
      <c r="Y21" s="1176"/>
      <c r="AC21" s="136"/>
      <c r="AD21" s="489">
        <v>0</v>
      </c>
      <c r="AE21" s="490">
        <v>20</v>
      </c>
    </row>
    <row r="22" spans="1:31" ht="18" customHeight="1" thickBot="1">
      <c r="A22" s="1537"/>
      <c r="B22" s="1540"/>
      <c r="C22" s="1541"/>
      <c r="D22" s="1548"/>
      <c r="E22" s="1549"/>
      <c r="F22" s="1549"/>
      <c r="G22" s="1549"/>
      <c r="H22" s="1549"/>
      <c r="I22" s="1550"/>
      <c r="J22" s="308"/>
      <c r="K22" s="1169"/>
      <c r="L22" s="1551"/>
      <c r="M22" s="1552"/>
      <c r="N22" s="1552"/>
      <c r="O22" s="1552"/>
      <c r="P22" s="1552"/>
      <c r="Q22" s="1552"/>
      <c r="R22" s="1552"/>
      <c r="S22" s="1552"/>
      <c r="T22" s="1552"/>
      <c r="U22" s="1552"/>
      <c r="V22" s="1552"/>
      <c r="W22" s="1553"/>
      <c r="X22" s="308"/>
      <c r="Y22" s="1176"/>
      <c r="AC22" s="136"/>
      <c r="AD22" s="489">
        <v>0</v>
      </c>
      <c r="AE22" s="490">
        <v>20</v>
      </c>
    </row>
    <row r="23" spans="1:31" ht="18" customHeight="1" thickBot="1">
      <c r="A23" s="1537"/>
      <c r="B23" s="1540"/>
      <c r="C23" s="1541"/>
      <c r="D23" s="1548"/>
      <c r="E23" s="1549"/>
      <c r="F23" s="1549"/>
      <c r="G23" s="1549"/>
      <c r="H23" s="1549"/>
      <c r="I23" s="1550"/>
      <c r="J23" s="308"/>
      <c r="K23" s="1169"/>
      <c r="L23" s="1551"/>
      <c r="M23" s="1552"/>
      <c r="N23" s="1552"/>
      <c r="O23" s="1552"/>
      <c r="P23" s="1552"/>
      <c r="Q23" s="1552"/>
      <c r="R23" s="1552"/>
      <c r="S23" s="1552"/>
      <c r="T23" s="1552"/>
      <c r="U23" s="1552"/>
      <c r="V23" s="1552"/>
      <c r="W23" s="1553"/>
      <c r="X23" s="308"/>
      <c r="Y23" s="1176"/>
      <c r="AC23" s="136"/>
      <c r="AD23" s="489">
        <v>0</v>
      </c>
      <c r="AE23" s="490">
        <v>20</v>
      </c>
    </row>
    <row r="24" spans="1:31" ht="18" customHeight="1" thickBot="1">
      <c r="A24" s="1537"/>
      <c r="B24" s="1540"/>
      <c r="C24" s="1541"/>
      <c r="D24" s="1548"/>
      <c r="E24" s="1549"/>
      <c r="F24" s="1549"/>
      <c r="G24" s="1549"/>
      <c r="H24" s="1549"/>
      <c r="I24" s="1550"/>
      <c r="J24" s="308"/>
      <c r="K24" s="1169"/>
      <c r="L24" s="1551"/>
      <c r="M24" s="1552"/>
      <c r="N24" s="1552"/>
      <c r="O24" s="1552"/>
      <c r="P24" s="1552"/>
      <c r="Q24" s="1552"/>
      <c r="R24" s="1552"/>
      <c r="S24" s="1552"/>
      <c r="T24" s="1552"/>
      <c r="U24" s="1552"/>
      <c r="V24" s="1552"/>
      <c r="W24" s="1553"/>
      <c r="X24" s="308"/>
      <c r="Y24" s="1176"/>
      <c r="AC24" s="136"/>
      <c r="AD24" s="489">
        <v>0</v>
      </c>
      <c r="AE24" s="490">
        <v>20</v>
      </c>
    </row>
    <row r="25" spans="1:31" ht="18" customHeight="1" thickBot="1">
      <c r="A25" s="1537"/>
      <c r="B25" s="1540"/>
      <c r="C25" s="1541"/>
      <c r="D25" s="1548"/>
      <c r="E25" s="1549"/>
      <c r="F25" s="1549"/>
      <c r="G25" s="1549"/>
      <c r="H25" s="1549"/>
      <c r="I25" s="1550"/>
      <c r="J25" s="308"/>
      <c r="K25" s="1169"/>
      <c r="L25" s="1551"/>
      <c r="M25" s="1552"/>
      <c r="N25" s="1552"/>
      <c r="O25" s="1552"/>
      <c r="P25" s="1552"/>
      <c r="Q25" s="1552"/>
      <c r="R25" s="1552"/>
      <c r="S25" s="1552"/>
      <c r="T25" s="1552"/>
      <c r="U25" s="1552"/>
      <c r="V25" s="1552"/>
      <c r="W25" s="1553"/>
      <c r="X25" s="308"/>
      <c r="Y25" s="1176"/>
      <c r="AC25" s="136"/>
      <c r="AD25" s="489">
        <v>0</v>
      </c>
      <c r="AE25" s="490">
        <v>20</v>
      </c>
    </row>
    <row r="26" spans="1:31" ht="18" customHeight="1" thickBot="1">
      <c r="A26" s="1520"/>
      <c r="B26" s="1524"/>
      <c r="C26" s="1525"/>
      <c r="D26" s="1548"/>
      <c r="E26" s="1549"/>
      <c r="F26" s="1549"/>
      <c r="G26" s="1549"/>
      <c r="H26" s="1549"/>
      <c r="I26" s="1550"/>
      <c r="J26" s="308"/>
      <c r="K26" s="1177"/>
      <c r="L26" s="1554"/>
      <c r="M26" s="1555"/>
      <c r="N26" s="1555"/>
      <c r="O26" s="1555"/>
      <c r="P26" s="1555"/>
      <c r="Q26" s="1555"/>
      <c r="R26" s="1555"/>
      <c r="S26" s="1555"/>
      <c r="T26" s="1555"/>
      <c r="U26" s="1555"/>
      <c r="V26" s="1555"/>
      <c r="W26" s="1556"/>
      <c r="X26" s="308"/>
      <c r="Y26" s="1176"/>
      <c r="AC26" s="136"/>
      <c r="AD26" s="489">
        <v>0</v>
      </c>
      <c r="AE26" s="490">
        <v>20</v>
      </c>
    </row>
    <row r="27" spans="1:31" ht="18" customHeight="1" thickBot="1">
      <c r="A27" s="1563">
        <v>8</v>
      </c>
      <c r="B27" s="1564" t="s">
        <v>902</v>
      </c>
      <c r="C27" s="1565"/>
      <c r="D27" s="1566"/>
      <c r="E27" s="1566"/>
      <c r="F27" s="1541"/>
      <c r="G27" s="1541"/>
      <c r="H27" s="1541"/>
      <c r="I27" s="1541"/>
      <c r="J27" s="1541"/>
      <c r="K27" s="1541"/>
      <c r="L27" s="1541"/>
      <c r="M27" s="1541"/>
      <c r="N27" s="1541"/>
      <c r="O27" s="1541"/>
      <c r="P27" s="1541"/>
      <c r="Q27" s="1541"/>
      <c r="R27" s="1541"/>
      <c r="S27" s="1541"/>
      <c r="T27" s="1541"/>
      <c r="U27" s="1541"/>
      <c r="V27" s="1541"/>
      <c r="W27" s="1541"/>
      <c r="X27" s="1541"/>
      <c r="Y27" s="19"/>
      <c r="AA27" s="448" t="str">
        <f>IF(AND($F$7="病棟があります",Y27=""),"×","○")</f>
        <v>○</v>
      </c>
      <c r="AB27" s="448"/>
      <c r="AC27" s="136"/>
    </row>
    <row r="28" spans="1:31" ht="18" customHeight="1" thickBot="1">
      <c r="A28" s="1471"/>
      <c r="B28" s="1567" t="s">
        <v>903</v>
      </c>
      <c r="C28" s="1568"/>
      <c r="D28" s="1568"/>
      <c r="E28" s="1568"/>
      <c r="F28" s="1569"/>
      <c r="G28" s="1570"/>
      <c r="H28" s="1570"/>
      <c r="I28" s="1570"/>
      <c r="J28" s="1570"/>
      <c r="K28" s="1570"/>
      <c r="L28" s="1570"/>
      <c r="M28" s="1570"/>
      <c r="N28" s="1570"/>
      <c r="O28" s="1570"/>
      <c r="P28" s="1570"/>
      <c r="Q28" s="1570"/>
      <c r="R28" s="1570"/>
      <c r="S28" s="1570"/>
      <c r="T28" s="1570"/>
      <c r="U28" s="1570"/>
      <c r="V28" s="1570"/>
      <c r="W28" s="1570"/>
      <c r="X28" s="1570"/>
      <c r="Y28" s="1571"/>
      <c r="AA28" s="448" t="str">
        <f>IF(AND($Y$27="はい",F28=""),"×","○")</f>
        <v>○</v>
      </c>
      <c r="AB28" s="448"/>
      <c r="AC28" s="136"/>
    </row>
    <row r="29" spans="1:31" ht="18" customHeight="1" thickBot="1">
      <c r="A29" s="1471"/>
      <c r="B29" s="1567" t="s">
        <v>904</v>
      </c>
      <c r="C29" s="1572"/>
      <c r="D29" s="1572"/>
      <c r="E29" s="1573"/>
      <c r="F29" s="1569"/>
      <c r="G29" s="1570"/>
      <c r="H29" s="1570"/>
      <c r="I29" s="1570"/>
      <c r="J29" s="1570"/>
      <c r="K29" s="1570"/>
      <c r="L29" s="1570"/>
      <c r="M29" s="1570"/>
      <c r="N29" s="1570"/>
      <c r="O29" s="1571"/>
      <c r="P29" s="1494" t="s">
        <v>905</v>
      </c>
      <c r="Q29" s="1494"/>
      <c r="R29" s="1494"/>
      <c r="S29" s="1560"/>
      <c r="T29" s="1561"/>
      <c r="U29" s="1561"/>
      <c r="V29" s="1561"/>
      <c r="W29" s="1561"/>
      <c r="X29" s="1561"/>
      <c r="Y29" s="1562"/>
      <c r="AA29" s="448"/>
      <c r="AB29" s="448"/>
      <c r="AC29" s="136"/>
    </row>
    <row r="30" spans="1:31" ht="18" customHeight="1" thickBot="1">
      <c r="A30" s="1471"/>
      <c r="B30" s="1574" t="s">
        <v>927</v>
      </c>
      <c r="C30" s="1575"/>
      <c r="D30" s="1575"/>
      <c r="E30" s="1576"/>
      <c r="F30" s="1173" t="s">
        <v>899</v>
      </c>
      <c r="G30" s="1557"/>
      <c r="H30" s="1558"/>
      <c r="I30" s="1558"/>
      <c r="J30" s="1558"/>
      <c r="K30" s="1558"/>
      <c r="L30" s="1558"/>
      <c r="M30" s="1558"/>
      <c r="N30" s="1558"/>
      <c r="O30" s="1558"/>
      <c r="P30" s="1558"/>
      <c r="Q30" s="1558"/>
      <c r="R30" s="1558"/>
      <c r="S30" s="1558"/>
      <c r="T30" s="1558"/>
      <c r="U30" s="1558"/>
      <c r="V30" s="1558"/>
      <c r="W30" s="1558"/>
      <c r="X30" s="1558"/>
      <c r="Y30" s="1559"/>
      <c r="AC30" s="136"/>
    </row>
    <row r="31" spans="1:31" ht="18" customHeight="1" thickBot="1">
      <c r="A31" s="1472"/>
      <c r="B31" s="1577"/>
      <c r="C31" s="1578"/>
      <c r="D31" s="1578"/>
      <c r="E31" s="1579"/>
      <c r="F31" s="1174" t="s">
        <v>923</v>
      </c>
      <c r="G31" s="1530"/>
      <c r="H31" s="1531"/>
      <c r="I31" s="1531"/>
      <c r="J31" s="1531"/>
      <c r="K31" s="1531"/>
      <c r="L31" s="1531"/>
      <c r="M31" s="1531"/>
      <c r="N31" s="1531"/>
      <c r="O31" s="1531"/>
      <c r="P31" s="1531"/>
      <c r="Q31" s="1531"/>
      <c r="R31" s="1531"/>
      <c r="S31" s="1531"/>
      <c r="T31" s="1531"/>
      <c r="U31" s="1531"/>
      <c r="V31" s="1531"/>
      <c r="W31" s="1531"/>
      <c r="X31" s="1531"/>
      <c r="Y31" s="1532"/>
      <c r="AC31" s="136"/>
    </row>
    <row r="32" spans="1:31" ht="35.25" customHeight="1" thickBot="1">
      <c r="A32" s="1563">
        <v>9</v>
      </c>
      <c r="B32" s="1178" t="s">
        <v>906</v>
      </c>
      <c r="C32" s="1179"/>
      <c r="D32" s="1179"/>
      <c r="E32" s="1179"/>
      <c r="F32" s="1180"/>
      <c r="G32" s="1180"/>
      <c r="H32" s="1180"/>
      <c r="I32" s="1180"/>
      <c r="J32" s="1180"/>
      <c r="K32" s="1180"/>
      <c r="L32" s="1180"/>
      <c r="M32" s="1180"/>
      <c r="N32" s="1180"/>
      <c r="O32" s="1180"/>
      <c r="P32" s="1180"/>
      <c r="Q32" s="1180"/>
      <c r="R32" s="1180"/>
      <c r="S32" s="1180"/>
      <c r="T32" s="1180"/>
      <c r="U32" s="1180"/>
      <c r="V32" s="1180"/>
      <c r="W32" s="1180"/>
      <c r="X32" s="1181"/>
      <c r="Y32" s="18"/>
      <c r="AA32" s="448" t="str">
        <f>IF(AND($F$7="病棟があります",Y32=""),"×","○")</f>
        <v>○</v>
      </c>
      <c r="AB32" s="448"/>
      <c r="AC32" s="136"/>
    </row>
    <row r="33" spans="1:29" ht="18" customHeight="1" thickBot="1">
      <c r="A33" s="1471"/>
      <c r="B33" s="1567" t="s">
        <v>903</v>
      </c>
      <c r="C33" s="1568"/>
      <c r="D33" s="1568"/>
      <c r="E33" s="1568"/>
      <c r="F33" s="1569"/>
      <c r="G33" s="1570"/>
      <c r="H33" s="1570"/>
      <c r="I33" s="1570"/>
      <c r="J33" s="1570"/>
      <c r="K33" s="1570"/>
      <c r="L33" s="1570"/>
      <c r="M33" s="1570"/>
      <c r="N33" s="1570"/>
      <c r="O33" s="1570"/>
      <c r="P33" s="1570"/>
      <c r="Q33" s="1570"/>
      <c r="R33" s="1570"/>
      <c r="S33" s="1570"/>
      <c r="T33" s="1570"/>
      <c r="U33" s="1570"/>
      <c r="V33" s="1570"/>
      <c r="W33" s="1570"/>
      <c r="X33" s="1570"/>
      <c r="Y33" s="1598"/>
      <c r="AA33" s="448" t="str">
        <f>IF(AND($Y$32="はい",F33=""),"×","○")</f>
        <v>○</v>
      </c>
      <c r="AB33" s="448"/>
      <c r="AC33" s="136"/>
    </row>
    <row r="34" spans="1:29" ht="18" customHeight="1" thickBot="1">
      <c r="A34" s="1471"/>
      <c r="B34" s="1567" t="s">
        <v>904</v>
      </c>
      <c r="C34" s="1572"/>
      <c r="D34" s="1572"/>
      <c r="E34" s="1573"/>
      <c r="F34" s="1569"/>
      <c r="G34" s="1570"/>
      <c r="H34" s="1570"/>
      <c r="I34" s="1570"/>
      <c r="J34" s="1570"/>
      <c r="K34" s="1570"/>
      <c r="L34" s="1570"/>
      <c r="M34" s="1570"/>
      <c r="N34" s="1570"/>
      <c r="O34" s="1571"/>
      <c r="P34" s="1494" t="s">
        <v>905</v>
      </c>
      <c r="Q34" s="1494"/>
      <c r="R34" s="1494"/>
      <c r="S34" s="1560"/>
      <c r="T34" s="1561"/>
      <c r="U34" s="1561"/>
      <c r="V34" s="1561"/>
      <c r="W34" s="1561"/>
      <c r="X34" s="1561"/>
      <c r="Y34" s="1562"/>
      <c r="AC34" s="136"/>
    </row>
    <row r="35" spans="1:29" ht="18" customHeight="1" thickBot="1">
      <c r="A35" s="1471"/>
      <c r="B35" s="1585" t="s">
        <v>927</v>
      </c>
      <c r="C35" s="1586"/>
      <c r="D35" s="1586"/>
      <c r="E35" s="1587"/>
      <c r="F35" s="1173" t="s">
        <v>899</v>
      </c>
      <c r="G35" s="1591"/>
      <c r="H35" s="1591"/>
      <c r="I35" s="1591"/>
      <c r="J35" s="1591"/>
      <c r="K35" s="1591"/>
      <c r="L35" s="1591"/>
      <c r="M35" s="1591"/>
      <c r="N35" s="1591"/>
      <c r="O35" s="1591"/>
      <c r="P35" s="1591"/>
      <c r="Q35" s="1591"/>
      <c r="R35" s="1591"/>
      <c r="S35" s="1591"/>
      <c r="T35" s="1591"/>
      <c r="U35" s="1591"/>
      <c r="V35" s="1591"/>
      <c r="W35" s="1591"/>
      <c r="X35" s="1591"/>
      <c r="Y35" s="1591"/>
      <c r="AC35" s="136"/>
    </row>
    <row r="36" spans="1:29" ht="18" customHeight="1" thickBot="1">
      <c r="A36" s="1472"/>
      <c r="B36" s="1588"/>
      <c r="C36" s="1589"/>
      <c r="D36" s="1589"/>
      <c r="E36" s="1590"/>
      <c r="F36" s="1174" t="s">
        <v>923</v>
      </c>
      <c r="G36" s="1592"/>
      <c r="H36" s="1592"/>
      <c r="I36" s="1592"/>
      <c r="J36" s="1592"/>
      <c r="K36" s="1592"/>
      <c r="L36" s="1592"/>
      <c r="M36" s="1592"/>
      <c r="N36" s="1592"/>
      <c r="O36" s="1592"/>
      <c r="P36" s="1592"/>
      <c r="Q36" s="1592"/>
      <c r="R36" s="1592"/>
      <c r="S36" s="1592"/>
      <c r="T36" s="1592"/>
      <c r="U36" s="1592"/>
      <c r="V36" s="1592"/>
      <c r="W36" s="1592"/>
      <c r="X36" s="1592"/>
      <c r="Y36" s="1592"/>
      <c r="AC36" s="136"/>
    </row>
    <row r="37" spans="1:29" ht="35.25" customHeight="1" thickBot="1">
      <c r="A37" s="1433">
        <v>10</v>
      </c>
      <c r="B37" s="1521" t="s">
        <v>928</v>
      </c>
      <c r="C37" s="1522"/>
      <c r="D37" s="1593" t="s">
        <v>929</v>
      </c>
      <c r="E37" s="1594"/>
      <c r="F37" s="1594"/>
      <c r="G37" s="1595"/>
      <c r="H37" s="1595"/>
      <c r="I37" s="1595"/>
      <c r="J37" s="1595"/>
      <c r="K37" s="1595"/>
      <c r="L37" s="1595"/>
      <c r="M37" s="1595"/>
      <c r="N37" s="1595"/>
      <c r="O37" s="1595"/>
      <c r="P37" s="1595"/>
      <c r="Q37" s="1595"/>
      <c r="R37" s="1595"/>
      <c r="S37" s="1595"/>
      <c r="T37" s="1595"/>
      <c r="U37" s="1595"/>
      <c r="V37" s="1595"/>
      <c r="W37" s="1595"/>
      <c r="X37" s="1595"/>
      <c r="Y37" s="1596"/>
      <c r="AC37" s="136"/>
    </row>
    <row r="38" spans="1:29" ht="24.9" customHeight="1" thickBot="1">
      <c r="A38" s="1433"/>
      <c r="B38" s="1524"/>
      <c r="C38" s="1525"/>
      <c r="D38" s="1597"/>
      <c r="E38" s="1597"/>
      <c r="F38" s="1597"/>
      <c r="G38" s="1597"/>
      <c r="H38" s="1597"/>
      <c r="I38" s="1597"/>
      <c r="J38" s="1597"/>
      <c r="K38" s="1597"/>
      <c r="L38" s="1597"/>
      <c r="M38" s="1597"/>
      <c r="N38" s="1597"/>
      <c r="O38" s="1597"/>
      <c r="P38" s="1597"/>
      <c r="Q38" s="1597"/>
      <c r="R38" s="1597"/>
      <c r="S38" s="1597"/>
      <c r="T38" s="1597"/>
      <c r="U38" s="1597"/>
      <c r="V38" s="1597"/>
      <c r="W38" s="1597"/>
      <c r="X38" s="1597"/>
      <c r="Y38" s="1597"/>
      <c r="AA38" s="448" t="str">
        <f>IF(AND($F$7="病棟があります",D38=""),"×","○")</f>
        <v>○</v>
      </c>
      <c r="AB38" s="448"/>
      <c r="AC38" s="136"/>
    </row>
    <row r="39" spans="1:29" ht="33.75" customHeight="1" thickBot="1">
      <c r="A39" s="1430">
        <v>11</v>
      </c>
      <c r="B39" s="1521" t="s">
        <v>930</v>
      </c>
      <c r="C39" s="1539"/>
      <c r="D39" s="1581" t="s">
        <v>931</v>
      </c>
      <c r="E39" s="1582"/>
      <c r="F39" s="1582"/>
      <c r="G39" s="1582"/>
      <c r="H39" s="1582"/>
      <c r="I39" s="1582"/>
      <c r="J39" s="1582"/>
      <c r="K39" s="1582"/>
      <c r="L39" s="1582"/>
      <c r="M39" s="1582"/>
      <c r="N39" s="1582"/>
      <c r="O39" s="1582"/>
      <c r="P39" s="1582"/>
      <c r="Q39" s="1582"/>
      <c r="R39" s="1582"/>
      <c r="S39" s="1582"/>
      <c r="T39" s="1582"/>
      <c r="U39" s="1582"/>
      <c r="V39" s="1582"/>
      <c r="W39" s="1582"/>
      <c r="X39" s="1582"/>
      <c r="Y39" s="1583"/>
      <c r="AC39" s="136"/>
    </row>
    <row r="40" spans="1:29" ht="30" customHeight="1" thickBot="1">
      <c r="A40" s="1580"/>
      <c r="B40" s="1524"/>
      <c r="C40" s="1525"/>
      <c r="D40" s="1584"/>
      <c r="E40" s="1584"/>
      <c r="F40" s="1584"/>
      <c r="G40" s="1584"/>
      <c r="H40" s="1584"/>
      <c r="I40" s="1584"/>
      <c r="J40" s="1584"/>
      <c r="K40" s="1584"/>
      <c r="L40" s="1584"/>
      <c r="M40" s="1584"/>
      <c r="N40" s="1584"/>
      <c r="O40" s="1584"/>
      <c r="P40" s="1584"/>
      <c r="Q40" s="1584"/>
      <c r="R40" s="1584"/>
      <c r="S40" s="1584"/>
      <c r="T40" s="1584"/>
      <c r="U40" s="1584"/>
      <c r="V40" s="1584"/>
      <c r="W40" s="1584"/>
      <c r="X40" s="1584"/>
      <c r="Y40" s="1584"/>
      <c r="AA40" s="448" t="str">
        <f>IF(AND($F$7="病棟があります",D40=""),"×","○")</f>
        <v>○</v>
      </c>
      <c r="AB40" s="448"/>
      <c r="AC40" s="137"/>
    </row>
    <row r="41" spans="1:29" ht="54" customHeight="1">
      <c r="AC41" s="498"/>
    </row>
    <row r="1048576" spans="29:29">
      <c r="AC1048576" s="494" t="s">
        <v>932</v>
      </c>
    </row>
  </sheetData>
  <sheetProtection algorithmName="SHA-512" hashValue="vxJzusMqzmsewO8GxDRtN5m3atlxhfeS+GvzZBjndH5+aCR+kbRdWJzBrxNxTFSm0p9hDQfaSy4y92aPpJjh4Q==" saltValue="FfNFr+wewO/HTwqm9NVN8g==" spinCount="100000" sheet="1" selectLockedCells="1"/>
  <protectedRanges>
    <protectedRange sqref="F10 J17:J26 X17:X26" name="範囲3"/>
    <protectedRange sqref="F10 J17:J26 X17:X26" name="範囲2"/>
  </protectedRanges>
  <mergeCells count="74">
    <mergeCell ref="A39:A40"/>
    <mergeCell ref="B39:C40"/>
    <mergeCell ref="D39:Y39"/>
    <mergeCell ref="D40:Y40"/>
    <mergeCell ref="B35:E36"/>
    <mergeCell ref="G35:Y35"/>
    <mergeCell ref="G36:Y36"/>
    <mergeCell ref="A37:A38"/>
    <mergeCell ref="B37:C38"/>
    <mergeCell ref="D37:Y37"/>
    <mergeCell ref="D38:Y38"/>
    <mergeCell ref="A32:A36"/>
    <mergeCell ref="B33:E33"/>
    <mergeCell ref="F33:Y33"/>
    <mergeCell ref="B34:E34"/>
    <mergeCell ref="F34:O34"/>
    <mergeCell ref="A27:A31"/>
    <mergeCell ref="B27:X27"/>
    <mergeCell ref="B28:E28"/>
    <mergeCell ref="F28:Y28"/>
    <mergeCell ref="B29:E29"/>
    <mergeCell ref="F29:O29"/>
    <mergeCell ref="B30:E31"/>
    <mergeCell ref="D26:I26"/>
    <mergeCell ref="L26:W26"/>
    <mergeCell ref="P34:R34"/>
    <mergeCell ref="P29:R29"/>
    <mergeCell ref="G30:Y30"/>
    <mergeCell ref="G31:Y31"/>
    <mergeCell ref="S29:Y29"/>
    <mergeCell ref="S34:Y34"/>
    <mergeCell ref="D23:I23"/>
    <mergeCell ref="L23:W23"/>
    <mergeCell ref="D24:I24"/>
    <mergeCell ref="L24:W24"/>
    <mergeCell ref="D25:I25"/>
    <mergeCell ref="L25:W25"/>
    <mergeCell ref="A16:A26"/>
    <mergeCell ref="B16:C26"/>
    <mergeCell ref="D16:I16"/>
    <mergeCell ref="L16:W16"/>
    <mergeCell ref="D17:I17"/>
    <mergeCell ref="L17:W17"/>
    <mergeCell ref="D18:I18"/>
    <mergeCell ref="L18:W18"/>
    <mergeCell ref="D19:I19"/>
    <mergeCell ref="L19:W19"/>
    <mergeCell ref="D20:I20"/>
    <mergeCell ref="L20:W20"/>
    <mergeCell ref="D21:I21"/>
    <mergeCell ref="L21:W21"/>
    <mergeCell ref="D22:I22"/>
    <mergeCell ref="L22:W22"/>
    <mergeCell ref="A11:A13"/>
    <mergeCell ref="B11:V11"/>
    <mergeCell ref="A14:A15"/>
    <mergeCell ref="B14:E15"/>
    <mergeCell ref="G14:Y14"/>
    <mergeCell ref="G15:Y15"/>
    <mergeCell ref="B13:V13"/>
    <mergeCell ref="W13:X13"/>
    <mergeCell ref="W11:X11"/>
    <mergeCell ref="B12:V12"/>
    <mergeCell ref="W12:X12"/>
    <mergeCell ref="B9:E9"/>
    <mergeCell ref="F9:O9"/>
    <mergeCell ref="B10:E10"/>
    <mergeCell ref="B8:E8"/>
    <mergeCell ref="F8:O8"/>
    <mergeCell ref="A1:Y1"/>
    <mergeCell ref="A2:X2"/>
    <mergeCell ref="G4:Y4"/>
    <mergeCell ref="B7:E7"/>
    <mergeCell ref="F7:O7"/>
  </mergeCells>
  <phoneticPr fontId="8"/>
  <conditionalFormatting sqref="Z11:Z13">
    <cfRule type="cellIs" dxfId="7" priority="1" stopIfTrue="1" operator="equal">
      <formula>"未入力あり"</formula>
    </cfRule>
  </conditionalFormatting>
  <dataValidations count="12">
    <dataValidation imeMode="disabled" allowBlank="1" showInputMessage="1" showErrorMessage="1" prompt="内線番号を半角で入力" sqref="S29 S34" xr:uid="{00000000-0002-0000-0C00-000000000000}"/>
    <dataValidation type="custom" imeMode="disabled" allowBlank="1" showInputMessage="1" showErrorMessage="1" error="半角で入力してください" prompt="電話番号はハイフン「-」を含め、半角で入力_x000a_XXX-XXXX-XXXX" sqref="F29:O29 F34:O34" xr:uid="{00000000-0002-0000-0C00-000001000000}">
      <formula1>LEN(F29)=LENB(F29)</formula1>
    </dataValidation>
    <dataValidation allowBlank="1" showInputMessage="1" showErrorMessage="1" prompt="表紙シートの病院名を反映" sqref="G4:Y4" xr:uid="{00000000-0002-0000-0C00-000002000000}"/>
    <dataValidation type="custom" imeMode="disabled" allowBlank="1" showInputMessage="1" showErrorMessage="1" error="半角で入力してください" prompt="アドレスは、手入力せずにホームページからコピーしてください" sqref="G36:Y36 G15:Y15 G31:Y31" xr:uid="{00000000-0002-0000-0C00-000003000000}">
      <formula1>LEN(G15)=LENB(G15)</formula1>
    </dataValidation>
    <dataValidation type="list" allowBlank="1" showInputMessage="1" showErrorMessage="1" sqref="F9:O9" xr:uid="{00000000-0002-0000-0C00-000004000000}">
      <formula1>"院内独立型,院内病棟型"</formula1>
    </dataValidation>
    <dataValidation type="list" allowBlank="1" showInputMessage="1" showErrorMessage="1" sqref="F8:O8" xr:uid="{00000000-0002-0000-0C00-000005000000}">
      <formula1>"届け出て受理されている,届け出ていない"</formula1>
    </dataValidation>
    <dataValidation type="list" allowBlank="1" showInputMessage="1" showErrorMessage="1" sqref="Y27 Y32" xr:uid="{00000000-0002-0000-0C00-000006000000}">
      <formula1>"はい,いいえ"</formula1>
    </dataValidation>
    <dataValidation type="list" allowBlank="1" showInputMessage="1" showErrorMessage="1" sqref="F7:O7" xr:uid="{00000000-0002-0000-0C00-000007000000}">
      <formula1>"病棟があります,病棟がありません"</formula1>
    </dataValidation>
    <dataValidation type="whole" errorStyle="warning" allowBlank="1" showInputMessage="1" showErrorMessage="1" errorTitle="入力値を要確認！" error="想定を超えた数値が入力されています。ご確認ください。" sqref="F10" xr:uid="{00000000-0002-0000-0C00-000008000000}">
      <formula1>AD10</formula1>
      <formula2>AE10</formula2>
    </dataValidation>
    <dataValidation type="whole" errorStyle="warning" allowBlank="1" showInputMessage="1" showErrorMessage="1" errorTitle="入力値を要確認！" error="想定を超えた数値が入力されています。ご確認ください。" prompt="整数で入力" sqref="W11:X13" xr:uid="{00000000-0002-0000-0C00-000009000000}">
      <formula1>AD11</formula1>
      <formula2>AE11</formula2>
    </dataValidation>
    <dataValidation type="whole" errorStyle="warning" allowBlank="1" showInputMessage="1" showErrorMessage="1" errorTitle="入力値を要確認！" error="想定を超えた数値が入力されています。ご確認ください。" sqref="J17:J26" xr:uid="{00000000-0002-0000-0C00-00000A000000}">
      <formula1>AD17</formula1>
      <formula2>AE17</formula2>
    </dataValidation>
    <dataValidation type="whole" errorStyle="warning" allowBlank="1" showInputMessage="1" showErrorMessage="1" errorTitle="入力値を要確認！" error="想定を超えた数値が入力されています。ご確認ください。" sqref="X17:X26" xr:uid="{00000000-0002-0000-0C00-00000B000000}">
      <formula1>AD17</formula1>
      <formula2>AE17</formula2>
    </dataValidation>
  </dataValidation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1">
    <tabColor theme="0"/>
    <pageSetUpPr fitToPage="1"/>
  </sheetPr>
  <dimension ref="A1:P23"/>
  <sheetViews>
    <sheetView showGridLines="0" view="pageBreakPreview" zoomScaleNormal="100" zoomScaleSheetLayoutView="100" workbookViewId="0">
      <selection activeCell="H7" sqref="H7"/>
    </sheetView>
  </sheetViews>
  <sheetFormatPr defaultColWidth="9" defaultRowHeight="13.2"/>
  <cols>
    <col min="1" max="2" width="9.6640625" style="151" customWidth="1"/>
    <col min="3" max="3" width="5.6640625" style="151" customWidth="1"/>
    <col min="4" max="5" width="15.6640625" style="151" customWidth="1"/>
    <col min="6" max="6" width="23" style="151" customWidth="1"/>
    <col min="7" max="9" width="9.6640625" style="151" customWidth="1"/>
    <col min="10" max="10" width="38" style="151" customWidth="1"/>
    <col min="11" max="11" width="2.77734375" style="151" customWidth="1"/>
    <col min="12" max="12" width="6" style="151" hidden="1" customWidth="1"/>
    <col min="13" max="13" width="2.33203125" style="149" customWidth="1"/>
    <col min="14" max="14" width="80.6640625" style="313" customWidth="1"/>
    <col min="15" max="16" width="0" style="151" hidden="1" customWidth="1"/>
    <col min="17" max="16384" width="9" style="151"/>
  </cols>
  <sheetData>
    <row r="1" spans="1:16" ht="20.25" customHeight="1" thickBot="1">
      <c r="A1" s="1612" t="s">
        <v>933</v>
      </c>
      <c r="B1" s="1612"/>
      <c r="C1" s="1612"/>
      <c r="D1" s="1612"/>
      <c r="E1" s="1612"/>
      <c r="F1" s="1612"/>
      <c r="G1" s="1612"/>
      <c r="H1" s="1612"/>
      <c r="I1" s="1612"/>
      <c r="J1" s="1612"/>
      <c r="M1" s="59"/>
    </row>
    <row r="2" spans="1:16" ht="24.9" customHeight="1" thickTop="1" thickBot="1">
      <c r="A2" s="1448" t="s">
        <v>934</v>
      </c>
      <c r="B2" s="1448"/>
      <c r="C2" s="1448"/>
      <c r="D2" s="1448"/>
      <c r="E2" s="1448"/>
      <c r="F2" s="1448"/>
      <c r="G2" s="1448"/>
      <c r="H2" s="1448"/>
      <c r="I2" s="1449"/>
      <c r="J2" s="408" t="str">
        <f>IF(COUNTIF(L7:L18,"×")=0,"入力済","未入力あり")</f>
        <v>未入力あり</v>
      </c>
      <c r="K2" s="1446"/>
      <c r="L2" s="474"/>
      <c r="M2" s="59"/>
    </row>
    <row r="3" spans="1:16" ht="5.0999999999999996" customHeight="1" thickTop="1">
      <c r="K3" s="1446"/>
      <c r="L3" s="474"/>
      <c r="M3" s="59"/>
    </row>
    <row r="4" spans="1:16" ht="20.100000000000001" customHeight="1">
      <c r="F4" s="499" t="s">
        <v>776</v>
      </c>
      <c r="G4" s="1613">
        <f>表紙!E3</f>
        <v>0</v>
      </c>
      <c r="H4" s="1614"/>
      <c r="I4" s="1614"/>
      <c r="J4" s="1615"/>
      <c r="K4" s="1446"/>
      <c r="L4" s="474"/>
      <c r="M4" s="59"/>
      <c r="N4" s="410"/>
    </row>
    <row r="5" spans="1:16" ht="20.100000000000001" customHeight="1">
      <c r="F5" s="499" t="s">
        <v>935</v>
      </c>
      <c r="G5" s="151" t="str">
        <f>+'事務局使用（発出時は非表示にすること）'!B3</f>
        <v>令和５年９月１日時点</v>
      </c>
      <c r="I5" s="500"/>
      <c r="J5" s="500"/>
      <c r="K5" s="1446"/>
      <c r="L5" s="474"/>
      <c r="M5" s="59"/>
      <c r="N5" s="501" t="s">
        <v>238</v>
      </c>
    </row>
    <row r="6" spans="1:16" ht="18" customHeight="1" thickBot="1">
      <c r="A6" s="1616" t="s">
        <v>936</v>
      </c>
      <c r="B6" s="1617"/>
      <c r="C6" s="1617"/>
      <c r="D6" s="1617"/>
      <c r="E6" s="1617"/>
      <c r="F6" s="1617"/>
      <c r="G6" s="1617"/>
      <c r="H6" s="1617"/>
      <c r="I6" s="1617"/>
      <c r="J6" s="1618"/>
      <c r="K6" s="474"/>
      <c r="L6" s="474"/>
      <c r="M6" s="59"/>
      <c r="N6" s="51"/>
    </row>
    <row r="7" spans="1:16" ht="18" customHeight="1" thickBot="1">
      <c r="A7" s="1182" t="s">
        <v>1619</v>
      </c>
      <c r="B7" s="1183"/>
      <c r="C7" s="1183"/>
      <c r="D7" s="1182" t="s">
        <v>937</v>
      </c>
      <c r="E7" s="1182"/>
      <c r="F7" s="1183"/>
      <c r="G7" s="1182"/>
      <c r="H7" s="308"/>
      <c r="I7" s="1184" t="s">
        <v>938</v>
      </c>
      <c r="J7" s="1185"/>
      <c r="K7" s="175"/>
      <c r="L7" s="502" t="str">
        <f>IF(H7&lt;&gt;"","○","×")</f>
        <v>×</v>
      </c>
      <c r="M7" s="59"/>
      <c r="N7" s="51"/>
      <c r="O7" s="353">
        <v>0</v>
      </c>
      <c r="P7" s="354">
        <v>50</v>
      </c>
    </row>
    <row r="8" spans="1:16" ht="18" customHeight="1" thickBot="1">
      <c r="A8" s="1186"/>
      <c r="B8" s="1183"/>
      <c r="C8" s="1183"/>
      <c r="D8" s="1182" t="s">
        <v>939</v>
      </c>
      <c r="E8" s="1182"/>
      <c r="F8" s="1183"/>
      <c r="G8" s="1182"/>
      <c r="H8" s="308"/>
      <c r="I8" s="1184" t="s">
        <v>938</v>
      </c>
      <c r="J8" s="1185"/>
      <c r="K8" s="175"/>
      <c r="L8" s="502" t="str">
        <f>IF(H8&lt;&gt;"","○","×")</f>
        <v>×</v>
      </c>
      <c r="M8" s="59"/>
      <c r="N8" s="51"/>
      <c r="O8" s="353">
        <v>0</v>
      </c>
      <c r="P8" s="354">
        <v>50</v>
      </c>
    </row>
    <row r="9" spans="1:16" ht="29.25" customHeight="1">
      <c r="A9" s="1187" t="s">
        <v>940</v>
      </c>
      <c r="B9" s="1604" t="s">
        <v>941</v>
      </c>
      <c r="C9" s="1604"/>
      <c r="D9" s="1604"/>
      <c r="E9" s="1604"/>
      <c r="F9" s="1604"/>
      <c r="G9" s="1604"/>
      <c r="H9" s="1604"/>
      <c r="I9" s="1604"/>
      <c r="J9" s="1605"/>
      <c r="K9" s="474"/>
      <c r="L9" s="503"/>
      <c r="M9" s="59"/>
      <c r="N9" s="51"/>
    </row>
    <row r="10" spans="1:16" ht="18.75" customHeight="1">
      <c r="A10" s="1188" t="s">
        <v>942</v>
      </c>
      <c r="B10" s="1606" t="s">
        <v>943</v>
      </c>
      <c r="C10" s="1606"/>
      <c r="D10" s="1606"/>
      <c r="E10" s="1606"/>
      <c r="F10" s="1606"/>
      <c r="G10" s="1606"/>
      <c r="H10" s="1606"/>
      <c r="I10" s="1606"/>
      <c r="J10" s="1607"/>
      <c r="K10" s="474"/>
      <c r="L10" s="503"/>
      <c r="M10" s="59"/>
      <c r="N10" s="51"/>
    </row>
    <row r="11" spans="1:16" ht="20.100000000000001" customHeight="1" thickBot="1">
      <c r="A11" s="1189" t="s">
        <v>1474</v>
      </c>
      <c r="B11" s="1190"/>
      <c r="C11" s="1190"/>
      <c r="D11" s="1190"/>
      <c r="E11" s="1190"/>
      <c r="F11" s="1190"/>
      <c r="G11" s="1190"/>
      <c r="H11" s="1190"/>
      <c r="I11" s="1191"/>
      <c r="J11" s="1192"/>
      <c r="K11" s="474"/>
      <c r="L11" s="503"/>
      <c r="M11" s="59"/>
      <c r="N11" s="51"/>
    </row>
    <row r="12" spans="1:16" ht="20.100000000000001" customHeight="1" thickBot="1">
      <c r="A12" s="1608" t="s">
        <v>944</v>
      </c>
      <c r="B12" s="1608"/>
      <c r="C12" s="1608"/>
      <c r="D12" s="1608"/>
      <c r="E12" s="1608"/>
      <c r="F12" s="1609"/>
      <c r="G12" s="1193"/>
      <c r="H12" s="308"/>
      <c r="I12" s="1194" t="s">
        <v>919</v>
      </c>
      <c r="J12" s="1185"/>
      <c r="K12" s="175"/>
      <c r="L12" s="504" t="str">
        <f>IF(AND(H12&lt;&gt;0,H12=""),"×","○")</f>
        <v>○</v>
      </c>
      <c r="M12" s="59"/>
      <c r="N12" s="51"/>
      <c r="O12" s="353">
        <v>0</v>
      </c>
      <c r="P12" s="354">
        <v>10</v>
      </c>
    </row>
    <row r="13" spans="1:16" ht="20.100000000000001" customHeight="1" thickBot="1">
      <c r="A13" s="1610" t="s">
        <v>1623</v>
      </c>
      <c r="B13" s="1610"/>
      <c r="C13" s="1610"/>
      <c r="D13" s="1610"/>
      <c r="E13" s="1610"/>
      <c r="F13" s="1611"/>
      <c r="G13" s="1195"/>
      <c r="H13" s="308"/>
      <c r="I13" s="1196" t="s">
        <v>389</v>
      </c>
      <c r="J13" s="1197"/>
      <c r="K13" s="175"/>
      <c r="L13" s="504" t="str">
        <f>IF(AND(H13&lt;&gt;0,H13=""),"×","○")</f>
        <v>○</v>
      </c>
      <c r="M13" s="59"/>
      <c r="N13" s="51"/>
      <c r="O13" s="353">
        <v>0</v>
      </c>
      <c r="P13" s="354">
        <v>1000</v>
      </c>
    </row>
    <row r="14" spans="1:16" ht="20.100000000000001" customHeight="1" thickBot="1">
      <c r="A14" s="1189" t="s">
        <v>945</v>
      </c>
      <c r="B14" s="1190"/>
      <c r="C14" s="1190"/>
      <c r="D14" s="1190"/>
      <c r="E14" s="1190"/>
      <c r="F14" s="1190"/>
      <c r="G14" s="1190"/>
      <c r="H14" s="1190"/>
      <c r="I14" s="1191"/>
      <c r="J14" s="1192"/>
      <c r="K14" s="474"/>
      <c r="L14" s="503"/>
      <c r="M14" s="59"/>
      <c r="N14" s="51"/>
    </row>
    <row r="15" spans="1:16" ht="20.100000000000001" customHeight="1" thickBot="1">
      <c r="A15" s="1608" t="s">
        <v>946</v>
      </c>
      <c r="B15" s="1608"/>
      <c r="C15" s="1608"/>
      <c r="D15" s="1608"/>
      <c r="E15" s="1608"/>
      <c r="F15" s="1609"/>
      <c r="G15" s="1193"/>
      <c r="H15" s="19"/>
      <c r="I15" s="1194"/>
      <c r="J15" s="1185"/>
      <c r="K15" s="175"/>
      <c r="L15" s="502" t="str">
        <f>IF(H15&lt;&gt;"","○","×")</f>
        <v>×</v>
      </c>
      <c r="M15" s="59"/>
      <c r="N15" s="51"/>
    </row>
    <row r="16" spans="1:16" ht="20.100000000000001" customHeight="1" thickBot="1">
      <c r="A16" s="1599" t="s">
        <v>1624</v>
      </c>
      <c r="B16" s="1599"/>
      <c r="C16" s="1599"/>
      <c r="D16" s="1599"/>
      <c r="E16" s="1599"/>
      <c r="F16" s="1600"/>
      <c r="G16" s="1198"/>
      <c r="H16" s="308"/>
      <c r="I16" s="1194" t="s">
        <v>272</v>
      </c>
      <c r="J16" s="1185"/>
      <c r="K16" s="175"/>
      <c r="L16" s="504" t="str">
        <f>IF(AND(H15="はい",H16=""),"×","○")</f>
        <v>○</v>
      </c>
      <c r="M16" s="59"/>
      <c r="N16" s="51"/>
      <c r="O16" s="353">
        <v>0</v>
      </c>
      <c r="P16" s="354">
        <v>500</v>
      </c>
    </row>
    <row r="17" spans="1:14" ht="20.100000000000001" customHeight="1" thickBot="1">
      <c r="A17" s="1199" t="s">
        <v>947</v>
      </c>
      <c r="B17" s="1199"/>
      <c r="C17" s="1199"/>
      <c r="D17" s="1199"/>
      <c r="E17" s="1199"/>
      <c r="F17" s="1199"/>
      <c r="G17" s="1182"/>
      <c r="H17" s="1200"/>
      <c r="I17" s="1183"/>
      <c r="J17" s="1185"/>
      <c r="K17" s="175"/>
      <c r="L17" s="502"/>
      <c r="M17" s="59"/>
      <c r="N17" s="138"/>
    </row>
    <row r="18" spans="1:14" ht="48.75" customHeight="1" thickBot="1">
      <c r="A18" s="1601"/>
      <c r="B18" s="1602"/>
      <c r="C18" s="1602"/>
      <c r="D18" s="1602"/>
      <c r="E18" s="1602"/>
      <c r="F18" s="1602"/>
      <c r="G18" s="1602"/>
      <c r="H18" s="1602"/>
      <c r="I18" s="1603"/>
      <c r="J18" s="1197"/>
      <c r="K18" s="175"/>
      <c r="L18" s="502" t="str">
        <f>IF(AND(H15="いいえ",A18=""),"×","○")</f>
        <v>○</v>
      </c>
      <c r="M18" s="59"/>
      <c r="N18" s="138"/>
    </row>
    <row r="19" spans="1:14" ht="12" customHeight="1">
      <c r="F19" s="499"/>
      <c r="G19" s="166"/>
      <c r="H19" s="166"/>
      <c r="I19" s="500"/>
      <c r="J19" s="500"/>
      <c r="K19" s="474"/>
      <c r="L19" s="474"/>
      <c r="N19" s="123"/>
    </row>
    <row r="20" spans="1:14">
      <c r="K20" s="121"/>
      <c r="L20" s="121"/>
    </row>
    <row r="23" spans="1:14">
      <c r="M23" s="160"/>
    </row>
  </sheetData>
  <sheetProtection algorithmName="SHA-512" hashValue="9DFYUCAr8HJ9x6J2T8yIEReSr9jiL2Wfie9zS1ETnALWZzi2yvH6ECobI5BrEsBK2q+TgHWtZv+OZDIbKulUkQ==" saltValue="Pyqxx1pX7coAKR0n6pbJCg==" spinCount="100000" sheet="1" selectLockedCells="1"/>
  <protectedRanges>
    <protectedRange sqref="H7:H8 H12:H13 H16" name="範囲3"/>
    <protectedRange sqref="H7:H8 H12:H13 H16" name="範囲2"/>
  </protectedRanges>
  <mergeCells count="12">
    <mergeCell ref="K2:K5"/>
    <mergeCell ref="A1:J1"/>
    <mergeCell ref="G4:J4"/>
    <mergeCell ref="A2:I2"/>
    <mergeCell ref="A6:J6"/>
    <mergeCell ref="A16:F16"/>
    <mergeCell ref="A18:I18"/>
    <mergeCell ref="B9:J9"/>
    <mergeCell ref="B10:J10"/>
    <mergeCell ref="A12:F12"/>
    <mergeCell ref="A13:F13"/>
    <mergeCell ref="A15:F15"/>
  </mergeCells>
  <phoneticPr fontId="8"/>
  <dataValidations count="6">
    <dataValidation allowBlank="1" showInputMessage="1" showErrorMessage="1" prompt="表紙シートの病院名を反映" sqref="G4:J4" xr:uid="{00000000-0002-0000-0D00-000000000000}"/>
    <dataValidation allowBlank="1" showErrorMessage="1" sqref="M2:M3" xr:uid="{00000000-0002-0000-0D00-000001000000}"/>
    <dataValidation type="whole" operator="greaterThanOrEqual" allowBlank="1" showInputMessage="1" showErrorMessage="1" prompt="整数で入力" sqref="H17" xr:uid="{00000000-0002-0000-0D00-000002000000}">
      <formula1>0</formula1>
    </dataValidation>
    <dataValidation allowBlank="1" showErrorMessage="1" prompt="表紙シートの病院名を反映" sqref="M4:M18" xr:uid="{00000000-0002-0000-0D00-000003000000}"/>
    <dataValidation type="list" allowBlank="1" showInputMessage="1" showErrorMessage="1" sqref="H15" xr:uid="{00000000-0002-0000-0D00-000004000000}">
      <formula1>"はい,いいえ"</formula1>
    </dataValidation>
    <dataValidation type="whole" errorStyle="warning" allowBlank="1" showInputMessage="1" showErrorMessage="1" errorTitle="入力値を要確認！" error="想定を超えた数値が入力されています。ご確認ください。" prompt="整数で入力" sqref="H16 H7:H8 H12:H13" xr:uid="{00000000-0002-0000-0D00-000005000000}">
      <formula1>O7</formula1>
      <formula2>P7</formula2>
    </dataValidation>
  </dataValidation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0"/>
    <pageSetUpPr fitToPage="1"/>
  </sheetPr>
  <dimension ref="A1:J28"/>
  <sheetViews>
    <sheetView showGridLines="0" view="pageBreakPreview" zoomScaleNormal="100" zoomScaleSheetLayoutView="100" workbookViewId="0">
      <selection activeCell="B13" sqref="B13"/>
    </sheetView>
  </sheetViews>
  <sheetFormatPr defaultColWidth="8.88671875" defaultRowHeight="18"/>
  <cols>
    <col min="1" max="1" width="4.6640625" style="507" customWidth="1"/>
    <col min="2" max="2" width="17.6640625" style="507" customWidth="1"/>
    <col min="3" max="3" width="15.77734375" style="528" customWidth="1"/>
    <col min="4" max="4" width="15.21875" style="507" customWidth="1"/>
    <col min="5" max="5" width="11.88671875" style="507" customWidth="1"/>
    <col min="6" max="6" width="39.21875" style="507" customWidth="1"/>
    <col min="7" max="7" width="2.77734375" style="507" customWidth="1"/>
    <col min="8" max="8" width="6" style="507" hidden="1" customWidth="1"/>
    <col min="9" max="9" width="2.21875" style="518" customWidth="1"/>
    <col min="10" max="10" width="82.77734375" style="510" bestFit="1" customWidth="1"/>
    <col min="11" max="16384" width="8.88671875" style="507"/>
  </cols>
  <sheetData>
    <row r="1" spans="1:10">
      <c r="A1" s="1619" t="s">
        <v>948</v>
      </c>
      <c r="B1" s="1619"/>
      <c r="C1" s="1619"/>
      <c r="D1" s="1619"/>
      <c r="E1" s="1619"/>
      <c r="F1" s="1619"/>
      <c r="G1" s="505"/>
      <c r="H1" s="505"/>
      <c r="I1" s="60"/>
      <c r="J1" s="506"/>
    </row>
    <row r="2" spans="1:10" ht="6" customHeight="1" thickBot="1">
      <c r="A2" s="508"/>
      <c r="B2" s="508"/>
      <c r="C2" s="508"/>
      <c r="D2" s="508"/>
      <c r="E2" s="508"/>
      <c r="F2" s="508"/>
      <c r="G2" s="505"/>
      <c r="H2" s="505"/>
      <c r="I2" s="60"/>
      <c r="J2" s="506"/>
    </row>
    <row r="3" spans="1:10" ht="20.25" customHeight="1" thickTop="1" thickBot="1">
      <c r="A3" s="1448" t="s">
        <v>889</v>
      </c>
      <c r="B3" s="1448"/>
      <c r="C3" s="1448"/>
      <c r="D3" s="1448"/>
      <c r="E3" s="1449"/>
      <c r="F3" s="408" t="str">
        <f>IF(H13="×","未入力あり","入力済")</f>
        <v>未入力あり</v>
      </c>
      <c r="G3" s="1624"/>
      <c r="H3" s="509"/>
      <c r="I3" s="60"/>
    </row>
    <row r="4" spans="1:10" ht="18.600000000000001" thickTop="1">
      <c r="A4" s="1620"/>
      <c r="B4" s="1620"/>
      <c r="C4" s="1620"/>
      <c r="D4" s="1620"/>
      <c r="E4" s="1620"/>
      <c r="F4" s="1620"/>
      <c r="G4" s="1624"/>
      <c r="H4" s="509"/>
      <c r="I4" s="60"/>
    </row>
    <row r="5" spans="1:10">
      <c r="A5" s="505"/>
      <c r="B5" s="505"/>
      <c r="C5" s="511"/>
      <c r="D5" s="505"/>
      <c r="E5" s="822" t="s">
        <v>786</v>
      </c>
      <c r="F5" s="513">
        <f>表紙!E3</f>
        <v>0</v>
      </c>
      <c r="G5" s="1624"/>
      <c r="H5" s="509"/>
      <c r="I5" s="514"/>
      <c r="J5" s="154" t="s">
        <v>949</v>
      </c>
    </row>
    <row r="6" spans="1:10">
      <c r="A6" s="505"/>
      <c r="B6" s="505"/>
      <c r="C6" s="511"/>
      <c r="D6" s="505"/>
      <c r="E6" s="1045" t="s">
        <v>1699</v>
      </c>
      <c r="F6" s="515" t="s">
        <v>1620</v>
      </c>
      <c r="G6" s="1624"/>
      <c r="H6" s="509"/>
      <c r="I6" s="516"/>
      <c r="J6" s="139"/>
    </row>
    <row r="7" spans="1:10">
      <c r="A7" s="517" t="s">
        <v>951</v>
      </c>
      <c r="B7" s="505"/>
      <c r="C7" s="511"/>
      <c r="D7" s="505"/>
      <c r="E7" s="512"/>
      <c r="F7" s="518"/>
      <c r="G7" s="505"/>
      <c r="H7" s="505"/>
      <c r="I7" s="516"/>
      <c r="J7" s="139"/>
    </row>
    <row r="8" spans="1:10" ht="25.5" customHeight="1">
      <c r="A8" s="519"/>
      <c r="B8" s="1627" t="s">
        <v>1709</v>
      </c>
      <c r="C8" s="1627"/>
      <c r="D8" s="1627"/>
      <c r="E8" s="1627"/>
      <c r="F8" s="1627"/>
      <c r="G8" s="505"/>
      <c r="H8" s="505"/>
      <c r="I8" s="516"/>
      <c r="J8" s="139"/>
    </row>
    <row r="9" spans="1:10" ht="19.5" customHeight="1">
      <c r="A9" s="519"/>
      <c r="B9" s="520"/>
      <c r="C9" s="520"/>
      <c r="D9" s="520"/>
      <c r="E9" s="520"/>
      <c r="F9" s="520"/>
      <c r="G9" s="505"/>
      <c r="H9" s="505"/>
      <c r="I9" s="516"/>
      <c r="J9" s="139"/>
    </row>
    <row r="10" spans="1:10" ht="19.5" customHeight="1" thickBot="1">
      <c r="A10" s="1622" t="s">
        <v>952</v>
      </c>
      <c r="B10" s="1623"/>
      <c r="C10" s="1623"/>
      <c r="D10" s="1623"/>
      <c r="E10" s="1623"/>
      <c r="F10" s="1623"/>
      <c r="G10" s="518"/>
      <c r="H10" s="518"/>
      <c r="J10" s="139"/>
    </row>
    <row r="11" spans="1:10" ht="27" customHeight="1" thickBot="1">
      <c r="A11" s="521"/>
      <c r="B11" s="522" t="s">
        <v>953</v>
      </c>
      <c r="C11" s="522" t="s">
        <v>954</v>
      </c>
      <c r="D11" s="1625" t="s">
        <v>955</v>
      </c>
      <c r="E11" s="1625"/>
      <c r="F11" s="1625"/>
      <c r="G11" s="518"/>
      <c r="H11" s="518"/>
      <c r="J11" s="139"/>
    </row>
    <row r="12" spans="1:10" ht="21" customHeight="1" thickBot="1">
      <c r="A12" s="523" t="s">
        <v>956</v>
      </c>
      <c r="B12" s="524" t="s">
        <v>957</v>
      </c>
      <c r="C12" s="523" t="s">
        <v>958</v>
      </c>
      <c r="D12" s="1626" t="s">
        <v>959</v>
      </c>
      <c r="E12" s="1626"/>
      <c r="F12" s="1626"/>
      <c r="G12" s="518"/>
      <c r="H12" s="518"/>
      <c r="J12" s="139"/>
    </row>
    <row r="13" spans="1:10" ht="21" customHeight="1" thickBot="1">
      <c r="A13" s="525">
        <v>1</v>
      </c>
      <c r="B13" s="76"/>
      <c r="C13" s="32"/>
      <c r="D13" s="1621"/>
      <c r="E13" s="1621"/>
      <c r="F13" s="1621"/>
      <c r="G13" s="518"/>
      <c r="H13" s="507" t="str">
        <f>IF(AND(B13&lt;&gt;"",C13&lt;&gt;""),"○","×")</f>
        <v>×</v>
      </c>
      <c r="J13" s="139"/>
    </row>
    <row r="14" spans="1:10" ht="21" customHeight="1" thickBot="1">
      <c r="A14" s="525">
        <v>2</v>
      </c>
      <c r="B14" s="76"/>
      <c r="C14" s="32"/>
      <c r="D14" s="1621"/>
      <c r="E14" s="1621"/>
      <c r="F14" s="1621"/>
      <c r="G14" s="518"/>
      <c r="H14" s="518"/>
      <c r="J14" s="139"/>
    </row>
    <row r="15" spans="1:10" ht="21" customHeight="1" thickBot="1">
      <c r="A15" s="525">
        <v>3</v>
      </c>
      <c r="B15" s="76"/>
      <c r="C15" s="32"/>
      <c r="D15" s="1621"/>
      <c r="E15" s="1621"/>
      <c r="F15" s="1621"/>
      <c r="G15" s="518"/>
      <c r="H15" s="518"/>
      <c r="J15" s="139"/>
    </row>
    <row r="16" spans="1:10" ht="21" customHeight="1" thickBot="1">
      <c r="A16" s="525">
        <v>4</v>
      </c>
      <c r="B16" s="76"/>
      <c r="C16" s="32"/>
      <c r="D16" s="1621"/>
      <c r="E16" s="1621"/>
      <c r="F16" s="1621"/>
      <c r="G16" s="518"/>
      <c r="H16" s="518"/>
      <c r="J16" s="139"/>
    </row>
    <row r="17" spans="1:10" ht="21" customHeight="1" thickBot="1">
      <c r="A17" s="525">
        <v>5</v>
      </c>
      <c r="B17" s="76"/>
      <c r="C17" s="32"/>
      <c r="D17" s="1621"/>
      <c r="E17" s="1621"/>
      <c r="F17" s="1621"/>
      <c r="G17" s="518"/>
      <c r="H17" s="518"/>
      <c r="J17" s="139"/>
    </row>
    <row r="18" spans="1:10" ht="21" customHeight="1" thickBot="1">
      <c r="A18" s="525">
        <v>6</v>
      </c>
      <c r="B18" s="76"/>
      <c r="C18" s="32"/>
      <c r="D18" s="1621"/>
      <c r="E18" s="1621"/>
      <c r="F18" s="1621"/>
      <c r="G18" s="518"/>
      <c r="H18" s="518"/>
      <c r="J18" s="139"/>
    </row>
    <row r="19" spans="1:10" ht="21" customHeight="1" thickBot="1">
      <c r="A19" s="525">
        <v>7</v>
      </c>
      <c r="B19" s="76"/>
      <c r="C19" s="32"/>
      <c r="D19" s="1621"/>
      <c r="E19" s="1621"/>
      <c r="F19" s="1621"/>
      <c r="G19" s="518"/>
      <c r="H19" s="518"/>
      <c r="J19" s="139"/>
    </row>
    <row r="20" spans="1:10" ht="21" customHeight="1" thickBot="1">
      <c r="A20" s="525">
        <v>8</v>
      </c>
      <c r="B20" s="76"/>
      <c r="C20" s="32"/>
      <c r="D20" s="1621"/>
      <c r="E20" s="1621"/>
      <c r="F20" s="1621"/>
      <c r="G20" s="518"/>
      <c r="H20" s="518"/>
      <c r="J20" s="139"/>
    </row>
    <row r="21" spans="1:10" ht="21" customHeight="1" thickBot="1">
      <c r="A21" s="525">
        <v>9</v>
      </c>
      <c r="B21" s="76"/>
      <c r="C21" s="32"/>
      <c r="D21" s="1621"/>
      <c r="E21" s="1621"/>
      <c r="F21" s="1621"/>
      <c r="G21" s="518"/>
      <c r="H21" s="518"/>
      <c r="J21" s="139"/>
    </row>
    <row r="22" spans="1:10" ht="21" customHeight="1" thickBot="1">
      <c r="A22" s="525">
        <v>10</v>
      </c>
      <c r="B22" s="76"/>
      <c r="C22" s="32"/>
      <c r="D22" s="1621"/>
      <c r="E22" s="1621"/>
      <c r="F22" s="1621"/>
      <c r="G22" s="518"/>
      <c r="H22" s="518"/>
      <c r="J22" s="139"/>
    </row>
    <row r="23" spans="1:10" ht="21" customHeight="1" thickBot="1">
      <c r="A23" s="525">
        <v>11</v>
      </c>
      <c r="B23" s="76"/>
      <c r="C23" s="32"/>
      <c r="D23" s="1621"/>
      <c r="E23" s="1621"/>
      <c r="F23" s="1621"/>
      <c r="G23" s="518"/>
      <c r="H23" s="518"/>
      <c r="J23" s="139"/>
    </row>
    <row r="24" spans="1:10" ht="21" customHeight="1" thickBot="1">
      <c r="A24" s="525">
        <v>12</v>
      </c>
      <c r="B24" s="76"/>
      <c r="C24" s="32"/>
      <c r="D24" s="1621"/>
      <c r="E24" s="1621"/>
      <c r="F24" s="1621"/>
      <c r="G24" s="518"/>
      <c r="H24" s="518"/>
      <c r="J24" s="139"/>
    </row>
    <row r="25" spans="1:10" ht="21" customHeight="1" thickBot="1">
      <c r="A25" s="525">
        <v>13</v>
      </c>
      <c r="B25" s="76"/>
      <c r="C25" s="32"/>
      <c r="D25" s="1621"/>
      <c r="E25" s="1621"/>
      <c r="F25" s="1621"/>
      <c r="G25" s="518"/>
      <c r="H25" s="518"/>
      <c r="J25" s="139"/>
    </row>
    <row r="26" spans="1:10" ht="21" customHeight="1" thickBot="1">
      <c r="A26" s="525">
        <v>14</v>
      </c>
      <c r="B26" s="76"/>
      <c r="C26" s="32"/>
      <c r="D26" s="1621"/>
      <c r="E26" s="1621"/>
      <c r="F26" s="1621"/>
      <c r="G26" s="518"/>
      <c r="H26" s="518"/>
      <c r="J26" s="139"/>
    </row>
    <row r="27" spans="1:10" ht="21" customHeight="1" thickBot="1">
      <c r="A27" s="525">
        <v>15</v>
      </c>
      <c r="B27" s="76"/>
      <c r="C27" s="32"/>
      <c r="D27" s="1621"/>
      <c r="E27" s="1621"/>
      <c r="F27" s="1621"/>
      <c r="G27" s="518"/>
      <c r="H27" s="518"/>
      <c r="J27" s="139"/>
    </row>
    <row r="28" spans="1:10">
      <c r="A28" s="505"/>
      <c r="B28" s="505"/>
      <c r="C28" s="511"/>
      <c r="D28" s="505"/>
      <c r="E28" s="505"/>
      <c r="F28" s="505"/>
      <c r="G28" s="526" t="s">
        <v>960</v>
      </c>
      <c r="H28" s="526"/>
      <c r="I28" s="527"/>
      <c r="J28" s="140"/>
    </row>
  </sheetData>
  <sheetProtection algorithmName="SHA-512" hashValue="GkazNN6pMweyDZuBUvdcS1bvY2UTGaCYfHenuhuu0XRTYfRf/S+92DsytWtqYxnl44lylPTbN/K1sWFwaEQFmQ==" saltValue="dsw1khEn57TSLARN+sb2ZQ==" spinCount="100000" sheet="1" selectLockedCells="1"/>
  <mergeCells count="23">
    <mergeCell ref="G3:G6"/>
    <mergeCell ref="D27:F27"/>
    <mergeCell ref="D13:F13"/>
    <mergeCell ref="D14:F14"/>
    <mergeCell ref="D15:F15"/>
    <mergeCell ref="D16:F16"/>
    <mergeCell ref="D17:F17"/>
    <mergeCell ref="D18:F18"/>
    <mergeCell ref="D19:F19"/>
    <mergeCell ref="D20:F20"/>
    <mergeCell ref="D21:F21"/>
    <mergeCell ref="D26:F26"/>
    <mergeCell ref="D11:F11"/>
    <mergeCell ref="D12:F12"/>
    <mergeCell ref="B8:F8"/>
    <mergeCell ref="A1:F1"/>
    <mergeCell ref="A4:F4"/>
    <mergeCell ref="D22:F22"/>
    <mergeCell ref="D25:F25"/>
    <mergeCell ref="D24:F24"/>
    <mergeCell ref="D23:F23"/>
    <mergeCell ref="A10:F10"/>
    <mergeCell ref="A3:E3"/>
  </mergeCells>
  <phoneticPr fontId="8"/>
  <dataValidations count="3">
    <dataValidation allowBlank="1" showInputMessage="1" showErrorMessage="1" prompt="表紙シートの病院名を反映" sqref="F5" xr:uid="{00000000-0002-0000-0E00-000000000000}"/>
    <dataValidation allowBlank="1" showDropDown="1" showInputMessage="1" showErrorMessage="1" sqref="B13:B27 A10" xr:uid="{00000000-0002-0000-0E00-000001000000}"/>
    <dataValidation type="list" allowBlank="1" showInputMessage="1" showErrorMessage="1" sqref="C13:C27" xr:uid="{00000000-0002-0000-0E00-000002000000}">
      <formula1>"常勤,非常勤"</formula1>
    </dataValidation>
  </dataValidation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Footer>&amp;C&amp;P/&amp;N&amp;R&amp;A</oddFooter>
  </headerFooter>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0"/>
    <pageSetUpPr fitToPage="1"/>
  </sheetPr>
  <dimension ref="A1:AC16"/>
  <sheetViews>
    <sheetView showGridLines="0" view="pageBreakPreview" zoomScaleNormal="100" zoomScaleSheetLayoutView="100" workbookViewId="0">
      <selection activeCell="I7" sqref="I7:M7"/>
    </sheetView>
  </sheetViews>
  <sheetFormatPr defaultColWidth="9" defaultRowHeight="12"/>
  <cols>
    <col min="1" max="1" width="3.6640625" style="166" customWidth="1"/>
    <col min="2" max="2" width="8.6640625" style="166" customWidth="1"/>
    <col min="3" max="3" width="5.6640625" style="166" customWidth="1"/>
    <col min="4" max="4" width="9" style="166" customWidth="1"/>
    <col min="5" max="6" width="9" style="166"/>
    <col min="7" max="7" width="9" style="166" customWidth="1"/>
    <col min="8" max="8" width="5.6640625" style="166" customWidth="1"/>
    <col min="9" max="15" width="2.6640625" style="166" customWidth="1"/>
    <col min="16" max="16" width="1.6640625" style="166" customWidth="1"/>
    <col min="17" max="24" width="2.6640625" style="166" customWidth="1"/>
    <col min="25" max="25" width="9" style="166"/>
    <col min="26" max="26" width="2.77734375" style="166" customWidth="1"/>
    <col min="27" max="27" width="6" style="166" hidden="1" customWidth="1"/>
    <col min="28" max="28" width="2.21875" style="464" customWidth="1"/>
    <col min="29" max="29" width="80.6640625" style="150" customWidth="1"/>
    <col min="30" max="16384" width="9" style="166"/>
  </cols>
  <sheetData>
    <row r="1" spans="1:29" ht="15.9" customHeight="1" thickBot="1">
      <c r="A1" s="1379" t="s">
        <v>961</v>
      </c>
      <c r="B1" s="1379"/>
      <c r="C1" s="1379"/>
      <c r="D1" s="1379"/>
      <c r="E1" s="1379"/>
      <c r="F1" s="1379"/>
      <c r="G1" s="1379"/>
      <c r="H1" s="1379"/>
      <c r="I1" s="1379"/>
      <c r="J1" s="1379"/>
      <c r="K1" s="1379"/>
      <c r="L1" s="1379"/>
      <c r="M1" s="1379"/>
      <c r="N1" s="1379"/>
      <c r="O1" s="1379"/>
      <c r="P1" s="1379"/>
      <c r="Q1" s="1379"/>
      <c r="R1" s="1379"/>
      <c r="S1" s="1379"/>
      <c r="T1" s="1379"/>
      <c r="U1" s="1379"/>
      <c r="V1" s="1379"/>
      <c r="W1" s="1379"/>
      <c r="X1" s="1379"/>
      <c r="Y1" s="1379"/>
      <c r="Z1" s="529"/>
      <c r="AA1" s="529"/>
      <c r="AB1" s="59"/>
      <c r="AC1" s="530"/>
    </row>
    <row r="2" spans="1:29" ht="24.9" customHeight="1" thickTop="1" thickBot="1">
      <c r="A2" s="1448" t="s">
        <v>934</v>
      </c>
      <c r="B2" s="1448"/>
      <c r="C2" s="1448"/>
      <c r="D2" s="1448"/>
      <c r="E2" s="1448"/>
      <c r="F2" s="1448"/>
      <c r="G2" s="1448"/>
      <c r="H2" s="1448"/>
      <c r="I2" s="1448"/>
      <c r="J2" s="1448"/>
      <c r="K2" s="1448"/>
      <c r="L2" s="1448"/>
      <c r="M2" s="1448"/>
      <c r="N2" s="1448"/>
      <c r="O2" s="1448"/>
      <c r="P2" s="1448"/>
      <c r="Q2" s="1448"/>
      <c r="R2" s="1448"/>
      <c r="S2" s="1448"/>
      <c r="T2" s="1448"/>
      <c r="U2" s="1448"/>
      <c r="V2" s="1448"/>
      <c r="W2" s="1448"/>
      <c r="X2" s="1449"/>
      <c r="Y2" s="408" t="str">
        <f>IF(COUNTIF(AA7:AA11,"×")&gt;=1,"未入力あり","入力済")</f>
        <v>未入力あり</v>
      </c>
      <c r="Z2" s="1446"/>
      <c r="AA2" s="474"/>
      <c r="AB2" s="59"/>
    </row>
    <row r="3" spans="1:29" ht="5.0999999999999996" customHeight="1" thickTop="1">
      <c r="A3" s="458"/>
      <c r="B3" s="458"/>
      <c r="C3" s="458"/>
      <c r="D3" s="458"/>
      <c r="E3" s="458"/>
      <c r="F3" s="458"/>
      <c r="G3" s="458"/>
      <c r="H3" s="458"/>
      <c r="I3" s="458"/>
      <c r="J3" s="458"/>
      <c r="K3" s="458"/>
      <c r="L3" s="458"/>
      <c r="M3" s="458"/>
      <c r="N3" s="458"/>
      <c r="O3" s="458"/>
      <c r="P3" s="458"/>
      <c r="Q3" s="458"/>
      <c r="R3" s="458"/>
      <c r="S3" s="458"/>
      <c r="T3" s="458"/>
      <c r="U3" s="458"/>
      <c r="V3" s="458"/>
      <c r="W3" s="458"/>
      <c r="X3" s="458"/>
      <c r="Y3" s="485"/>
      <c r="Z3" s="1446"/>
      <c r="AA3" s="474"/>
    </row>
    <row r="4" spans="1:29" ht="20.25" customHeight="1">
      <c r="A4" s="458"/>
      <c r="B4" s="458"/>
      <c r="C4" s="458"/>
      <c r="D4" s="458"/>
      <c r="E4" s="458"/>
      <c r="F4" s="411" t="s">
        <v>776</v>
      </c>
      <c r="G4" s="1504">
        <f>表紙!E3</f>
        <v>0</v>
      </c>
      <c r="H4" s="1505"/>
      <c r="I4" s="1505"/>
      <c r="J4" s="1505"/>
      <c r="K4" s="1505"/>
      <c r="L4" s="1505"/>
      <c r="M4" s="1505"/>
      <c r="N4" s="1505"/>
      <c r="O4" s="1505"/>
      <c r="P4" s="1505"/>
      <c r="Q4" s="1505"/>
      <c r="R4" s="1505"/>
      <c r="S4" s="1505"/>
      <c r="T4" s="1505"/>
      <c r="U4" s="1505"/>
      <c r="V4" s="1505"/>
      <c r="W4" s="1505"/>
      <c r="X4" s="1505"/>
      <c r="Y4" s="1506"/>
      <c r="Z4" s="1446"/>
      <c r="AA4" s="474"/>
      <c r="AB4" s="59"/>
    </row>
    <row r="5" spans="1:29" ht="15.75" customHeight="1">
      <c r="A5" s="458"/>
      <c r="B5" s="458"/>
      <c r="C5" s="458"/>
      <c r="D5" s="458"/>
      <c r="E5" s="458"/>
      <c r="F5" s="1044" t="s">
        <v>935</v>
      </c>
      <c r="G5" s="151" t="s">
        <v>1620</v>
      </c>
      <c r="H5" s="151"/>
      <c r="I5" s="151"/>
      <c r="J5" s="151"/>
      <c r="K5" s="151"/>
      <c r="L5" s="149"/>
      <c r="M5" s="149"/>
      <c r="N5" s="531"/>
      <c r="O5" s="531"/>
      <c r="P5" s="531"/>
      <c r="Q5" s="531"/>
      <c r="R5" s="531"/>
      <c r="S5" s="531"/>
      <c r="T5" s="531"/>
      <c r="U5" s="493"/>
      <c r="V5" s="493"/>
      <c r="W5" s="493"/>
      <c r="X5" s="493"/>
      <c r="Y5" s="493"/>
      <c r="Z5" s="1446"/>
      <c r="AA5" s="474"/>
      <c r="AB5" s="150"/>
      <c r="AC5" s="154" t="s">
        <v>238</v>
      </c>
    </row>
    <row r="6" spans="1:29" ht="20.100000000000001" customHeight="1" thickBot="1">
      <c r="A6" s="458"/>
      <c r="B6" s="458"/>
      <c r="C6" s="458"/>
      <c r="D6" s="458"/>
      <c r="E6" s="458"/>
      <c r="F6" s="458"/>
      <c r="G6" s="458"/>
      <c r="H6" s="458"/>
      <c r="I6" s="458"/>
      <c r="J6" s="458"/>
      <c r="K6" s="458"/>
      <c r="L6" s="458"/>
      <c r="M6" s="458"/>
      <c r="N6" s="464"/>
      <c r="O6" s="464"/>
      <c r="P6" s="464"/>
      <c r="Q6" s="464"/>
      <c r="R6" s="464"/>
      <c r="S6" s="464"/>
      <c r="T6" s="464"/>
      <c r="U6" s="464"/>
      <c r="V6" s="464"/>
      <c r="W6" s="464"/>
      <c r="X6" s="464"/>
      <c r="Y6" s="464"/>
      <c r="Z6" s="464"/>
      <c r="AA6" s="464"/>
      <c r="AC6" s="51"/>
    </row>
    <row r="7" spans="1:29" ht="18" customHeight="1" thickBot="1">
      <c r="A7" s="1519">
        <v>1</v>
      </c>
      <c r="B7" s="1201" t="s">
        <v>962</v>
      </c>
      <c r="C7" s="1202"/>
      <c r="D7" s="1202"/>
      <c r="E7" s="1202"/>
      <c r="F7" s="1203"/>
      <c r="G7" s="1203"/>
      <c r="H7" s="1204"/>
      <c r="I7" s="1630"/>
      <c r="J7" s="1631"/>
      <c r="K7" s="1631"/>
      <c r="L7" s="1631"/>
      <c r="M7" s="1632"/>
      <c r="N7" s="1633" t="s">
        <v>523</v>
      </c>
      <c r="O7" s="1634"/>
      <c r="P7" s="1634"/>
      <c r="Q7" s="1634"/>
      <c r="R7" s="1634"/>
      <c r="S7" s="1634"/>
      <c r="T7" s="1634"/>
      <c r="U7" s="1205"/>
      <c r="V7" s="1206"/>
      <c r="W7" s="1206"/>
      <c r="X7" s="1206"/>
      <c r="Y7" s="532"/>
      <c r="Z7" s="533"/>
      <c r="AA7" s="534" t="str">
        <f>IF(I7="","×","○")</f>
        <v>×</v>
      </c>
      <c r="AC7" s="135"/>
    </row>
    <row r="8" spans="1:29" ht="18" customHeight="1" thickBot="1">
      <c r="A8" s="1520"/>
      <c r="B8" s="1207" t="s">
        <v>963</v>
      </c>
      <c r="C8" s="1208"/>
      <c r="D8" s="1208"/>
      <c r="E8" s="1208"/>
      <c r="F8" s="1164"/>
      <c r="G8" s="1164"/>
      <c r="H8" s="1165"/>
      <c r="I8" s="1630"/>
      <c r="J8" s="1631"/>
      <c r="K8" s="1631"/>
      <c r="L8" s="1631"/>
      <c r="M8" s="1632"/>
      <c r="N8" s="1628" t="s">
        <v>523</v>
      </c>
      <c r="O8" s="1629"/>
      <c r="P8" s="1629"/>
      <c r="Q8" s="1629"/>
      <c r="R8" s="1629"/>
      <c r="S8" s="1629"/>
      <c r="T8" s="1629"/>
      <c r="U8" s="1209"/>
      <c r="V8" s="1210"/>
      <c r="W8" s="1210"/>
      <c r="X8" s="1210"/>
      <c r="Y8" s="535"/>
      <c r="Z8" s="533"/>
      <c r="AA8" s="534" t="str">
        <f>IF(AND(I7="はい",I8=""),"×","○")</f>
        <v>○</v>
      </c>
      <c r="AC8" s="135"/>
    </row>
    <row r="9" spans="1:29" ht="31.5" customHeight="1" thickBot="1">
      <c r="A9" s="1498">
        <v>2</v>
      </c>
      <c r="B9" s="1635" t="s">
        <v>964</v>
      </c>
      <c r="C9" s="1636"/>
      <c r="D9" s="1636"/>
      <c r="E9" s="1636"/>
      <c r="F9" s="1636"/>
      <c r="G9" s="1636"/>
      <c r="H9" s="1637"/>
      <c r="I9" s="1630"/>
      <c r="J9" s="1631"/>
      <c r="K9" s="1631"/>
      <c r="L9" s="1631"/>
      <c r="M9" s="1632"/>
      <c r="N9" s="1628" t="s">
        <v>523</v>
      </c>
      <c r="O9" s="1629"/>
      <c r="P9" s="1629"/>
      <c r="Q9" s="1629"/>
      <c r="R9" s="1629"/>
      <c r="S9" s="1629"/>
      <c r="T9" s="1629"/>
      <c r="U9" s="1183"/>
      <c r="V9" s="1210"/>
      <c r="W9" s="1210"/>
      <c r="X9" s="1210"/>
      <c r="Y9" s="535"/>
      <c r="Z9" s="464"/>
      <c r="AA9" s="534" t="str">
        <f>IF(AND(I7="はい",I9=""),"×","○")</f>
        <v>○</v>
      </c>
      <c r="AC9" s="135"/>
    </row>
    <row r="10" spans="1:29" ht="13.2">
      <c r="A10" s="1499"/>
      <c r="B10" s="1143" t="s">
        <v>965</v>
      </c>
      <c r="C10" s="1144"/>
      <c r="D10" s="1144"/>
      <c r="E10" s="1144"/>
      <c r="F10" s="1144"/>
      <c r="G10" s="1144"/>
      <c r="H10" s="1144"/>
      <c r="I10" s="1211"/>
      <c r="J10" s="1211"/>
      <c r="K10" s="1211"/>
      <c r="L10" s="1211"/>
      <c r="M10" s="1211"/>
      <c r="N10" s="1144"/>
      <c r="O10" s="1144"/>
      <c r="P10" s="1144"/>
      <c r="Q10" s="1144"/>
      <c r="R10" s="1144"/>
      <c r="S10" s="1144"/>
      <c r="T10" s="1144"/>
      <c r="U10" s="1144"/>
      <c r="V10" s="1144"/>
      <c r="W10" s="1144"/>
      <c r="X10" s="1157"/>
      <c r="Y10" s="535"/>
      <c r="Z10" s="464"/>
      <c r="AA10" s="536"/>
      <c r="AC10" s="51"/>
    </row>
    <row r="11" spans="1:29">
      <c r="A11" s="1499"/>
      <c r="B11" s="1638"/>
      <c r="C11" s="1639"/>
      <c r="D11" s="1639"/>
      <c r="E11" s="1639"/>
      <c r="F11" s="1639"/>
      <c r="G11" s="1639"/>
      <c r="H11" s="1639"/>
      <c r="I11" s="1639"/>
      <c r="J11" s="1639"/>
      <c r="K11" s="1639"/>
      <c r="L11" s="1639"/>
      <c r="M11" s="1639"/>
      <c r="N11" s="1639"/>
      <c r="O11" s="1639"/>
      <c r="P11" s="1639"/>
      <c r="Q11" s="1639"/>
      <c r="R11" s="1639"/>
      <c r="S11" s="1639"/>
      <c r="T11" s="1639"/>
      <c r="U11" s="1639"/>
      <c r="V11" s="1639"/>
      <c r="W11" s="1639"/>
      <c r="X11" s="1640"/>
      <c r="Y11" s="537"/>
      <c r="Z11" s="464"/>
      <c r="AA11" s="536" t="str">
        <f>IF(AND(I9="はい",B11=""),"×","○")</f>
        <v>○</v>
      </c>
      <c r="AC11" s="51"/>
    </row>
    <row r="12" spans="1:29">
      <c r="A12" s="1499"/>
      <c r="B12" s="1641"/>
      <c r="C12" s="1642"/>
      <c r="D12" s="1642"/>
      <c r="E12" s="1642"/>
      <c r="F12" s="1642"/>
      <c r="G12" s="1642"/>
      <c r="H12" s="1642"/>
      <c r="I12" s="1642"/>
      <c r="J12" s="1642"/>
      <c r="K12" s="1642"/>
      <c r="L12" s="1642"/>
      <c r="M12" s="1642"/>
      <c r="N12" s="1642"/>
      <c r="O12" s="1642"/>
      <c r="P12" s="1642"/>
      <c r="Q12" s="1642"/>
      <c r="R12" s="1642"/>
      <c r="S12" s="1642"/>
      <c r="T12" s="1642"/>
      <c r="U12" s="1642"/>
      <c r="V12" s="1642"/>
      <c r="W12" s="1642"/>
      <c r="X12" s="1643"/>
      <c r="Y12" s="537"/>
      <c r="Z12" s="464"/>
      <c r="AA12" s="464"/>
      <c r="AC12" s="51"/>
    </row>
    <row r="13" spans="1:29">
      <c r="A13" s="1499"/>
      <c r="B13" s="1641"/>
      <c r="C13" s="1642"/>
      <c r="D13" s="1642"/>
      <c r="E13" s="1642"/>
      <c r="F13" s="1642"/>
      <c r="G13" s="1642"/>
      <c r="H13" s="1642"/>
      <c r="I13" s="1642"/>
      <c r="J13" s="1642"/>
      <c r="K13" s="1642"/>
      <c r="L13" s="1642"/>
      <c r="M13" s="1642"/>
      <c r="N13" s="1642"/>
      <c r="O13" s="1642"/>
      <c r="P13" s="1642"/>
      <c r="Q13" s="1642"/>
      <c r="R13" s="1642"/>
      <c r="S13" s="1642"/>
      <c r="T13" s="1642"/>
      <c r="U13" s="1642"/>
      <c r="V13" s="1642"/>
      <c r="W13" s="1642"/>
      <c r="X13" s="1643"/>
      <c r="Y13" s="537"/>
      <c r="Z13" s="464"/>
      <c r="AA13" s="464"/>
      <c r="AC13" s="51"/>
    </row>
    <row r="14" spans="1:29">
      <c r="A14" s="1499"/>
      <c r="B14" s="1641"/>
      <c r="C14" s="1642"/>
      <c r="D14" s="1642"/>
      <c r="E14" s="1642"/>
      <c r="F14" s="1642"/>
      <c r="G14" s="1642"/>
      <c r="H14" s="1642"/>
      <c r="I14" s="1642"/>
      <c r="J14" s="1642"/>
      <c r="K14" s="1642"/>
      <c r="L14" s="1642"/>
      <c r="M14" s="1642"/>
      <c r="N14" s="1642"/>
      <c r="O14" s="1642"/>
      <c r="P14" s="1642"/>
      <c r="Q14" s="1642"/>
      <c r="R14" s="1642"/>
      <c r="S14" s="1642"/>
      <c r="T14" s="1642"/>
      <c r="U14" s="1642"/>
      <c r="V14" s="1642"/>
      <c r="W14" s="1642"/>
      <c r="X14" s="1643"/>
      <c r="Y14" s="537"/>
      <c r="Z14" s="464"/>
      <c r="AA14" s="464"/>
      <c r="AC14" s="51"/>
    </row>
    <row r="15" spans="1:29">
      <c r="A15" s="1500"/>
      <c r="B15" s="1644"/>
      <c r="C15" s="1645"/>
      <c r="D15" s="1645"/>
      <c r="E15" s="1645"/>
      <c r="F15" s="1645"/>
      <c r="G15" s="1645"/>
      <c r="H15" s="1645"/>
      <c r="I15" s="1645"/>
      <c r="J15" s="1645"/>
      <c r="K15" s="1645"/>
      <c r="L15" s="1645"/>
      <c r="M15" s="1645"/>
      <c r="N15" s="1645"/>
      <c r="O15" s="1645"/>
      <c r="P15" s="1645"/>
      <c r="Q15" s="1645"/>
      <c r="R15" s="1645"/>
      <c r="S15" s="1645"/>
      <c r="T15" s="1645"/>
      <c r="U15" s="1645"/>
      <c r="V15" s="1645"/>
      <c r="W15" s="1645"/>
      <c r="X15" s="1646"/>
      <c r="Y15" s="538"/>
      <c r="Z15" s="464"/>
      <c r="AA15" s="464"/>
      <c r="AC15" s="123"/>
    </row>
    <row r="16" spans="1:29">
      <c r="A16" s="464"/>
      <c r="B16" s="464"/>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row>
  </sheetData>
  <sheetProtection algorithmName="SHA-512" hashValue="OEV0B/ToIo8hzvuVUWXeyJA/8TxLba+oJvMV40jPVOULA51cip1jFewkFZdBEtxtWIu2WbPbvAWP6/Kh9JBkfQ==" saltValue="kXLfuHL7iOuugv9UK3LL2g==" spinCount="100000" sheet="1" selectLockedCells="1"/>
  <mergeCells count="14">
    <mergeCell ref="I9:M9"/>
    <mergeCell ref="N9:T9"/>
    <mergeCell ref="B9:H9"/>
    <mergeCell ref="A1:Y1"/>
    <mergeCell ref="A2:X2"/>
    <mergeCell ref="A9:A15"/>
    <mergeCell ref="B11:X15"/>
    <mergeCell ref="A7:A8"/>
    <mergeCell ref="Z2:Z5"/>
    <mergeCell ref="G4:Y4"/>
    <mergeCell ref="N8:T8"/>
    <mergeCell ref="I7:M7"/>
    <mergeCell ref="I8:M8"/>
    <mergeCell ref="N7:T7"/>
  </mergeCells>
  <phoneticPr fontId="8"/>
  <dataValidations count="2">
    <dataValidation allowBlank="1" showInputMessage="1" showErrorMessage="1" prompt="表紙シートの病院名を反映" sqref="G4:Y4" xr:uid="{00000000-0002-0000-0F00-000000000000}"/>
    <dataValidation type="list" allowBlank="1" showInputMessage="1" showErrorMessage="1" error="選択肢から選んでください" sqref="I7:I9" xr:uid="{00000000-0002-0000-0F00-000001000000}">
      <formula1>"はい,いいえ"</formula1>
    </dataValidation>
  </dataValidations>
  <printOptions horizontalCentered="1"/>
  <pageMargins left="0.39370078740157483" right="0.39370078740157483" top="0.59055118110236227" bottom="0.59055118110236227" header="0.35433070866141736" footer="0.27559055118110237"/>
  <pageSetup paperSize="9" scale="85" fitToHeight="0" orientation="portrait" cellComments="asDisplayed" r:id="rId1"/>
  <headerFoot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theme="0"/>
    <pageSetUpPr fitToPage="1"/>
  </sheetPr>
  <dimension ref="A1:AC28"/>
  <sheetViews>
    <sheetView showGridLines="0" view="pageBreakPreview" zoomScaleNormal="100" zoomScaleSheetLayoutView="100" workbookViewId="0">
      <selection activeCell="Q7" sqref="Q7:U7"/>
    </sheetView>
  </sheetViews>
  <sheetFormatPr defaultColWidth="9" defaultRowHeight="12"/>
  <cols>
    <col min="1" max="1" width="3.6640625" style="166" customWidth="1"/>
    <col min="2" max="2" width="8.6640625" style="166" customWidth="1"/>
    <col min="3" max="3" width="5.6640625" style="166" customWidth="1"/>
    <col min="4" max="4" width="6.6640625" style="166" customWidth="1"/>
    <col min="5" max="5" width="18.77734375" style="166" customWidth="1"/>
    <col min="6" max="6" width="9" style="166"/>
    <col min="7" max="15" width="2.6640625" style="166" customWidth="1"/>
    <col min="16" max="16" width="1.6640625" style="166" customWidth="1"/>
    <col min="17" max="24" width="2.6640625" style="166" customWidth="1"/>
    <col min="25" max="25" width="25.6640625" style="166" customWidth="1"/>
    <col min="26" max="26" width="2.6640625" style="166" customWidth="1"/>
    <col min="27" max="27" width="8.77734375" style="166" hidden="1" customWidth="1"/>
    <col min="28" max="28" width="2.21875" style="464" customWidth="1"/>
    <col min="29" max="29" width="80.6640625" style="150" customWidth="1"/>
    <col min="30" max="16384" width="9" style="166"/>
  </cols>
  <sheetData>
    <row r="1" spans="1:29" ht="15.9" customHeight="1" thickBot="1">
      <c r="A1" s="1379" t="s">
        <v>966</v>
      </c>
      <c r="B1" s="1379"/>
      <c r="C1" s="1379"/>
      <c r="D1" s="1379"/>
      <c r="E1" s="1379"/>
      <c r="F1" s="1379"/>
      <c r="G1" s="1379"/>
      <c r="H1" s="1379"/>
      <c r="I1" s="1379"/>
      <c r="J1" s="1379"/>
      <c r="K1" s="1379"/>
      <c r="L1" s="1379"/>
      <c r="M1" s="1379"/>
      <c r="N1" s="1379"/>
      <c r="O1" s="1379"/>
      <c r="P1" s="1379"/>
      <c r="Q1" s="1379"/>
      <c r="R1" s="1379"/>
      <c r="S1" s="1379"/>
      <c r="T1" s="1379"/>
      <c r="U1" s="1379"/>
      <c r="V1" s="1379"/>
      <c r="W1" s="1379"/>
      <c r="X1" s="1379"/>
      <c r="Y1" s="1379"/>
      <c r="Z1" s="529"/>
      <c r="AA1" s="529"/>
      <c r="AB1" s="59"/>
      <c r="AC1" s="530"/>
    </row>
    <row r="2" spans="1:29" ht="24.9" customHeight="1" thickTop="1" thickBot="1">
      <c r="A2" s="1448" t="s">
        <v>889</v>
      </c>
      <c r="B2" s="1448"/>
      <c r="C2" s="1448"/>
      <c r="D2" s="1448"/>
      <c r="E2" s="1448"/>
      <c r="F2" s="1448"/>
      <c r="G2" s="1448"/>
      <c r="H2" s="1448"/>
      <c r="I2" s="1448"/>
      <c r="J2" s="1448"/>
      <c r="K2" s="1448"/>
      <c r="L2" s="1448"/>
      <c r="M2" s="1448"/>
      <c r="N2" s="1448"/>
      <c r="O2" s="1448"/>
      <c r="P2" s="1448"/>
      <c r="Q2" s="1448"/>
      <c r="R2" s="1448"/>
      <c r="S2" s="1448"/>
      <c r="T2" s="1448"/>
      <c r="U2" s="1448"/>
      <c r="V2" s="1448"/>
      <c r="W2" s="1448"/>
      <c r="X2" s="1449"/>
      <c r="Y2" s="408" t="str">
        <f>IF(COUNTIF(AA6:AA28,"×")&gt;=1,"未入力あり","入力済")</f>
        <v>未入力あり</v>
      </c>
      <c r="Z2" s="1446"/>
      <c r="AA2" s="474"/>
      <c r="AB2" s="59"/>
    </row>
    <row r="3" spans="1:29" ht="5.0999999999999996" customHeight="1" thickTop="1">
      <c r="A3" s="458"/>
      <c r="B3" s="458"/>
      <c r="C3" s="458"/>
      <c r="D3" s="458"/>
      <c r="E3" s="458"/>
      <c r="F3" s="458"/>
      <c r="G3" s="458"/>
      <c r="H3" s="458"/>
      <c r="I3" s="458"/>
      <c r="J3" s="458"/>
      <c r="K3" s="458"/>
      <c r="L3" s="458"/>
      <c r="M3" s="458"/>
      <c r="N3" s="458"/>
      <c r="O3" s="458"/>
      <c r="P3" s="458"/>
      <c r="Q3" s="458"/>
      <c r="R3" s="458"/>
      <c r="S3" s="458"/>
      <c r="T3" s="458"/>
      <c r="U3" s="458"/>
      <c r="V3" s="458"/>
      <c r="W3" s="458"/>
      <c r="X3" s="458"/>
      <c r="Y3" s="485"/>
      <c r="Z3" s="1446"/>
      <c r="AA3" s="474"/>
    </row>
    <row r="4" spans="1:29" ht="20.25" customHeight="1">
      <c r="A4" s="458"/>
      <c r="B4" s="458"/>
      <c r="C4" s="458"/>
      <c r="D4" s="458"/>
      <c r="E4" s="458"/>
      <c r="F4" s="411" t="s">
        <v>776</v>
      </c>
      <c r="G4" s="1504">
        <f>表紙!E3</f>
        <v>0</v>
      </c>
      <c r="H4" s="1505"/>
      <c r="I4" s="1505"/>
      <c r="J4" s="1505"/>
      <c r="K4" s="1505"/>
      <c r="L4" s="1505"/>
      <c r="M4" s="1505"/>
      <c r="N4" s="1505"/>
      <c r="O4" s="1505"/>
      <c r="P4" s="1505"/>
      <c r="Q4" s="1505"/>
      <c r="R4" s="1505"/>
      <c r="S4" s="1505"/>
      <c r="T4" s="1505"/>
      <c r="U4" s="1505"/>
      <c r="V4" s="1505"/>
      <c r="W4" s="1505"/>
      <c r="X4" s="1505"/>
      <c r="Y4" s="1506"/>
      <c r="Z4" s="1446"/>
      <c r="AA4" s="474"/>
      <c r="AB4" s="59"/>
    </row>
    <row r="5" spans="1:29" ht="15.75" customHeight="1">
      <c r="A5" s="458"/>
      <c r="B5" s="458"/>
      <c r="C5" s="458"/>
      <c r="D5" s="458"/>
      <c r="E5" s="458"/>
      <c r="F5" s="1044" t="s">
        <v>935</v>
      </c>
      <c r="G5" s="151" t="s">
        <v>1620</v>
      </c>
      <c r="H5" s="151"/>
      <c r="I5" s="151"/>
      <c r="J5" s="151"/>
      <c r="K5" s="151"/>
      <c r="L5" s="151"/>
      <c r="M5" s="151"/>
      <c r="N5" s="492"/>
      <c r="O5" s="492"/>
      <c r="P5" s="492"/>
      <c r="Q5" s="492"/>
      <c r="R5" s="493"/>
      <c r="S5" s="493"/>
      <c r="T5" s="493"/>
      <c r="U5" s="493"/>
      <c r="V5" s="493"/>
      <c r="W5" s="493"/>
      <c r="X5" s="493"/>
      <c r="Y5" s="493"/>
      <c r="Z5" s="1446"/>
      <c r="AA5" s="474"/>
      <c r="AB5" s="150"/>
      <c r="AC5" s="154" t="s">
        <v>238</v>
      </c>
    </row>
    <row r="6" spans="1:29" ht="20.100000000000001" customHeight="1" thickBot="1">
      <c r="A6" s="458"/>
      <c r="B6" s="458"/>
      <c r="C6" s="458"/>
      <c r="D6" s="458"/>
      <c r="E6" s="458"/>
      <c r="F6" s="458"/>
      <c r="G6" s="458"/>
      <c r="H6" s="458"/>
      <c r="I6" s="458"/>
      <c r="J6" s="458"/>
      <c r="K6" s="458"/>
      <c r="L6" s="458"/>
      <c r="M6" s="458"/>
      <c r="N6" s="458"/>
      <c r="O6" s="458"/>
      <c r="P6" s="539"/>
      <c r="Q6" s="539"/>
      <c r="R6" s="539"/>
      <c r="S6" s="539"/>
      <c r="T6" s="539"/>
      <c r="U6" s="539"/>
      <c r="V6" s="458"/>
      <c r="W6" s="458"/>
      <c r="X6" s="458"/>
      <c r="Y6" s="458"/>
      <c r="AC6" s="135"/>
    </row>
    <row r="7" spans="1:29" ht="18" customHeight="1" thickBot="1">
      <c r="A7" s="1647">
        <v>1</v>
      </c>
      <c r="B7" s="1212" t="s">
        <v>967</v>
      </c>
      <c r="C7" s="1213"/>
      <c r="D7" s="1213"/>
      <c r="E7" s="1213"/>
      <c r="F7" s="1214"/>
      <c r="G7" s="1214"/>
      <c r="H7" s="1214"/>
      <c r="I7" s="1213"/>
      <c r="J7" s="1213"/>
      <c r="K7" s="1213"/>
      <c r="L7" s="1213"/>
      <c r="M7" s="1213"/>
      <c r="N7" s="1213"/>
      <c r="O7" s="1213"/>
      <c r="P7" s="1215"/>
      <c r="Q7" s="1660"/>
      <c r="R7" s="1661"/>
      <c r="S7" s="1661"/>
      <c r="T7" s="1661"/>
      <c r="U7" s="1662"/>
      <c r="V7" s="1216" t="s">
        <v>968</v>
      </c>
      <c r="W7" s="1216"/>
      <c r="X7" s="1216"/>
      <c r="Y7" s="1217"/>
      <c r="Z7" s="540"/>
      <c r="AA7" s="166" t="str">
        <f>IF(Q7="","×","○")</f>
        <v>×</v>
      </c>
      <c r="AC7" s="51"/>
    </row>
    <row r="8" spans="1:29" ht="18" customHeight="1">
      <c r="A8" s="1433"/>
      <c r="B8" s="1212" t="s">
        <v>969</v>
      </c>
      <c r="C8" s="1213"/>
      <c r="D8" s="1213"/>
      <c r="E8" s="1213"/>
      <c r="F8" s="1214"/>
      <c r="G8" s="1214"/>
      <c r="H8" s="1214"/>
      <c r="I8" s="1214"/>
      <c r="J8" s="1214"/>
      <c r="K8" s="1214"/>
      <c r="L8" s="1214"/>
      <c r="M8" s="1214"/>
      <c r="N8" s="1214"/>
      <c r="O8" s="1214"/>
      <c r="P8" s="1218"/>
      <c r="Q8" s="1218"/>
      <c r="R8" s="1218"/>
      <c r="S8" s="1218"/>
      <c r="T8" s="1218"/>
      <c r="U8" s="1218"/>
      <c r="V8" s="1214"/>
      <c r="W8" s="1214"/>
      <c r="X8" s="1214"/>
      <c r="Y8" s="1219"/>
      <c r="Z8" s="426"/>
      <c r="AA8" s="504"/>
      <c r="AC8" s="51"/>
    </row>
    <row r="9" spans="1:29" ht="18" customHeight="1" thickBot="1">
      <c r="A9" s="1433"/>
      <c r="B9" s="1220" t="s">
        <v>970</v>
      </c>
      <c r="C9" s="1221" t="s">
        <v>971</v>
      </c>
      <c r="D9" s="1221"/>
      <c r="E9" s="1221"/>
      <c r="F9" s="1222"/>
      <c r="G9" s="1222"/>
      <c r="H9" s="1222"/>
      <c r="I9" s="1222"/>
      <c r="J9" s="1222"/>
      <c r="K9" s="1222"/>
      <c r="L9" s="1222"/>
      <c r="M9" s="1222"/>
      <c r="N9" s="1222"/>
      <c r="O9" s="1222"/>
      <c r="P9" s="1222"/>
      <c r="Q9" s="1222"/>
      <c r="R9" s="1222"/>
      <c r="S9" s="1222"/>
      <c r="T9" s="1222"/>
      <c r="U9" s="1222"/>
      <c r="V9" s="1222"/>
      <c r="W9" s="1222"/>
      <c r="X9" s="1222"/>
      <c r="Y9" s="1223"/>
      <c r="Z9" s="426"/>
      <c r="AA9" s="504"/>
      <c r="AC9" s="51"/>
    </row>
    <row r="10" spans="1:29" ht="53.25" customHeight="1" thickBot="1">
      <c r="A10" s="1433"/>
      <c r="B10" s="1654"/>
      <c r="C10" s="1655"/>
      <c r="D10" s="1655"/>
      <c r="E10" s="1655"/>
      <c r="F10" s="1655"/>
      <c r="G10" s="1655"/>
      <c r="H10" s="1655"/>
      <c r="I10" s="1655"/>
      <c r="J10" s="1655"/>
      <c r="K10" s="1655"/>
      <c r="L10" s="1655"/>
      <c r="M10" s="1655"/>
      <c r="N10" s="1655"/>
      <c r="O10" s="1655"/>
      <c r="P10" s="1655"/>
      <c r="Q10" s="1655"/>
      <c r="R10" s="1655"/>
      <c r="S10" s="1655"/>
      <c r="T10" s="1655"/>
      <c r="U10" s="1655"/>
      <c r="V10" s="1655"/>
      <c r="W10" s="1655"/>
      <c r="X10" s="1655"/>
      <c r="Y10" s="1656"/>
      <c r="Z10" s="426"/>
      <c r="AA10" s="504" t="str">
        <f>IF(AND(Q7="はい",B10=""),"×","○")</f>
        <v>○</v>
      </c>
      <c r="AC10" s="51"/>
    </row>
    <row r="11" spans="1:29" ht="18" customHeight="1" thickBot="1">
      <c r="A11" s="1433"/>
      <c r="B11" s="1224" t="s">
        <v>972</v>
      </c>
      <c r="C11" s="1225"/>
      <c r="D11" s="1225"/>
      <c r="E11" s="1225"/>
      <c r="F11" s="1218"/>
      <c r="G11" s="1218"/>
      <c r="H11" s="1226"/>
      <c r="I11" s="1227"/>
      <c r="J11" s="1227"/>
      <c r="K11" s="1227"/>
      <c r="L11" s="1227"/>
      <c r="M11" s="1227"/>
      <c r="N11" s="1227"/>
      <c r="O11" s="1225"/>
      <c r="P11" s="1218"/>
      <c r="Q11" s="1218"/>
      <c r="R11" s="1218"/>
      <c r="S11" s="1228"/>
      <c r="T11" s="1227"/>
      <c r="U11" s="1225"/>
      <c r="V11" s="1218"/>
      <c r="W11" s="1218"/>
      <c r="X11" s="1218"/>
      <c r="Y11" s="1228"/>
      <c r="Z11" s="540"/>
      <c r="AA11" s="504"/>
      <c r="AC11" s="51"/>
    </row>
    <row r="12" spans="1:29" ht="53.25" customHeight="1" thickBot="1">
      <c r="A12" s="1648"/>
      <c r="B12" s="1654"/>
      <c r="C12" s="1655"/>
      <c r="D12" s="1655"/>
      <c r="E12" s="1655"/>
      <c r="F12" s="1655"/>
      <c r="G12" s="1655"/>
      <c r="H12" s="1655"/>
      <c r="I12" s="1655"/>
      <c r="J12" s="1655"/>
      <c r="K12" s="1655"/>
      <c r="L12" s="1655"/>
      <c r="M12" s="1655"/>
      <c r="N12" s="1655"/>
      <c r="O12" s="1655"/>
      <c r="P12" s="1655"/>
      <c r="Q12" s="1655"/>
      <c r="R12" s="1655"/>
      <c r="S12" s="1655"/>
      <c r="T12" s="1655"/>
      <c r="U12" s="1655"/>
      <c r="V12" s="1655"/>
      <c r="W12" s="1655"/>
      <c r="X12" s="1655"/>
      <c r="Y12" s="1656"/>
      <c r="Z12" s="426"/>
      <c r="AA12" s="504" t="str">
        <f>IF(AND(Q7="いいえ",B12=""),"×","○")</f>
        <v>○</v>
      </c>
      <c r="AC12" s="51"/>
    </row>
    <row r="13" spans="1:29" ht="18" customHeight="1" thickBot="1">
      <c r="A13" s="1649">
        <v>2</v>
      </c>
      <c r="B13" s="1224" t="s">
        <v>973</v>
      </c>
      <c r="C13" s="1225"/>
      <c r="D13" s="1225"/>
      <c r="E13" s="1225"/>
      <c r="F13" s="1218"/>
      <c r="G13" s="1218"/>
      <c r="H13" s="1218"/>
      <c r="I13" s="1225"/>
      <c r="J13" s="1225"/>
      <c r="K13" s="1225"/>
      <c r="L13" s="1225"/>
      <c r="M13" s="1225"/>
      <c r="N13" s="1225"/>
      <c r="O13" s="1225"/>
      <c r="P13" s="1225"/>
      <c r="Q13" s="1660"/>
      <c r="R13" s="1661"/>
      <c r="S13" s="1661"/>
      <c r="T13" s="1661"/>
      <c r="U13" s="1662"/>
      <c r="V13" s="1229" t="s">
        <v>968</v>
      </c>
      <c r="W13" s="1229"/>
      <c r="X13" s="1229"/>
      <c r="Y13" s="1230"/>
      <c r="Z13" s="540"/>
      <c r="AA13" s="166" t="str">
        <f>IF(Q13="","×","○")</f>
        <v>×</v>
      </c>
      <c r="AC13" s="51"/>
    </row>
    <row r="14" spans="1:29" ht="18" customHeight="1" thickBot="1">
      <c r="A14" s="1649"/>
      <c r="B14" s="1212" t="s">
        <v>974</v>
      </c>
      <c r="C14" s="1213"/>
      <c r="D14" s="1213"/>
      <c r="E14" s="1213"/>
      <c r="F14" s="1214"/>
      <c r="G14" s="1214"/>
      <c r="H14" s="1214"/>
      <c r="I14" s="1214"/>
      <c r="J14" s="1214"/>
      <c r="K14" s="1214"/>
      <c r="L14" s="1214"/>
      <c r="M14" s="1214"/>
      <c r="N14" s="1214"/>
      <c r="O14" s="1214"/>
      <c r="P14" s="1214"/>
      <c r="Q14" s="1218"/>
      <c r="R14" s="1218"/>
      <c r="S14" s="1218"/>
      <c r="T14" s="1218"/>
      <c r="U14" s="1218"/>
      <c r="V14" s="1214"/>
      <c r="W14" s="1214"/>
      <c r="X14" s="1214"/>
      <c r="Y14" s="1219"/>
      <c r="Z14" s="540"/>
      <c r="AA14" s="504"/>
      <c r="AC14" s="51"/>
    </row>
    <row r="15" spans="1:29" ht="53.25" customHeight="1" thickBot="1">
      <c r="A15" s="1650"/>
      <c r="B15" s="1654"/>
      <c r="C15" s="1655"/>
      <c r="D15" s="1655"/>
      <c r="E15" s="1655"/>
      <c r="F15" s="1655"/>
      <c r="G15" s="1655"/>
      <c r="H15" s="1655"/>
      <c r="I15" s="1655"/>
      <c r="J15" s="1655"/>
      <c r="K15" s="1655"/>
      <c r="L15" s="1655"/>
      <c r="M15" s="1655"/>
      <c r="N15" s="1655"/>
      <c r="O15" s="1655"/>
      <c r="P15" s="1655"/>
      <c r="Q15" s="1655"/>
      <c r="R15" s="1655"/>
      <c r="S15" s="1655"/>
      <c r="T15" s="1655"/>
      <c r="U15" s="1655"/>
      <c r="V15" s="1655"/>
      <c r="W15" s="1655"/>
      <c r="X15" s="1655"/>
      <c r="Y15" s="1656"/>
      <c r="Z15" s="426"/>
      <c r="AA15" s="504" t="str">
        <f>IF(AND(Q13="はい",B15=""),"×","○")</f>
        <v>○</v>
      </c>
      <c r="AC15" s="51"/>
    </row>
    <row r="16" spans="1:29" ht="18" customHeight="1" thickBot="1">
      <c r="A16" s="1649">
        <v>3</v>
      </c>
      <c r="B16" s="1224" t="s">
        <v>975</v>
      </c>
      <c r="C16" s="1225"/>
      <c r="D16" s="1225"/>
      <c r="E16" s="1225"/>
      <c r="F16" s="1218"/>
      <c r="G16" s="1218"/>
      <c r="H16" s="1218"/>
      <c r="I16" s="1225"/>
      <c r="J16" s="1225"/>
      <c r="K16" s="1225"/>
      <c r="L16" s="1225"/>
      <c r="M16" s="1225"/>
      <c r="N16" s="1225"/>
      <c r="O16" s="1225"/>
      <c r="P16" s="1225"/>
      <c r="Q16" s="1660"/>
      <c r="R16" s="1661"/>
      <c r="S16" s="1661"/>
      <c r="T16" s="1661"/>
      <c r="U16" s="1662"/>
      <c r="V16" s="1663" t="s">
        <v>968</v>
      </c>
      <c r="W16" s="1663"/>
      <c r="X16" s="1663"/>
      <c r="Y16" s="1664"/>
      <c r="Z16" s="540"/>
      <c r="AA16" s="166" t="str">
        <f>IF(Q16="","×","○")</f>
        <v>×</v>
      </c>
      <c r="AC16" s="51"/>
    </row>
    <row r="17" spans="1:29" ht="18" customHeight="1" thickBot="1">
      <c r="A17" s="1649"/>
      <c r="B17" s="1212" t="s">
        <v>976</v>
      </c>
      <c r="C17" s="1213"/>
      <c r="D17" s="1213"/>
      <c r="E17" s="1213"/>
      <c r="F17" s="1214"/>
      <c r="G17" s="1214"/>
      <c r="H17" s="1214"/>
      <c r="I17" s="1214"/>
      <c r="J17" s="1214"/>
      <c r="K17" s="1214"/>
      <c r="L17" s="1214"/>
      <c r="M17" s="1214"/>
      <c r="N17" s="1214"/>
      <c r="O17" s="1214"/>
      <c r="P17" s="1214"/>
      <c r="Q17" s="1218"/>
      <c r="R17" s="1218"/>
      <c r="S17" s="1218"/>
      <c r="T17" s="1218"/>
      <c r="U17" s="1218"/>
      <c r="V17" s="1214"/>
      <c r="W17" s="1214"/>
      <c r="X17" s="1214"/>
      <c r="Y17" s="1219"/>
      <c r="AC17" s="51"/>
    </row>
    <row r="18" spans="1:29" ht="53.25" customHeight="1" thickBot="1">
      <c r="A18" s="1650"/>
      <c r="B18" s="1654"/>
      <c r="C18" s="1655"/>
      <c r="D18" s="1655"/>
      <c r="E18" s="1655"/>
      <c r="F18" s="1655"/>
      <c r="G18" s="1655"/>
      <c r="H18" s="1655"/>
      <c r="I18" s="1655"/>
      <c r="J18" s="1655"/>
      <c r="K18" s="1655"/>
      <c r="L18" s="1655"/>
      <c r="M18" s="1655"/>
      <c r="N18" s="1655"/>
      <c r="O18" s="1655"/>
      <c r="P18" s="1655"/>
      <c r="Q18" s="1655"/>
      <c r="R18" s="1655"/>
      <c r="S18" s="1655"/>
      <c r="T18" s="1655"/>
      <c r="U18" s="1655"/>
      <c r="V18" s="1655"/>
      <c r="W18" s="1655"/>
      <c r="X18" s="1655"/>
      <c r="Y18" s="1656"/>
      <c r="Z18" s="426"/>
      <c r="AA18" s="504" t="str">
        <f>IF(AND(Q16="はい",B18=""),"×","○")</f>
        <v>○</v>
      </c>
      <c r="AC18" s="51"/>
    </row>
    <row r="19" spans="1:29" ht="18" customHeight="1" thickBot="1">
      <c r="A19" s="1647">
        <v>4</v>
      </c>
      <c r="B19" s="1212" t="s">
        <v>1710</v>
      </c>
      <c r="C19" s="1213"/>
      <c r="D19" s="1213"/>
      <c r="E19" s="1213"/>
      <c r="F19" s="1214"/>
      <c r="G19" s="1214"/>
      <c r="H19" s="1214"/>
      <c r="I19" s="1214"/>
      <c r="J19" s="1214"/>
      <c r="K19" s="1214"/>
      <c r="L19" s="1214"/>
      <c r="M19" s="1214"/>
      <c r="N19" s="1214"/>
      <c r="O19" s="1214"/>
      <c r="P19" s="1214"/>
      <c r="Q19" s="1218"/>
      <c r="R19" s="1218"/>
      <c r="S19" s="1218"/>
      <c r="T19" s="1218"/>
      <c r="U19" s="1218"/>
      <c r="V19" s="1214"/>
      <c r="W19" s="1214"/>
      <c r="X19" s="1214"/>
      <c r="Y19" s="1219"/>
      <c r="AC19" s="51"/>
    </row>
    <row r="20" spans="1:29" ht="53.25" customHeight="1" thickBot="1">
      <c r="A20" s="1648"/>
      <c r="B20" s="1654"/>
      <c r="C20" s="1655"/>
      <c r="D20" s="1655"/>
      <c r="E20" s="1655"/>
      <c r="F20" s="1655"/>
      <c r="G20" s="1655"/>
      <c r="H20" s="1655"/>
      <c r="I20" s="1655"/>
      <c r="J20" s="1655"/>
      <c r="K20" s="1655"/>
      <c r="L20" s="1655"/>
      <c r="M20" s="1655"/>
      <c r="N20" s="1655"/>
      <c r="O20" s="1655"/>
      <c r="P20" s="1655"/>
      <c r="Q20" s="1655"/>
      <c r="R20" s="1655"/>
      <c r="S20" s="1655"/>
      <c r="T20" s="1655"/>
      <c r="U20" s="1655"/>
      <c r="V20" s="1655"/>
      <c r="W20" s="1655"/>
      <c r="X20" s="1655"/>
      <c r="Y20" s="1656"/>
      <c r="Z20" s="426"/>
      <c r="AC20" s="51"/>
    </row>
    <row r="21" spans="1:29" ht="18" customHeight="1" thickBot="1">
      <c r="A21" s="1647">
        <v>5</v>
      </c>
      <c r="B21" s="1212" t="s">
        <v>977</v>
      </c>
      <c r="C21" s="1213"/>
      <c r="D21" s="1213"/>
      <c r="E21" s="1213"/>
      <c r="F21" s="1214"/>
      <c r="G21" s="1214"/>
      <c r="H21" s="1214"/>
      <c r="I21" s="1214"/>
      <c r="J21" s="1214"/>
      <c r="K21" s="1214"/>
      <c r="L21" s="1214"/>
      <c r="M21" s="1214"/>
      <c r="N21" s="1214"/>
      <c r="O21" s="1214"/>
      <c r="P21" s="1214"/>
      <c r="Q21" s="1218"/>
      <c r="R21" s="1218"/>
      <c r="S21" s="1218"/>
      <c r="T21" s="1218"/>
      <c r="U21" s="1218"/>
      <c r="V21" s="1214"/>
      <c r="W21" s="1214"/>
      <c r="X21" s="1214"/>
      <c r="Y21" s="1219"/>
      <c r="AC21" s="51"/>
    </row>
    <row r="22" spans="1:29" ht="53.25" customHeight="1" thickBot="1">
      <c r="A22" s="1648"/>
      <c r="B22" s="1654"/>
      <c r="C22" s="1655"/>
      <c r="D22" s="1655"/>
      <c r="E22" s="1655"/>
      <c r="F22" s="1655"/>
      <c r="G22" s="1655"/>
      <c r="H22" s="1655"/>
      <c r="I22" s="1655"/>
      <c r="J22" s="1655"/>
      <c r="K22" s="1655"/>
      <c r="L22" s="1655"/>
      <c r="M22" s="1655"/>
      <c r="N22" s="1655"/>
      <c r="O22" s="1655"/>
      <c r="P22" s="1655"/>
      <c r="Q22" s="1655"/>
      <c r="R22" s="1655"/>
      <c r="S22" s="1655"/>
      <c r="T22" s="1655"/>
      <c r="U22" s="1655"/>
      <c r="V22" s="1655"/>
      <c r="W22" s="1655"/>
      <c r="X22" s="1655"/>
      <c r="Y22" s="1656"/>
      <c r="Z22" s="426"/>
      <c r="AC22" s="51"/>
    </row>
    <row r="23" spans="1:29" ht="18" customHeight="1" thickBot="1">
      <c r="A23" s="1647">
        <v>6</v>
      </c>
      <c r="B23" s="1201" t="s">
        <v>978</v>
      </c>
      <c r="C23" s="1202"/>
      <c r="D23" s="1202"/>
      <c r="E23" s="1202"/>
      <c r="F23" s="1231"/>
      <c r="G23" s="1231"/>
      <c r="H23" s="1231"/>
      <c r="I23" s="1231"/>
      <c r="J23" s="1231"/>
      <c r="K23" s="1231"/>
      <c r="L23" s="1231"/>
      <c r="M23" s="1231"/>
      <c r="N23" s="1231"/>
      <c r="O23" s="1231"/>
      <c r="P23" s="1231"/>
      <c r="Q23" s="1232"/>
      <c r="R23" s="1232"/>
      <c r="S23" s="1232"/>
      <c r="T23" s="1232"/>
      <c r="U23" s="1232"/>
      <c r="V23" s="1231"/>
      <c r="W23" s="1231"/>
      <c r="X23" s="1231"/>
      <c r="Y23" s="1233"/>
      <c r="AC23" s="51"/>
    </row>
    <row r="24" spans="1:29" ht="53.25" customHeight="1" thickBot="1">
      <c r="A24" s="1648"/>
      <c r="B24" s="1651"/>
      <c r="C24" s="1652"/>
      <c r="D24" s="1652"/>
      <c r="E24" s="1652"/>
      <c r="F24" s="1652"/>
      <c r="G24" s="1652"/>
      <c r="H24" s="1652"/>
      <c r="I24" s="1652"/>
      <c r="J24" s="1652"/>
      <c r="K24" s="1652"/>
      <c r="L24" s="1652"/>
      <c r="M24" s="1652"/>
      <c r="N24" s="1652"/>
      <c r="O24" s="1652"/>
      <c r="P24" s="1652"/>
      <c r="Q24" s="1652"/>
      <c r="R24" s="1652"/>
      <c r="S24" s="1652"/>
      <c r="T24" s="1652"/>
      <c r="U24" s="1652"/>
      <c r="V24" s="1652"/>
      <c r="W24" s="1652"/>
      <c r="X24" s="1652"/>
      <c r="Y24" s="1653"/>
      <c r="Z24" s="426"/>
      <c r="AC24" s="51"/>
    </row>
    <row r="25" spans="1:29" ht="18" customHeight="1" thickBot="1">
      <c r="A25" s="1647">
        <v>7</v>
      </c>
      <c r="B25" s="1201" t="s">
        <v>979</v>
      </c>
      <c r="C25" s="1202"/>
      <c r="D25" s="1202"/>
      <c r="E25" s="1202"/>
      <c r="F25" s="1231"/>
      <c r="G25" s="1231"/>
      <c r="H25" s="1231"/>
      <c r="I25" s="1231"/>
      <c r="J25" s="1231"/>
      <c r="K25" s="1231"/>
      <c r="L25" s="1231"/>
      <c r="M25" s="1231"/>
      <c r="N25" s="1231"/>
      <c r="O25" s="1231"/>
      <c r="P25" s="1231"/>
      <c r="Q25" s="1232"/>
      <c r="R25" s="1232"/>
      <c r="S25" s="1232"/>
      <c r="T25" s="1232"/>
      <c r="U25" s="1232"/>
      <c r="V25" s="1231"/>
      <c r="W25" s="1231"/>
      <c r="X25" s="1231"/>
      <c r="Y25" s="1233"/>
      <c r="AC25" s="51"/>
    </row>
    <row r="26" spans="1:29" ht="53.25" customHeight="1" thickBot="1">
      <c r="A26" s="1648"/>
      <c r="B26" s="1657"/>
      <c r="C26" s="1658"/>
      <c r="D26" s="1658"/>
      <c r="E26" s="1658"/>
      <c r="F26" s="1658"/>
      <c r="G26" s="1658"/>
      <c r="H26" s="1658"/>
      <c r="I26" s="1658"/>
      <c r="J26" s="1658"/>
      <c r="K26" s="1658"/>
      <c r="L26" s="1658"/>
      <c r="M26" s="1658"/>
      <c r="N26" s="1658"/>
      <c r="O26" s="1658"/>
      <c r="P26" s="1658"/>
      <c r="Q26" s="1658"/>
      <c r="R26" s="1658"/>
      <c r="S26" s="1658"/>
      <c r="T26" s="1658"/>
      <c r="U26" s="1658"/>
      <c r="V26" s="1658"/>
      <c r="W26" s="1658"/>
      <c r="X26" s="1658"/>
      <c r="Y26" s="1659"/>
      <c r="Z26" s="426"/>
      <c r="AC26" s="51"/>
    </row>
    <row r="27" spans="1:29" ht="18" customHeight="1" thickBot="1">
      <c r="A27" s="1649">
        <v>8</v>
      </c>
      <c r="B27" s="1234" t="s">
        <v>980</v>
      </c>
      <c r="C27" s="1235"/>
      <c r="D27" s="1235"/>
      <c r="E27" s="1235"/>
      <c r="F27" s="1236"/>
      <c r="G27" s="1236"/>
      <c r="H27" s="1236"/>
      <c r="I27" s="1237"/>
      <c r="J27" s="1237"/>
      <c r="K27" s="1237"/>
      <c r="L27" s="1237"/>
      <c r="M27" s="1237"/>
      <c r="N27" s="1237"/>
      <c r="O27" s="1235"/>
      <c r="P27" s="1236"/>
      <c r="Q27" s="1236"/>
      <c r="R27" s="1236"/>
      <c r="S27" s="1236"/>
      <c r="T27" s="1237"/>
      <c r="U27" s="1235"/>
      <c r="V27" s="1150"/>
      <c r="W27" s="1150"/>
      <c r="X27" s="1150"/>
      <c r="Y27" s="1238"/>
      <c r="Z27" s="540"/>
      <c r="AA27" s="426"/>
      <c r="AC27" s="51"/>
    </row>
    <row r="28" spans="1:29" ht="53.25" customHeight="1" thickBot="1">
      <c r="A28" s="1650"/>
      <c r="B28" s="1657"/>
      <c r="C28" s="1658"/>
      <c r="D28" s="1658"/>
      <c r="E28" s="1658"/>
      <c r="F28" s="1658"/>
      <c r="G28" s="1658"/>
      <c r="H28" s="1658"/>
      <c r="I28" s="1658"/>
      <c r="J28" s="1658"/>
      <c r="K28" s="1658"/>
      <c r="L28" s="1658"/>
      <c r="M28" s="1658"/>
      <c r="N28" s="1658"/>
      <c r="O28" s="1658"/>
      <c r="P28" s="1658"/>
      <c r="Q28" s="1658"/>
      <c r="R28" s="1658"/>
      <c r="S28" s="1658"/>
      <c r="T28" s="1658"/>
      <c r="U28" s="1658"/>
      <c r="V28" s="1658"/>
      <c r="W28" s="1658"/>
      <c r="X28" s="1658"/>
      <c r="Y28" s="1659"/>
      <c r="Z28" s="426"/>
      <c r="AA28" s="166" t="str">
        <f>IF(B28="","×","○")</f>
        <v>×</v>
      </c>
      <c r="AC28" s="51"/>
    </row>
  </sheetData>
  <sheetProtection algorithmName="SHA-512" hashValue="pRya4e6CTYxTRjx/CVhpXQ9a68uNtObfya/kRj9NZmnY7zS5Xs5YgseY2zoIBhRWLjEnh3323kKPtk2UjmXXrw==" saltValue="gYL7pFO9Y6rRVExJhEtD9w==" spinCount="100000" sheet="1" selectLockedCells="1"/>
  <mergeCells count="25">
    <mergeCell ref="Z2:Z5"/>
    <mergeCell ref="G4:Y4"/>
    <mergeCell ref="Q7:U7"/>
    <mergeCell ref="A7:A12"/>
    <mergeCell ref="A16:A18"/>
    <mergeCell ref="Q13:U13"/>
    <mergeCell ref="B10:Y10"/>
    <mergeCell ref="B15:Y15"/>
    <mergeCell ref="B18:Y18"/>
    <mergeCell ref="Q16:U16"/>
    <mergeCell ref="V16:Y16"/>
    <mergeCell ref="B12:Y12"/>
    <mergeCell ref="A13:A15"/>
    <mergeCell ref="A25:A26"/>
    <mergeCell ref="A27:A28"/>
    <mergeCell ref="B24:Y24"/>
    <mergeCell ref="B20:Y20"/>
    <mergeCell ref="B26:Y26"/>
    <mergeCell ref="B22:Y22"/>
    <mergeCell ref="B28:Y28"/>
    <mergeCell ref="A1:Y1"/>
    <mergeCell ref="A2:X2"/>
    <mergeCell ref="A21:A22"/>
    <mergeCell ref="A23:A24"/>
    <mergeCell ref="A19:A20"/>
  </mergeCells>
  <phoneticPr fontId="8"/>
  <dataValidations count="2">
    <dataValidation type="list" allowBlank="1" showInputMessage="1" showErrorMessage="1" error="選択肢から選んでください" sqref="Q13 Q16 Q7" xr:uid="{00000000-0002-0000-1000-000000000000}">
      <formula1>"はい,いいえ"</formula1>
    </dataValidation>
    <dataValidation allowBlank="1" showInputMessage="1" showErrorMessage="1" prompt="表紙シートの病院名を反映" sqref="G4:Y4" xr:uid="{00000000-0002-0000-1000-000001000000}"/>
  </dataValidations>
  <printOptions horizontalCentered="1"/>
  <pageMargins left="0.39370078740157483" right="0.39370078740157483" top="0.59055118110236227" bottom="0.59055118110236227" header="0.35433070866141736" footer="0.27559055118110237"/>
  <pageSetup paperSize="9" scale="76" fitToHeight="0" orientation="portrait" cellComments="asDisplayed" r:id="rId1"/>
  <headerFooter>
    <oddFooter>&amp;C&amp;P/&amp;N&amp;R&amp;A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theme="0"/>
    <pageSetUpPr fitToPage="1"/>
  </sheetPr>
  <dimension ref="A1:N64"/>
  <sheetViews>
    <sheetView view="pageBreakPreview" zoomScaleNormal="100" zoomScaleSheetLayoutView="100" workbookViewId="0">
      <selection activeCell="C8" sqref="C8"/>
    </sheetView>
  </sheetViews>
  <sheetFormatPr defaultColWidth="9" defaultRowHeight="13.2"/>
  <cols>
    <col min="1" max="1" width="5.6640625" style="493" customWidth="1"/>
    <col min="2" max="2" width="34.21875" style="493" customWidth="1"/>
    <col min="3" max="6" width="20.6640625" style="493" customWidth="1"/>
    <col min="7" max="7" width="11.33203125" style="493" customWidth="1"/>
    <col min="8" max="8" width="2.6640625" style="493" customWidth="1"/>
    <col min="9" max="10" width="6" style="493" hidden="1" customWidth="1"/>
    <col min="11" max="11" width="2.21875" style="531" customWidth="1"/>
    <col min="12" max="12" width="82.77734375" style="583" bestFit="1" customWidth="1"/>
    <col min="13" max="14" width="0" style="493" hidden="1" customWidth="1"/>
    <col min="15" max="16384" width="9" style="493"/>
  </cols>
  <sheetData>
    <row r="1" spans="1:14" s="542" customFormat="1" ht="20.25" customHeight="1" thickBot="1">
      <c r="A1" s="1672" t="s">
        <v>981</v>
      </c>
      <c r="B1" s="1672"/>
      <c r="C1" s="1672"/>
      <c r="D1" s="1672"/>
      <c r="E1" s="1672"/>
      <c r="F1" s="1672"/>
      <c r="G1" s="1672"/>
      <c r="H1" s="541"/>
      <c r="I1" s="541"/>
      <c r="K1" s="59"/>
      <c r="L1" s="543"/>
    </row>
    <row r="2" spans="1:14" s="542" customFormat="1" ht="24.9" customHeight="1" thickTop="1" thickBot="1">
      <c r="A2" s="1321" t="s">
        <v>934</v>
      </c>
      <c r="B2" s="1321"/>
      <c r="C2" s="1321"/>
      <c r="D2" s="1321"/>
      <c r="E2" s="1321"/>
      <c r="F2" s="1403"/>
      <c r="G2" s="408" t="str">
        <f>IF(COUNTIF(I8:J36,"×")&gt;=1,"未入力あり","入力済")</f>
        <v>未入力あり</v>
      </c>
      <c r="H2" s="544"/>
      <c r="I2" s="545"/>
      <c r="J2" s="1671"/>
      <c r="K2" s="59"/>
      <c r="L2" s="543"/>
    </row>
    <row r="3" spans="1:14" s="542" customFormat="1" ht="5.0999999999999996" customHeight="1" thickTop="1">
      <c r="A3" s="546"/>
      <c r="B3" s="546"/>
      <c r="C3" s="546"/>
      <c r="D3" s="546"/>
      <c r="E3" s="546"/>
      <c r="F3" s="546"/>
      <c r="G3" s="547"/>
      <c r="H3" s="547"/>
      <c r="I3" s="547"/>
      <c r="J3" s="1671"/>
      <c r="K3" s="464"/>
      <c r="L3" s="543"/>
    </row>
    <row r="4" spans="1:14" s="542" customFormat="1" ht="20.25" customHeight="1">
      <c r="A4" s="546"/>
      <c r="B4" s="546"/>
      <c r="C4" s="546"/>
      <c r="D4" s="548" t="s">
        <v>982</v>
      </c>
      <c r="E4" s="1675">
        <f>表紙!E3</f>
        <v>0</v>
      </c>
      <c r="F4" s="1676"/>
      <c r="G4" s="1677"/>
      <c r="H4" s="549"/>
      <c r="I4" s="549"/>
      <c r="J4" s="1671"/>
      <c r="K4" s="59"/>
      <c r="L4" s="543"/>
    </row>
    <row r="5" spans="1:14" s="542" customFormat="1" ht="20.25" customHeight="1">
      <c r="A5" s="546"/>
      <c r="B5" s="546"/>
      <c r="C5" s="546"/>
      <c r="D5" s="1679" t="s">
        <v>1625</v>
      </c>
      <c r="E5" s="1679"/>
      <c r="F5" s="1679"/>
      <c r="J5" s="550"/>
      <c r="K5" s="59"/>
      <c r="L5" s="543"/>
    </row>
    <row r="6" spans="1:14" s="542" customFormat="1" ht="22.5" customHeight="1">
      <c r="A6" s="1673"/>
      <c r="B6" s="1673"/>
      <c r="C6" s="1673"/>
      <c r="D6" s="1673"/>
      <c r="E6" s="1673"/>
      <c r="F6" s="1673"/>
      <c r="G6" s="1673"/>
      <c r="H6" s="551"/>
      <c r="I6" s="551"/>
      <c r="J6" s="552"/>
      <c r="K6" s="553"/>
      <c r="L6" s="554" t="s">
        <v>238</v>
      </c>
    </row>
    <row r="7" spans="1:14" s="542" customFormat="1" ht="69.900000000000006" customHeight="1" thickBot="1">
      <c r="A7" s="1678" t="s">
        <v>983</v>
      </c>
      <c r="B7" s="1678"/>
      <c r="C7" s="1678"/>
      <c r="D7" s="1678"/>
      <c r="E7" s="1678"/>
      <c r="F7" s="1678"/>
      <c r="G7" s="1678"/>
      <c r="H7" s="551"/>
      <c r="I7" s="551"/>
      <c r="J7" s="552"/>
      <c r="K7" s="553"/>
      <c r="L7" s="141"/>
    </row>
    <row r="8" spans="1:14" s="542" customFormat="1" ht="20.100000000000001" customHeight="1" thickBot="1">
      <c r="A8" s="171" t="s">
        <v>984</v>
      </c>
      <c r="C8" s="308"/>
      <c r="D8" s="555" t="s">
        <v>459</v>
      </c>
      <c r="I8" s="542" t="str">
        <f>IF(C8="","×","○")</f>
        <v>×</v>
      </c>
      <c r="J8" s="552"/>
      <c r="K8" s="553"/>
      <c r="L8" s="141"/>
      <c r="M8" s="556">
        <v>0</v>
      </c>
      <c r="N8" s="556">
        <v>9400</v>
      </c>
    </row>
    <row r="9" spans="1:14" ht="46.5" customHeight="1">
      <c r="A9" s="557" t="s">
        <v>985</v>
      </c>
      <c r="B9" s="161"/>
      <c r="D9" s="558"/>
      <c r="E9" s="558"/>
      <c r="F9" s="558"/>
      <c r="G9" s="558"/>
      <c r="H9" s="558"/>
      <c r="I9" s="558"/>
      <c r="J9" s="492"/>
      <c r="L9" s="141"/>
    </row>
    <row r="10" spans="1:14" ht="20.25" customHeight="1" thickBot="1">
      <c r="A10" s="559"/>
      <c r="B10" s="560" t="s">
        <v>986</v>
      </c>
      <c r="C10" s="561" t="s">
        <v>987</v>
      </c>
      <c r="D10" s="558"/>
      <c r="E10" s="558"/>
      <c r="F10" s="558"/>
      <c r="L10" s="141"/>
    </row>
    <row r="11" spans="1:14" ht="20.25" customHeight="1" thickBot="1">
      <c r="A11" s="559">
        <v>1</v>
      </c>
      <c r="B11" s="560" t="s">
        <v>988</v>
      </c>
      <c r="C11" s="308"/>
      <c r="D11" s="558"/>
      <c r="E11" s="558"/>
      <c r="F11" s="558"/>
      <c r="I11" s="542" t="str">
        <f>IF(C11="","×","○")</f>
        <v>×</v>
      </c>
      <c r="L11" s="141"/>
      <c r="M11" s="562">
        <v>0</v>
      </c>
      <c r="N11" s="563">
        <v>10000</v>
      </c>
    </row>
    <row r="12" spans="1:14" s="542" customFormat="1" ht="20.25" customHeight="1" thickBot="1">
      <c r="A12" s="559">
        <v>2</v>
      </c>
      <c r="B12" s="560" t="s">
        <v>989</v>
      </c>
      <c r="C12" s="308"/>
      <c r="D12" s="558"/>
      <c r="E12" s="558"/>
      <c r="F12" s="558"/>
      <c r="I12" s="542" t="str">
        <f>IF(C12="","×","○")</f>
        <v>×</v>
      </c>
      <c r="K12" s="564"/>
      <c r="L12" s="141"/>
      <c r="M12" s="556">
        <v>0</v>
      </c>
      <c r="N12" s="565">
        <v>2000</v>
      </c>
    </row>
    <row r="13" spans="1:14" s="542" customFormat="1" ht="20.25" customHeight="1" thickBot="1">
      <c r="A13" s="559">
        <v>3</v>
      </c>
      <c r="B13" s="560" t="s">
        <v>990</v>
      </c>
      <c r="C13" s="308"/>
      <c r="D13" s="558"/>
      <c r="E13" s="558"/>
      <c r="F13" s="558"/>
      <c r="I13" s="542" t="str">
        <f>IF(C13="","×","○")</f>
        <v>×</v>
      </c>
      <c r="J13" s="566"/>
      <c r="K13" s="567"/>
      <c r="L13" s="141"/>
      <c r="M13" s="556">
        <v>0</v>
      </c>
      <c r="N13" s="565">
        <v>1500</v>
      </c>
    </row>
    <row r="14" spans="1:14" s="542" customFormat="1" ht="20.25" customHeight="1">
      <c r="A14" s="568"/>
      <c r="B14" s="569" t="s">
        <v>991</v>
      </c>
      <c r="C14" s="570">
        <f>SUM(C11:C13)</f>
        <v>0</v>
      </c>
      <c r="D14" s="558"/>
      <c r="E14" s="558"/>
      <c r="F14" s="558"/>
      <c r="J14" s="566"/>
      <c r="K14" s="567"/>
      <c r="L14" s="141"/>
    </row>
    <row r="15" spans="1:14" s="542" customFormat="1" ht="20.100000000000001" customHeight="1">
      <c r="A15" s="1046" t="s">
        <v>1701</v>
      </c>
      <c r="B15" s="166"/>
      <c r="C15" s="166"/>
      <c r="D15" s="546"/>
      <c r="E15" s="546"/>
      <c r="F15" s="546"/>
      <c r="G15" s="546"/>
      <c r="H15" s="546"/>
      <c r="I15" s="546"/>
      <c r="J15" s="566"/>
      <c r="K15" s="567"/>
      <c r="L15" s="142"/>
    </row>
    <row r="16" spans="1:14" s="542" customFormat="1" ht="46.5" customHeight="1">
      <c r="A16" s="1674" t="s">
        <v>992</v>
      </c>
      <c r="B16" s="1674"/>
      <c r="C16" s="1674"/>
      <c r="D16" s="1674"/>
      <c r="E16" s="1674"/>
      <c r="F16" s="1674"/>
      <c r="G16" s="1674"/>
      <c r="H16" s="718"/>
      <c r="I16" s="571"/>
      <c r="J16" s="566"/>
      <c r="K16" s="567"/>
      <c r="L16" s="142"/>
    </row>
    <row r="17" spans="1:14">
      <c r="J17" s="566" t="s">
        <v>993</v>
      </c>
      <c r="K17" s="567"/>
      <c r="L17" s="142"/>
    </row>
    <row r="18" spans="1:14" s="542" customFormat="1" ht="20.25" customHeight="1" thickBot="1">
      <c r="A18" s="572"/>
      <c r="B18" s="573" t="s">
        <v>994</v>
      </c>
      <c r="C18" s="574" t="s">
        <v>995</v>
      </c>
      <c r="D18" s="1669" t="s">
        <v>994</v>
      </c>
      <c r="E18" s="1670"/>
      <c r="F18" s="574" t="s">
        <v>995</v>
      </c>
      <c r="J18" s="566"/>
      <c r="K18" s="567"/>
      <c r="L18" s="142"/>
    </row>
    <row r="19" spans="1:14" s="542" customFormat="1" ht="21" customHeight="1" thickBot="1">
      <c r="A19" s="575"/>
      <c r="B19" s="576" t="s">
        <v>996</v>
      </c>
      <c r="C19" s="308"/>
      <c r="D19" s="576" t="s">
        <v>997</v>
      </c>
      <c r="E19" s="576"/>
      <c r="F19" s="308"/>
      <c r="I19" s="542" t="str">
        <f t="shared" ref="I19:I25" si="0">IF(C19="","×","○")</f>
        <v>×</v>
      </c>
      <c r="J19" s="542" t="str">
        <f>IF(F19="","×","○")</f>
        <v>×</v>
      </c>
      <c r="K19" s="567"/>
      <c r="L19" s="142"/>
      <c r="M19" s="556">
        <v>0</v>
      </c>
      <c r="N19" s="565">
        <v>3000</v>
      </c>
    </row>
    <row r="20" spans="1:14" s="542" customFormat="1" ht="20.25" customHeight="1" thickBot="1">
      <c r="A20" s="575"/>
      <c r="B20" s="576" t="s">
        <v>998</v>
      </c>
      <c r="C20" s="308"/>
      <c r="D20" s="576" t="s">
        <v>999</v>
      </c>
      <c r="E20" s="576"/>
      <c r="F20" s="308"/>
      <c r="I20" s="542" t="str">
        <f t="shared" si="0"/>
        <v>×</v>
      </c>
      <c r="J20" s="542" t="str">
        <f t="shared" ref="J20:J33" si="1">IF(F20="","×","○")</f>
        <v>×</v>
      </c>
      <c r="K20" s="567"/>
      <c r="L20" s="142"/>
      <c r="M20" s="556">
        <v>0</v>
      </c>
      <c r="N20" s="565">
        <v>3000</v>
      </c>
    </row>
    <row r="21" spans="1:14" s="542" customFormat="1" ht="20.25" customHeight="1" thickBot="1">
      <c r="A21" s="575"/>
      <c r="B21" s="576" t="s">
        <v>1000</v>
      </c>
      <c r="C21" s="308"/>
      <c r="D21" s="1667" t="s">
        <v>1001</v>
      </c>
      <c r="E21" s="1668"/>
      <c r="F21" s="308"/>
      <c r="I21" s="542" t="str">
        <f t="shared" si="0"/>
        <v>×</v>
      </c>
      <c r="J21" s="542" t="str">
        <f t="shared" si="1"/>
        <v>×</v>
      </c>
      <c r="K21" s="567"/>
      <c r="L21" s="142"/>
      <c r="M21" s="556">
        <v>0</v>
      </c>
      <c r="N21" s="565">
        <v>3000</v>
      </c>
    </row>
    <row r="22" spans="1:14" s="542" customFormat="1" ht="20.25" customHeight="1" thickBot="1">
      <c r="A22" s="575"/>
      <c r="B22" s="1047" t="s">
        <v>1702</v>
      </c>
      <c r="C22" s="308"/>
      <c r="D22" s="1667" t="s">
        <v>1002</v>
      </c>
      <c r="E22" s="1668"/>
      <c r="F22" s="308"/>
      <c r="I22" s="542" t="str">
        <f t="shared" si="0"/>
        <v>×</v>
      </c>
      <c r="J22" s="542" t="str">
        <f t="shared" si="1"/>
        <v>×</v>
      </c>
      <c r="K22" s="567"/>
      <c r="L22" s="142"/>
      <c r="M22" s="556">
        <v>0</v>
      </c>
      <c r="N22" s="565">
        <v>3000</v>
      </c>
    </row>
    <row r="23" spans="1:14" s="542" customFormat="1" ht="20.25" customHeight="1" thickBot="1">
      <c r="A23" s="575"/>
      <c r="B23" s="577" t="s">
        <v>1003</v>
      </c>
      <c r="C23" s="308"/>
      <c r="D23" s="578" t="s">
        <v>1004</v>
      </c>
      <c r="E23" s="579"/>
      <c r="F23" s="308"/>
      <c r="I23" s="542" t="str">
        <f t="shared" si="0"/>
        <v>×</v>
      </c>
      <c r="J23" s="542" t="str">
        <f t="shared" si="1"/>
        <v>×</v>
      </c>
      <c r="K23" s="567"/>
      <c r="L23" s="143"/>
      <c r="M23" s="556">
        <v>0</v>
      </c>
      <c r="N23" s="565">
        <v>3000</v>
      </c>
    </row>
    <row r="24" spans="1:14" s="542" customFormat="1" ht="20.25" customHeight="1" thickBot="1">
      <c r="A24" s="575"/>
      <c r="B24" s="577" t="s">
        <v>1005</v>
      </c>
      <c r="C24" s="308"/>
      <c r="D24" s="578" t="s">
        <v>1006</v>
      </c>
      <c r="E24" s="579"/>
      <c r="F24" s="308"/>
      <c r="I24" s="542" t="str">
        <f t="shared" si="0"/>
        <v>×</v>
      </c>
      <c r="J24" s="542" t="str">
        <f t="shared" si="1"/>
        <v>×</v>
      </c>
      <c r="K24" s="567"/>
      <c r="L24" s="142"/>
      <c r="M24" s="556">
        <v>0</v>
      </c>
      <c r="N24" s="565">
        <v>3000</v>
      </c>
    </row>
    <row r="25" spans="1:14" s="542" customFormat="1" ht="24" customHeight="1" thickBot="1">
      <c r="A25" s="575"/>
      <c r="B25" s="577" t="s">
        <v>1007</v>
      </c>
      <c r="C25" s="308"/>
      <c r="D25" s="578" t="s">
        <v>1008</v>
      </c>
      <c r="E25" s="576"/>
      <c r="F25" s="308"/>
      <c r="I25" s="542" t="str">
        <f t="shared" si="0"/>
        <v>×</v>
      </c>
      <c r="J25" s="542" t="str">
        <f t="shared" si="1"/>
        <v>×</v>
      </c>
      <c r="K25" s="567"/>
      <c r="L25" s="142"/>
      <c r="M25" s="556">
        <v>0</v>
      </c>
      <c r="N25" s="565">
        <v>3000</v>
      </c>
    </row>
    <row r="26" spans="1:14" s="542" customFormat="1" ht="24" customHeight="1" thickBot="1">
      <c r="A26" s="575"/>
      <c r="B26" s="576" t="s">
        <v>1009</v>
      </c>
      <c r="C26" s="308"/>
      <c r="D26" s="578" t="s">
        <v>1010</v>
      </c>
      <c r="E26" s="576"/>
      <c r="F26" s="308"/>
      <c r="I26" s="542" t="str">
        <f t="shared" ref="I26:I36" si="2">IF(C26="","×","○")</f>
        <v>×</v>
      </c>
      <c r="J26" s="542" t="str">
        <f t="shared" si="1"/>
        <v>×</v>
      </c>
      <c r="K26" s="567"/>
      <c r="L26" s="142"/>
      <c r="M26" s="556">
        <v>0</v>
      </c>
      <c r="N26" s="565">
        <v>3000</v>
      </c>
    </row>
    <row r="27" spans="1:14" s="542" customFormat="1" ht="24" customHeight="1" thickBot="1">
      <c r="A27" s="575"/>
      <c r="B27" s="576" t="s">
        <v>1011</v>
      </c>
      <c r="C27" s="308"/>
      <c r="D27" s="578" t="s">
        <v>1012</v>
      </c>
      <c r="E27" s="576"/>
      <c r="F27" s="308"/>
      <c r="I27" s="542" t="str">
        <f t="shared" si="2"/>
        <v>×</v>
      </c>
      <c r="J27" s="542" t="str">
        <f t="shared" si="1"/>
        <v>×</v>
      </c>
      <c r="K27" s="567"/>
      <c r="L27" s="142"/>
      <c r="M27" s="556">
        <v>0</v>
      </c>
      <c r="N27" s="565">
        <v>3000</v>
      </c>
    </row>
    <row r="28" spans="1:14" s="542" customFormat="1" ht="24" customHeight="1" thickBot="1">
      <c r="A28" s="575"/>
      <c r="B28" s="576" t="s">
        <v>1013</v>
      </c>
      <c r="C28" s="308"/>
      <c r="D28" s="578" t="s">
        <v>1014</v>
      </c>
      <c r="E28" s="576"/>
      <c r="F28" s="308"/>
      <c r="I28" s="542" t="str">
        <f t="shared" si="2"/>
        <v>×</v>
      </c>
      <c r="J28" s="542" t="str">
        <f t="shared" si="1"/>
        <v>×</v>
      </c>
      <c r="K28" s="567"/>
      <c r="L28" s="142"/>
      <c r="M28" s="556">
        <v>0</v>
      </c>
      <c r="N28" s="565">
        <v>3000</v>
      </c>
    </row>
    <row r="29" spans="1:14" s="542" customFormat="1" ht="24" customHeight="1" thickBot="1">
      <c r="A29" s="575"/>
      <c r="B29" s="576" t="s">
        <v>1015</v>
      </c>
      <c r="C29" s="308"/>
      <c r="D29" s="578" t="s">
        <v>1016</v>
      </c>
      <c r="E29" s="576"/>
      <c r="F29" s="308"/>
      <c r="I29" s="542" t="str">
        <f t="shared" si="2"/>
        <v>×</v>
      </c>
      <c r="J29" s="542" t="str">
        <f t="shared" si="1"/>
        <v>×</v>
      </c>
      <c r="K29" s="567"/>
      <c r="L29" s="142"/>
      <c r="M29" s="556">
        <v>0</v>
      </c>
      <c r="N29" s="565">
        <v>3000</v>
      </c>
    </row>
    <row r="30" spans="1:14" s="542" customFormat="1" ht="24" customHeight="1" thickBot="1">
      <c r="A30" s="575"/>
      <c r="B30" s="576" t="s">
        <v>1017</v>
      </c>
      <c r="C30" s="308"/>
      <c r="D30" s="578" t="s">
        <v>1018</v>
      </c>
      <c r="E30" s="576"/>
      <c r="F30" s="308"/>
      <c r="I30" s="542" t="str">
        <f t="shared" si="2"/>
        <v>×</v>
      </c>
      <c r="J30" s="542" t="str">
        <f t="shared" si="1"/>
        <v>×</v>
      </c>
      <c r="K30" s="567"/>
      <c r="L30" s="142"/>
      <c r="M30" s="556">
        <v>0</v>
      </c>
      <c r="N30" s="565">
        <v>3000</v>
      </c>
    </row>
    <row r="31" spans="1:14" s="542" customFormat="1" ht="24" customHeight="1" thickBot="1">
      <c r="A31" s="575"/>
      <c r="B31" s="576" t="s">
        <v>1019</v>
      </c>
      <c r="C31" s="308"/>
      <c r="D31" s="578" t="s">
        <v>1020</v>
      </c>
      <c r="E31" s="576"/>
      <c r="F31" s="308"/>
      <c r="I31" s="542" t="str">
        <f t="shared" si="2"/>
        <v>×</v>
      </c>
      <c r="J31" s="542" t="str">
        <f t="shared" si="1"/>
        <v>×</v>
      </c>
      <c r="K31" s="567"/>
      <c r="L31" s="142"/>
      <c r="M31" s="556">
        <v>0</v>
      </c>
      <c r="N31" s="565">
        <v>3000</v>
      </c>
    </row>
    <row r="32" spans="1:14" s="542" customFormat="1" ht="24" customHeight="1" thickBot="1">
      <c r="A32" s="575"/>
      <c r="B32" s="576" t="s">
        <v>1021</v>
      </c>
      <c r="C32" s="308"/>
      <c r="D32" s="578" t="s">
        <v>1022</v>
      </c>
      <c r="E32" s="576"/>
      <c r="F32" s="308"/>
      <c r="I32" s="542" t="str">
        <f t="shared" si="2"/>
        <v>×</v>
      </c>
      <c r="J32" s="542" t="str">
        <f t="shared" si="1"/>
        <v>×</v>
      </c>
      <c r="K32" s="564"/>
      <c r="L32" s="142"/>
      <c r="M32" s="556">
        <v>0</v>
      </c>
      <c r="N32" s="565">
        <v>3000</v>
      </c>
    </row>
    <row r="33" spans="1:14" s="542" customFormat="1" ht="24" customHeight="1" thickBot="1">
      <c r="A33" s="575"/>
      <c r="B33" s="576" t="s">
        <v>1023</v>
      </c>
      <c r="C33" s="308"/>
      <c r="D33" s="578" t="s">
        <v>1024</v>
      </c>
      <c r="E33" s="576"/>
      <c r="F33" s="308"/>
      <c r="I33" s="542" t="str">
        <f t="shared" si="2"/>
        <v>×</v>
      </c>
      <c r="J33" s="542" t="str">
        <f t="shared" si="1"/>
        <v>×</v>
      </c>
      <c r="K33" s="564"/>
      <c r="L33" s="142"/>
      <c r="M33" s="556">
        <v>0</v>
      </c>
      <c r="N33" s="565">
        <v>3000</v>
      </c>
    </row>
    <row r="34" spans="1:14" s="542" customFormat="1" ht="24" customHeight="1" thickBot="1">
      <c r="A34" s="575"/>
      <c r="B34" s="576" t="s">
        <v>1025</v>
      </c>
      <c r="C34" s="308"/>
      <c r="D34" s="1665"/>
      <c r="E34" s="1666"/>
      <c r="F34" s="308"/>
      <c r="I34" s="542" t="str">
        <f t="shared" si="2"/>
        <v>×</v>
      </c>
      <c r="K34" s="564"/>
      <c r="L34" s="142"/>
      <c r="M34" s="556">
        <v>0</v>
      </c>
      <c r="N34" s="565">
        <v>3000</v>
      </c>
    </row>
    <row r="35" spans="1:14" s="542" customFormat="1" ht="24" customHeight="1" thickBot="1">
      <c r="A35" s="575"/>
      <c r="B35" s="576" t="s">
        <v>1026</v>
      </c>
      <c r="C35" s="308"/>
      <c r="D35" s="1665"/>
      <c r="E35" s="1666"/>
      <c r="F35" s="308"/>
      <c r="I35" s="542" t="str">
        <f t="shared" si="2"/>
        <v>×</v>
      </c>
      <c r="K35" s="564"/>
      <c r="L35" s="142"/>
      <c r="M35" s="556">
        <v>0</v>
      </c>
      <c r="N35" s="565">
        <v>3000</v>
      </c>
    </row>
    <row r="36" spans="1:14" s="558" customFormat="1" ht="24" customHeight="1" thickBot="1">
      <c r="A36" s="575"/>
      <c r="B36" s="576" t="s">
        <v>1027</v>
      </c>
      <c r="C36" s="308"/>
      <c r="D36" s="1665"/>
      <c r="E36" s="1666"/>
      <c r="F36" s="308"/>
      <c r="I36" s="542" t="str">
        <f t="shared" si="2"/>
        <v>×</v>
      </c>
      <c r="J36" s="542"/>
      <c r="K36" s="580"/>
      <c r="L36" s="142"/>
      <c r="M36" s="556">
        <v>0</v>
      </c>
      <c r="N36" s="565">
        <v>3000</v>
      </c>
    </row>
    <row r="37" spans="1:14" ht="20.25" customHeight="1">
      <c r="A37" s="546"/>
      <c r="B37" s="581"/>
      <c r="C37" s="582"/>
      <c r="D37" s="546"/>
      <c r="E37" s="546"/>
      <c r="F37" s="546"/>
      <c r="G37" s="546"/>
      <c r="H37" s="546"/>
      <c r="I37" s="546"/>
      <c r="L37" s="144"/>
    </row>
    <row r="38" spans="1:14">
      <c r="J38" s="566" t="s">
        <v>1028</v>
      </c>
      <c r="K38" s="567"/>
    </row>
    <row r="39" spans="1:14">
      <c r="J39" s="566" t="s">
        <v>1029</v>
      </c>
      <c r="K39" s="567"/>
    </row>
    <row r="40" spans="1:14">
      <c r="J40" s="566" t="s">
        <v>1030</v>
      </c>
      <c r="K40" s="567"/>
    </row>
    <row r="41" spans="1:14">
      <c r="J41" s="566" t="s">
        <v>1031</v>
      </c>
      <c r="K41" s="567"/>
    </row>
    <row r="42" spans="1:14">
      <c r="J42" s="566" t="s">
        <v>1032</v>
      </c>
      <c r="K42" s="567"/>
    </row>
    <row r="43" spans="1:14">
      <c r="J43" s="566" t="s">
        <v>1033</v>
      </c>
      <c r="K43" s="567"/>
    </row>
    <row r="44" spans="1:14">
      <c r="J44" s="566" t="s">
        <v>993</v>
      </c>
      <c r="K44" s="567"/>
    </row>
    <row r="45" spans="1:14">
      <c r="J45" s="566" t="s">
        <v>1034</v>
      </c>
      <c r="K45" s="567"/>
    </row>
    <row r="46" spans="1:14">
      <c r="J46" s="566" t="s">
        <v>1035</v>
      </c>
      <c r="K46" s="567"/>
    </row>
    <row r="47" spans="1:14">
      <c r="J47" s="566" t="s">
        <v>1036</v>
      </c>
      <c r="K47" s="567"/>
    </row>
    <row r="48" spans="1:14">
      <c r="J48" s="566" t="s">
        <v>1037</v>
      </c>
      <c r="K48" s="567"/>
    </row>
    <row r="49" spans="10:11">
      <c r="J49" s="566" t="s">
        <v>1038</v>
      </c>
      <c r="K49" s="567"/>
    </row>
    <row r="50" spans="10:11">
      <c r="J50" s="566" t="s">
        <v>1039</v>
      </c>
      <c r="K50" s="567"/>
    </row>
    <row r="51" spans="10:11">
      <c r="J51" s="566" t="s">
        <v>1040</v>
      </c>
      <c r="K51" s="567"/>
    </row>
    <row r="52" spans="10:11">
      <c r="J52" s="566" t="s">
        <v>1041</v>
      </c>
      <c r="K52" s="567"/>
    </row>
    <row r="53" spans="10:11">
      <c r="J53" s="566" t="s">
        <v>1042</v>
      </c>
      <c r="K53" s="567"/>
    </row>
    <row r="54" spans="10:11">
      <c r="J54" s="566" t="s">
        <v>1043</v>
      </c>
      <c r="K54" s="567"/>
    </row>
    <row r="55" spans="10:11">
      <c r="J55" s="566" t="s">
        <v>1044</v>
      </c>
      <c r="K55" s="567"/>
    </row>
    <row r="56" spans="10:11">
      <c r="J56" s="566" t="s">
        <v>1045</v>
      </c>
      <c r="K56" s="567"/>
    </row>
    <row r="57" spans="10:11">
      <c r="J57" s="566" t="s">
        <v>1046</v>
      </c>
      <c r="K57" s="567"/>
    </row>
    <row r="58" spans="10:11">
      <c r="J58" s="566" t="s">
        <v>1047</v>
      </c>
      <c r="K58" s="567"/>
    </row>
    <row r="59" spans="10:11">
      <c r="J59" s="566" t="s">
        <v>1048</v>
      </c>
      <c r="K59" s="567"/>
    </row>
    <row r="60" spans="10:11">
      <c r="J60" s="566" t="s">
        <v>1049</v>
      </c>
      <c r="K60" s="567"/>
    </row>
    <row r="61" spans="10:11">
      <c r="J61" s="566" t="s">
        <v>1050</v>
      </c>
      <c r="K61" s="567"/>
    </row>
    <row r="62" spans="10:11">
      <c r="J62" s="566" t="s">
        <v>1051</v>
      </c>
      <c r="K62" s="567"/>
    </row>
    <row r="63" spans="10:11">
      <c r="J63" s="566" t="s">
        <v>1052</v>
      </c>
      <c r="K63" s="567"/>
    </row>
    <row r="64" spans="10:11">
      <c r="J64" s="566" t="s">
        <v>1053</v>
      </c>
      <c r="K64" s="567"/>
    </row>
  </sheetData>
  <sheetProtection algorithmName="SHA-512" hashValue="LkUQKxjrm/Qvd40+tbFTCUOSzH4HgKmSva3WZ43WU9jED76JSlyWX3QH6PYmSfjNreqIAzh/ywwTIbn6JAsmzQ==" saltValue="o3k8jaI0Bo+ipfjQJRlriw==" spinCount="100000" sheet="1" selectLockedCells="1"/>
  <protectedRanges>
    <protectedRange sqref="C8 C11:C13 C19:C36 F19:F36" name="範囲3"/>
    <protectedRange sqref="C8 C11:C13 C19:C36 F19:F36" name="範囲2"/>
  </protectedRanges>
  <mergeCells count="14">
    <mergeCell ref="J2:J4"/>
    <mergeCell ref="A1:G1"/>
    <mergeCell ref="A6:G6"/>
    <mergeCell ref="A16:G16"/>
    <mergeCell ref="E4:G4"/>
    <mergeCell ref="A2:F2"/>
    <mergeCell ref="A7:G7"/>
    <mergeCell ref="D5:F5"/>
    <mergeCell ref="D35:E35"/>
    <mergeCell ref="D36:E36"/>
    <mergeCell ref="D22:E22"/>
    <mergeCell ref="D21:E21"/>
    <mergeCell ref="D18:E18"/>
    <mergeCell ref="D34:E34"/>
  </mergeCells>
  <phoneticPr fontId="8"/>
  <dataValidations count="5">
    <dataValidation allowBlank="1" showInputMessage="1" showErrorMessage="1" prompt="表紙シートの病院名を反映" sqref="E4:I4" xr:uid="{00000000-0002-0000-1100-000000000000}"/>
    <dataValidation type="list" allowBlank="1" showInputMessage="1" showErrorMessage="1" prompt="表紙に反映されます" sqref="I2" xr:uid="{00000000-0002-0000-1100-000001000000}">
      <formula1>"入力済,未入力"</formula1>
    </dataValidation>
    <dataValidation allowBlank="1" showInputMessage="1" showErrorMessage="1" prompt="自動計算" sqref="C14" xr:uid="{00000000-0002-0000-1100-000002000000}"/>
    <dataValidation type="whole" errorStyle="warning" allowBlank="1" showInputMessage="1" showErrorMessage="1" errorTitle="入力値を要確認！" error="想定を超えた数値が入力されています。ご確認ください。" prompt="整数で入力" sqref="C8 C11:C13 C19:C36" xr:uid="{00000000-0002-0000-1100-000003000000}">
      <formula1>M8</formula1>
      <formula2>N8</formula2>
    </dataValidation>
    <dataValidation type="whole" errorStyle="warning" allowBlank="1" showInputMessage="1" showErrorMessage="1" errorTitle="入力値を要確認！" error="想定を超えた数値が入力されています。ご確認ください。" prompt="整数で入力" sqref="F19:F36" xr:uid="{00000000-0002-0000-1100-000004000000}">
      <formula1>M19</formula1>
      <formula2>N19</formula2>
    </dataValidation>
  </dataValidations>
  <printOptions horizontalCentered="1"/>
  <pageMargins left="0.39370078740157483" right="0.39370078740157483" top="0.59055118110236227" bottom="0.59055118110236227" header="0.35433070866141736" footer="0.27559055118110237"/>
  <pageSetup paperSize="9" scale="70" orientation="portrait" cellComments="asDisplayed" r:id="rId1"/>
  <headerFooter>
    <oddFooter>&amp;C&amp;P/&amp;N&amp;R&amp;A</oddFooter>
  </headerFooter>
  <rowBreaks count="1" manualBreakCount="1">
    <brk id="23"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theme="0"/>
    <pageSetUpPr fitToPage="1"/>
  </sheetPr>
  <dimension ref="A1:AL18"/>
  <sheetViews>
    <sheetView view="pageBreakPreview" zoomScaleNormal="100" zoomScaleSheetLayoutView="100" workbookViewId="0">
      <selection activeCell="C6" sqref="C6:W6"/>
    </sheetView>
  </sheetViews>
  <sheetFormatPr defaultColWidth="9" defaultRowHeight="13.2"/>
  <cols>
    <col min="1" max="1" width="3.6640625" style="458" customWidth="1"/>
    <col min="2" max="2" width="35.6640625" style="458" customWidth="1"/>
    <col min="3" max="4" width="10.6640625" style="458" customWidth="1"/>
    <col min="5" max="13" width="2.6640625" style="458" customWidth="1"/>
    <col min="14" max="14" width="1.6640625" style="458" customWidth="1"/>
    <col min="15" max="22" width="2.6640625" style="458" customWidth="1"/>
    <col min="23" max="23" width="10.6640625" style="458" customWidth="1"/>
    <col min="24" max="24" width="2.6640625" style="493" customWidth="1"/>
    <col min="25" max="25" width="6" style="493" hidden="1" customWidth="1"/>
    <col min="26" max="26" width="2.21875" style="433" customWidth="1"/>
    <col min="27" max="27" width="82.77734375" style="583" bestFit="1" customWidth="1"/>
    <col min="28" max="28" width="10.88671875" style="458" customWidth="1"/>
    <col min="29" max="29" width="20.109375" style="458" customWidth="1"/>
    <col min="30" max="32" width="9" style="458"/>
    <col min="33" max="33" width="8.88671875" style="458" customWidth="1"/>
    <col min="34" max="16384" width="9" style="458"/>
  </cols>
  <sheetData>
    <row r="1" spans="1:38" s="584" customFormat="1" ht="22.5" customHeight="1" thickBot="1">
      <c r="A1" s="1680" t="s">
        <v>1054</v>
      </c>
      <c r="B1" s="1680"/>
      <c r="C1" s="1680"/>
      <c r="D1" s="1680"/>
      <c r="E1" s="1680"/>
      <c r="F1" s="1680"/>
      <c r="G1" s="1680"/>
      <c r="H1" s="1680"/>
      <c r="I1" s="1680"/>
      <c r="J1" s="1680"/>
      <c r="K1" s="1680"/>
      <c r="L1" s="1680"/>
      <c r="M1" s="1680"/>
      <c r="N1" s="1680"/>
      <c r="O1" s="1680"/>
      <c r="P1" s="1680"/>
      <c r="Q1" s="1680"/>
      <c r="R1" s="1680"/>
      <c r="S1" s="1680"/>
      <c r="T1" s="1680"/>
      <c r="U1" s="1680"/>
      <c r="V1" s="1680"/>
      <c r="W1" s="1680"/>
      <c r="Z1" s="59"/>
      <c r="AA1" s="543"/>
      <c r="AB1" s="585"/>
      <c r="AC1" s="586"/>
      <c r="AD1" s="587"/>
      <c r="AE1" s="587"/>
      <c r="AF1" s="587"/>
      <c r="AG1" s="587"/>
      <c r="AH1" s="587"/>
      <c r="AI1" s="587"/>
      <c r="AJ1" s="587"/>
      <c r="AK1" s="587"/>
    </row>
    <row r="2" spans="1:38" s="584" customFormat="1" ht="24.9" customHeight="1" thickTop="1" thickBot="1">
      <c r="A2" s="1321" t="s">
        <v>889</v>
      </c>
      <c r="B2" s="1321"/>
      <c r="C2" s="1321"/>
      <c r="D2" s="1321"/>
      <c r="E2" s="1321"/>
      <c r="F2" s="1321"/>
      <c r="G2" s="1321"/>
      <c r="H2" s="1321"/>
      <c r="I2" s="1321"/>
      <c r="J2" s="1321"/>
      <c r="K2" s="1321"/>
      <c r="L2" s="1321"/>
      <c r="M2" s="1321"/>
      <c r="N2" s="1321"/>
      <c r="O2" s="1321"/>
      <c r="P2" s="1321"/>
      <c r="Q2" s="1321"/>
      <c r="R2" s="1321"/>
      <c r="S2" s="1321"/>
      <c r="T2" s="1321"/>
      <c r="U2" s="1321"/>
      <c r="V2" s="1403"/>
      <c r="W2" s="408" t="str">
        <f>IF(COUNTIF(Y6:Y17,"×")&gt;=1,"未入力あり","入力済")</f>
        <v>未入力あり</v>
      </c>
      <c r="X2" s="588"/>
      <c r="Y2" s="588"/>
      <c r="Z2" s="59"/>
      <c r="AA2" s="589"/>
      <c r="AB2" s="585"/>
      <c r="AC2" s="586"/>
      <c r="AD2" s="587"/>
      <c r="AE2" s="587"/>
      <c r="AF2" s="587"/>
      <c r="AG2" s="587"/>
      <c r="AH2" s="587"/>
      <c r="AI2" s="587"/>
      <c r="AJ2" s="587"/>
      <c r="AK2" s="587"/>
    </row>
    <row r="3" spans="1:38" s="584" customFormat="1" ht="5.0999999999999996" customHeight="1" thickTop="1">
      <c r="B3" s="590" t="s">
        <v>473</v>
      </c>
      <c r="C3" s="590"/>
      <c r="D3" s="590"/>
      <c r="E3" s="590"/>
      <c r="F3" s="590"/>
      <c r="G3" s="590"/>
      <c r="H3" s="590"/>
      <c r="I3" s="590"/>
      <c r="J3" s="590"/>
      <c r="K3" s="590"/>
      <c r="L3" s="590"/>
      <c r="M3" s="590"/>
      <c r="N3" s="590"/>
      <c r="O3" s="590"/>
      <c r="P3" s="590"/>
      <c r="Q3" s="590"/>
      <c r="R3" s="590"/>
      <c r="S3" s="590"/>
      <c r="T3" s="590"/>
      <c r="U3" s="590"/>
      <c r="V3" s="590"/>
      <c r="W3" s="590"/>
      <c r="X3" s="542"/>
      <c r="Y3" s="542"/>
      <c r="Z3" s="464"/>
      <c r="AA3" s="589"/>
      <c r="AB3" s="590"/>
      <c r="AF3" s="1688"/>
      <c r="AG3" s="1688"/>
      <c r="AH3" s="1688"/>
      <c r="AI3" s="1688"/>
      <c r="AJ3" s="1688"/>
      <c r="AK3" s="1688"/>
      <c r="AL3" s="1688"/>
    </row>
    <row r="4" spans="1:38" ht="20.25" customHeight="1">
      <c r="D4" s="476" t="s">
        <v>776</v>
      </c>
      <c r="E4" s="1381">
        <f>表紙!E3</f>
        <v>0</v>
      </c>
      <c r="F4" s="1689"/>
      <c r="G4" s="1689"/>
      <c r="H4" s="1689"/>
      <c r="I4" s="1689"/>
      <c r="J4" s="1689"/>
      <c r="K4" s="1689"/>
      <c r="L4" s="1689"/>
      <c r="M4" s="1689"/>
      <c r="N4" s="1689"/>
      <c r="O4" s="1689"/>
      <c r="P4" s="1689"/>
      <c r="Q4" s="1689"/>
      <c r="R4" s="1689"/>
      <c r="S4" s="1689"/>
      <c r="T4" s="1689"/>
      <c r="U4" s="1689"/>
      <c r="V4" s="1689"/>
      <c r="W4" s="1382"/>
      <c r="X4" s="542"/>
      <c r="Y4" s="542"/>
      <c r="Z4" s="59"/>
    </row>
    <row r="5" spans="1:38" ht="20.25" customHeight="1" thickBot="1">
      <c r="D5" s="1048" t="s">
        <v>935</v>
      </c>
      <c r="E5" s="149" t="s">
        <v>1620</v>
      </c>
      <c r="F5" s="149"/>
      <c r="G5" s="149"/>
      <c r="H5" s="149"/>
      <c r="I5" s="149"/>
      <c r="J5" s="149"/>
      <c r="K5" s="149"/>
      <c r="L5" s="149"/>
      <c r="M5" s="531"/>
      <c r="N5" s="531"/>
      <c r="O5" s="531"/>
      <c r="P5" s="531"/>
      <c r="Q5" s="531"/>
      <c r="R5" s="531"/>
      <c r="S5" s="531"/>
      <c r="T5" s="531"/>
      <c r="U5" s="531"/>
      <c r="V5" s="531"/>
      <c r="W5" s="531"/>
      <c r="X5" s="552"/>
      <c r="Y5" s="552"/>
      <c r="Z5" s="436"/>
      <c r="AA5" s="154" t="s">
        <v>238</v>
      </c>
      <c r="AB5" s="592"/>
      <c r="AC5" s="592"/>
    </row>
    <row r="6" spans="1:38" ht="30" customHeight="1" thickBot="1">
      <c r="A6" s="495">
        <v>1</v>
      </c>
      <c r="B6" s="1239" t="s">
        <v>1055</v>
      </c>
      <c r="C6" s="1569"/>
      <c r="D6" s="1570"/>
      <c r="E6" s="1570"/>
      <c r="F6" s="1570"/>
      <c r="G6" s="1570"/>
      <c r="H6" s="1570"/>
      <c r="I6" s="1570"/>
      <c r="J6" s="1570"/>
      <c r="K6" s="1570"/>
      <c r="L6" s="1570"/>
      <c r="M6" s="1570"/>
      <c r="N6" s="1570"/>
      <c r="O6" s="1570"/>
      <c r="P6" s="1570"/>
      <c r="Q6" s="1570"/>
      <c r="R6" s="1570"/>
      <c r="S6" s="1570"/>
      <c r="T6" s="1570"/>
      <c r="U6" s="1570"/>
      <c r="V6" s="1570"/>
      <c r="W6" s="1571"/>
      <c r="X6" s="552"/>
      <c r="Y6" s="552" t="str">
        <f>IF(C6="","×","○")</f>
        <v>×</v>
      </c>
      <c r="Z6" s="593"/>
      <c r="AA6" s="135"/>
      <c r="AB6" s="594"/>
    </row>
    <row r="7" spans="1:38" ht="25.5" customHeight="1" thickBot="1">
      <c r="A7" s="495">
        <v>2</v>
      </c>
      <c r="B7" s="1690" t="s">
        <v>1056</v>
      </c>
      <c r="C7" s="1691"/>
      <c r="D7" s="1681"/>
      <c r="E7" s="1682"/>
      <c r="F7" s="1682"/>
      <c r="G7" s="1682"/>
      <c r="H7" s="1682"/>
      <c r="I7" s="1682"/>
      <c r="J7" s="1682"/>
      <c r="K7" s="1682"/>
      <c r="L7" s="1682"/>
      <c r="M7" s="1683"/>
      <c r="N7" s="1494" t="s">
        <v>905</v>
      </c>
      <c r="O7" s="1494"/>
      <c r="P7" s="1494"/>
      <c r="Q7" s="1487"/>
      <c r="R7" s="1488"/>
      <c r="S7" s="1488"/>
      <c r="T7" s="1488"/>
      <c r="U7" s="1488"/>
      <c r="V7" s="1488"/>
      <c r="W7" s="1489"/>
      <c r="X7" s="542"/>
      <c r="Y7" s="552" t="str">
        <f>IF(D7="","×","○")</f>
        <v>×</v>
      </c>
      <c r="AA7" s="135"/>
      <c r="AB7" s="594"/>
    </row>
    <row r="8" spans="1:38" ht="25.5" customHeight="1" thickBot="1">
      <c r="A8" s="1649">
        <v>3</v>
      </c>
      <c r="B8" s="1240" t="s">
        <v>1057</v>
      </c>
      <c r="C8" s="18"/>
      <c r="D8" s="1241"/>
      <c r="E8" s="1242"/>
      <c r="F8" s="1242"/>
      <c r="G8" s="1242"/>
      <c r="H8" s="1242"/>
      <c r="I8" s="1242"/>
      <c r="J8" s="1242"/>
      <c r="K8" s="1242"/>
      <c r="L8" s="1242"/>
      <c r="M8" s="1242"/>
      <c r="N8" s="1242"/>
      <c r="O8" s="1242"/>
      <c r="P8" s="1242"/>
      <c r="Q8" s="1242"/>
      <c r="R8" s="1242"/>
      <c r="S8" s="1242"/>
      <c r="T8" s="1242"/>
      <c r="U8" s="1242"/>
      <c r="V8" s="1242"/>
      <c r="W8" s="1243"/>
      <c r="X8" s="542"/>
      <c r="Y8" s="552" t="str">
        <f>IF(C8="","×","○")</f>
        <v>×</v>
      </c>
      <c r="Z8" s="593"/>
      <c r="AA8" s="145"/>
      <c r="AB8" s="485"/>
    </row>
    <row r="9" spans="1:38" ht="25.5" customHeight="1" thickBot="1">
      <c r="A9" s="1649"/>
      <c r="B9" s="1244" t="s">
        <v>1058</v>
      </c>
      <c r="C9" s="18"/>
      <c r="D9" s="1245"/>
      <c r="E9" s="1246"/>
      <c r="F9" s="1246"/>
      <c r="G9" s="1246"/>
      <c r="H9" s="1246"/>
      <c r="I9" s="1246"/>
      <c r="J9" s="1246"/>
      <c r="K9" s="1246"/>
      <c r="L9" s="1246"/>
      <c r="M9" s="1246"/>
      <c r="N9" s="1246"/>
      <c r="O9" s="1246"/>
      <c r="P9" s="1246"/>
      <c r="Q9" s="1246"/>
      <c r="R9" s="1246"/>
      <c r="S9" s="1246"/>
      <c r="T9" s="1246"/>
      <c r="U9" s="1246"/>
      <c r="V9" s="1246"/>
      <c r="W9" s="1176"/>
      <c r="X9" s="542"/>
      <c r="Y9" s="552" t="str">
        <f>IF(AND(C8="実施",C9=""),"×","○")</f>
        <v>○</v>
      </c>
      <c r="AA9" s="145"/>
      <c r="AB9" s="485"/>
    </row>
    <row r="10" spans="1:38" ht="25.5" customHeight="1" thickBot="1">
      <c r="A10" s="1649">
        <v>4</v>
      </c>
      <c r="B10" s="1247" t="s">
        <v>1059</v>
      </c>
      <c r="C10" s="18"/>
      <c r="D10" s="1248"/>
      <c r="E10" s="1249"/>
      <c r="F10" s="1249"/>
      <c r="G10" s="1249"/>
      <c r="H10" s="1249"/>
      <c r="I10" s="1249"/>
      <c r="J10" s="1249"/>
      <c r="K10" s="1249"/>
      <c r="L10" s="1249"/>
      <c r="M10" s="1249"/>
      <c r="N10" s="1249"/>
      <c r="O10" s="1249"/>
      <c r="P10" s="1249"/>
      <c r="Q10" s="1249"/>
      <c r="R10" s="1249"/>
      <c r="S10" s="1249"/>
      <c r="T10" s="1249"/>
      <c r="U10" s="1249"/>
      <c r="V10" s="1249"/>
      <c r="W10" s="1250"/>
      <c r="X10" s="542"/>
      <c r="Y10" s="552" t="str">
        <f>IF(C10="","×","○")</f>
        <v>×</v>
      </c>
      <c r="Z10" s="593"/>
      <c r="AA10" s="145"/>
      <c r="AB10" s="485"/>
    </row>
    <row r="11" spans="1:38" ht="25.5" customHeight="1" thickBot="1">
      <c r="A11" s="1649"/>
      <c r="B11" s="1684" t="s">
        <v>1060</v>
      </c>
      <c r="C11" s="1685"/>
      <c r="D11" s="1681"/>
      <c r="E11" s="1682"/>
      <c r="F11" s="1682"/>
      <c r="G11" s="1682"/>
      <c r="H11" s="1682"/>
      <c r="I11" s="1682"/>
      <c r="J11" s="1682"/>
      <c r="K11" s="1682"/>
      <c r="L11" s="1682"/>
      <c r="M11" s="1683"/>
      <c r="N11" s="1484" t="s">
        <v>905</v>
      </c>
      <c r="O11" s="1485"/>
      <c r="P11" s="1486"/>
      <c r="Q11" s="1487"/>
      <c r="R11" s="1488"/>
      <c r="S11" s="1488"/>
      <c r="T11" s="1488"/>
      <c r="U11" s="1488"/>
      <c r="V11" s="1488"/>
      <c r="W11" s="1489"/>
      <c r="Y11" s="552" t="str">
        <f>IF(AND(C10="実施",D11=""),"×","○")</f>
        <v>○</v>
      </c>
      <c r="AA11" s="145"/>
      <c r="AB11" s="594"/>
    </row>
    <row r="12" spans="1:38" ht="25.5" customHeight="1" thickBot="1">
      <c r="A12" s="1649"/>
      <c r="B12" s="1244" t="s">
        <v>1061</v>
      </c>
      <c r="C12" s="18"/>
      <c r="D12" s="1246"/>
      <c r="E12" s="1246"/>
      <c r="F12" s="1251"/>
      <c r="G12" s="1246"/>
      <c r="H12" s="1251"/>
      <c r="I12" s="1251"/>
      <c r="J12" s="1246"/>
      <c r="K12" s="1251"/>
      <c r="L12" s="1246"/>
      <c r="M12" s="1251"/>
      <c r="N12" s="1251"/>
      <c r="O12" s="1246"/>
      <c r="P12" s="1251"/>
      <c r="Q12" s="1246"/>
      <c r="R12" s="1251"/>
      <c r="S12" s="1251"/>
      <c r="T12" s="1246"/>
      <c r="U12" s="1251"/>
      <c r="V12" s="1246"/>
      <c r="W12" s="1252"/>
      <c r="X12" s="542"/>
      <c r="Y12" s="552" t="str">
        <f>IF(AND(C10="実施",C12=""),"×","○")</f>
        <v>○</v>
      </c>
      <c r="AA12" s="145"/>
      <c r="AB12" s="594"/>
    </row>
    <row r="13" spans="1:38" ht="25.5" customHeight="1" thickBot="1">
      <c r="A13" s="1649"/>
      <c r="B13" s="1253" t="s">
        <v>1062</v>
      </c>
      <c r="C13" s="18"/>
      <c r="D13" s="1254"/>
      <c r="E13" s="1255"/>
      <c r="F13" s="1255"/>
      <c r="G13" s="1255"/>
      <c r="H13" s="1255"/>
      <c r="I13" s="1255"/>
      <c r="J13" s="1255"/>
      <c r="K13" s="1255"/>
      <c r="L13" s="1255"/>
      <c r="M13" s="1255"/>
      <c r="N13" s="1255"/>
      <c r="O13" s="1255"/>
      <c r="P13" s="1255"/>
      <c r="Q13" s="1255"/>
      <c r="R13" s="1255"/>
      <c r="S13" s="1255"/>
      <c r="T13" s="1255"/>
      <c r="U13" s="1255"/>
      <c r="V13" s="1255"/>
      <c r="W13" s="1256"/>
      <c r="Y13" s="552" t="str">
        <f>IF(C13="","×","○")</f>
        <v>×</v>
      </c>
      <c r="AA13" s="145"/>
      <c r="AB13" s="594"/>
    </row>
    <row r="14" spans="1:38" ht="25.5" customHeight="1" thickBot="1">
      <c r="A14" s="1649"/>
      <c r="B14" s="1684" t="s">
        <v>1063</v>
      </c>
      <c r="C14" s="1685"/>
      <c r="D14" s="1681"/>
      <c r="E14" s="1682"/>
      <c r="F14" s="1682"/>
      <c r="G14" s="1682"/>
      <c r="H14" s="1682"/>
      <c r="I14" s="1682"/>
      <c r="J14" s="1682"/>
      <c r="K14" s="1682"/>
      <c r="L14" s="1682"/>
      <c r="M14" s="1682"/>
      <c r="N14" s="1682"/>
      <c r="O14" s="1682"/>
      <c r="P14" s="1682"/>
      <c r="Q14" s="1682"/>
      <c r="R14" s="1682"/>
      <c r="S14" s="1682"/>
      <c r="T14" s="1682"/>
      <c r="U14" s="1682"/>
      <c r="V14" s="1682"/>
      <c r="W14" s="1683"/>
      <c r="Y14" s="552" t="str">
        <f>IF(AND(C13="実施",D14=""),"×","○")</f>
        <v>○</v>
      </c>
      <c r="AA14" s="145"/>
      <c r="AB14" s="485"/>
    </row>
    <row r="15" spans="1:38" ht="25.5" customHeight="1" thickBot="1">
      <c r="A15" s="1649"/>
      <c r="B15" s="1257" t="s">
        <v>1064</v>
      </c>
      <c r="C15" s="18"/>
      <c r="D15" s="1258"/>
      <c r="E15" s="1258"/>
      <c r="F15" s="1258"/>
      <c r="G15" s="1258"/>
      <c r="H15" s="1258"/>
      <c r="I15" s="1258"/>
      <c r="J15" s="1258"/>
      <c r="K15" s="1258"/>
      <c r="L15" s="1258"/>
      <c r="M15" s="1258"/>
      <c r="N15" s="1258"/>
      <c r="O15" s="1258"/>
      <c r="P15" s="1258"/>
      <c r="Q15" s="1258"/>
      <c r="R15" s="1258"/>
      <c r="S15" s="1258"/>
      <c r="T15" s="1258"/>
      <c r="U15" s="1258"/>
      <c r="V15" s="1258"/>
      <c r="W15" s="1259"/>
      <c r="Y15" s="552" t="str">
        <f>IF(C15="","×","○")</f>
        <v>×</v>
      </c>
      <c r="Z15" s="593"/>
      <c r="AA15" s="145"/>
      <c r="AB15" s="485"/>
    </row>
    <row r="16" spans="1:38" ht="25.5" customHeight="1" thickBot="1">
      <c r="A16" s="1649"/>
      <c r="B16" s="1686" t="s">
        <v>1065</v>
      </c>
      <c r="C16" s="1687"/>
      <c r="D16" s="1569"/>
      <c r="E16" s="1570"/>
      <c r="F16" s="1570"/>
      <c r="G16" s="1570"/>
      <c r="H16" s="1570"/>
      <c r="I16" s="1570"/>
      <c r="J16" s="1570"/>
      <c r="K16" s="1570"/>
      <c r="L16" s="1570"/>
      <c r="M16" s="1570"/>
      <c r="N16" s="1570"/>
      <c r="O16" s="1570"/>
      <c r="P16" s="1570"/>
      <c r="Q16" s="1570"/>
      <c r="R16" s="1570"/>
      <c r="S16" s="1570"/>
      <c r="T16" s="1570"/>
      <c r="U16" s="1570"/>
      <c r="V16" s="1570"/>
      <c r="W16" s="1571"/>
      <c r="Y16" s="552" t="str">
        <f>IF(AND(C15="実施",D16=""),"×","○")</f>
        <v>○</v>
      </c>
      <c r="AA16" s="145"/>
      <c r="AB16" s="594"/>
    </row>
    <row r="17" spans="1:28" ht="25.5" customHeight="1" thickBot="1">
      <c r="A17" s="1649"/>
      <c r="B17" s="1260" t="s">
        <v>1066</v>
      </c>
      <c r="C17" s="18"/>
      <c r="D17" s="1258"/>
      <c r="E17" s="1258"/>
      <c r="F17" s="1258"/>
      <c r="G17" s="1258"/>
      <c r="H17" s="1258"/>
      <c r="I17" s="1258"/>
      <c r="J17" s="1258"/>
      <c r="K17" s="1258"/>
      <c r="L17" s="1258"/>
      <c r="M17" s="1258"/>
      <c r="N17" s="1258"/>
      <c r="O17" s="1258"/>
      <c r="P17" s="1258"/>
      <c r="Q17" s="1258"/>
      <c r="R17" s="1258"/>
      <c r="S17" s="1258"/>
      <c r="T17" s="1258"/>
      <c r="U17" s="1258"/>
      <c r="V17" s="1258"/>
      <c r="W17" s="1258"/>
      <c r="Y17" s="552" t="str">
        <f>IF(C17="","×","○")</f>
        <v>×</v>
      </c>
      <c r="Z17" s="593"/>
      <c r="AA17" s="145"/>
      <c r="AB17" s="485"/>
    </row>
    <row r="18" spans="1:28" ht="25.5" customHeight="1">
      <c r="AA18" s="144"/>
      <c r="AB18" s="594"/>
    </row>
  </sheetData>
  <sheetProtection algorithmName="SHA-512" hashValue="30rGwuh6xA2ByH390L/iwicfv8dT0g91Q8h709B7RTPdLz7NlDQJ1lpkuIeb6S7RMu6ZpD1DndLGLBlVyInUvw==" saltValue="6W5ApatIe+w7JSwZH9G48g==" spinCount="100000" sheet="1" selectLockedCells="1"/>
  <mergeCells count="19">
    <mergeCell ref="AF3:AL3"/>
    <mergeCell ref="E4:W4"/>
    <mergeCell ref="C6:W6"/>
    <mergeCell ref="N7:P7"/>
    <mergeCell ref="B7:C7"/>
    <mergeCell ref="A1:W1"/>
    <mergeCell ref="A2:V2"/>
    <mergeCell ref="D7:M7"/>
    <mergeCell ref="D11:M11"/>
    <mergeCell ref="N11:P11"/>
    <mergeCell ref="B11:C11"/>
    <mergeCell ref="A8:A9"/>
    <mergeCell ref="A10:A17"/>
    <mergeCell ref="D14:W14"/>
    <mergeCell ref="D16:W16"/>
    <mergeCell ref="B14:C14"/>
    <mergeCell ref="B16:C16"/>
    <mergeCell ref="Q7:W7"/>
    <mergeCell ref="Q11:W11"/>
  </mergeCells>
  <phoneticPr fontId="8"/>
  <conditionalFormatting sqref="Z3 Z5:Z16 Z18:Z1048576">
    <cfRule type="cellIs" dxfId="6" priority="2" stopIfTrue="1" operator="equal">
      <formula>"未入力あり"</formula>
    </cfRule>
  </conditionalFormatting>
  <conditionalFormatting sqref="Z17">
    <cfRule type="cellIs" dxfId="5" priority="1" stopIfTrue="1" operator="equal">
      <formula>"未入力あり"</formula>
    </cfRule>
  </conditionalFormatting>
  <dataValidations count="6">
    <dataValidation imeMode="disabled" allowBlank="1" showInputMessage="1" showErrorMessage="1" prompt="内線番号を半角で入力" sqref="Q7 Q11" xr:uid="{00000000-0002-0000-1200-000000000000}"/>
    <dataValidation type="custom" imeMode="disabled" allowBlank="1" showInputMessage="1" showErrorMessage="1" error="半角で入力してください" prompt="電話番号はハイフン「-」を含め、半角で入力_x000a_XXX-XXXX-XXXX" sqref="D14:W14 D7:M7 D11:M11" xr:uid="{00000000-0002-0000-1200-000001000000}">
      <formula1>LEN(D7)=LENB(D7)</formula1>
    </dataValidation>
    <dataValidation type="list" allowBlank="1" showInputMessage="1" showErrorMessage="1" sqref="C12 C9" xr:uid="{00000000-0002-0000-1200-000002000000}">
      <formula1>"必要,不要"</formula1>
    </dataValidation>
    <dataValidation type="list" allowBlank="1" showInputMessage="1" showErrorMessage="1" sqref="C8 C15 C10 C13 C17" xr:uid="{00000000-0002-0000-1200-000003000000}">
      <formula1>"実施,未実施"</formula1>
    </dataValidation>
    <dataValidation allowBlank="1" showInputMessage="1" showErrorMessage="1" prompt="表紙シートの病院名を反映" sqref="E4:W4" xr:uid="{00000000-0002-0000-1200-000004000000}"/>
    <dataValidation type="custom" imeMode="disabled" allowBlank="1" showInputMessage="1" showErrorMessage="1" error="半角で入力してください" prompt="半角英数字で入力" sqref="D16:W16" xr:uid="{00000000-0002-0000-1200-000005000000}">
      <formula1>LEN(D16)=LENB(D16)</formula1>
    </dataValidation>
  </dataValidations>
  <printOptions horizontalCentered="1"/>
  <pageMargins left="0.39370078740157483" right="0.39370078740157483" top="0.59055118110236227" bottom="0.59055118110236227" header="0.35433070866141736" footer="0.27559055118110237"/>
  <pageSetup paperSize="9" scale="79" fitToHeight="0" orientation="portrait" cellComments="asDisplayed" r:id="rId1"/>
  <headerFooter>
    <oddFooter>&amp;C&amp;P/&amp;N&amp;R&amp;A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0"/>
    <pageSetUpPr fitToPage="1"/>
  </sheetPr>
  <dimension ref="A1:I36"/>
  <sheetViews>
    <sheetView tabSelected="1" view="pageBreakPreview" zoomScaleNormal="100" zoomScaleSheetLayoutView="100" workbookViewId="0">
      <selection sqref="A1:H1"/>
    </sheetView>
  </sheetViews>
  <sheetFormatPr defaultColWidth="9" defaultRowHeight="13.2"/>
  <cols>
    <col min="1" max="2" width="3.6640625" style="83" customWidth="1"/>
    <col min="3" max="3" width="21.109375" style="92" customWidth="1"/>
    <col min="4" max="4" width="10.6640625" style="92" customWidth="1"/>
    <col min="5" max="5" width="21.109375" style="92" customWidth="1"/>
    <col min="6" max="6" width="10.6640625" style="92" customWidth="1"/>
    <col min="7" max="7" width="21.109375" style="92" customWidth="1"/>
    <col min="8" max="8" width="6.6640625" style="83" customWidth="1"/>
    <col min="9" max="16384" width="9" style="83"/>
  </cols>
  <sheetData>
    <row r="1" spans="1:9" ht="50.1" customHeight="1">
      <c r="A1" s="1292" t="s">
        <v>1609</v>
      </c>
      <c r="B1" s="1293"/>
      <c r="C1" s="1293"/>
      <c r="D1" s="1293"/>
      <c r="E1" s="1293"/>
      <c r="F1" s="1293"/>
      <c r="G1" s="1293"/>
      <c r="H1" s="1294"/>
      <c r="I1" s="82"/>
    </row>
    <row r="2" spans="1:9" ht="60" customHeight="1" thickBot="1">
      <c r="A2" s="84"/>
      <c r="B2" s="1295" t="s">
        <v>150</v>
      </c>
      <c r="C2" s="1295"/>
      <c r="D2" s="1295"/>
      <c r="E2" s="1295"/>
      <c r="F2" s="1295"/>
      <c r="G2" s="1295"/>
      <c r="H2" s="85"/>
    </row>
    <row r="3" spans="1:9" ht="24.9" customHeight="1" thickTop="1">
      <c r="A3" s="86" t="s">
        <v>151</v>
      </c>
      <c r="B3" s="87" t="s">
        <v>152</v>
      </c>
      <c r="C3" s="88"/>
      <c r="D3" s="88"/>
      <c r="E3" s="88"/>
      <c r="F3" s="88"/>
      <c r="G3" s="88"/>
      <c r="H3" s="89"/>
    </row>
    <row r="4" spans="1:9" ht="20.100000000000001" customHeight="1">
      <c r="A4" s="90"/>
      <c r="B4" s="91"/>
      <c r="C4" s="83" t="s">
        <v>153</v>
      </c>
      <c r="H4" s="93"/>
    </row>
    <row r="5" spans="1:9" ht="20.100000000000001" customHeight="1">
      <c r="A5" s="90"/>
      <c r="B5" s="91"/>
      <c r="C5" s="83" t="s">
        <v>154</v>
      </c>
      <c r="H5" s="93"/>
    </row>
    <row r="6" spans="1:9" ht="20.100000000000001" customHeight="1">
      <c r="A6" s="90"/>
      <c r="B6" s="91"/>
      <c r="C6" s="83" t="s">
        <v>155</v>
      </c>
      <c r="H6" s="93"/>
    </row>
    <row r="7" spans="1:9" ht="20.100000000000001" customHeight="1">
      <c r="A7" s="90"/>
      <c r="B7" s="91"/>
      <c r="C7" s="94" t="s">
        <v>156</v>
      </c>
      <c r="D7" s="95"/>
      <c r="E7" s="95"/>
      <c r="F7" s="95"/>
      <c r="G7" s="95"/>
      <c r="H7" s="93"/>
    </row>
    <row r="8" spans="1:9" ht="49.5" customHeight="1">
      <c r="A8" s="90"/>
      <c r="B8" s="91"/>
      <c r="C8" s="1296" t="s">
        <v>157</v>
      </c>
      <c r="D8" s="1296"/>
      <c r="E8" s="1296"/>
      <c r="F8" s="1296"/>
      <c r="G8" s="1296"/>
      <c r="H8" s="93"/>
      <c r="I8" s="82"/>
    </row>
    <row r="9" spans="1:9" s="94" customFormat="1" ht="20.100000000000001" customHeight="1" thickBot="1">
      <c r="A9" s="96"/>
      <c r="B9" s="97"/>
      <c r="C9" s="1297" t="s">
        <v>158</v>
      </c>
      <c r="D9" s="1298"/>
      <c r="E9" s="1298"/>
      <c r="F9" s="1298"/>
      <c r="G9" s="1298"/>
      <c r="H9" s="98"/>
      <c r="I9" s="96"/>
    </row>
    <row r="10" spans="1:9" ht="39.9" customHeight="1" thickBot="1">
      <c r="A10" s="90"/>
      <c r="B10" s="99"/>
      <c r="C10" s="1299" t="s">
        <v>159</v>
      </c>
      <c r="D10" s="1300"/>
      <c r="E10" s="1300"/>
      <c r="F10" s="1300"/>
      <c r="G10" s="1301"/>
      <c r="H10" s="93"/>
      <c r="I10" s="90"/>
    </row>
    <row r="11" spans="1:9" ht="5.0999999999999996" customHeight="1">
      <c r="A11" s="90"/>
      <c r="B11" s="99"/>
      <c r="C11" s="100"/>
      <c r="D11" s="100"/>
      <c r="E11" s="100"/>
      <c r="F11" s="100"/>
      <c r="G11" s="100"/>
      <c r="H11" s="93"/>
    </row>
    <row r="12" spans="1:9" ht="24.9" customHeight="1">
      <c r="A12" s="101" t="s">
        <v>151</v>
      </c>
      <c r="B12" s="102" t="s">
        <v>160</v>
      </c>
      <c r="C12" s="103"/>
      <c r="D12" s="103"/>
      <c r="E12" s="103"/>
      <c r="F12" s="103"/>
      <c r="G12" s="103"/>
      <c r="H12" s="104"/>
    </row>
    <row r="13" spans="1:9" ht="24.9" customHeight="1">
      <c r="A13" s="105"/>
      <c r="B13" s="106" t="s">
        <v>161</v>
      </c>
      <c r="C13" s="106"/>
      <c r="H13" s="93"/>
    </row>
    <row r="14" spans="1:9" ht="20.100000000000001" customHeight="1">
      <c r="A14" s="107"/>
      <c r="B14" s="108" t="s">
        <v>162</v>
      </c>
      <c r="C14" s="109" t="s">
        <v>163</v>
      </c>
      <c r="D14" s="110"/>
      <c r="E14" s="110"/>
      <c r="F14" s="110"/>
      <c r="G14" s="110"/>
      <c r="H14" s="111"/>
    </row>
    <row r="15" spans="1:9" ht="41.25" customHeight="1">
      <c r="A15" s="90"/>
      <c r="B15" s="91"/>
      <c r="C15" s="1302" t="s">
        <v>164</v>
      </c>
      <c r="D15" s="1302"/>
      <c r="E15" s="1302"/>
      <c r="F15" s="1302"/>
      <c r="G15" s="1302"/>
      <c r="H15" s="93"/>
      <c r="I15" s="82"/>
    </row>
    <row r="16" spans="1:9" ht="66.75" customHeight="1">
      <c r="A16" s="90"/>
      <c r="B16" s="91"/>
      <c r="C16" s="1291" t="s">
        <v>165</v>
      </c>
      <c r="D16" s="1291"/>
      <c r="E16" s="1291"/>
      <c r="F16" s="1291"/>
      <c r="G16" s="1291"/>
      <c r="H16" s="93"/>
    </row>
    <row r="17" spans="1:8" ht="20.100000000000001" customHeight="1">
      <c r="A17" s="107"/>
      <c r="B17" s="108" t="s">
        <v>162</v>
      </c>
      <c r="C17" s="112" t="s">
        <v>1284</v>
      </c>
      <c r="D17" s="110"/>
      <c r="E17" s="110"/>
      <c r="F17" s="110"/>
      <c r="G17" s="110"/>
      <c r="H17" s="111"/>
    </row>
    <row r="18" spans="1:8" ht="39.9" customHeight="1">
      <c r="A18" s="90"/>
      <c r="B18" s="91"/>
      <c r="C18" s="1304" t="s">
        <v>1283</v>
      </c>
      <c r="D18" s="1304"/>
      <c r="E18" s="1304"/>
      <c r="F18" s="1304"/>
      <c r="G18" s="1304"/>
      <c r="H18" s="93"/>
    </row>
    <row r="19" spans="1:8" ht="39.9" customHeight="1" thickBot="1">
      <c r="A19" s="90"/>
      <c r="B19" s="91"/>
      <c r="C19" s="1291" t="s">
        <v>166</v>
      </c>
      <c r="D19" s="1291"/>
      <c r="E19" s="1291"/>
      <c r="F19" s="1291"/>
      <c r="G19" s="1291"/>
      <c r="H19" s="93"/>
    </row>
    <row r="20" spans="1:8" ht="39.9" customHeight="1" thickBot="1">
      <c r="A20" s="90"/>
      <c r="B20" s="91"/>
      <c r="C20" s="1305" t="s">
        <v>167</v>
      </c>
      <c r="D20" s="1306"/>
      <c r="E20" s="1306"/>
      <c r="F20" s="1306"/>
      <c r="G20" s="1307"/>
      <c r="H20" s="93"/>
    </row>
    <row r="21" spans="1:8" ht="5.0999999999999996" customHeight="1">
      <c r="A21" s="90"/>
      <c r="B21" s="91"/>
      <c r="C21" s="113"/>
      <c r="D21" s="113"/>
      <c r="E21" s="113"/>
      <c r="F21" s="113"/>
      <c r="G21" s="113"/>
      <c r="H21" s="93"/>
    </row>
    <row r="22" spans="1:8" ht="20.100000000000001" customHeight="1">
      <c r="A22" s="107"/>
      <c r="B22" s="108" t="s">
        <v>162</v>
      </c>
      <c r="C22" s="112" t="s">
        <v>168</v>
      </c>
      <c r="D22" s="110"/>
      <c r="E22" s="110"/>
      <c r="F22" s="110"/>
      <c r="G22" s="110"/>
      <c r="H22" s="111"/>
    </row>
    <row r="23" spans="1:8" ht="39.9" customHeight="1">
      <c r="A23" s="90"/>
      <c r="B23" s="91"/>
      <c r="C23" s="1291" t="s">
        <v>1285</v>
      </c>
      <c r="D23" s="1291"/>
      <c r="E23" s="1291"/>
      <c r="F23" s="1291"/>
      <c r="G23" s="1291"/>
      <c r="H23" s="93"/>
    </row>
    <row r="24" spans="1:8" ht="39.9" customHeight="1">
      <c r="A24" s="90"/>
      <c r="B24" s="91"/>
      <c r="C24" s="1304" t="s">
        <v>169</v>
      </c>
      <c r="D24" s="1304"/>
      <c r="E24" s="1304"/>
      <c r="F24" s="1304"/>
      <c r="G24" s="1304"/>
      <c r="H24" s="93"/>
    </row>
    <row r="25" spans="1:8" ht="20.100000000000001" customHeight="1" thickBot="1">
      <c r="A25" s="90"/>
      <c r="B25" s="91"/>
      <c r="C25" s="83" t="s">
        <v>170</v>
      </c>
      <c r="H25" s="93"/>
    </row>
    <row r="26" spans="1:8" ht="20.100000000000001" customHeight="1" thickBot="1">
      <c r="A26" s="90"/>
      <c r="B26" s="91"/>
      <c r="C26" s="114"/>
      <c r="E26" s="115"/>
      <c r="G26" s="116"/>
      <c r="H26" s="93"/>
    </row>
    <row r="27" spans="1:8" ht="20.100000000000001" customHeight="1">
      <c r="A27" s="90"/>
      <c r="B27" s="91"/>
      <c r="C27" s="99" t="s">
        <v>171</v>
      </c>
      <c r="E27" s="99" t="s">
        <v>172</v>
      </c>
      <c r="G27" s="99" t="s">
        <v>173</v>
      </c>
      <c r="H27" s="93"/>
    </row>
    <row r="28" spans="1:8" ht="39.9" customHeight="1" thickBot="1">
      <c r="A28" s="90"/>
      <c r="B28" s="91"/>
      <c r="C28" s="1291" t="s">
        <v>174</v>
      </c>
      <c r="D28" s="1291"/>
      <c r="E28" s="1291"/>
      <c r="F28" s="1291"/>
      <c r="G28" s="1291"/>
      <c r="H28" s="93"/>
    </row>
    <row r="29" spans="1:8" ht="39.9" customHeight="1" thickBot="1">
      <c r="A29" s="90"/>
      <c r="B29" s="91"/>
      <c r="C29" s="1305" t="s">
        <v>175</v>
      </c>
      <c r="D29" s="1306"/>
      <c r="E29" s="1306"/>
      <c r="F29" s="1306"/>
      <c r="G29" s="1307"/>
      <c r="H29" s="93"/>
    </row>
    <row r="30" spans="1:8" ht="5.0999999999999996" customHeight="1">
      <c r="A30" s="90"/>
      <c r="B30" s="91"/>
      <c r="C30" s="113"/>
      <c r="D30" s="113"/>
      <c r="E30" s="113"/>
      <c r="F30" s="113"/>
      <c r="G30" s="113"/>
      <c r="H30" s="93"/>
    </row>
    <row r="31" spans="1:8" ht="20.100000000000001" customHeight="1">
      <c r="A31" s="107"/>
      <c r="B31" s="117" t="s">
        <v>162</v>
      </c>
      <c r="C31" s="118" t="s">
        <v>176</v>
      </c>
      <c r="D31" s="119"/>
      <c r="E31" s="119"/>
      <c r="F31" s="119"/>
      <c r="G31" s="119"/>
      <c r="H31" s="111"/>
    </row>
    <row r="32" spans="1:8" ht="20.100000000000001" customHeight="1">
      <c r="A32" s="90"/>
      <c r="B32" s="99"/>
      <c r="C32" s="106" t="s">
        <v>177</v>
      </c>
      <c r="D32" s="120"/>
      <c r="E32" s="120"/>
      <c r="F32" s="120"/>
      <c r="G32" s="120"/>
      <c r="H32" s="93"/>
    </row>
    <row r="33" spans="1:9" ht="39.9" customHeight="1">
      <c r="A33" s="90"/>
      <c r="B33" s="99"/>
      <c r="C33" s="1303" t="s">
        <v>178</v>
      </c>
      <c r="D33" s="1303"/>
      <c r="E33" s="1303"/>
      <c r="F33" s="1303"/>
      <c r="G33" s="1303"/>
      <c r="H33" s="93"/>
    </row>
    <row r="34" spans="1:9" ht="39.9" customHeight="1">
      <c r="A34" s="90"/>
      <c r="B34" s="99"/>
      <c r="C34" s="1291" t="s">
        <v>179</v>
      </c>
      <c r="D34" s="1291"/>
      <c r="E34" s="1291"/>
      <c r="F34" s="1291"/>
      <c r="G34" s="1291"/>
      <c r="H34" s="93"/>
    </row>
    <row r="35" spans="1:9" ht="5.0999999999999996" customHeight="1">
      <c r="A35" s="90"/>
      <c r="B35" s="91"/>
      <c r="C35" s="113"/>
      <c r="D35" s="113"/>
      <c r="E35" s="113"/>
      <c r="F35" s="113"/>
      <c r="G35" s="113"/>
      <c r="H35" s="93"/>
    </row>
    <row r="36" spans="1:9">
      <c r="I36" s="121"/>
    </row>
  </sheetData>
  <sheetProtection selectLockedCells="1"/>
  <mergeCells count="16">
    <mergeCell ref="C33:G33"/>
    <mergeCell ref="C34:G34"/>
    <mergeCell ref="C18:G18"/>
    <mergeCell ref="C19:G19"/>
    <mergeCell ref="C20:G20"/>
    <mergeCell ref="C23:G23"/>
    <mergeCell ref="C28:G28"/>
    <mergeCell ref="C29:G29"/>
    <mergeCell ref="C24:G24"/>
    <mergeCell ref="C16:G16"/>
    <mergeCell ref="A1:H1"/>
    <mergeCell ref="B2:G2"/>
    <mergeCell ref="C8:G8"/>
    <mergeCell ref="C9:G9"/>
    <mergeCell ref="C10:G10"/>
    <mergeCell ref="C15:G15"/>
  </mergeCells>
  <phoneticPr fontId="8"/>
  <dataValidations count="2">
    <dataValidation type="list" allowBlank="1" showInputMessage="1" showErrorMessage="1" sqref="G26" xr:uid="{00000000-0002-0000-0100-000000000000}">
      <formula1>"はい,いいえ"</formula1>
    </dataValidation>
    <dataValidation type="decimal" imeMode="disabled" operator="greaterThanOrEqual" allowBlank="1" showInputMessage="1" showErrorMessage="1" error="数値を入力してください" prompt="数値を入力" sqref="E26" xr:uid="{00000000-0002-0000-0100-000001000000}">
      <formula1>0</formula1>
    </dataValidation>
  </dataValidations>
  <printOptions horizontalCentered="1"/>
  <pageMargins left="0.39370078740157483" right="0.39370078740157483" top="0.59055118110236227" bottom="0.59055118110236227" header="0.35433070866141736" footer="0.27559055118110237"/>
  <pageSetup paperSize="9" scale="80" orientation="portrait" cellComments="asDisplayed" r:id="rId1"/>
  <headerFooter>
    <oddHeader>&amp;Rver.2.0</oddHeader>
    <oddFooter>&amp;C&amp;P/&amp;N&amp;R&amp;A</oddFooter>
  </headerFooter>
  <rowBreaks count="1" manualBreakCount="1">
    <brk id="16"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theme="0"/>
    <pageSetUpPr fitToPage="1"/>
  </sheetPr>
  <dimension ref="A1:O44"/>
  <sheetViews>
    <sheetView showGridLines="0" view="pageBreakPreview" zoomScaleNormal="100" zoomScaleSheetLayoutView="100" workbookViewId="0">
      <selection activeCell="E11" sqref="E11"/>
    </sheetView>
  </sheetViews>
  <sheetFormatPr defaultColWidth="8.88671875" defaultRowHeight="20.100000000000001" customHeight="1"/>
  <cols>
    <col min="1" max="1" width="3.6640625" style="407" customWidth="1"/>
    <col min="2" max="2" width="34" style="407" customWidth="1"/>
    <col min="3" max="3" width="15.109375" style="407" customWidth="1"/>
    <col min="4" max="4" width="17.6640625" style="407" customWidth="1"/>
    <col min="5" max="5" width="10.33203125" style="407" customWidth="1"/>
    <col min="6" max="6" width="5.6640625" style="407" customWidth="1"/>
    <col min="7" max="7" width="7.88671875" style="407" customWidth="1"/>
    <col min="8" max="8" width="20.88671875" style="407" customWidth="1"/>
    <col min="9" max="9" width="10.6640625" style="407" customWidth="1"/>
    <col min="10" max="10" width="2.6640625" style="407" customWidth="1"/>
    <col min="11" max="11" width="6" style="407" hidden="1" customWidth="1"/>
    <col min="12" max="12" width="2.44140625" style="149" customWidth="1"/>
    <col min="13" max="13" width="82.77734375" style="313" bestFit="1" customWidth="1"/>
    <col min="14" max="14" width="0" style="407" hidden="1" customWidth="1"/>
    <col min="15" max="15" width="9.109375" style="407" hidden="1" customWidth="1"/>
    <col min="16" max="17" width="6.21875" style="407" customWidth="1"/>
    <col min="18" max="16384" width="8.88671875" style="407"/>
  </cols>
  <sheetData>
    <row r="1" spans="1:13" s="595" customFormat="1" ht="20.25" customHeight="1" thickBot="1">
      <c r="A1" s="1379" t="s">
        <v>1067</v>
      </c>
      <c r="B1" s="1379"/>
      <c r="C1" s="1379"/>
      <c r="D1" s="1379"/>
      <c r="E1" s="1379"/>
      <c r="F1" s="1379"/>
      <c r="G1" s="1379"/>
      <c r="H1" s="1379"/>
      <c r="I1" s="1379"/>
      <c r="L1" s="59"/>
      <c r="M1" s="169"/>
    </row>
    <row r="2" spans="1:13" s="595" customFormat="1" ht="24.9" customHeight="1" thickTop="1" thickBot="1">
      <c r="A2" s="1448" t="s">
        <v>934</v>
      </c>
      <c r="B2" s="1448"/>
      <c r="C2" s="1448"/>
      <c r="D2" s="1448"/>
      <c r="E2" s="1448"/>
      <c r="F2" s="1448"/>
      <c r="G2" s="1448"/>
      <c r="H2" s="1449"/>
      <c r="I2" s="408" t="str">
        <f>IF(COUNTIF(K:K,"×")&gt;=1,"未入力あり","入力済")</f>
        <v>未入力あり</v>
      </c>
      <c r="J2" s="1446"/>
      <c r="K2" s="474"/>
      <c r="L2" s="59"/>
      <c r="M2" s="169"/>
    </row>
    <row r="3" spans="1:13" ht="4.6500000000000004" customHeight="1" thickTop="1">
      <c r="F3" s="596"/>
      <c r="G3" s="596"/>
      <c r="H3" s="596"/>
      <c r="J3" s="1446"/>
      <c r="K3" s="474"/>
      <c r="L3" s="464"/>
    </row>
    <row r="4" spans="1:13" ht="20.100000000000001" customHeight="1">
      <c r="E4" s="476" t="s">
        <v>776</v>
      </c>
      <c r="F4" s="1715">
        <f>表紙!E3</f>
        <v>0</v>
      </c>
      <c r="G4" s="1716"/>
      <c r="H4" s="1716"/>
      <c r="I4" s="1717"/>
      <c r="J4" s="1446"/>
      <c r="K4" s="474"/>
      <c r="L4" s="59"/>
    </row>
    <row r="5" spans="1:13" ht="20.100000000000001" customHeight="1">
      <c r="E5" s="1044" t="s">
        <v>935</v>
      </c>
      <c r="F5" s="151" t="s">
        <v>1620</v>
      </c>
      <c r="G5" s="151"/>
      <c r="H5" s="493"/>
      <c r="I5" s="597"/>
      <c r="J5" s="597"/>
      <c r="K5" s="597"/>
      <c r="M5" s="154" t="s">
        <v>238</v>
      </c>
    </row>
    <row r="6" spans="1:13" ht="72" customHeight="1">
      <c r="A6" s="1692" t="s">
        <v>1068</v>
      </c>
      <c r="B6" s="1692"/>
      <c r="C6" s="1692"/>
      <c r="D6" s="1692"/>
      <c r="E6" s="1692"/>
      <c r="F6" s="1692"/>
      <c r="G6" s="1692"/>
      <c r="H6" s="1692"/>
      <c r="I6" s="1692"/>
      <c r="J6" s="598"/>
      <c r="K6" s="598"/>
      <c r="M6" s="51"/>
    </row>
    <row r="7" spans="1:13" ht="72.75" customHeight="1">
      <c r="A7" s="1699" t="s">
        <v>1703</v>
      </c>
      <c r="B7" s="1699"/>
      <c r="C7" s="1699"/>
      <c r="D7" s="1699"/>
      <c r="E7" s="1699"/>
      <c r="F7" s="1699"/>
      <c r="G7" s="1699"/>
      <c r="H7" s="1700"/>
      <c r="I7" s="598"/>
      <c r="J7" s="598"/>
      <c r="M7" s="51"/>
    </row>
    <row r="8" spans="1:13" ht="42.75" customHeight="1">
      <c r="A8" s="599"/>
      <c r="B8" s="1049" t="s">
        <v>1704</v>
      </c>
      <c r="C8" s="1701" t="s">
        <v>1070</v>
      </c>
      <c r="D8" s="1702"/>
      <c r="E8" s="600" t="s">
        <v>1069</v>
      </c>
      <c r="F8" s="1695" t="s">
        <v>1071</v>
      </c>
      <c r="G8" s="1696"/>
      <c r="H8" s="600" t="s">
        <v>1072</v>
      </c>
      <c r="M8" s="138"/>
    </row>
    <row r="9" spans="1:13" s="604" customFormat="1" ht="15" customHeight="1">
      <c r="A9" s="601" t="s">
        <v>1073</v>
      </c>
      <c r="B9" s="602" t="s">
        <v>1074</v>
      </c>
      <c r="C9" s="1693" t="s">
        <v>1075</v>
      </c>
      <c r="D9" s="1694"/>
      <c r="E9" s="603">
        <v>3</v>
      </c>
      <c r="F9" s="1697">
        <v>2</v>
      </c>
      <c r="G9" s="1698"/>
      <c r="H9" s="603">
        <v>3</v>
      </c>
      <c r="K9" s="407"/>
      <c r="L9" s="605"/>
      <c r="M9" s="51"/>
    </row>
    <row r="10" spans="1:13" s="604" customFormat="1" ht="15" customHeight="1" thickBot="1">
      <c r="A10" s="606" t="s">
        <v>1073</v>
      </c>
      <c r="B10" s="607" t="s">
        <v>1076</v>
      </c>
      <c r="C10" s="1693" t="s">
        <v>1077</v>
      </c>
      <c r="D10" s="1694"/>
      <c r="E10" s="603">
        <v>2</v>
      </c>
      <c r="F10" s="1697">
        <v>1</v>
      </c>
      <c r="G10" s="1698"/>
      <c r="H10" s="603">
        <v>2</v>
      </c>
      <c r="K10" s="407"/>
      <c r="L10" s="605"/>
      <c r="M10" s="51"/>
    </row>
    <row r="11" spans="1:13" ht="22.5" customHeight="1" thickBot="1">
      <c r="A11" s="495">
        <v>1</v>
      </c>
      <c r="B11" s="608" t="s">
        <v>1078</v>
      </c>
      <c r="C11" s="1725" t="s">
        <v>1075</v>
      </c>
      <c r="D11" s="1726"/>
      <c r="E11" s="34"/>
      <c r="F11" s="1723"/>
      <c r="G11" s="1724"/>
      <c r="H11" s="34"/>
      <c r="K11" s="407" t="str">
        <f>IF(AND(E11&lt;&gt;"",F11&lt;&gt;"",H11&lt;&gt;""),"○","×")</f>
        <v>×</v>
      </c>
      <c r="M11" s="51"/>
    </row>
    <row r="12" spans="1:13" ht="22.5" customHeight="1" thickBot="1">
      <c r="A12" s="495">
        <v>2</v>
      </c>
      <c r="B12" s="608" t="s">
        <v>1078</v>
      </c>
      <c r="C12" s="1725" t="s">
        <v>1077</v>
      </c>
      <c r="D12" s="1726"/>
      <c r="E12" s="34"/>
      <c r="F12" s="1723"/>
      <c r="G12" s="1724"/>
      <c r="H12" s="34"/>
      <c r="K12" s="407" t="str">
        <f t="shared" ref="K12:K19" si="0">IF(AND(E12&lt;&gt;"",F12&lt;&gt;"",H12&lt;&gt;""),"○","×")</f>
        <v>×</v>
      </c>
      <c r="M12" s="51"/>
    </row>
    <row r="13" spans="1:13" ht="22.5" customHeight="1" thickBot="1">
      <c r="A13" s="495">
        <v>3</v>
      </c>
      <c r="B13" s="608" t="s">
        <v>1078</v>
      </c>
      <c r="C13" s="1725" t="s">
        <v>1079</v>
      </c>
      <c r="D13" s="1726"/>
      <c r="E13" s="34"/>
      <c r="F13" s="1723"/>
      <c r="G13" s="1724"/>
      <c r="H13" s="34"/>
      <c r="K13" s="407" t="str">
        <f t="shared" si="0"/>
        <v>×</v>
      </c>
      <c r="M13" s="51"/>
    </row>
    <row r="14" spans="1:13" ht="22.5" customHeight="1" thickBot="1">
      <c r="A14" s="495">
        <v>4</v>
      </c>
      <c r="B14" s="608" t="s">
        <v>1080</v>
      </c>
      <c r="C14" s="1725" t="s">
        <v>1075</v>
      </c>
      <c r="D14" s="1726"/>
      <c r="E14" s="34"/>
      <c r="F14" s="1723"/>
      <c r="G14" s="1724"/>
      <c r="H14" s="34"/>
      <c r="K14" s="407" t="str">
        <f t="shared" si="0"/>
        <v>×</v>
      </c>
      <c r="M14" s="51"/>
    </row>
    <row r="15" spans="1:13" ht="22.5" customHeight="1" thickBot="1">
      <c r="A15" s="495">
        <v>5</v>
      </c>
      <c r="B15" s="608" t="s">
        <v>1080</v>
      </c>
      <c r="C15" s="1725" t="s">
        <v>1077</v>
      </c>
      <c r="D15" s="1726"/>
      <c r="E15" s="34"/>
      <c r="F15" s="1723"/>
      <c r="G15" s="1724"/>
      <c r="H15" s="34"/>
      <c r="K15" s="407" t="str">
        <f>IF(AND(E15&lt;&gt;"",F15&lt;&gt;"",H15&lt;&gt;""),"○","×")</f>
        <v>×</v>
      </c>
      <c r="M15" s="51"/>
    </row>
    <row r="16" spans="1:13" ht="22.5" customHeight="1" thickBot="1">
      <c r="A16" s="495">
        <v>6</v>
      </c>
      <c r="B16" s="608" t="s">
        <v>1080</v>
      </c>
      <c r="C16" s="1725" t="s">
        <v>1079</v>
      </c>
      <c r="D16" s="1726"/>
      <c r="E16" s="34"/>
      <c r="F16" s="1723"/>
      <c r="G16" s="1724"/>
      <c r="H16" s="34"/>
      <c r="K16" s="407" t="str">
        <f t="shared" si="0"/>
        <v>×</v>
      </c>
      <c r="M16" s="51"/>
    </row>
    <row r="17" spans="1:13" ht="22.5" customHeight="1" thickBot="1">
      <c r="A17" s="495">
        <v>7</v>
      </c>
      <c r="B17" s="608" t="s">
        <v>1081</v>
      </c>
      <c r="C17" s="1725" t="s">
        <v>1075</v>
      </c>
      <c r="D17" s="1726"/>
      <c r="E17" s="34"/>
      <c r="F17" s="1723"/>
      <c r="G17" s="1724"/>
      <c r="H17" s="34"/>
      <c r="K17" s="407" t="str">
        <f t="shared" si="0"/>
        <v>×</v>
      </c>
      <c r="M17" s="51"/>
    </row>
    <row r="18" spans="1:13" ht="22.5" customHeight="1" thickBot="1">
      <c r="A18" s="495">
        <v>8</v>
      </c>
      <c r="B18" s="609" t="s">
        <v>1081</v>
      </c>
      <c r="C18" s="1725" t="s">
        <v>1077</v>
      </c>
      <c r="D18" s="1726"/>
      <c r="E18" s="34"/>
      <c r="F18" s="1723"/>
      <c r="G18" s="1724"/>
      <c r="H18" s="34"/>
      <c r="K18" s="407" t="str">
        <f t="shared" si="0"/>
        <v>×</v>
      </c>
      <c r="M18" s="51"/>
    </row>
    <row r="19" spans="1:13" ht="22.5" customHeight="1" thickBot="1">
      <c r="A19" s="495">
        <v>9</v>
      </c>
      <c r="B19" s="609" t="s">
        <v>1081</v>
      </c>
      <c r="C19" s="1721" t="s">
        <v>1079</v>
      </c>
      <c r="D19" s="1722"/>
      <c r="E19" s="34"/>
      <c r="F19" s="1723"/>
      <c r="G19" s="1724"/>
      <c r="H19" s="34"/>
      <c r="K19" s="407" t="str">
        <f t="shared" si="0"/>
        <v>×</v>
      </c>
      <c r="M19" s="51"/>
    </row>
    <row r="20" spans="1:13" ht="22.5" customHeight="1" thickBot="1">
      <c r="A20" s="495">
        <v>10</v>
      </c>
      <c r="B20" s="77"/>
      <c r="C20" s="1719"/>
      <c r="D20" s="1720"/>
      <c r="E20" s="34"/>
      <c r="F20" s="1723"/>
      <c r="G20" s="1724"/>
      <c r="H20" s="34"/>
      <c r="M20" s="51"/>
    </row>
    <row r="21" spans="1:13" ht="22.5" customHeight="1" thickBot="1">
      <c r="A21" s="495">
        <v>11</v>
      </c>
      <c r="B21" s="77"/>
      <c r="C21" s="1719"/>
      <c r="D21" s="1720"/>
      <c r="E21" s="34"/>
      <c r="F21" s="1723"/>
      <c r="G21" s="1724"/>
      <c r="H21" s="34"/>
      <c r="M21" s="51"/>
    </row>
    <row r="22" spans="1:13" ht="22.5" customHeight="1" thickBot="1">
      <c r="A22" s="495">
        <v>12</v>
      </c>
      <c r="B22" s="77"/>
      <c r="C22" s="1719"/>
      <c r="D22" s="1720"/>
      <c r="E22" s="34"/>
      <c r="F22" s="1723"/>
      <c r="G22" s="1724"/>
      <c r="H22" s="34"/>
      <c r="M22" s="51"/>
    </row>
    <row r="23" spans="1:13" ht="22.5" customHeight="1" thickBot="1">
      <c r="A23" s="495">
        <v>13</v>
      </c>
      <c r="B23" s="77"/>
      <c r="C23" s="1719"/>
      <c r="D23" s="1720"/>
      <c r="E23" s="34"/>
      <c r="F23" s="1723"/>
      <c r="G23" s="1724"/>
      <c r="H23" s="34"/>
      <c r="M23" s="51"/>
    </row>
    <row r="24" spans="1:13" ht="22.5" customHeight="1" thickBot="1">
      <c r="A24" s="495">
        <v>14</v>
      </c>
      <c r="B24" s="77"/>
      <c r="C24" s="1719"/>
      <c r="D24" s="1720"/>
      <c r="E24" s="34"/>
      <c r="F24" s="1723"/>
      <c r="G24" s="1724"/>
      <c r="H24" s="34"/>
      <c r="M24" s="51"/>
    </row>
    <row r="25" spans="1:13" ht="22.5" customHeight="1" thickBot="1">
      <c r="A25" s="495">
        <v>15</v>
      </c>
      <c r="B25" s="77"/>
      <c r="C25" s="1719"/>
      <c r="D25" s="1720"/>
      <c r="E25" s="34"/>
      <c r="F25" s="1723"/>
      <c r="G25" s="1724"/>
      <c r="H25" s="34"/>
      <c r="M25" s="51"/>
    </row>
    <row r="26" spans="1:13" ht="22.5" customHeight="1" thickBot="1">
      <c r="A26" s="495">
        <v>16</v>
      </c>
      <c r="B26" s="77"/>
      <c r="C26" s="1719"/>
      <c r="D26" s="1720"/>
      <c r="E26" s="34"/>
      <c r="F26" s="1723"/>
      <c r="G26" s="1724"/>
      <c r="H26" s="34"/>
      <c r="M26" s="51"/>
    </row>
    <row r="27" spans="1:13" ht="22.5" customHeight="1" thickBot="1">
      <c r="A27" s="495">
        <v>17</v>
      </c>
      <c r="B27" s="77"/>
      <c r="C27" s="1719"/>
      <c r="D27" s="1720"/>
      <c r="E27" s="34"/>
      <c r="F27" s="1723"/>
      <c r="G27" s="1724"/>
      <c r="H27" s="34"/>
      <c r="M27" s="51"/>
    </row>
    <row r="28" spans="1:13" ht="22.5" customHeight="1" thickBot="1">
      <c r="A28" s="495">
        <v>18</v>
      </c>
      <c r="B28" s="77"/>
      <c r="C28" s="1719"/>
      <c r="D28" s="1720"/>
      <c r="E28" s="34"/>
      <c r="F28" s="1723"/>
      <c r="G28" s="1724"/>
      <c r="H28" s="34"/>
      <c r="M28" s="51"/>
    </row>
    <row r="29" spans="1:13" ht="22.5" customHeight="1" thickBot="1">
      <c r="A29" s="495">
        <v>19</v>
      </c>
      <c r="B29" s="77"/>
      <c r="C29" s="1719"/>
      <c r="D29" s="1720"/>
      <c r="E29" s="34"/>
      <c r="F29" s="1723"/>
      <c r="G29" s="1724"/>
      <c r="H29" s="34"/>
      <c r="M29" s="51"/>
    </row>
    <row r="30" spans="1:13" ht="22.5" customHeight="1" thickBot="1">
      <c r="A30" s="495">
        <v>20</v>
      </c>
      <c r="B30" s="77"/>
      <c r="C30" s="1719"/>
      <c r="D30" s="1720"/>
      <c r="E30" s="34"/>
      <c r="F30" s="1723"/>
      <c r="G30" s="1724"/>
      <c r="H30" s="34"/>
      <c r="M30" s="135"/>
    </row>
    <row r="31" spans="1:13" ht="33" customHeight="1">
      <c r="A31" s="1718" t="s">
        <v>1082</v>
      </c>
      <c r="B31" s="1718"/>
      <c r="C31" s="1718"/>
      <c r="D31" s="1718"/>
      <c r="E31" s="1718"/>
      <c r="F31" s="1718"/>
      <c r="G31" s="1718"/>
      <c r="H31" s="1718"/>
      <c r="I31" s="1718"/>
      <c r="J31" s="610"/>
      <c r="L31" s="427" t="s">
        <v>1083</v>
      </c>
      <c r="M31" s="51"/>
    </row>
    <row r="32" spans="1:13" ht="18" customHeight="1">
      <c r="A32" s="611" t="s">
        <v>1084</v>
      </c>
      <c r="B32" s="612"/>
      <c r="C32" s="612"/>
      <c r="D32" s="612"/>
      <c r="E32" s="612"/>
      <c r="F32" s="612"/>
      <c r="G32" s="612"/>
      <c r="H32" s="612"/>
      <c r="I32" s="612"/>
      <c r="J32" s="610"/>
      <c r="L32" s="427"/>
      <c r="M32" s="51"/>
    </row>
    <row r="33" spans="1:13" ht="18" customHeight="1">
      <c r="A33" s="611" t="s">
        <v>1085</v>
      </c>
      <c r="B33" s="612"/>
      <c r="C33" s="612"/>
      <c r="D33" s="612"/>
      <c r="E33" s="612"/>
      <c r="F33" s="612"/>
      <c r="G33" s="612"/>
      <c r="H33" s="612"/>
      <c r="I33" s="612"/>
      <c r="L33" s="427"/>
      <c r="M33" s="51"/>
    </row>
    <row r="34" spans="1:13" ht="20.100000000000001" customHeight="1" thickBot="1">
      <c r="A34" s="1703" t="s">
        <v>1086</v>
      </c>
      <c r="B34" s="1704"/>
      <c r="C34" s="1704"/>
      <c r="D34" s="1704"/>
      <c r="E34" s="1704"/>
      <c r="F34" s="1704"/>
      <c r="G34" s="1704"/>
      <c r="H34" s="1705"/>
      <c r="M34" s="51"/>
    </row>
    <row r="35" spans="1:13" ht="20.100000000000001" customHeight="1">
      <c r="A35" s="1706"/>
      <c r="B35" s="1707"/>
      <c r="C35" s="1707"/>
      <c r="D35" s="1707"/>
      <c r="E35" s="1707"/>
      <c r="F35" s="1707"/>
      <c r="G35" s="1707"/>
      <c r="H35" s="1708"/>
      <c r="K35" s="407" t="str">
        <f>IF(A35="","×","○")</f>
        <v>×</v>
      </c>
      <c r="M35" s="51"/>
    </row>
    <row r="36" spans="1:13" ht="20.100000000000001" customHeight="1">
      <c r="A36" s="1709"/>
      <c r="B36" s="1710"/>
      <c r="C36" s="1710"/>
      <c r="D36" s="1710"/>
      <c r="E36" s="1710"/>
      <c r="F36" s="1710"/>
      <c r="G36" s="1710"/>
      <c r="H36" s="1711"/>
      <c r="M36" s="51"/>
    </row>
    <row r="37" spans="1:13" ht="20.100000000000001" customHeight="1">
      <c r="A37" s="1709"/>
      <c r="B37" s="1710"/>
      <c r="C37" s="1710"/>
      <c r="D37" s="1710"/>
      <c r="E37" s="1710"/>
      <c r="F37" s="1710"/>
      <c r="G37" s="1710"/>
      <c r="H37" s="1711"/>
      <c r="M37" s="51"/>
    </row>
    <row r="38" spans="1:13" ht="20.100000000000001" customHeight="1" thickBot="1">
      <c r="A38" s="1712"/>
      <c r="B38" s="1713"/>
      <c r="C38" s="1713"/>
      <c r="D38" s="1713"/>
      <c r="E38" s="1713"/>
      <c r="F38" s="1713"/>
      <c r="G38" s="1713"/>
      <c r="H38" s="1714"/>
      <c r="M38" s="51"/>
    </row>
    <row r="39" spans="1:13" ht="24" customHeight="1">
      <c r="A39" s="1718" t="s">
        <v>1087</v>
      </c>
      <c r="B39" s="1718"/>
      <c r="C39" s="1718"/>
      <c r="D39" s="1718"/>
      <c r="E39" s="1718"/>
      <c r="F39" s="1718"/>
      <c r="G39" s="1718"/>
      <c r="H39" s="1718"/>
      <c r="I39" s="1718"/>
      <c r="J39" s="610"/>
      <c r="L39" s="427" t="s">
        <v>1083</v>
      </c>
      <c r="M39" s="51"/>
    </row>
    <row r="40" spans="1:13" ht="20.100000000000001" customHeight="1" thickBot="1">
      <c r="A40" s="1703" t="s">
        <v>1088</v>
      </c>
      <c r="B40" s="1704"/>
      <c r="C40" s="1704"/>
      <c r="D40" s="1704"/>
      <c r="E40" s="1704"/>
      <c r="F40" s="1704"/>
      <c r="G40" s="1704"/>
      <c r="H40" s="1705"/>
      <c r="M40" s="51"/>
    </row>
    <row r="41" spans="1:13" ht="20.100000000000001" customHeight="1">
      <c r="A41" s="1706"/>
      <c r="B41" s="1707"/>
      <c r="C41" s="1707"/>
      <c r="D41" s="1707"/>
      <c r="E41" s="1707"/>
      <c r="F41" s="1707"/>
      <c r="G41" s="1707"/>
      <c r="H41" s="1708"/>
      <c r="K41" s="407" t="str">
        <f>IF(A41="","×","○")</f>
        <v>×</v>
      </c>
      <c r="M41" s="51"/>
    </row>
    <row r="42" spans="1:13" ht="20.100000000000001" customHeight="1">
      <c r="A42" s="1709"/>
      <c r="B42" s="1710"/>
      <c r="C42" s="1710"/>
      <c r="D42" s="1710"/>
      <c r="E42" s="1710"/>
      <c r="F42" s="1710"/>
      <c r="G42" s="1710"/>
      <c r="H42" s="1711"/>
      <c r="M42" s="51"/>
    </row>
    <row r="43" spans="1:13" ht="20.100000000000001" customHeight="1">
      <c r="A43" s="1709"/>
      <c r="B43" s="1710"/>
      <c r="C43" s="1710"/>
      <c r="D43" s="1710"/>
      <c r="E43" s="1710"/>
      <c r="F43" s="1710"/>
      <c r="G43" s="1710"/>
      <c r="H43" s="1711"/>
      <c r="M43" s="51"/>
    </row>
    <row r="44" spans="1:13" ht="20.100000000000001" customHeight="1" thickBot="1">
      <c r="A44" s="1712"/>
      <c r="B44" s="1713"/>
      <c r="C44" s="1713"/>
      <c r="D44" s="1713"/>
      <c r="E44" s="1713"/>
      <c r="F44" s="1713"/>
      <c r="G44" s="1713"/>
      <c r="H44" s="1714"/>
      <c r="M44" s="123"/>
    </row>
  </sheetData>
  <sheetProtection algorithmName="SHA-512" hashValue="cei1fLV+XqGF8v6b1vqcL6maAentHFVmzQ7bOeFhynAhdWWRL2zd7vovLF3JUOzFX4yRroDQDmBW5IsS+3WEuA==" saltValue="OvWqYfXnOsVWxhY6dJz1wQ==" spinCount="100000" sheet="1" selectLockedCells="1"/>
  <mergeCells count="58">
    <mergeCell ref="F22:G22"/>
    <mergeCell ref="F23:G23"/>
    <mergeCell ref="F14:G14"/>
    <mergeCell ref="F15:G15"/>
    <mergeCell ref="F16:G16"/>
    <mergeCell ref="F17:G17"/>
    <mergeCell ref="F18:G18"/>
    <mergeCell ref="F19:G19"/>
    <mergeCell ref="F20:G20"/>
    <mergeCell ref="F21:G21"/>
    <mergeCell ref="C21:D21"/>
    <mergeCell ref="C22:D22"/>
    <mergeCell ref="C23:D23"/>
    <mergeCell ref="C14:D14"/>
    <mergeCell ref="C18:D18"/>
    <mergeCell ref="C17:D17"/>
    <mergeCell ref="C16:D16"/>
    <mergeCell ref="C15:D15"/>
    <mergeCell ref="C13:D13"/>
    <mergeCell ref="F11:G11"/>
    <mergeCell ref="F12:G12"/>
    <mergeCell ref="F13:G13"/>
    <mergeCell ref="C20:D20"/>
    <mergeCell ref="C12:D12"/>
    <mergeCell ref="C11:D11"/>
    <mergeCell ref="F26:G26"/>
    <mergeCell ref="F29:G29"/>
    <mergeCell ref="F30:G30"/>
    <mergeCell ref="C28:D28"/>
    <mergeCell ref="F28:G28"/>
    <mergeCell ref="C27:D27"/>
    <mergeCell ref="F27:G27"/>
    <mergeCell ref="C29:D29"/>
    <mergeCell ref="A40:H40"/>
    <mergeCell ref="A41:H44"/>
    <mergeCell ref="J2:J4"/>
    <mergeCell ref="A2:H2"/>
    <mergeCell ref="F4:I4"/>
    <mergeCell ref="A35:H38"/>
    <mergeCell ref="A39:I39"/>
    <mergeCell ref="C24:D24"/>
    <mergeCell ref="C25:D25"/>
    <mergeCell ref="A31:I31"/>
    <mergeCell ref="A34:H34"/>
    <mergeCell ref="C19:D19"/>
    <mergeCell ref="C26:D26"/>
    <mergeCell ref="C30:D30"/>
    <mergeCell ref="F24:G24"/>
    <mergeCell ref="F25:G25"/>
    <mergeCell ref="A1:I1"/>
    <mergeCell ref="A6:I6"/>
    <mergeCell ref="C10:D10"/>
    <mergeCell ref="F8:G8"/>
    <mergeCell ref="F9:G9"/>
    <mergeCell ref="F10:G10"/>
    <mergeCell ref="A7:H7"/>
    <mergeCell ref="C9:D9"/>
    <mergeCell ref="C8:D8"/>
  </mergeCells>
  <phoneticPr fontId="8"/>
  <conditionalFormatting sqref="L3">
    <cfRule type="cellIs" dxfId="4" priority="1" stopIfTrue="1" operator="equal">
      <formula>"未入力あり"</formula>
    </cfRule>
  </conditionalFormatting>
  <dataValidations xWindow="605" yWindow="635" count="5">
    <dataValidation allowBlank="1" showInputMessage="1" showErrorMessage="1" prompt="表紙シートの病院名を反映" sqref="F4:I4" xr:uid="{00000000-0002-0000-1300-000000000000}"/>
    <dataValidation type="list" allowBlank="1" showInputMessage="1" showErrorMessage="1" sqref="B11:B19" xr:uid="{00000000-0002-0000-1300-000001000000}">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E11:F30 H11:H30" xr:uid="{00000000-0002-0000-1300-000002000000}">
      <formula1>0</formula1>
    </dataValidation>
    <dataValidation type="list" allowBlank="1" showInputMessage="1" showErrorMessage="1" sqref="C9:D10 C20:D30" xr:uid="{00000000-0002-0000-1300-000003000000}">
      <formula1>"専従,専任,その他"</formula1>
    </dataValidation>
    <dataValidation type="list" allowBlank="1" showInputMessage="1" showErrorMessage="1" sqref="B20:B30" xr:uid="{00000000-0002-0000-1300-000004000000}">
      <formula1>"保健師,薬剤師,医師,管理栄養士,栄養士,臨床検査技師,医療心理に携わる者,事務員,ピアサポーター,社会保険労務士"</formula1>
    </dataValidation>
  </dataValidations>
  <printOptions horizontalCentered="1"/>
  <pageMargins left="0.39370078740157483" right="0.39370078740157483" top="0.59055118110236227" bottom="0.59055118110236227" header="0.35433070866141736" footer="0.27559055118110237"/>
  <pageSetup paperSize="9" scale="74" fitToHeight="0" orientation="portrait" cellComments="asDisplayed" r:id="rId1"/>
  <headerFooter>
    <oddFooter>&amp;C&amp;P/&amp;N&amp;R&amp;A</oddFooter>
  </headerFooter>
  <rowBreaks count="1" manualBreakCount="1">
    <brk id="30"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theme="0"/>
    <pageSetUpPr fitToPage="1"/>
  </sheetPr>
  <dimension ref="A1:O56"/>
  <sheetViews>
    <sheetView view="pageBreakPreview" zoomScaleNormal="85" zoomScaleSheetLayoutView="100" workbookViewId="0">
      <selection activeCell="E7" sqref="E7:F7"/>
    </sheetView>
  </sheetViews>
  <sheetFormatPr defaultColWidth="9" defaultRowHeight="20.100000000000001" customHeight="1"/>
  <cols>
    <col min="1" max="1" width="3.6640625" style="597" customWidth="1"/>
    <col min="2" max="2" width="22.6640625" style="597" customWidth="1"/>
    <col min="3" max="3" width="16.88671875" style="597" customWidth="1"/>
    <col min="4" max="4" width="42.33203125" style="597" customWidth="1"/>
    <col min="5" max="5" width="3.33203125" style="597" customWidth="1"/>
    <col min="6" max="6" width="37.88671875" style="597" customWidth="1"/>
    <col min="7" max="7" width="19.88671875" style="597" customWidth="1"/>
    <col min="8" max="8" width="12.33203125" style="597" customWidth="1"/>
    <col min="9" max="9" width="2.6640625" style="597" customWidth="1"/>
    <col min="10" max="10" width="6" style="597" hidden="1" customWidth="1"/>
    <col min="11" max="11" width="2.21875" style="597" customWidth="1"/>
    <col min="12" max="12" width="1.33203125" style="613" customWidth="1"/>
    <col min="13" max="13" width="82.77734375" style="614" bestFit="1" customWidth="1"/>
    <col min="14" max="14" width="0" style="597" hidden="1" customWidth="1"/>
    <col min="15" max="15" width="5" style="597" hidden="1" customWidth="1"/>
    <col min="16" max="16384" width="9" style="597"/>
  </cols>
  <sheetData>
    <row r="1" spans="1:15" ht="34.5" customHeight="1" thickBot="1">
      <c r="A1" s="1378" t="s">
        <v>1089</v>
      </c>
      <c r="B1" s="1378"/>
      <c r="C1" s="1378"/>
      <c r="D1" s="1378"/>
      <c r="E1" s="1378"/>
      <c r="F1" s="1378"/>
      <c r="G1" s="1378"/>
      <c r="H1" s="1378"/>
      <c r="K1" s="33"/>
    </row>
    <row r="2" spans="1:15" ht="31.5" customHeight="1" thickTop="1" thickBot="1">
      <c r="A2" s="1321" t="s">
        <v>934</v>
      </c>
      <c r="B2" s="1321"/>
      <c r="C2" s="1321"/>
      <c r="D2" s="1321"/>
      <c r="E2" s="1321"/>
      <c r="F2" s="1321"/>
      <c r="G2" s="1403"/>
      <c r="H2" s="408" t="str">
        <f>IF(COUNTIF(J7:J46,"×")&gt;=1,"未入力あり","入力済")</f>
        <v>未入力あり</v>
      </c>
      <c r="I2" s="1735"/>
      <c r="J2" s="615"/>
      <c r="K2" s="33"/>
      <c r="M2" s="61"/>
    </row>
    <row r="3" spans="1:15" ht="5.0999999999999996" customHeight="1" thickTop="1">
      <c r="I3" s="1735"/>
      <c r="J3" s="615"/>
      <c r="K3" s="166"/>
    </row>
    <row r="4" spans="1:15" ht="20.100000000000001" customHeight="1">
      <c r="D4" s="476" t="s">
        <v>776</v>
      </c>
      <c r="E4" s="1715">
        <f>表紙!$E$3</f>
        <v>0</v>
      </c>
      <c r="F4" s="1716"/>
      <c r="G4" s="1716"/>
      <c r="H4" s="1717"/>
      <c r="I4" s="1735"/>
      <c r="J4" s="615"/>
      <c r="K4" s="33"/>
    </row>
    <row r="5" spans="1:15" ht="20.100000000000001" customHeight="1">
      <c r="D5" s="1044" t="s">
        <v>935</v>
      </c>
      <c r="E5" s="171" t="s">
        <v>1620</v>
      </c>
      <c r="F5" s="411"/>
      <c r="I5" s="1735"/>
      <c r="J5" s="615"/>
      <c r="M5" s="154" t="s">
        <v>238</v>
      </c>
    </row>
    <row r="6" spans="1:15" s="458" customFormat="1" ht="18" customHeight="1" thickBot="1">
      <c r="A6" s="1730" t="s">
        <v>1090</v>
      </c>
      <c r="B6" s="1730"/>
      <c r="C6" s="1730"/>
      <c r="D6" s="1730"/>
      <c r="E6" s="1730"/>
      <c r="F6" s="1730"/>
      <c r="G6" s="1730"/>
      <c r="H6" s="1730"/>
      <c r="I6" s="1735"/>
      <c r="J6" s="615"/>
      <c r="L6" s="464"/>
      <c r="M6" s="51"/>
    </row>
    <row r="7" spans="1:15" s="458" customFormat="1" ht="18" customHeight="1" thickBot="1">
      <c r="A7" s="458" t="s">
        <v>1091</v>
      </c>
      <c r="D7" s="616"/>
      <c r="E7" s="1535"/>
      <c r="F7" s="1536"/>
      <c r="G7" s="1729" t="str">
        <f>G12</f>
        <v>（期間：令和４年１月１日～12月31日）</v>
      </c>
      <c r="H7" s="1730"/>
      <c r="J7" s="458" t="str">
        <f>IF(E7="","×","○")</f>
        <v>×</v>
      </c>
      <c r="L7" s="464"/>
      <c r="M7" s="51"/>
      <c r="N7" s="489">
        <v>0</v>
      </c>
      <c r="O7" s="490">
        <v>100</v>
      </c>
    </row>
    <row r="8" spans="1:15" s="458" customFormat="1" ht="53.25" customHeight="1" thickBot="1">
      <c r="A8" s="460" t="s">
        <v>1092</v>
      </c>
      <c r="B8" s="460"/>
      <c r="C8" s="460"/>
      <c r="D8" s="616"/>
      <c r="E8" s="1731"/>
      <c r="F8" s="1732"/>
      <c r="G8" s="616" t="s">
        <v>1093</v>
      </c>
      <c r="H8" s="616"/>
      <c r="J8" s="458" t="str">
        <f>IF(E8="","×","○")</f>
        <v>×</v>
      </c>
      <c r="L8" s="464"/>
      <c r="M8" s="51"/>
    </row>
    <row r="9" spans="1:15" s="458" customFormat="1" ht="18" customHeight="1" thickBot="1">
      <c r="A9" s="460" t="s">
        <v>1094</v>
      </c>
      <c r="B9" s="460"/>
      <c r="C9" s="460"/>
      <c r="D9" s="616"/>
      <c r="E9" s="1261"/>
      <c r="F9" s="1261"/>
      <c r="G9" s="616"/>
      <c r="H9" s="616"/>
      <c r="L9" s="464"/>
      <c r="M9" s="51"/>
    </row>
    <row r="10" spans="1:15" s="458" customFormat="1" ht="20.25" customHeight="1" thickBot="1">
      <c r="A10" s="1730" t="s">
        <v>1095</v>
      </c>
      <c r="B10" s="1688"/>
      <c r="C10" s="1688"/>
      <c r="D10" s="1733"/>
      <c r="E10" s="1727"/>
      <c r="F10" s="1728"/>
      <c r="G10" s="616" t="s">
        <v>1096</v>
      </c>
      <c r="H10" s="616"/>
      <c r="J10" s="458" t="str">
        <f>IF(E10="","×","○")</f>
        <v>×</v>
      </c>
      <c r="L10" s="464"/>
      <c r="M10" s="51"/>
    </row>
    <row r="11" spans="1:15" s="458" customFormat="1" ht="32.25" customHeight="1" thickBot="1">
      <c r="A11" s="460" t="s">
        <v>1097</v>
      </c>
      <c r="B11" s="460"/>
      <c r="C11" s="460"/>
      <c r="D11" s="460"/>
      <c r="E11" s="1731"/>
      <c r="F11" s="1732"/>
      <c r="G11" s="616" t="s">
        <v>1098</v>
      </c>
      <c r="H11" s="616"/>
      <c r="J11" s="458" t="str">
        <f>IF(AND(E10="はい",E11=""),"×","○")</f>
        <v>○</v>
      </c>
      <c r="L11" s="464"/>
      <c r="M11" s="51"/>
    </row>
    <row r="12" spans="1:15" s="458" customFormat="1" ht="28.5" customHeight="1" thickBot="1">
      <c r="A12" s="460" t="s">
        <v>1099</v>
      </c>
      <c r="B12" s="460"/>
      <c r="C12" s="460"/>
      <c r="D12" s="460"/>
      <c r="E12" s="1535"/>
      <c r="F12" s="1536"/>
      <c r="G12" s="1729" t="str">
        <f>G18</f>
        <v>（期間：令和４年１月１日～12月31日）</v>
      </c>
      <c r="H12" s="1730"/>
      <c r="J12" s="458" t="str">
        <f>IF(AND(E10="はい",E12=""),"×","○")</f>
        <v>○</v>
      </c>
      <c r="L12" s="464"/>
      <c r="M12" s="138"/>
      <c r="N12" s="489">
        <v>0</v>
      </c>
      <c r="O12" s="490">
        <v>1000</v>
      </c>
    </row>
    <row r="13" spans="1:15" s="458" customFormat="1" ht="18" customHeight="1" thickBot="1">
      <c r="A13" s="460" t="s">
        <v>1499</v>
      </c>
      <c r="B13" s="460"/>
      <c r="C13" s="460"/>
      <c r="D13" s="616"/>
      <c r="E13" s="1261"/>
      <c r="F13" s="1261"/>
      <c r="G13" s="616"/>
      <c r="H13" s="616"/>
      <c r="L13" s="464"/>
      <c r="M13" s="51"/>
    </row>
    <row r="14" spans="1:15" s="458" customFormat="1" ht="18" customHeight="1" thickBot="1">
      <c r="A14" s="460" t="s">
        <v>1100</v>
      </c>
      <c r="B14" s="460"/>
      <c r="C14" s="460"/>
      <c r="D14" s="616"/>
      <c r="E14" s="1731"/>
      <c r="F14" s="1732"/>
      <c r="G14" s="616" t="s">
        <v>1098</v>
      </c>
      <c r="H14" s="616"/>
      <c r="J14" s="458" t="str">
        <f>IF(E14="","×","○")</f>
        <v>×</v>
      </c>
      <c r="L14" s="464"/>
      <c r="M14" s="135"/>
    </row>
    <row r="15" spans="1:15" s="458" customFormat="1" ht="18" customHeight="1" thickBot="1">
      <c r="A15" s="460" t="s">
        <v>1101</v>
      </c>
      <c r="B15" s="460"/>
      <c r="C15" s="460"/>
      <c r="D15" s="616"/>
      <c r="E15" s="1727"/>
      <c r="F15" s="1728"/>
      <c r="G15" s="616" t="s">
        <v>1096</v>
      </c>
      <c r="H15" s="616"/>
      <c r="J15" s="458" t="str">
        <f t="shared" ref="J15:J16" si="0">IF(E15="","×","○")</f>
        <v>×</v>
      </c>
      <c r="L15" s="464"/>
      <c r="M15" s="135"/>
    </row>
    <row r="16" spans="1:15" s="458" customFormat="1" ht="18" customHeight="1" thickBot="1">
      <c r="A16" s="460" t="s">
        <v>1102</v>
      </c>
      <c r="B16" s="460"/>
      <c r="C16" s="460"/>
      <c r="D16" s="616"/>
      <c r="E16" s="1727"/>
      <c r="F16" s="1728"/>
      <c r="G16" s="616" t="s">
        <v>1096</v>
      </c>
      <c r="H16" s="616"/>
      <c r="J16" s="458" t="str">
        <f t="shared" si="0"/>
        <v>×</v>
      </c>
      <c r="L16" s="464"/>
      <c r="M16" s="135"/>
    </row>
    <row r="17" spans="1:15" s="458" customFormat="1" ht="18" customHeight="1" thickBot="1">
      <c r="A17" s="460" t="s">
        <v>1500</v>
      </c>
      <c r="B17" s="460"/>
      <c r="C17" s="460"/>
      <c r="D17" s="616"/>
      <c r="E17" s="1734"/>
      <c r="F17" s="1734"/>
      <c r="H17" s="616"/>
      <c r="L17" s="464"/>
      <c r="M17" s="135"/>
    </row>
    <row r="18" spans="1:15" s="458" customFormat="1" ht="18" customHeight="1" thickBot="1">
      <c r="A18" s="460" t="s">
        <v>1501</v>
      </c>
      <c r="B18" s="460"/>
      <c r="C18" s="460"/>
      <c r="D18" s="616"/>
      <c r="E18" s="1535"/>
      <c r="F18" s="1536"/>
      <c r="G18" s="458" t="s">
        <v>1626</v>
      </c>
      <c r="H18" s="616"/>
      <c r="J18" s="458" t="str">
        <f>IF(E18="","×","○")</f>
        <v>×</v>
      </c>
      <c r="L18" s="464"/>
      <c r="M18" s="135"/>
      <c r="N18" s="489">
        <v>0</v>
      </c>
      <c r="O18" s="490">
        <v>100</v>
      </c>
    </row>
    <row r="19" spans="1:15" s="458" customFormat="1" ht="18" customHeight="1" thickBot="1">
      <c r="A19" s="460" t="s">
        <v>1502</v>
      </c>
      <c r="B19" s="460"/>
      <c r="C19" s="460"/>
      <c r="D19" s="616"/>
      <c r="E19" s="1535"/>
      <c r="F19" s="1536"/>
      <c r="G19" s="458" t="str">
        <f>G18</f>
        <v>（期間：令和４年１月１日～12月31日）</v>
      </c>
      <c r="H19" s="616"/>
      <c r="J19" s="458" t="str">
        <f>IF(E19="","×","○")</f>
        <v>×</v>
      </c>
      <c r="L19" s="464"/>
      <c r="M19" s="135"/>
      <c r="N19" s="489">
        <v>0</v>
      </c>
      <c r="O19" s="490">
        <v>100</v>
      </c>
    </row>
    <row r="20" spans="1:15" s="458" customFormat="1" ht="18" customHeight="1" thickBot="1">
      <c r="A20" s="460" t="s">
        <v>1103</v>
      </c>
      <c r="B20" s="460"/>
      <c r="C20" s="460"/>
      <c r="D20" s="616"/>
      <c r="E20" s="1727"/>
      <c r="F20" s="1728"/>
      <c r="G20" s="616" t="s">
        <v>1096</v>
      </c>
      <c r="H20" s="616"/>
      <c r="J20" s="458" t="str">
        <f>IF(E20="","×","○")</f>
        <v>×</v>
      </c>
      <c r="L20" s="464"/>
      <c r="M20" s="51"/>
    </row>
    <row r="21" spans="1:15" s="458" customFormat="1" ht="51" customHeight="1" thickBot="1">
      <c r="A21" s="460" t="s">
        <v>1104</v>
      </c>
      <c r="B21" s="460"/>
      <c r="C21" s="460"/>
      <c r="D21" s="616"/>
      <c r="E21" s="1731"/>
      <c r="F21" s="1732"/>
      <c r="G21" s="616" t="s">
        <v>1098</v>
      </c>
      <c r="H21" s="616"/>
      <c r="J21" s="458" t="str">
        <f>IF(AND(E20="はい",E21=""),"×","○")</f>
        <v>○</v>
      </c>
      <c r="L21" s="464"/>
      <c r="M21" s="51"/>
    </row>
    <row r="22" spans="1:15" s="458" customFormat="1" ht="18" customHeight="1" thickBot="1">
      <c r="A22" s="460" t="s">
        <v>1105</v>
      </c>
      <c r="B22" s="460"/>
      <c r="C22" s="460"/>
      <c r="D22" s="616"/>
      <c r="E22" s="1727"/>
      <c r="F22" s="1728"/>
      <c r="G22" s="616" t="s">
        <v>1096</v>
      </c>
      <c r="H22" s="616"/>
      <c r="J22" s="458" t="str">
        <f>IF(E22="","×","○")</f>
        <v>×</v>
      </c>
      <c r="L22" s="464"/>
      <c r="M22" s="51"/>
    </row>
    <row r="23" spans="1:15" s="458" customFormat="1" ht="55.5" customHeight="1" thickBot="1">
      <c r="A23" s="460" t="s">
        <v>1106</v>
      </c>
      <c r="B23" s="460"/>
      <c r="C23" s="460"/>
      <c r="D23" s="616"/>
      <c r="E23" s="1731"/>
      <c r="F23" s="1732"/>
      <c r="G23" s="616" t="s">
        <v>1098</v>
      </c>
      <c r="H23" s="616"/>
      <c r="J23" s="458" t="str">
        <f>IF(AND(E22="はい",E23=""),"×","○")</f>
        <v>○</v>
      </c>
      <c r="L23" s="464"/>
      <c r="M23" s="51"/>
    </row>
    <row r="24" spans="1:15" s="458" customFormat="1" ht="18" customHeight="1" thickBot="1">
      <c r="A24" s="460" t="s">
        <v>1107</v>
      </c>
      <c r="B24" s="460"/>
      <c r="C24" s="460"/>
      <c r="D24" s="616"/>
      <c r="E24" s="1727"/>
      <c r="F24" s="1728"/>
      <c r="G24" s="616" t="s">
        <v>1096</v>
      </c>
      <c r="H24" s="616"/>
      <c r="J24" s="458" t="str">
        <f t="shared" ref="J24:J28" si="1">IF(E24="","×","○")</f>
        <v>×</v>
      </c>
      <c r="L24" s="464"/>
      <c r="M24" s="51"/>
    </row>
    <row r="25" spans="1:15" s="458" customFormat="1" ht="18" customHeight="1" thickBot="1">
      <c r="A25" s="460" t="s">
        <v>1108</v>
      </c>
      <c r="B25" s="460"/>
      <c r="C25" s="460"/>
      <c r="D25" s="616"/>
      <c r="E25" s="1727"/>
      <c r="F25" s="1728"/>
      <c r="G25" s="616" t="s">
        <v>1096</v>
      </c>
      <c r="H25" s="616"/>
      <c r="J25" s="458" t="str">
        <f t="shared" si="1"/>
        <v>×</v>
      </c>
      <c r="L25" s="464"/>
      <c r="M25" s="51"/>
    </row>
    <row r="26" spans="1:15" s="458" customFormat="1" ht="18" customHeight="1" thickBot="1">
      <c r="A26" s="460" t="s">
        <v>1109</v>
      </c>
      <c r="B26" s="460"/>
      <c r="C26" s="460"/>
      <c r="D26" s="616"/>
      <c r="E26" s="1727"/>
      <c r="F26" s="1728"/>
      <c r="G26" s="616" t="s">
        <v>1096</v>
      </c>
      <c r="H26" s="616"/>
      <c r="J26" s="458" t="str">
        <f t="shared" si="1"/>
        <v>×</v>
      </c>
      <c r="L26" s="464"/>
      <c r="M26" s="51"/>
    </row>
    <row r="27" spans="1:15" ht="20.100000000000001" customHeight="1" thickBot="1">
      <c r="A27" s="458" t="s">
        <v>1110</v>
      </c>
      <c r="B27" s="458"/>
      <c r="C27" s="407"/>
      <c r="D27" s="407"/>
      <c r="E27" s="1262"/>
      <c r="F27" s="1262"/>
      <c r="M27" s="146"/>
    </row>
    <row r="28" spans="1:15" ht="20.100000000000001" customHeight="1" thickBot="1">
      <c r="A28" s="458"/>
      <c r="B28" s="458" t="s">
        <v>1111</v>
      </c>
      <c r="C28" s="407"/>
      <c r="D28" s="407"/>
      <c r="E28" s="1727"/>
      <c r="F28" s="1728"/>
      <c r="G28" s="458" t="s">
        <v>1096</v>
      </c>
      <c r="J28" s="458" t="str">
        <f t="shared" si="1"/>
        <v>×</v>
      </c>
      <c r="M28" s="146"/>
    </row>
    <row r="29" spans="1:15" s="458" customFormat="1" ht="18" customHeight="1" thickBot="1">
      <c r="A29" s="460" t="s">
        <v>1112</v>
      </c>
      <c r="B29" s="460"/>
      <c r="C29" s="460"/>
      <c r="D29" s="616"/>
      <c r="E29" s="1263"/>
      <c r="F29" s="1263"/>
      <c r="G29" s="616"/>
      <c r="H29" s="616"/>
      <c r="L29" s="464"/>
      <c r="M29" s="51"/>
    </row>
    <row r="30" spans="1:15" s="458" customFormat="1" ht="18" customHeight="1" thickBot="1">
      <c r="A30" s="460" t="s">
        <v>1113</v>
      </c>
      <c r="B30" s="460"/>
      <c r="C30" s="460"/>
      <c r="D30" s="616"/>
      <c r="E30" s="1535"/>
      <c r="F30" s="1536"/>
      <c r="G30" s="458" t="str">
        <f>G18</f>
        <v>（期間：令和４年１月１日～12月31日）</v>
      </c>
      <c r="H30" s="616"/>
      <c r="J30" s="458" t="str">
        <f>IF(E30="","×","○")</f>
        <v>×</v>
      </c>
      <c r="L30" s="464"/>
      <c r="M30" s="51"/>
      <c r="N30" s="489">
        <v>0</v>
      </c>
      <c r="O30" s="490">
        <v>100</v>
      </c>
    </row>
    <row r="31" spans="1:15" s="458" customFormat="1" ht="18" customHeight="1" thickBot="1">
      <c r="A31" s="460" t="s">
        <v>1114</v>
      </c>
      <c r="B31" s="460"/>
      <c r="C31" s="460"/>
      <c r="D31" s="616"/>
      <c r="E31" s="1535"/>
      <c r="F31" s="1536"/>
      <c r="G31" s="458" t="str">
        <f>G30</f>
        <v>（期間：令和４年１月１日～12月31日）</v>
      </c>
      <c r="H31" s="616"/>
      <c r="J31" s="458" t="str">
        <f>IF(E31="","×","○")</f>
        <v>×</v>
      </c>
      <c r="L31" s="464"/>
      <c r="M31" s="51"/>
      <c r="N31" s="489">
        <v>0</v>
      </c>
      <c r="O31" s="490">
        <v>100</v>
      </c>
    </row>
    <row r="32" spans="1:15" s="458" customFormat="1" ht="18" customHeight="1" thickBot="1">
      <c r="A32" s="460"/>
      <c r="B32" s="460" t="s">
        <v>1115</v>
      </c>
      <c r="C32" s="460"/>
      <c r="D32" s="616"/>
      <c r="E32" s="1535"/>
      <c r="F32" s="1536"/>
      <c r="G32" s="458" t="str">
        <f>G31</f>
        <v>（期間：令和４年１月１日～12月31日）</v>
      </c>
      <c r="H32" s="616"/>
      <c r="J32" s="458" t="str">
        <f>IF(E32="","×","○")</f>
        <v>×</v>
      </c>
      <c r="L32" s="464"/>
      <c r="M32" s="51"/>
      <c r="N32" s="489">
        <v>0</v>
      </c>
      <c r="O32" s="490">
        <v>100</v>
      </c>
    </row>
    <row r="33" spans="1:15" s="458" customFormat="1" ht="18" customHeight="1" thickBot="1">
      <c r="A33" s="460" t="s">
        <v>1116</v>
      </c>
      <c r="B33" s="460"/>
      <c r="C33" s="460"/>
      <c r="D33" s="616"/>
      <c r="E33" s="1535"/>
      <c r="F33" s="1536"/>
      <c r="G33" s="458" t="str">
        <f>G32</f>
        <v>（期間：令和４年１月１日～12月31日）</v>
      </c>
      <c r="H33" s="616"/>
      <c r="J33" s="458" t="str">
        <f>IF(E33="","×","○")</f>
        <v>×</v>
      </c>
      <c r="L33" s="464"/>
      <c r="M33" s="51"/>
      <c r="N33" s="489">
        <v>0</v>
      </c>
      <c r="O33" s="490">
        <v>100</v>
      </c>
    </row>
    <row r="34" spans="1:15" s="458" customFormat="1" ht="16.5" customHeight="1" thickBot="1">
      <c r="A34" s="1745" t="s">
        <v>1117</v>
      </c>
      <c r="B34" s="1745"/>
      <c r="C34" s="1745"/>
      <c r="D34" s="1745"/>
      <c r="E34" s="1745"/>
      <c r="F34" s="1745"/>
      <c r="G34" s="1745"/>
      <c r="H34" s="1745"/>
      <c r="L34" s="464"/>
      <c r="M34" s="51"/>
    </row>
    <row r="35" spans="1:15" s="458" customFormat="1" ht="18" customHeight="1" thickBot="1">
      <c r="A35" s="460" t="s">
        <v>1118</v>
      </c>
      <c r="B35" s="460"/>
      <c r="C35" s="460"/>
      <c r="D35" s="616"/>
      <c r="E35" s="1535"/>
      <c r="F35" s="1536"/>
      <c r="G35" s="616"/>
      <c r="H35" s="616"/>
      <c r="J35" s="458" t="str">
        <f>IF(E35="","×","○")</f>
        <v>×</v>
      </c>
      <c r="L35" s="464"/>
      <c r="M35" s="51"/>
      <c r="N35" s="489">
        <v>0</v>
      </c>
      <c r="O35" s="490">
        <v>100</v>
      </c>
    </row>
    <row r="36" spans="1:15" s="458" customFormat="1" ht="18" customHeight="1">
      <c r="A36" s="460"/>
      <c r="B36" s="460"/>
      <c r="C36" s="460"/>
      <c r="D36" s="616"/>
      <c r="E36" s="617"/>
      <c r="F36" s="617"/>
      <c r="G36" s="616"/>
      <c r="H36" s="616"/>
      <c r="L36" s="464"/>
      <c r="M36" s="51"/>
    </row>
    <row r="37" spans="1:15" s="458" customFormat="1" ht="13.5" customHeight="1">
      <c r="A37" s="1688" t="s">
        <v>1119</v>
      </c>
      <c r="B37" s="1688"/>
      <c r="C37" s="1688"/>
      <c r="D37" s="1688"/>
      <c r="E37" s="1688"/>
      <c r="F37" s="1688"/>
      <c r="G37" s="1688"/>
      <c r="L37" s="464"/>
      <c r="M37" s="51"/>
    </row>
    <row r="38" spans="1:15" s="458" customFormat="1" ht="13.5" customHeight="1">
      <c r="A38" s="1688" t="s">
        <v>1120</v>
      </c>
      <c r="B38" s="1688"/>
      <c r="C38" s="1688"/>
      <c r="D38" s="1688"/>
      <c r="E38" s="1688"/>
      <c r="F38" s="1688"/>
      <c r="G38" s="1688"/>
      <c r="L38" s="464"/>
      <c r="M38" s="51"/>
    </row>
    <row r="39" spans="1:15" s="458" customFormat="1" ht="13.5" customHeight="1">
      <c r="A39" s="1688" t="s">
        <v>1121</v>
      </c>
      <c r="B39" s="1688"/>
      <c r="C39" s="1688"/>
      <c r="D39" s="1688"/>
      <c r="E39" s="1688"/>
      <c r="F39" s="1688"/>
      <c r="G39" s="1688"/>
      <c r="L39" s="464"/>
      <c r="M39" s="51"/>
    </row>
    <row r="40" spans="1:15" s="458" customFormat="1" ht="13.5" customHeight="1">
      <c r="A40" s="1688" t="s">
        <v>1122</v>
      </c>
      <c r="B40" s="1688"/>
      <c r="C40" s="1688"/>
      <c r="D40" s="1688"/>
      <c r="E40" s="1688"/>
      <c r="F40" s="1688"/>
      <c r="G40" s="1688"/>
      <c r="L40" s="464"/>
      <c r="M40" s="51"/>
    </row>
    <row r="41" spans="1:15" ht="18" customHeight="1">
      <c r="A41" s="1649"/>
      <c r="B41" s="1519" t="s">
        <v>1123</v>
      </c>
      <c r="C41" s="1519"/>
      <c r="D41" s="1647" t="s">
        <v>1124</v>
      </c>
      <c r="E41" s="1431"/>
      <c r="F41" s="1431"/>
      <c r="G41" s="1432"/>
      <c r="H41" s="1738" t="s">
        <v>1125</v>
      </c>
      <c r="M41" s="51"/>
    </row>
    <row r="42" spans="1:15" ht="27.9" customHeight="1">
      <c r="A42" s="1649"/>
      <c r="B42" s="618" t="s">
        <v>1126</v>
      </c>
      <c r="C42" s="619" t="s">
        <v>1127</v>
      </c>
      <c r="D42" s="1648"/>
      <c r="E42" s="1736"/>
      <c r="F42" s="1736"/>
      <c r="G42" s="1737"/>
      <c r="H42" s="1738"/>
      <c r="M42" s="51"/>
    </row>
    <row r="43" spans="1:15" ht="18" customHeight="1">
      <c r="A43" s="620" t="s">
        <v>1073</v>
      </c>
      <c r="B43" s="621" t="s">
        <v>1128</v>
      </c>
      <c r="C43" s="622" t="s">
        <v>1129</v>
      </c>
      <c r="D43" s="1739" t="s">
        <v>1130</v>
      </c>
      <c r="E43" s="1740"/>
      <c r="F43" s="1740"/>
      <c r="G43" s="1741"/>
      <c r="H43" s="620" t="s">
        <v>1131</v>
      </c>
      <c r="M43" s="51"/>
    </row>
    <row r="44" spans="1:15" ht="27.9" customHeight="1">
      <c r="A44" s="620" t="s">
        <v>1073</v>
      </c>
      <c r="B44" s="621" t="s">
        <v>1128</v>
      </c>
      <c r="C44" s="622" t="s">
        <v>516</v>
      </c>
      <c r="D44" s="1739" t="s">
        <v>1132</v>
      </c>
      <c r="E44" s="1740"/>
      <c r="F44" s="1740"/>
      <c r="G44" s="1741"/>
      <c r="H44" s="620" t="s">
        <v>1131</v>
      </c>
      <c r="M44" s="51"/>
    </row>
    <row r="45" spans="1:15" ht="27.9" customHeight="1" thickBot="1">
      <c r="A45" s="620" t="s">
        <v>1073</v>
      </c>
      <c r="B45" s="623" t="s">
        <v>1128</v>
      </c>
      <c r="C45" s="624" t="s">
        <v>1133</v>
      </c>
      <c r="D45" s="1742" t="s">
        <v>1134</v>
      </c>
      <c r="E45" s="1743"/>
      <c r="F45" s="1743"/>
      <c r="G45" s="1744"/>
      <c r="H45" s="625" t="s">
        <v>1135</v>
      </c>
      <c r="M45" s="51"/>
    </row>
    <row r="46" spans="1:15" ht="31.5" customHeight="1" thickBot="1">
      <c r="A46" s="422">
        <v>1</v>
      </c>
      <c r="B46" s="29"/>
      <c r="C46" s="29"/>
      <c r="D46" s="1372"/>
      <c r="E46" s="1454"/>
      <c r="F46" s="1454"/>
      <c r="G46" s="1373"/>
      <c r="H46" s="18"/>
      <c r="J46" s="458" t="str">
        <f>IF(AND(E35&gt;0,OR(B46="",C46="",D46="",H46="")),"×","〇")</f>
        <v>〇</v>
      </c>
      <c r="M46" s="51"/>
    </row>
    <row r="47" spans="1:15" ht="31.5" customHeight="1" thickBot="1">
      <c r="A47" s="422">
        <v>2</v>
      </c>
      <c r="B47" s="29"/>
      <c r="C47" s="29"/>
      <c r="D47" s="1372"/>
      <c r="E47" s="1454"/>
      <c r="F47" s="1454"/>
      <c r="G47" s="1373"/>
      <c r="H47" s="18"/>
      <c r="J47" s="552"/>
      <c r="M47" s="51"/>
    </row>
    <row r="48" spans="1:15" ht="31.5" customHeight="1" thickBot="1">
      <c r="A48" s="422">
        <v>3</v>
      </c>
      <c r="B48" s="29"/>
      <c r="C48" s="29"/>
      <c r="D48" s="1372"/>
      <c r="E48" s="1454"/>
      <c r="F48" s="1454"/>
      <c r="G48" s="1373"/>
      <c r="H48" s="18"/>
      <c r="M48" s="51"/>
    </row>
    <row r="49" spans="1:13" ht="31.5" customHeight="1" thickBot="1">
      <c r="A49" s="422">
        <v>4</v>
      </c>
      <c r="B49" s="29"/>
      <c r="C49" s="29"/>
      <c r="D49" s="1372"/>
      <c r="E49" s="1454"/>
      <c r="F49" s="1454"/>
      <c r="G49" s="1373"/>
      <c r="H49" s="18"/>
      <c r="M49" s="51"/>
    </row>
    <row r="50" spans="1:13" ht="31.5" customHeight="1" thickBot="1">
      <c r="A50" s="422">
        <v>5</v>
      </c>
      <c r="B50" s="29"/>
      <c r="C50" s="29"/>
      <c r="D50" s="1372"/>
      <c r="E50" s="1454"/>
      <c r="F50" s="1454"/>
      <c r="G50" s="1373"/>
      <c r="H50" s="18"/>
      <c r="M50" s="51"/>
    </row>
    <row r="51" spans="1:13" ht="31.5" customHeight="1" thickBot="1">
      <c r="A51" s="422">
        <v>6</v>
      </c>
      <c r="B51" s="29"/>
      <c r="C51" s="29"/>
      <c r="D51" s="1372"/>
      <c r="E51" s="1454"/>
      <c r="F51" s="1454"/>
      <c r="G51" s="1373"/>
      <c r="H51" s="18"/>
      <c r="M51" s="51"/>
    </row>
    <row r="52" spans="1:13" ht="31.5" customHeight="1" thickBot="1">
      <c r="A52" s="422">
        <v>7</v>
      </c>
      <c r="B52" s="29"/>
      <c r="C52" s="29"/>
      <c r="D52" s="1372"/>
      <c r="E52" s="1454"/>
      <c r="F52" s="1454"/>
      <c r="G52" s="1373"/>
      <c r="H52" s="18"/>
      <c r="M52" s="51"/>
    </row>
    <row r="53" spans="1:13" ht="31.5" customHeight="1" thickBot="1">
      <c r="A53" s="422">
        <v>8</v>
      </c>
      <c r="B53" s="29"/>
      <c r="C53" s="29"/>
      <c r="D53" s="1372"/>
      <c r="E53" s="1454"/>
      <c r="F53" s="1454"/>
      <c r="G53" s="1373"/>
      <c r="H53" s="18"/>
      <c r="M53" s="51"/>
    </row>
    <row r="54" spans="1:13" ht="31.5" customHeight="1" thickBot="1">
      <c r="A54" s="422">
        <v>9</v>
      </c>
      <c r="B54" s="29"/>
      <c r="C54" s="29"/>
      <c r="D54" s="1372"/>
      <c r="E54" s="1454"/>
      <c r="F54" s="1454"/>
      <c r="G54" s="1373"/>
      <c r="H54" s="18"/>
      <c r="M54" s="51"/>
    </row>
    <row r="55" spans="1:13" ht="31.5" customHeight="1" thickBot="1">
      <c r="A55" s="422">
        <v>10</v>
      </c>
      <c r="B55" s="29"/>
      <c r="C55" s="29"/>
      <c r="D55" s="1372"/>
      <c r="E55" s="1454"/>
      <c r="F55" s="1454"/>
      <c r="G55" s="1373"/>
      <c r="H55" s="18"/>
      <c r="M55" s="51"/>
    </row>
    <row r="56" spans="1:13" ht="31.5" customHeight="1" thickBot="1">
      <c r="A56" s="422">
        <v>11</v>
      </c>
      <c r="B56" s="29"/>
      <c r="C56" s="29"/>
      <c r="D56" s="1372"/>
      <c r="E56" s="1454"/>
      <c r="F56" s="1454"/>
      <c r="G56" s="1373"/>
      <c r="H56" s="18"/>
      <c r="M56" s="123"/>
    </row>
  </sheetData>
  <sheetProtection algorithmName="SHA-512" hashValue="C9uMLnjR3bqNxC1hlmWWu4t80hNgebxvzUSjpf6Ut6gBdk8GKe/rXHi8N6Y/ge6XiH0EZv4es0RHWUUohwefYw==" saltValue="NDz3wg0wj/IvZJwXnIAxIQ==" spinCount="100000" sheet="1" selectLockedCells="1"/>
  <mergeCells count="55">
    <mergeCell ref="D55:G55"/>
    <mergeCell ref="D56:G56"/>
    <mergeCell ref="D54:G54"/>
    <mergeCell ref="E30:F30"/>
    <mergeCell ref="E31:F31"/>
    <mergeCell ref="E32:F32"/>
    <mergeCell ref="E33:F33"/>
    <mergeCell ref="D53:G53"/>
    <mergeCell ref="D48:G48"/>
    <mergeCell ref="D49:G49"/>
    <mergeCell ref="D50:G50"/>
    <mergeCell ref="E35:F35"/>
    <mergeCell ref="A37:G37"/>
    <mergeCell ref="A38:G38"/>
    <mergeCell ref="A34:H34"/>
    <mergeCell ref="A40:G40"/>
    <mergeCell ref="I2:I6"/>
    <mergeCell ref="D51:G51"/>
    <mergeCell ref="D52:G52"/>
    <mergeCell ref="A41:A42"/>
    <mergeCell ref="B41:C41"/>
    <mergeCell ref="D41:G42"/>
    <mergeCell ref="H41:H42"/>
    <mergeCell ref="D43:G43"/>
    <mergeCell ref="A39:G39"/>
    <mergeCell ref="E4:H4"/>
    <mergeCell ref="D44:G44"/>
    <mergeCell ref="D45:G45"/>
    <mergeCell ref="D46:G46"/>
    <mergeCell ref="D47:G47"/>
    <mergeCell ref="E11:F11"/>
    <mergeCell ref="G7:H7"/>
    <mergeCell ref="G12:H12"/>
    <mergeCell ref="A1:H1"/>
    <mergeCell ref="E12:F12"/>
    <mergeCell ref="E23:F23"/>
    <mergeCell ref="E14:F14"/>
    <mergeCell ref="E16:F16"/>
    <mergeCell ref="A2:G2"/>
    <mergeCell ref="A6:H6"/>
    <mergeCell ref="E7:F7"/>
    <mergeCell ref="E8:F8"/>
    <mergeCell ref="A10:D10"/>
    <mergeCell ref="E10:F10"/>
    <mergeCell ref="E17:F17"/>
    <mergeCell ref="E21:F21"/>
    <mergeCell ref="E15:F15"/>
    <mergeCell ref="E18:F18"/>
    <mergeCell ref="E19:F19"/>
    <mergeCell ref="E28:F28"/>
    <mergeCell ref="E26:F26"/>
    <mergeCell ref="E24:F24"/>
    <mergeCell ref="E20:F20"/>
    <mergeCell ref="E22:F22"/>
    <mergeCell ref="E25:F25"/>
  </mergeCells>
  <phoneticPr fontId="8"/>
  <conditionalFormatting sqref="K3">
    <cfRule type="cellIs" dxfId="3" priority="1" stopIfTrue="1" operator="equal">
      <formula>"未入力あり"</formula>
    </cfRule>
  </conditionalFormatting>
  <dataValidations count="5">
    <dataValidation type="list" allowBlank="1" showInputMessage="1" showErrorMessage="1" sqref="E10:F10 E15:F16 E20:F20 E22:F22 E24:F26 E28:F28" xr:uid="{00000000-0002-0000-1400-000000000000}">
      <formula1>"はい,いいえ"</formula1>
    </dataValidation>
    <dataValidation type="list" allowBlank="1" showInputMessage="1" showErrorMessage="1" sqref="H46:H56" xr:uid="{00000000-0002-0000-1400-000001000000}">
      <formula1>"可,不可"</formula1>
    </dataValidation>
    <dataValidation allowBlank="1" showInputMessage="1" showErrorMessage="1" prompt="表紙シートの病院名を反映" sqref="E4:H4" xr:uid="{00000000-0002-0000-1400-000002000000}"/>
    <dataValidation type="whole" operator="greaterThanOrEqual" allowBlank="1" showInputMessage="1" showErrorMessage="1" prompt="整数で入力_x000a_" sqref="E17:F17 E36:F36" xr:uid="{00000000-0002-0000-1400-000003000000}">
      <formula1>0</formula1>
    </dataValidation>
    <dataValidation type="whole" errorStyle="warning" allowBlank="1" showInputMessage="1" showErrorMessage="1" errorTitle="入力値を要確認！" error="想定を超えた数値が入力されています。ご確認ください。" prompt="整数で入力" sqref="E7:F7 E12:F12 E18:F19 E30:F33 E35:F35" xr:uid="{00000000-0002-0000-1400-000004000000}">
      <formula1>N7</formula1>
      <formula2>O7</formula2>
    </dataValidation>
  </dataValidations>
  <printOptions horizontalCentered="1"/>
  <pageMargins left="0.39370078740157483" right="0.39370078740157483" top="0.59055118110236227" bottom="0.59055118110236227" header="0.35433070866141736" footer="0.27559055118110237"/>
  <pageSetup paperSize="9" scale="59" fitToHeight="0" orientation="portrait" cellComments="asDisplayed" r:id="rId1"/>
  <headerFooter>
    <oddFooter>&amp;C&amp;P/&amp;N&amp;R&amp;A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pageSetUpPr fitToPage="1"/>
  </sheetPr>
  <dimension ref="A1:AD62"/>
  <sheetViews>
    <sheetView view="pageBreakPreview" topLeftCell="A4" zoomScaleNormal="100" zoomScaleSheetLayoutView="100" workbookViewId="0">
      <selection activeCell="W15" sqref="W15"/>
    </sheetView>
  </sheetViews>
  <sheetFormatPr defaultColWidth="9" defaultRowHeight="12"/>
  <cols>
    <col min="1" max="1" width="3.6640625" style="458" customWidth="1"/>
    <col min="2" max="2" width="28.6640625" style="458" customWidth="1"/>
    <col min="3" max="3" width="10.6640625" style="458" customWidth="1"/>
    <col min="4" max="4" width="12.6640625" style="458" customWidth="1"/>
    <col min="5" max="13" width="2.6640625" style="458" customWidth="1"/>
    <col min="14" max="14" width="1.6640625" style="458" customWidth="1"/>
    <col min="15" max="22" width="2.6640625" style="458" customWidth="1"/>
    <col min="23" max="23" width="9.33203125" style="458" customWidth="1"/>
    <col min="24" max="24" width="15" style="458" customWidth="1"/>
    <col min="25" max="25" width="2.21875" style="458" hidden="1" customWidth="1"/>
    <col min="26" max="26" width="2.21875" style="458" customWidth="1"/>
    <col min="27" max="27" width="82.77734375" style="150" bestFit="1" customWidth="1"/>
    <col min="28" max="16384" width="9" style="458"/>
  </cols>
  <sheetData>
    <row r="1" spans="1:30" ht="19.5" customHeight="1" thickBot="1">
      <c r="A1" s="1612" t="s">
        <v>1136</v>
      </c>
      <c r="B1" s="1612"/>
      <c r="C1" s="1612"/>
      <c r="D1" s="1612"/>
      <c r="E1" s="1612"/>
      <c r="F1" s="1612"/>
      <c r="G1" s="1612"/>
      <c r="H1" s="1612"/>
      <c r="I1" s="1612"/>
      <c r="J1" s="1612"/>
      <c r="K1" s="1612"/>
      <c r="L1" s="1612"/>
      <c r="M1" s="1612"/>
      <c r="N1" s="1612"/>
      <c r="O1" s="1612"/>
      <c r="P1" s="1612"/>
      <c r="Q1" s="1612"/>
      <c r="R1" s="1612"/>
      <c r="S1" s="1612"/>
      <c r="T1" s="1612"/>
      <c r="U1" s="1612"/>
      <c r="V1" s="1612"/>
      <c r="W1" s="1612"/>
      <c r="Y1" s="33"/>
      <c r="Z1" s="33"/>
    </row>
    <row r="2" spans="1:30" ht="24.9" customHeight="1" thickBot="1">
      <c r="A2" s="1448" t="s">
        <v>889</v>
      </c>
      <c r="B2" s="1448"/>
      <c r="C2" s="1448"/>
      <c r="D2" s="1448"/>
      <c r="E2" s="1448"/>
      <c r="F2" s="1448"/>
      <c r="G2" s="1448"/>
      <c r="H2" s="1448"/>
      <c r="I2" s="1448"/>
      <c r="J2" s="1448"/>
      <c r="K2" s="1448"/>
      <c r="L2" s="1448"/>
      <c r="M2" s="1448"/>
      <c r="N2" s="1448"/>
      <c r="O2" s="1448"/>
      <c r="P2" s="1448"/>
      <c r="Q2" s="1448"/>
      <c r="R2" s="1448"/>
      <c r="S2" s="1448"/>
      <c r="T2" s="1448"/>
      <c r="U2" s="1448"/>
      <c r="V2" s="1448"/>
      <c r="W2" s="626" t="str">
        <f>IF(COUNTIF(Y15:Y43,"×")&gt;=1,"未入力あり","入力済")</f>
        <v>未入力あり</v>
      </c>
      <c r="X2" s="1735"/>
      <c r="Y2" s="33"/>
      <c r="Z2" s="33"/>
    </row>
    <row r="3" spans="1:30" ht="5.0999999999999996" customHeight="1">
      <c r="A3" s="454"/>
      <c r="B3" s="454"/>
      <c r="C3" s="454"/>
      <c r="D3" s="454"/>
      <c r="E3" s="454"/>
      <c r="F3" s="454"/>
      <c r="G3" s="454"/>
      <c r="H3" s="454"/>
      <c r="I3" s="454"/>
      <c r="J3" s="454"/>
      <c r="K3" s="454"/>
      <c r="L3" s="454"/>
      <c r="M3" s="454"/>
      <c r="N3" s="454"/>
      <c r="O3" s="454"/>
      <c r="P3" s="454"/>
      <c r="Q3" s="454"/>
      <c r="R3" s="454"/>
      <c r="S3" s="454"/>
      <c r="T3" s="454"/>
      <c r="U3" s="454"/>
      <c r="V3" s="627"/>
      <c r="W3" s="454"/>
      <c r="X3" s="1735"/>
      <c r="Y3" s="166"/>
      <c r="Z3" s="166"/>
    </row>
    <row r="4" spans="1:30" ht="20.25" customHeight="1">
      <c r="A4" s="454"/>
      <c r="B4" s="454"/>
      <c r="C4" s="454"/>
      <c r="D4" s="454"/>
      <c r="E4" s="628" t="s">
        <v>982</v>
      </c>
      <c r="F4" s="1779">
        <f>表紙!E3</f>
        <v>0</v>
      </c>
      <c r="G4" s="1780"/>
      <c r="H4" s="1780"/>
      <c r="I4" s="1780"/>
      <c r="J4" s="1780"/>
      <c r="K4" s="1780"/>
      <c r="L4" s="1780"/>
      <c r="M4" s="1780"/>
      <c r="N4" s="1780"/>
      <c r="O4" s="1780"/>
      <c r="P4" s="1780"/>
      <c r="Q4" s="1780"/>
      <c r="R4" s="1780"/>
      <c r="S4" s="1780"/>
      <c r="T4" s="1780"/>
      <c r="U4" s="1780"/>
      <c r="V4" s="1780"/>
      <c r="W4" s="1781"/>
      <c r="X4" s="1735"/>
      <c r="Y4" s="33"/>
      <c r="Z4" s="33"/>
    </row>
    <row r="5" spans="1:30" ht="20.25" customHeight="1">
      <c r="A5" s="454"/>
      <c r="B5" s="464"/>
      <c r="C5" s="464"/>
      <c r="D5" s="536"/>
      <c r="E5" s="1048" t="s">
        <v>935</v>
      </c>
      <c r="F5" s="149" t="s">
        <v>1620</v>
      </c>
      <c r="G5" s="591"/>
      <c r="H5" s="591"/>
      <c r="I5" s="591"/>
      <c r="J5" s="591"/>
      <c r="K5" s="591"/>
      <c r="L5" s="591"/>
      <c r="M5" s="464"/>
      <c r="N5" s="531"/>
      <c r="O5" s="531"/>
      <c r="P5" s="531"/>
      <c r="Q5" s="531"/>
      <c r="R5" s="531"/>
      <c r="S5" s="531"/>
      <c r="T5" s="531"/>
      <c r="U5" s="531"/>
      <c r="V5" s="531"/>
      <c r="W5" s="531"/>
      <c r="X5" s="1735"/>
      <c r="Y5" s="460"/>
      <c r="Z5" s="460"/>
      <c r="AA5" s="154" t="s">
        <v>238</v>
      </c>
    </row>
    <row r="6" spans="1:30" s="597" customFormat="1" ht="42" customHeight="1">
      <c r="A6" s="629"/>
      <c r="B6" s="1777" t="s">
        <v>1137</v>
      </c>
      <c r="C6" s="1778"/>
      <c r="D6" s="1778"/>
      <c r="E6" s="1778"/>
      <c r="F6" s="1778"/>
      <c r="G6" s="1778"/>
      <c r="H6" s="1778"/>
      <c r="I6" s="1778"/>
      <c r="J6" s="1778"/>
      <c r="K6" s="1778"/>
      <c r="L6" s="1778"/>
      <c r="M6" s="1778"/>
      <c r="N6" s="1778"/>
      <c r="O6" s="1778"/>
      <c r="P6" s="1778"/>
      <c r="Q6" s="1778"/>
      <c r="R6" s="1778"/>
      <c r="S6" s="1778"/>
      <c r="T6" s="1778"/>
      <c r="U6" s="1778"/>
      <c r="V6" s="1778"/>
      <c r="W6" s="1778"/>
      <c r="AA6" s="51"/>
      <c r="AC6" s="629"/>
      <c r="AD6" s="630"/>
    </row>
    <row r="7" spans="1:30" s="597" customFormat="1" ht="20.100000000000001" customHeight="1">
      <c r="A7" s="629"/>
      <c r="B7" s="631" t="s">
        <v>1138</v>
      </c>
      <c r="C7" s="632" t="s">
        <v>1139</v>
      </c>
      <c r="D7" s="632" t="s">
        <v>1140</v>
      </c>
      <c r="E7" s="1775" t="s">
        <v>1141</v>
      </c>
      <c r="F7" s="1775"/>
      <c r="G7" s="1775"/>
      <c r="H7" s="1775"/>
      <c r="I7" s="1775"/>
      <c r="J7" s="1775"/>
      <c r="K7" s="1775"/>
      <c r="L7" s="1775"/>
      <c r="M7" s="1775"/>
      <c r="N7" s="1775" t="s">
        <v>1142</v>
      </c>
      <c r="O7" s="1775"/>
      <c r="P7" s="1775"/>
      <c r="Q7" s="1775"/>
      <c r="R7" s="1775"/>
      <c r="S7" s="1775"/>
      <c r="T7" s="1775"/>
      <c r="U7" s="1775"/>
      <c r="V7" s="1775"/>
      <c r="W7" s="633"/>
      <c r="X7" s="633"/>
      <c r="Y7" s="633"/>
      <c r="Z7" s="633"/>
      <c r="AA7" s="51"/>
      <c r="AB7" s="633"/>
      <c r="AC7" s="633"/>
      <c r="AD7" s="630"/>
    </row>
    <row r="8" spans="1:30" s="597" customFormat="1" ht="99.9" customHeight="1">
      <c r="A8" s="629"/>
      <c r="B8" s="634" t="s">
        <v>1143</v>
      </c>
      <c r="C8" s="635" t="s">
        <v>1144</v>
      </c>
      <c r="D8" s="635" t="s">
        <v>1145</v>
      </c>
      <c r="E8" s="1782" t="s">
        <v>1146</v>
      </c>
      <c r="F8" s="1783"/>
      <c r="G8" s="1783"/>
      <c r="H8" s="1783"/>
      <c r="I8" s="1783"/>
      <c r="J8" s="1783"/>
      <c r="K8" s="1783"/>
      <c r="L8" s="1783"/>
      <c r="M8" s="1784"/>
      <c r="N8" s="1776" t="s">
        <v>1147</v>
      </c>
      <c r="O8" s="1776"/>
      <c r="P8" s="1776"/>
      <c r="Q8" s="1776"/>
      <c r="R8" s="1776"/>
      <c r="S8" s="1776"/>
      <c r="T8" s="1776"/>
      <c r="U8" s="1776"/>
      <c r="V8" s="1776"/>
      <c r="W8" s="633"/>
      <c r="X8" s="633"/>
      <c r="Y8" s="633"/>
      <c r="Z8" s="633"/>
      <c r="AA8" s="51"/>
      <c r="AB8" s="633"/>
      <c r="AC8" s="633"/>
      <c r="AD8" s="630"/>
    </row>
    <row r="9" spans="1:30" s="597" customFormat="1" ht="50.1" customHeight="1">
      <c r="A9" s="629"/>
      <c r="B9" s="631" t="s">
        <v>1148</v>
      </c>
      <c r="C9" s="636" t="s">
        <v>1149</v>
      </c>
      <c r="D9" s="631" t="s">
        <v>1150</v>
      </c>
      <c r="E9" s="1775" t="s">
        <v>1151</v>
      </c>
      <c r="F9" s="1775"/>
      <c r="G9" s="1775"/>
      <c r="H9" s="1775"/>
      <c r="I9" s="1775"/>
      <c r="J9" s="1775"/>
      <c r="K9" s="1775"/>
      <c r="L9" s="1775"/>
      <c r="M9" s="1775"/>
      <c r="N9" s="1775" t="s">
        <v>1152</v>
      </c>
      <c r="O9" s="1775"/>
      <c r="P9" s="1775"/>
      <c r="Q9" s="1775"/>
      <c r="R9" s="1775"/>
      <c r="S9" s="1775"/>
      <c r="T9" s="1775"/>
      <c r="U9" s="1775"/>
      <c r="V9" s="1775"/>
      <c r="W9" s="633"/>
      <c r="X9" s="633"/>
      <c r="Y9" s="633"/>
      <c r="Z9" s="633"/>
      <c r="AA9" s="51"/>
      <c r="AB9" s="633"/>
      <c r="AC9" s="633"/>
      <c r="AD9" s="630"/>
    </row>
    <row r="10" spans="1:30" s="597" customFormat="1" ht="50.1" customHeight="1">
      <c r="A10" s="629"/>
      <c r="B10" s="1776" t="s">
        <v>1153</v>
      </c>
      <c r="C10" s="1790" t="s">
        <v>1154</v>
      </c>
      <c r="D10" s="1790" t="s">
        <v>1155</v>
      </c>
      <c r="E10" s="1776" t="s">
        <v>1156</v>
      </c>
      <c r="F10" s="1776"/>
      <c r="G10" s="1776"/>
      <c r="H10" s="1776"/>
      <c r="I10" s="1776"/>
      <c r="J10" s="1776"/>
      <c r="K10" s="1776"/>
      <c r="L10" s="1776"/>
      <c r="M10" s="1793"/>
      <c r="N10" s="1776" t="s">
        <v>1157</v>
      </c>
      <c r="O10" s="1776"/>
      <c r="P10" s="1776"/>
      <c r="Q10" s="1776"/>
      <c r="R10" s="1776"/>
      <c r="S10" s="1776"/>
      <c r="T10" s="1776"/>
      <c r="U10" s="1776"/>
      <c r="V10" s="1776"/>
      <c r="W10" s="633"/>
      <c r="X10" s="633"/>
      <c r="Y10" s="633"/>
      <c r="Z10" s="633"/>
      <c r="AA10" s="51"/>
      <c r="AB10" s="633"/>
      <c r="AC10" s="633"/>
      <c r="AD10" s="630"/>
    </row>
    <row r="11" spans="1:30" s="597" customFormat="1" ht="20.100000000000001" customHeight="1">
      <c r="A11" s="629"/>
      <c r="B11" s="1776"/>
      <c r="C11" s="1791"/>
      <c r="D11" s="1791"/>
      <c r="E11" s="1775" t="s">
        <v>1158</v>
      </c>
      <c r="F11" s="1775"/>
      <c r="G11" s="1775"/>
      <c r="H11" s="1775"/>
      <c r="I11" s="1775"/>
      <c r="J11" s="1775"/>
      <c r="K11" s="1775"/>
      <c r="L11" s="1775"/>
      <c r="M11" s="1775"/>
      <c r="N11" s="1776"/>
      <c r="O11" s="1776"/>
      <c r="P11" s="1776"/>
      <c r="Q11" s="1776"/>
      <c r="R11" s="1776"/>
      <c r="S11" s="1776"/>
      <c r="T11" s="1776"/>
      <c r="U11" s="1776"/>
      <c r="V11" s="1776"/>
      <c r="W11" s="633"/>
      <c r="X11" s="633"/>
      <c r="Y11" s="633"/>
      <c r="Z11" s="633"/>
      <c r="AA11" s="51"/>
      <c r="AB11" s="633"/>
      <c r="AC11" s="633"/>
      <c r="AD11" s="630"/>
    </row>
    <row r="12" spans="1:30" s="597" customFormat="1" ht="50.1" customHeight="1">
      <c r="A12" s="629"/>
      <c r="B12" s="1776"/>
      <c r="C12" s="1792"/>
      <c r="D12" s="1792"/>
      <c r="E12" s="1793" t="s">
        <v>1159</v>
      </c>
      <c r="F12" s="1793"/>
      <c r="G12" s="1793"/>
      <c r="H12" s="1793"/>
      <c r="I12" s="1793"/>
      <c r="J12" s="1793"/>
      <c r="K12" s="1793"/>
      <c r="L12" s="1793"/>
      <c r="M12" s="1793"/>
      <c r="N12" s="1776"/>
      <c r="O12" s="1776"/>
      <c r="P12" s="1776"/>
      <c r="Q12" s="1776"/>
      <c r="R12" s="1776"/>
      <c r="S12" s="1776"/>
      <c r="T12" s="1776"/>
      <c r="U12" s="1776"/>
      <c r="V12" s="1776"/>
      <c r="W12" s="633"/>
      <c r="X12" s="633"/>
      <c r="Y12" s="633"/>
      <c r="Z12" s="633"/>
      <c r="AA12" s="51"/>
      <c r="AB12" s="633"/>
      <c r="AC12" s="633"/>
      <c r="AD12" s="630"/>
    </row>
    <row r="13" spans="1:30" ht="10.5" customHeight="1">
      <c r="A13" s="454"/>
      <c r="B13" s="454"/>
      <c r="C13" s="454"/>
      <c r="D13" s="454"/>
      <c r="E13" s="454"/>
      <c r="F13" s="454"/>
      <c r="G13" s="454"/>
      <c r="H13" s="454"/>
      <c r="I13" s="454"/>
      <c r="J13" s="454"/>
      <c r="K13" s="454"/>
      <c r="L13" s="454"/>
      <c r="M13" s="454"/>
      <c r="N13" s="454"/>
      <c r="O13" s="454"/>
      <c r="P13" s="454"/>
      <c r="Q13" s="454"/>
      <c r="R13" s="454"/>
      <c r="S13" s="454"/>
      <c r="T13" s="454"/>
      <c r="U13" s="454"/>
      <c r="V13" s="454"/>
      <c r="W13" s="454"/>
      <c r="AA13" s="51"/>
    </row>
    <row r="14" spans="1:30" ht="20.25" customHeight="1" thickBot="1">
      <c r="A14" s="637" t="s">
        <v>1160</v>
      </c>
      <c r="B14" s="1795" t="s">
        <v>1161</v>
      </c>
      <c r="C14" s="1795"/>
      <c r="D14" s="1795"/>
      <c r="E14" s="1795"/>
      <c r="F14" s="1795"/>
      <c r="G14" s="1795"/>
      <c r="H14" s="1795"/>
      <c r="I14" s="1795"/>
      <c r="J14" s="1795"/>
      <c r="K14" s="1795"/>
      <c r="L14" s="1795"/>
      <c r="M14" s="1795"/>
      <c r="N14" s="1795"/>
      <c r="O14" s="1795"/>
      <c r="P14" s="1795"/>
      <c r="Q14" s="1795"/>
      <c r="R14" s="1795"/>
      <c r="S14" s="1795"/>
      <c r="T14" s="1795"/>
      <c r="U14" s="1795"/>
      <c r="V14" s="1795"/>
      <c r="W14" s="1795"/>
      <c r="AA14" s="51"/>
    </row>
    <row r="15" spans="1:30" ht="25.5" customHeight="1" thickBot="1">
      <c r="A15" s="638">
        <v>1</v>
      </c>
      <c r="B15" s="1264" t="s">
        <v>1162</v>
      </c>
      <c r="C15" s="1265"/>
      <c r="D15" s="1266"/>
      <c r="E15" s="1266"/>
      <c r="F15" s="1266"/>
      <c r="G15" s="1266"/>
      <c r="H15" s="1266"/>
      <c r="I15" s="1266"/>
      <c r="J15" s="1266"/>
      <c r="K15" s="1266"/>
      <c r="L15" s="1266"/>
      <c r="M15" s="1266"/>
      <c r="N15" s="1266"/>
      <c r="O15" s="1266"/>
      <c r="P15" s="1266"/>
      <c r="Q15" s="1266"/>
      <c r="R15" s="1266"/>
      <c r="S15" s="1266"/>
      <c r="T15" s="1266"/>
      <c r="U15" s="1266"/>
      <c r="V15" s="1266"/>
      <c r="W15" s="18"/>
      <c r="Y15" s="458" t="str">
        <f>IF(W15="","×","○")</f>
        <v>×</v>
      </c>
      <c r="AA15" s="51"/>
    </row>
    <row r="16" spans="1:30" ht="25.5" customHeight="1" thickBot="1">
      <c r="A16" s="639">
        <v>2</v>
      </c>
      <c r="B16" s="1452" t="s">
        <v>1163</v>
      </c>
      <c r="C16" s="1453"/>
      <c r="D16" s="1569"/>
      <c r="E16" s="1570"/>
      <c r="F16" s="1570"/>
      <c r="G16" s="1570"/>
      <c r="H16" s="1570"/>
      <c r="I16" s="1570"/>
      <c r="J16" s="1570"/>
      <c r="K16" s="1570"/>
      <c r="L16" s="1570"/>
      <c r="M16" s="1570"/>
      <c r="N16" s="1570"/>
      <c r="O16" s="1570"/>
      <c r="P16" s="1570"/>
      <c r="Q16" s="1570"/>
      <c r="R16" s="1570"/>
      <c r="S16" s="1570"/>
      <c r="T16" s="1570"/>
      <c r="U16" s="1570"/>
      <c r="V16" s="1570"/>
      <c r="W16" s="1571"/>
      <c r="Y16" s="460" t="str">
        <f>IF(AND($W$15="はい",D16=""),"×","○")</f>
        <v>○</v>
      </c>
      <c r="Z16" s="460"/>
      <c r="AA16" s="51"/>
    </row>
    <row r="17" spans="1:27" ht="25.5" customHeight="1" thickBot="1">
      <c r="A17" s="639">
        <v>3</v>
      </c>
      <c r="B17" s="1455" t="s">
        <v>1164</v>
      </c>
      <c r="C17" s="1758"/>
      <c r="D17" s="1759"/>
      <c r="E17" s="1759"/>
      <c r="F17" s="1759"/>
      <c r="G17" s="1759"/>
      <c r="H17" s="1759"/>
      <c r="I17" s="1759"/>
      <c r="J17" s="1759"/>
      <c r="K17" s="1759"/>
      <c r="L17" s="1759"/>
      <c r="M17" s="1759"/>
      <c r="N17" s="1509"/>
      <c r="O17" s="1510"/>
      <c r="P17" s="1510"/>
      <c r="Q17" s="1510"/>
      <c r="R17" s="1510"/>
      <c r="S17" s="1510"/>
      <c r="T17" s="1510"/>
      <c r="U17" s="1510"/>
      <c r="V17" s="1796"/>
      <c r="W17" s="1797"/>
      <c r="Y17" s="460" t="str">
        <f>IF(AND($W$15="はい",N17=""),"×","○")</f>
        <v>○</v>
      </c>
      <c r="Z17" s="460"/>
      <c r="AA17" s="51"/>
    </row>
    <row r="18" spans="1:27" ht="50.1" customHeight="1" thickBot="1">
      <c r="A18" s="639">
        <v>4</v>
      </c>
      <c r="B18" s="1452" t="s">
        <v>1165</v>
      </c>
      <c r="C18" s="1453"/>
      <c r="D18" s="1372"/>
      <c r="E18" s="1454"/>
      <c r="F18" s="1454"/>
      <c r="G18" s="1454"/>
      <c r="H18" s="1454"/>
      <c r="I18" s="1454"/>
      <c r="J18" s="1454"/>
      <c r="K18" s="1454"/>
      <c r="L18" s="1454"/>
      <c r="M18" s="1454"/>
      <c r="N18" s="1454"/>
      <c r="O18" s="1454"/>
      <c r="P18" s="1454"/>
      <c r="Q18" s="1454"/>
      <c r="R18" s="1454"/>
      <c r="S18" s="1454"/>
      <c r="T18" s="1454"/>
      <c r="U18" s="1454"/>
      <c r="V18" s="1454"/>
      <c r="W18" s="1373"/>
      <c r="Y18" s="460" t="str">
        <f>IF(AND($W$15="はい",D18=""),"×","○")</f>
        <v>○</v>
      </c>
      <c r="Z18" s="460"/>
      <c r="AA18" s="51"/>
    </row>
    <row r="19" spans="1:27" ht="25.5" customHeight="1" thickBot="1">
      <c r="A19" s="640">
        <v>5</v>
      </c>
      <c r="B19" s="1794" t="s">
        <v>1166</v>
      </c>
      <c r="C19" s="1756"/>
      <c r="D19" s="1757"/>
      <c r="E19" s="1757"/>
      <c r="F19" s="1757"/>
      <c r="G19" s="1757"/>
      <c r="H19" s="1757"/>
      <c r="I19" s="1757"/>
      <c r="J19" s="1757"/>
      <c r="K19" s="1757"/>
      <c r="L19" s="1757"/>
      <c r="M19" s="1757"/>
      <c r="N19" s="1757"/>
      <c r="O19" s="1757"/>
      <c r="P19" s="1757"/>
      <c r="Q19" s="1757"/>
      <c r="R19" s="1757"/>
      <c r="S19" s="1757"/>
      <c r="T19" s="1757"/>
      <c r="U19" s="1757"/>
      <c r="V19" s="1757"/>
      <c r="W19" s="18"/>
      <c r="Y19" s="460" t="str">
        <f>IF(AND($W$15="はい",W19=""),"×","○")</f>
        <v>○</v>
      </c>
      <c r="Z19" s="460"/>
      <c r="AA19" s="51"/>
    </row>
    <row r="20" spans="1:27" ht="20.25" customHeight="1">
      <c r="A20" s="454"/>
      <c r="B20" s="454"/>
      <c r="C20" s="454"/>
      <c r="D20" s="454"/>
      <c r="E20" s="454"/>
      <c r="F20" s="454"/>
      <c r="G20" s="454"/>
      <c r="H20" s="454"/>
      <c r="I20" s="454"/>
      <c r="J20" s="454"/>
      <c r="K20" s="454"/>
      <c r="L20" s="454"/>
      <c r="M20" s="454"/>
      <c r="N20" s="454"/>
      <c r="O20" s="454"/>
      <c r="P20" s="454"/>
      <c r="Q20" s="454"/>
      <c r="R20" s="454"/>
      <c r="S20" s="454"/>
      <c r="T20" s="454"/>
      <c r="U20" s="454"/>
      <c r="V20" s="454"/>
      <c r="W20" s="454"/>
      <c r="AA20" s="51"/>
    </row>
    <row r="21" spans="1:27" ht="25.5" customHeight="1" thickBot="1">
      <c r="A21" s="641" t="s">
        <v>1167</v>
      </c>
      <c r="B21" s="642" t="s">
        <v>1168</v>
      </c>
      <c r="C21" s="642"/>
      <c r="D21" s="642"/>
      <c r="E21" s="642"/>
      <c r="F21" s="642"/>
      <c r="G21" s="642"/>
      <c r="H21" s="642"/>
      <c r="I21" s="642"/>
      <c r="J21" s="642"/>
      <c r="K21" s="642"/>
      <c r="L21" s="642"/>
      <c r="M21" s="642"/>
      <c r="N21" s="642"/>
      <c r="O21" s="642"/>
      <c r="P21" s="642"/>
      <c r="Q21" s="642"/>
      <c r="R21" s="642"/>
      <c r="S21" s="642"/>
      <c r="T21" s="642"/>
      <c r="U21" s="642"/>
      <c r="V21" s="642"/>
      <c r="W21" s="642"/>
      <c r="AA21" s="51"/>
    </row>
    <row r="22" spans="1:27" ht="33" customHeight="1" thickBot="1">
      <c r="A22" s="638">
        <v>1</v>
      </c>
      <c r="B22" s="1768" t="s">
        <v>1169</v>
      </c>
      <c r="C22" s="1769"/>
      <c r="D22" s="18"/>
      <c r="E22" s="1267" t="s">
        <v>1170</v>
      </c>
      <c r="F22" s="1267"/>
      <c r="G22" s="1267"/>
      <c r="H22" s="1267"/>
      <c r="I22" s="1267"/>
      <c r="J22" s="1268"/>
      <c r="K22" s="1771" t="s">
        <v>1171</v>
      </c>
      <c r="L22" s="1771"/>
      <c r="M22" s="1771"/>
      <c r="N22" s="1771"/>
      <c r="O22" s="1771"/>
      <c r="P22" s="1771"/>
      <c r="Q22" s="1771"/>
      <c r="R22" s="1771"/>
      <c r="S22" s="1771"/>
      <c r="T22" s="1771"/>
      <c r="U22" s="1771"/>
      <c r="V22" s="1771"/>
      <c r="W22" s="1772"/>
      <c r="Y22" s="458" t="str">
        <f>IF(D22="","×","○")</f>
        <v>×</v>
      </c>
      <c r="AA22" s="51"/>
    </row>
    <row r="23" spans="1:27" ht="28.5" customHeight="1" thickBot="1">
      <c r="A23" s="639">
        <v>2</v>
      </c>
      <c r="B23" s="1459" t="s">
        <v>1172</v>
      </c>
      <c r="C23" s="1770"/>
      <c r="D23" s="19"/>
      <c r="E23" s="1269" t="s">
        <v>1170</v>
      </c>
      <c r="F23" s="1269"/>
      <c r="G23" s="1269"/>
      <c r="H23" s="1269"/>
      <c r="I23" s="1269"/>
      <c r="J23" s="1270"/>
      <c r="K23" s="1773"/>
      <c r="L23" s="1773"/>
      <c r="M23" s="1773"/>
      <c r="N23" s="1773"/>
      <c r="O23" s="1773"/>
      <c r="P23" s="1773"/>
      <c r="Q23" s="1773"/>
      <c r="R23" s="1773"/>
      <c r="S23" s="1773"/>
      <c r="T23" s="1773"/>
      <c r="U23" s="1773"/>
      <c r="V23" s="1773"/>
      <c r="W23" s="1774"/>
      <c r="Y23" s="460" t="str">
        <f>IF(AND($D$22="はい",D23=""),"×","○")</f>
        <v>○</v>
      </c>
      <c r="Z23" s="460"/>
      <c r="AA23" s="51"/>
    </row>
    <row r="24" spans="1:27" ht="25.5" customHeight="1" thickBot="1">
      <c r="A24" s="639">
        <v>3</v>
      </c>
      <c r="B24" s="1452" t="s">
        <v>1163</v>
      </c>
      <c r="C24" s="1453"/>
      <c r="D24" s="1569"/>
      <c r="E24" s="1570"/>
      <c r="F24" s="1570"/>
      <c r="G24" s="1570"/>
      <c r="H24" s="1570"/>
      <c r="I24" s="1570"/>
      <c r="J24" s="1570"/>
      <c r="K24" s="1570"/>
      <c r="L24" s="1570"/>
      <c r="M24" s="1570"/>
      <c r="N24" s="1570"/>
      <c r="O24" s="1570"/>
      <c r="P24" s="1570"/>
      <c r="Q24" s="1570"/>
      <c r="R24" s="1570"/>
      <c r="S24" s="1570"/>
      <c r="T24" s="1570"/>
      <c r="U24" s="1570"/>
      <c r="V24" s="1570"/>
      <c r="W24" s="1571"/>
      <c r="Y24" s="460" t="str">
        <f>IF(AND($D$22="はい",D24=""),"×","○")</f>
        <v>○</v>
      </c>
      <c r="Z24" s="460"/>
      <c r="AA24" s="51"/>
    </row>
    <row r="25" spans="1:27" ht="25.5" customHeight="1" thickBot="1">
      <c r="A25" s="639">
        <v>4</v>
      </c>
      <c r="B25" s="1452" t="s">
        <v>1173</v>
      </c>
      <c r="C25" s="1453"/>
      <c r="D25" s="1372"/>
      <c r="E25" s="1454"/>
      <c r="F25" s="1454"/>
      <c r="G25" s="1454"/>
      <c r="H25" s="1454"/>
      <c r="I25" s="1454"/>
      <c r="J25" s="1454"/>
      <c r="K25" s="1454"/>
      <c r="L25" s="1454"/>
      <c r="M25" s="1454"/>
      <c r="N25" s="1454"/>
      <c r="O25" s="1454"/>
      <c r="P25" s="1454"/>
      <c r="Q25" s="1454"/>
      <c r="R25" s="1454"/>
      <c r="S25" s="1454"/>
      <c r="T25" s="1454"/>
      <c r="U25" s="1454"/>
      <c r="V25" s="1454"/>
      <c r="W25" s="1373"/>
      <c r="Y25" s="460" t="str">
        <f>IF(AND($D$22="はい",D25=""),"×","○")</f>
        <v>○</v>
      </c>
      <c r="Z25" s="460"/>
      <c r="AA25" s="51"/>
    </row>
    <row r="26" spans="1:27" ht="25.5" customHeight="1" thickBot="1">
      <c r="A26" s="639">
        <v>5</v>
      </c>
      <c r="B26" s="1459" t="s">
        <v>1174</v>
      </c>
      <c r="C26" s="1460"/>
      <c r="D26" s="1372"/>
      <c r="E26" s="1454"/>
      <c r="F26" s="1454"/>
      <c r="G26" s="1454"/>
      <c r="H26" s="1454"/>
      <c r="I26" s="1454"/>
      <c r="J26" s="1454"/>
      <c r="K26" s="1454"/>
      <c r="L26" s="1454"/>
      <c r="M26" s="1454"/>
      <c r="N26" s="1454"/>
      <c r="O26" s="1454"/>
      <c r="P26" s="1454"/>
      <c r="Q26" s="1454"/>
      <c r="R26" s="1454"/>
      <c r="S26" s="1454"/>
      <c r="T26" s="1454"/>
      <c r="U26" s="1454"/>
      <c r="V26" s="1454"/>
      <c r="W26" s="1373"/>
      <c r="Y26" s="460" t="str">
        <f>IF(AND($D$22="はい",D26=""),"×","○")</f>
        <v>○</v>
      </c>
      <c r="Z26" s="460"/>
      <c r="AA26" s="51"/>
    </row>
    <row r="27" spans="1:27" ht="42.6" customHeight="1" thickBot="1">
      <c r="A27" s="639">
        <v>6</v>
      </c>
      <c r="B27" s="1788" t="s">
        <v>1175</v>
      </c>
      <c r="C27" s="1789"/>
      <c r="D27" s="20"/>
      <c r="E27" s="1271" t="s">
        <v>1176</v>
      </c>
      <c r="F27" s="1272"/>
      <c r="G27" s="1272"/>
      <c r="H27" s="1272"/>
      <c r="I27" s="1272"/>
      <c r="J27" s="1272"/>
      <c r="K27" s="1272"/>
      <c r="L27" s="1272"/>
      <c r="M27" s="1272"/>
      <c r="N27" s="1272"/>
      <c r="O27" s="1272"/>
      <c r="P27" s="1272"/>
      <c r="Q27" s="1272"/>
      <c r="R27" s="1272"/>
      <c r="S27" s="1272"/>
      <c r="T27" s="1272"/>
      <c r="U27" s="1272"/>
      <c r="V27" s="1272"/>
      <c r="W27" s="1273"/>
      <c r="Y27" s="460" t="str">
        <f>IF(AND($D$22="はい",D27=""),"×","○")</f>
        <v>○</v>
      </c>
      <c r="Z27" s="460"/>
      <c r="AA27" s="51"/>
    </row>
    <row r="28" spans="1:27" ht="24.9" customHeight="1" thickBot="1">
      <c r="A28" s="640">
        <v>7</v>
      </c>
      <c r="B28" s="1755" t="s">
        <v>1177</v>
      </c>
      <c r="C28" s="1756"/>
      <c r="D28" s="1757"/>
      <c r="E28" s="1757"/>
      <c r="F28" s="1757"/>
      <c r="G28" s="1757"/>
      <c r="H28" s="1757"/>
      <c r="I28" s="1757"/>
      <c r="J28" s="1757"/>
      <c r="K28" s="1757"/>
      <c r="L28" s="1757"/>
      <c r="M28" s="1757"/>
      <c r="N28" s="1757"/>
      <c r="O28" s="1757"/>
      <c r="P28" s="1757"/>
      <c r="Q28" s="1757"/>
      <c r="R28" s="1757"/>
      <c r="S28" s="1757"/>
      <c r="T28" s="1757"/>
      <c r="U28" s="1757"/>
      <c r="V28" s="1757"/>
      <c r="W28" s="18"/>
      <c r="Y28" s="460" t="str">
        <f>IF(AND($D$22="はい",W28=""),"×","○")</f>
        <v>○</v>
      </c>
      <c r="Z28" s="460"/>
      <c r="AA28" s="51"/>
    </row>
    <row r="29" spans="1:27" ht="20.25" customHeight="1">
      <c r="A29" s="454"/>
      <c r="B29" s="454"/>
      <c r="C29" s="454"/>
      <c r="D29" s="454"/>
      <c r="E29" s="454"/>
      <c r="F29" s="454"/>
      <c r="G29" s="454"/>
      <c r="H29" s="454"/>
      <c r="I29" s="454"/>
      <c r="J29" s="454"/>
      <c r="K29" s="454"/>
      <c r="L29" s="454"/>
      <c r="M29" s="454"/>
      <c r="N29" s="454"/>
      <c r="O29" s="454"/>
      <c r="P29" s="454"/>
      <c r="Q29" s="454"/>
      <c r="R29" s="454"/>
      <c r="S29" s="454"/>
      <c r="T29" s="454"/>
      <c r="U29" s="454"/>
      <c r="V29" s="454"/>
      <c r="W29" s="454"/>
      <c r="AA29" s="51"/>
    </row>
    <row r="30" spans="1:27" ht="25.5" customHeight="1" thickBot="1">
      <c r="A30" s="641" t="s">
        <v>1178</v>
      </c>
      <c r="B30" s="642" t="s">
        <v>1179</v>
      </c>
      <c r="C30" s="643"/>
      <c r="D30" s="643"/>
      <c r="E30" s="643"/>
      <c r="F30" s="643"/>
      <c r="G30" s="643"/>
      <c r="H30" s="643"/>
      <c r="I30" s="643"/>
      <c r="J30" s="643"/>
      <c r="K30" s="643"/>
      <c r="L30" s="643"/>
      <c r="M30" s="643"/>
      <c r="N30" s="643"/>
      <c r="O30" s="643"/>
      <c r="P30" s="643"/>
      <c r="Q30" s="643"/>
      <c r="R30" s="643"/>
      <c r="S30" s="643"/>
      <c r="T30" s="643"/>
      <c r="U30" s="643"/>
      <c r="V30" s="643"/>
      <c r="W30" s="643"/>
      <c r="AA30" s="51"/>
    </row>
    <row r="31" spans="1:27" ht="24" customHeight="1" thickBot="1">
      <c r="A31" s="638">
        <v>1</v>
      </c>
      <c r="B31" s="1760" t="s">
        <v>1180</v>
      </c>
      <c r="C31" s="1761"/>
      <c r="D31" s="1762"/>
      <c r="E31" s="1762"/>
      <c r="F31" s="1762"/>
      <c r="G31" s="1762"/>
      <c r="H31" s="1762"/>
      <c r="I31" s="1762"/>
      <c r="J31" s="1762"/>
      <c r="K31" s="1762"/>
      <c r="L31" s="1762"/>
      <c r="M31" s="1762"/>
      <c r="N31" s="1762"/>
      <c r="O31" s="1762"/>
      <c r="P31" s="1762"/>
      <c r="Q31" s="1762"/>
      <c r="R31" s="1762"/>
      <c r="S31" s="1762"/>
      <c r="T31" s="1762"/>
      <c r="U31" s="1762"/>
      <c r="V31" s="1762"/>
      <c r="W31" s="18"/>
      <c r="Y31" s="458" t="str">
        <f>IF(W31="","×","○")</f>
        <v>×</v>
      </c>
      <c r="AA31" s="51"/>
    </row>
    <row r="32" spans="1:27" ht="24" customHeight="1" thickBot="1">
      <c r="A32" s="639">
        <v>2</v>
      </c>
      <c r="B32" s="1452" t="s">
        <v>1163</v>
      </c>
      <c r="C32" s="1453"/>
      <c r="D32" s="1569"/>
      <c r="E32" s="1570"/>
      <c r="F32" s="1570"/>
      <c r="G32" s="1570"/>
      <c r="H32" s="1570"/>
      <c r="I32" s="1570"/>
      <c r="J32" s="1570"/>
      <c r="K32" s="1570"/>
      <c r="L32" s="1570"/>
      <c r="M32" s="1570"/>
      <c r="N32" s="1570"/>
      <c r="O32" s="1570"/>
      <c r="P32" s="1570"/>
      <c r="Q32" s="1570"/>
      <c r="R32" s="1570"/>
      <c r="S32" s="1570"/>
      <c r="T32" s="1570"/>
      <c r="U32" s="1570"/>
      <c r="V32" s="1570"/>
      <c r="W32" s="1571"/>
      <c r="Y32" s="460" t="str">
        <f>IF(AND($W$31="はい",D32=""),"×","○")</f>
        <v>○</v>
      </c>
      <c r="Z32" s="460"/>
      <c r="AA32" s="51"/>
    </row>
    <row r="33" spans="1:27" ht="25.5" customHeight="1" thickBot="1">
      <c r="A33" s="640">
        <v>3</v>
      </c>
      <c r="B33" s="1755" t="s">
        <v>1177</v>
      </c>
      <c r="C33" s="1756"/>
      <c r="D33" s="1757"/>
      <c r="E33" s="1757"/>
      <c r="F33" s="1757"/>
      <c r="G33" s="1757"/>
      <c r="H33" s="1757"/>
      <c r="I33" s="1757"/>
      <c r="J33" s="1757"/>
      <c r="K33" s="1757"/>
      <c r="L33" s="1757"/>
      <c r="M33" s="1757"/>
      <c r="N33" s="1757"/>
      <c r="O33" s="1757"/>
      <c r="P33" s="1757"/>
      <c r="Q33" s="1757"/>
      <c r="R33" s="1757"/>
      <c r="S33" s="1757"/>
      <c r="T33" s="1757"/>
      <c r="U33" s="1757"/>
      <c r="V33" s="1757"/>
      <c r="W33" s="18"/>
      <c r="Y33" s="460" t="str">
        <f>IF(AND($W$31="はい",W33=""),"×","○")</f>
        <v>○</v>
      </c>
      <c r="Z33" s="460"/>
      <c r="AA33" s="51"/>
    </row>
    <row r="34" spans="1:27" ht="20.25" customHeight="1">
      <c r="A34" s="454"/>
      <c r="B34" s="454"/>
      <c r="C34" s="454"/>
      <c r="D34" s="454"/>
      <c r="E34" s="454"/>
      <c r="F34" s="454"/>
      <c r="G34" s="454"/>
      <c r="H34" s="454"/>
      <c r="I34" s="454"/>
      <c r="J34" s="454"/>
      <c r="K34" s="454"/>
      <c r="L34" s="454"/>
      <c r="M34" s="454"/>
      <c r="N34" s="454"/>
      <c r="O34" s="454"/>
      <c r="P34" s="454"/>
      <c r="Q34" s="454"/>
      <c r="R34" s="454"/>
      <c r="S34" s="454"/>
      <c r="T34" s="454"/>
      <c r="U34" s="454"/>
      <c r="V34" s="454"/>
      <c r="W34" s="454"/>
      <c r="AA34" s="51"/>
    </row>
    <row r="35" spans="1:27" ht="25.5" customHeight="1" thickBot="1">
      <c r="A35" s="641" t="s">
        <v>1181</v>
      </c>
      <c r="B35" s="642" t="s">
        <v>1182</v>
      </c>
      <c r="C35" s="642"/>
      <c r="D35" s="642"/>
      <c r="E35" s="642"/>
      <c r="F35" s="642"/>
      <c r="G35" s="642"/>
      <c r="H35" s="642"/>
      <c r="I35" s="642"/>
      <c r="J35" s="642"/>
      <c r="K35" s="642"/>
      <c r="L35" s="642"/>
      <c r="M35" s="642"/>
      <c r="N35" s="642"/>
      <c r="O35" s="642"/>
      <c r="P35" s="642"/>
      <c r="Q35" s="642"/>
      <c r="R35" s="642"/>
      <c r="S35" s="642"/>
      <c r="T35" s="642"/>
      <c r="U35" s="642"/>
      <c r="V35" s="642"/>
      <c r="W35" s="642"/>
      <c r="AA35" s="51"/>
    </row>
    <row r="36" spans="1:27" ht="25.5" customHeight="1" thickBot="1">
      <c r="A36" s="638">
        <v>1</v>
      </c>
      <c r="B36" s="1785" t="s">
        <v>1183</v>
      </c>
      <c r="C36" s="1786"/>
      <c r="D36" s="1787"/>
      <c r="E36" s="1787"/>
      <c r="F36" s="1787"/>
      <c r="G36" s="1787"/>
      <c r="H36" s="1787"/>
      <c r="I36" s="1787"/>
      <c r="J36" s="1787"/>
      <c r="K36" s="1787"/>
      <c r="L36" s="1787"/>
      <c r="M36" s="1787"/>
      <c r="N36" s="1787"/>
      <c r="O36" s="1787"/>
      <c r="P36" s="1787"/>
      <c r="Q36" s="1787"/>
      <c r="R36" s="1787"/>
      <c r="S36" s="1787"/>
      <c r="T36" s="1787"/>
      <c r="U36" s="1787"/>
      <c r="V36" s="1787"/>
      <c r="W36" s="18"/>
      <c r="Y36" s="458" t="str">
        <f>IF(W36="","×","○")</f>
        <v>×</v>
      </c>
      <c r="AA36" s="51"/>
    </row>
    <row r="37" spans="1:27" ht="25.5" customHeight="1" thickBot="1">
      <c r="A37" s="639">
        <v>2</v>
      </c>
      <c r="B37" s="1766" t="s">
        <v>1163</v>
      </c>
      <c r="C37" s="1767"/>
      <c r="D37" s="1569"/>
      <c r="E37" s="1570"/>
      <c r="F37" s="1570"/>
      <c r="G37" s="1570"/>
      <c r="H37" s="1570"/>
      <c r="I37" s="1570"/>
      <c r="J37" s="1570"/>
      <c r="K37" s="1570"/>
      <c r="L37" s="1570"/>
      <c r="M37" s="1570"/>
      <c r="N37" s="1570"/>
      <c r="O37" s="1570"/>
      <c r="P37" s="1570"/>
      <c r="Q37" s="1570"/>
      <c r="R37" s="1570"/>
      <c r="S37" s="1570"/>
      <c r="T37" s="1570"/>
      <c r="U37" s="1570"/>
      <c r="V37" s="1570"/>
      <c r="W37" s="1571"/>
      <c r="Y37" s="460" t="str">
        <f>IF(AND($W$36="はい",D37=""),"×","○")</f>
        <v>○</v>
      </c>
      <c r="Z37" s="460"/>
      <c r="AA37" s="51"/>
    </row>
    <row r="38" spans="1:27" ht="20.25" customHeight="1" thickBot="1">
      <c r="A38" s="640">
        <v>3</v>
      </c>
      <c r="B38" s="1763" t="s">
        <v>1177</v>
      </c>
      <c r="C38" s="1764"/>
      <c r="D38" s="1765"/>
      <c r="E38" s="1765"/>
      <c r="F38" s="1765"/>
      <c r="G38" s="1765"/>
      <c r="H38" s="1765"/>
      <c r="I38" s="1765"/>
      <c r="J38" s="1765"/>
      <c r="K38" s="1765"/>
      <c r="L38" s="1765"/>
      <c r="M38" s="1765"/>
      <c r="N38" s="1765"/>
      <c r="O38" s="1765"/>
      <c r="P38" s="1765"/>
      <c r="Q38" s="1765"/>
      <c r="R38" s="1765"/>
      <c r="S38" s="1765"/>
      <c r="T38" s="1765"/>
      <c r="U38" s="1765"/>
      <c r="V38" s="1765"/>
      <c r="W38" s="18"/>
      <c r="Y38" s="460" t="str">
        <f>IF(AND($W$36="はい",W38=""),"×","○")</f>
        <v>○</v>
      </c>
      <c r="Z38" s="460"/>
      <c r="AA38" s="51"/>
    </row>
    <row r="39" spans="1:27" ht="20.25" customHeight="1">
      <c r="A39" s="454"/>
      <c r="B39" s="454"/>
      <c r="C39" s="454"/>
      <c r="D39" s="454"/>
      <c r="E39" s="454"/>
      <c r="F39" s="454"/>
      <c r="G39" s="454"/>
      <c r="H39" s="454"/>
      <c r="I39" s="454"/>
      <c r="J39" s="454"/>
      <c r="K39" s="454"/>
      <c r="L39" s="454"/>
      <c r="M39" s="454"/>
      <c r="N39" s="454"/>
      <c r="O39" s="454"/>
      <c r="P39" s="454"/>
      <c r="Q39" s="454"/>
      <c r="R39" s="454"/>
      <c r="S39" s="454"/>
      <c r="T39" s="454"/>
      <c r="U39" s="454"/>
      <c r="V39" s="454"/>
      <c r="W39" s="454"/>
      <c r="AA39" s="51"/>
    </row>
    <row r="40" spans="1:27" ht="25.5" customHeight="1" thickBot="1">
      <c r="A40" s="641" t="s">
        <v>1184</v>
      </c>
      <c r="B40" s="642" t="s">
        <v>1185</v>
      </c>
      <c r="AA40" s="51"/>
    </row>
    <row r="41" spans="1:27" ht="25.5" customHeight="1" thickBot="1">
      <c r="A41" s="638">
        <v>1</v>
      </c>
      <c r="B41" s="1760" t="s">
        <v>1186</v>
      </c>
      <c r="C41" s="1761"/>
      <c r="D41" s="1762"/>
      <c r="E41" s="1762"/>
      <c r="F41" s="1762"/>
      <c r="G41" s="1762"/>
      <c r="H41" s="1762"/>
      <c r="I41" s="1762"/>
      <c r="J41" s="1762"/>
      <c r="K41" s="1762"/>
      <c r="L41" s="1762"/>
      <c r="M41" s="1762"/>
      <c r="N41" s="1762"/>
      <c r="O41" s="1762"/>
      <c r="P41" s="1762"/>
      <c r="Q41" s="1762"/>
      <c r="R41" s="1762"/>
      <c r="S41" s="1762"/>
      <c r="T41" s="1762"/>
      <c r="U41" s="1762"/>
      <c r="V41" s="1762"/>
      <c r="W41" s="18"/>
      <c r="Y41" s="458" t="str">
        <f>IF(W41="","×","○")</f>
        <v>×</v>
      </c>
      <c r="AA41" s="51"/>
    </row>
    <row r="42" spans="1:27" ht="25.5" customHeight="1" thickBot="1">
      <c r="A42" s="639">
        <v>2</v>
      </c>
      <c r="B42" s="1459" t="s">
        <v>1163</v>
      </c>
      <c r="C42" s="1460"/>
      <c r="D42" s="1569"/>
      <c r="E42" s="1570"/>
      <c r="F42" s="1570"/>
      <c r="G42" s="1570"/>
      <c r="H42" s="1570"/>
      <c r="I42" s="1570"/>
      <c r="J42" s="1570"/>
      <c r="K42" s="1570"/>
      <c r="L42" s="1570"/>
      <c r="M42" s="1570"/>
      <c r="N42" s="1570"/>
      <c r="O42" s="1570"/>
      <c r="P42" s="1570"/>
      <c r="Q42" s="1570"/>
      <c r="R42" s="1570"/>
      <c r="S42" s="1570"/>
      <c r="T42" s="1570"/>
      <c r="U42" s="1570"/>
      <c r="V42" s="1570"/>
      <c r="W42" s="1571"/>
      <c r="Y42" s="460" t="str">
        <f>IF(AND($W$41="はい",D42=""),"×","○")</f>
        <v>○</v>
      </c>
      <c r="Z42" s="460"/>
      <c r="AA42" s="51"/>
    </row>
    <row r="43" spans="1:27" ht="18" customHeight="1" thickBot="1">
      <c r="A43" s="640">
        <v>3</v>
      </c>
      <c r="B43" s="1755" t="s">
        <v>1177</v>
      </c>
      <c r="C43" s="1756"/>
      <c r="D43" s="1757"/>
      <c r="E43" s="1757"/>
      <c r="F43" s="1757"/>
      <c r="G43" s="1757"/>
      <c r="H43" s="1757"/>
      <c r="I43" s="1757"/>
      <c r="J43" s="1757"/>
      <c r="K43" s="1757"/>
      <c r="L43" s="1757"/>
      <c r="M43" s="1757"/>
      <c r="N43" s="1757"/>
      <c r="O43" s="1757"/>
      <c r="P43" s="1757"/>
      <c r="Q43" s="1757"/>
      <c r="R43" s="1757"/>
      <c r="S43" s="1757"/>
      <c r="T43" s="1757"/>
      <c r="U43" s="1757"/>
      <c r="V43" s="1757"/>
      <c r="W43" s="18"/>
      <c r="Y43" s="460" t="str">
        <f>IF(AND($W$41="はい",W43=""),"×","○")</f>
        <v>○</v>
      </c>
      <c r="Z43" s="460"/>
      <c r="AA43" s="51"/>
    </row>
    <row r="44" spans="1:27" ht="20.25" customHeight="1">
      <c r="A44" s="454"/>
      <c r="B44" s="454"/>
      <c r="C44" s="454"/>
      <c r="D44" s="454"/>
      <c r="E44" s="454"/>
      <c r="F44" s="454"/>
      <c r="G44" s="454"/>
      <c r="H44" s="454"/>
      <c r="I44" s="454"/>
      <c r="J44" s="454"/>
      <c r="K44" s="454"/>
      <c r="L44" s="454"/>
      <c r="M44" s="454"/>
      <c r="N44" s="454"/>
      <c r="O44" s="454"/>
      <c r="P44" s="454"/>
      <c r="Q44" s="454"/>
      <c r="R44" s="454"/>
      <c r="S44" s="454"/>
      <c r="T44" s="454"/>
      <c r="U44" s="454"/>
      <c r="V44" s="454"/>
      <c r="W44" s="454"/>
      <c r="AA44" s="51"/>
    </row>
    <row r="45" spans="1:27" ht="14.4">
      <c r="A45" s="641" t="s">
        <v>1187</v>
      </c>
      <c r="B45" s="642" t="s">
        <v>1188</v>
      </c>
      <c r="AA45" s="51"/>
    </row>
    <row r="46" spans="1:27" ht="14.25" customHeight="1" thickBot="1">
      <c r="A46" s="644">
        <v>1</v>
      </c>
      <c r="B46" s="478" t="s">
        <v>1189</v>
      </c>
      <c r="C46" s="645"/>
      <c r="D46" s="645"/>
      <c r="E46" s="645"/>
      <c r="F46" s="645"/>
      <c r="G46" s="645"/>
      <c r="H46" s="645"/>
      <c r="I46" s="645"/>
      <c r="J46" s="645"/>
      <c r="K46" s="645"/>
      <c r="L46" s="645"/>
      <c r="M46" s="645"/>
      <c r="N46" s="645"/>
      <c r="O46" s="645"/>
      <c r="P46" s="645"/>
      <c r="Q46" s="645"/>
      <c r="R46" s="645"/>
      <c r="S46" s="645"/>
      <c r="T46" s="645"/>
      <c r="U46" s="645"/>
      <c r="V46" s="645"/>
      <c r="W46" s="646"/>
      <c r="AA46" s="51"/>
    </row>
    <row r="47" spans="1:27" ht="14.25" customHeight="1">
      <c r="A47" s="1746"/>
      <c r="B47" s="1747"/>
      <c r="C47" s="1747"/>
      <c r="D47" s="1747"/>
      <c r="E47" s="1747"/>
      <c r="F47" s="1747"/>
      <c r="G47" s="1747"/>
      <c r="H47" s="1747"/>
      <c r="I47" s="1747"/>
      <c r="J47" s="1747"/>
      <c r="K47" s="1747"/>
      <c r="L47" s="1747"/>
      <c r="M47" s="1747"/>
      <c r="N47" s="1747"/>
      <c r="O47" s="1747"/>
      <c r="P47" s="1747"/>
      <c r="Q47" s="1747"/>
      <c r="R47" s="1747"/>
      <c r="S47" s="1747"/>
      <c r="T47" s="1747"/>
      <c r="U47" s="1747"/>
      <c r="V47" s="1747"/>
      <c r="W47" s="1748"/>
      <c r="AA47" s="51"/>
    </row>
    <row r="48" spans="1:27">
      <c r="A48" s="1749"/>
      <c r="B48" s="1750"/>
      <c r="C48" s="1750"/>
      <c r="D48" s="1750"/>
      <c r="E48" s="1750"/>
      <c r="F48" s="1750"/>
      <c r="G48" s="1750"/>
      <c r="H48" s="1750"/>
      <c r="I48" s="1750"/>
      <c r="J48" s="1750"/>
      <c r="K48" s="1750"/>
      <c r="L48" s="1750"/>
      <c r="M48" s="1750"/>
      <c r="N48" s="1750"/>
      <c r="O48" s="1750"/>
      <c r="P48" s="1750"/>
      <c r="Q48" s="1750"/>
      <c r="R48" s="1750"/>
      <c r="S48" s="1750"/>
      <c r="T48" s="1750"/>
      <c r="U48" s="1750"/>
      <c r="V48" s="1750"/>
      <c r="W48" s="1751"/>
      <c r="AA48" s="51"/>
    </row>
    <row r="49" spans="1:27">
      <c r="A49" s="1749"/>
      <c r="B49" s="1750"/>
      <c r="C49" s="1750"/>
      <c r="D49" s="1750"/>
      <c r="E49" s="1750"/>
      <c r="F49" s="1750"/>
      <c r="G49" s="1750"/>
      <c r="H49" s="1750"/>
      <c r="I49" s="1750"/>
      <c r="J49" s="1750"/>
      <c r="K49" s="1750"/>
      <c r="L49" s="1750"/>
      <c r="M49" s="1750"/>
      <c r="N49" s="1750"/>
      <c r="O49" s="1750"/>
      <c r="P49" s="1750"/>
      <c r="Q49" s="1750"/>
      <c r="R49" s="1750"/>
      <c r="S49" s="1750"/>
      <c r="T49" s="1750"/>
      <c r="U49" s="1750"/>
      <c r="V49" s="1750"/>
      <c r="W49" s="1751"/>
      <c r="AA49" s="51"/>
    </row>
    <row r="50" spans="1:27">
      <c r="A50" s="1749"/>
      <c r="B50" s="1750"/>
      <c r="C50" s="1750"/>
      <c r="D50" s="1750"/>
      <c r="E50" s="1750"/>
      <c r="F50" s="1750"/>
      <c r="G50" s="1750"/>
      <c r="H50" s="1750"/>
      <c r="I50" s="1750"/>
      <c r="J50" s="1750"/>
      <c r="K50" s="1750"/>
      <c r="L50" s="1750"/>
      <c r="M50" s="1750"/>
      <c r="N50" s="1750"/>
      <c r="O50" s="1750"/>
      <c r="P50" s="1750"/>
      <c r="Q50" s="1750"/>
      <c r="R50" s="1750"/>
      <c r="S50" s="1750"/>
      <c r="T50" s="1750"/>
      <c r="U50" s="1750"/>
      <c r="V50" s="1750"/>
      <c r="W50" s="1751"/>
      <c r="AA50" s="51"/>
    </row>
    <row r="51" spans="1:27">
      <c r="A51" s="1749"/>
      <c r="B51" s="1750"/>
      <c r="C51" s="1750"/>
      <c r="D51" s="1750"/>
      <c r="E51" s="1750"/>
      <c r="F51" s="1750"/>
      <c r="G51" s="1750"/>
      <c r="H51" s="1750"/>
      <c r="I51" s="1750"/>
      <c r="J51" s="1750"/>
      <c r="K51" s="1750"/>
      <c r="L51" s="1750"/>
      <c r="M51" s="1750"/>
      <c r="N51" s="1750"/>
      <c r="O51" s="1750"/>
      <c r="P51" s="1750"/>
      <c r="Q51" s="1750"/>
      <c r="R51" s="1750"/>
      <c r="S51" s="1750"/>
      <c r="T51" s="1750"/>
      <c r="U51" s="1750"/>
      <c r="V51" s="1750"/>
      <c r="W51" s="1751"/>
      <c r="AA51" s="51"/>
    </row>
    <row r="52" spans="1:27">
      <c r="A52" s="1749"/>
      <c r="B52" s="1750"/>
      <c r="C52" s="1750"/>
      <c r="D52" s="1750"/>
      <c r="E52" s="1750"/>
      <c r="F52" s="1750"/>
      <c r="G52" s="1750"/>
      <c r="H52" s="1750"/>
      <c r="I52" s="1750"/>
      <c r="J52" s="1750"/>
      <c r="K52" s="1750"/>
      <c r="L52" s="1750"/>
      <c r="M52" s="1750"/>
      <c r="N52" s="1750"/>
      <c r="O52" s="1750"/>
      <c r="P52" s="1750"/>
      <c r="Q52" s="1750"/>
      <c r="R52" s="1750"/>
      <c r="S52" s="1750"/>
      <c r="T52" s="1750"/>
      <c r="U52" s="1750"/>
      <c r="V52" s="1750"/>
      <c r="W52" s="1751"/>
      <c r="AA52" s="51"/>
    </row>
    <row r="53" spans="1:27">
      <c r="A53" s="1749"/>
      <c r="B53" s="1750"/>
      <c r="C53" s="1750"/>
      <c r="D53" s="1750"/>
      <c r="E53" s="1750"/>
      <c r="F53" s="1750"/>
      <c r="G53" s="1750"/>
      <c r="H53" s="1750"/>
      <c r="I53" s="1750"/>
      <c r="J53" s="1750"/>
      <c r="K53" s="1750"/>
      <c r="L53" s="1750"/>
      <c r="M53" s="1750"/>
      <c r="N53" s="1750"/>
      <c r="O53" s="1750"/>
      <c r="P53" s="1750"/>
      <c r="Q53" s="1750"/>
      <c r="R53" s="1750"/>
      <c r="S53" s="1750"/>
      <c r="T53" s="1750"/>
      <c r="U53" s="1750"/>
      <c r="V53" s="1750"/>
      <c r="W53" s="1751"/>
      <c r="AA53" s="51"/>
    </row>
    <row r="54" spans="1:27">
      <c r="A54" s="1749"/>
      <c r="B54" s="1750"/>
      <c r="C54" s="1750"/>
      <c r="D54" s="1750"/>
      <c r="E54" s="1750"/>
      <c r="F54" s="1750"/>
      <c r="G54" s="1750"/>
      <c r="H54" s="1750"/>
      <c r="I54" s="1750"/>
      <c r="J54" s="1750"/>
      <c r="K54" s="1750"/>
      <c r="L54" s="1750"/>
      <c r="M54" s="1750"/>
      <c r="N54" s="1750"/>
      <c r="O54" s="1750"/>
      <c r="P54" s="1750"/>
      <c r="Q54" s="1750"/>
      <c r="R54" s="1750"/>
      <c r="S54" s="1750"/>
      <c r="T54" s="1750"/>
      <c r="U54" s="1750"/>
      <c r="V54" s="1750"/>
      <c r="W54" s="1751"/>
      <c r="AA54" s="51"/>
    </row>
    <row r="55" spans="1:27">
      <c r="A55" s="1749"/>
      <c r="B55" s="1750"/>
      <c r="C55" s="1750"/>
      <c r="D55" s="1750"/>
      <c r="E55" s="1750"/>
      <c r="F55" s="1750"/>
      <c r="G55" s="1750"/>
      <c r="H55" s="1750"/>
      <c r="I55" s="1750"/>
      <c r="J55" s="1750"/>
      <c r="K55" s="1750"/>
      <c r="L55" s="1750"/>
      <c r="M55" s="1750"/>
      <c r="N55" s="1750"/>
      <c r="O55" s="1750"/>
      <c r="P55" s="1750"/>
      <c r="Q55" s="1750"/>
      <c r="R55" s="1750"/>
      <c r="S55" s="1750"/>
      <c r="T55" s="1750"/>
      <c r="U55" s="1750"/>
      <c r="V55" s="1750"/>
      <c r="W55" s="1751"/>
      <c r="AA55" s="51"/>
    </row>
    <row r="56" spans="1:27">
      <c r="A56" s="1749"/>
      <c r="B56" s="1750"/>
      <c r="C56" s="1750"/>
      <c r="D56" s="1750"/>
      <c r="E56" s="1750"/>
      <c r="F56" s="1750"/>
      <c r="G56" s="1750"/>
      <c r="H56" s="1750"/>
      <c r="I56" s="1750"/>
      <c r="J56" s="1750"/>
      <c r="K56" s="1750"/>
      <c r="L56" s="1750"/>
      <c r="M56" s="1750"/>
      <c r="N56" s="1750"/>
      <c r="O56" s="1750"/>
      <c r="P56" s="1750"/>
      <c r="Q56" s="1750"/>
      <c r="R56" s="1750"/>
      <c r="S56" s="1750"/>
      <c r="T56" s="1750"/>
      <c r="U56" s="1750"/>
      <c r="V56" s="1750"/>
      <c r="W56" s="1751"/>
      <c r="AA56" s="51"/>
    </row>
    <row r="57" spans="1:27">
      <c r="A57" s="1749"/>
      <c r="B57" s="1750"/>
      <c r="C57" s="1750"/>
      <c r="D57" s="1750"/>
      <c r="E57" s="1750"/>
      <c r="F57" s="1750"/>
      <c r="G57" s="1750"/>
      <c r="H57" s="1750"/>
      <c r="I57" s="1750"/>
      <c r="J57" s="1750"/>
      <c r="K57" s="1750"/>
      <c r="L57" s="1750"/>
      <c r="M57" s="1750"/>
      <c r="N57" s="1750"/>
      <c r="O57" s="1750"/>
      <c r="P57" s="1750"/>
      <c r="Q57" s="1750"/>
      <c r="R57" s="1750"/>
      <c r="S57" s="1750"/>
      <c r="T57" s="1750"/>
      <c r="U57" s="1750"/>
      <c r="V57" s="1750"/>
      <c r="W57" s="1751"/>
      <c r="AA57" s="51"/>
    </row>
    <row r="58" spans="1:27">
      <c r="A58" s="1749"/>
      <c r="B58" s="1750"/>
      <c r="C58" s="1750"/>
      <c r="D58" s="1750"/>
      <c r="E58" s="1750"/>
      <c r="F58" s="1750"/>
      <c r="G58" s="1750"/>
      <c r="H58" s="1750"/>
      <c r="I58" s="1750"/>
      <c r="J58" s="1750"/>
      <c r="K58" s="1750"/>
      <c r="L58" s="1750"/>
      <c r="M58" s="1750"/>
      <c r="N58" s="1750"/>
      <c r="O58" s="1750"/>
      <c r="P58" s="1750"/>
      <c r="Q58" s="1750"/>
      <c r="R58" s="1750"/>
      <c r="S58" s="1750"/>
      <c r="T58" s="1750"/>
      <c r="U58" s="1750"/>
      <c r="V58" s="1750"/>
      <c r="W58" s="1751"/>
      <c r="AA58" s="51"/>
    </row>
    <row r="59" spans="1:27">
      <c r="A59" s="1749"/>
      <c r="B59" s="1750"/>
      <c r="C59" s="1750"/>
      <c r="D59" s="1750"/>
      <c r="E59" s="1750"/>
      <c r="F59" s="1750"/>
      <c r="G59" s="1750"/>
      <c r="H59" s="1750"/>
      <c r="I59" s="1750"/>
      <c r="J59" s="1750"/>
      <c r="K59" s="1750"/>
      <c r="L59" s="1750"/>
      <c r="M59" s="1750"/>
      <c r="N59" s="1750"/>
      <c r="O59" s="1750"/>
      <c r="P59" s="1750"/>
      <c r="Q59" s="1750"/>
      <c r="R59" s="1750"/>
      <c r="S59" s="1750"/>
      <c r="T59" s="1750"/>
      <c r="U59" s="1750"/>
      <c r="V59" s="1750"/>
      <c r="W59" s="1751"/>
      <c r="AA59" s="51"/>
    </row>
    <row r="60" spans="1:27">
      <c r="A60" s="1749"/>
      <c r="B60" s="1750"/>
      <c r="C60" s="1750"/>
      <c r="D60" s="1750"/>
      <c r="E60" s="1750"/>
      <c r="F60" s="1750"/>
      <c r="G60" s="1750"/>
      <c r="H60" s="1750"/>
      <c r="I60" s="1750"/>
      <c r="J60" s="1750"/>
      <c r="K60" s="1750"/>
      <c r="L60" s="1750"/>
      <c r="M60" s="1750"/>
      <c r="N60" s="1750"/>
      <c r="O60" s="1750"/>
      <c r="P60" s="1750"/>
      <c r="Q60" s="1750"/>
      <c r="R60" s="1750"/>
      <c r="S60" s="1750"/>
      <c r="T60" s="1750"/>
      <c r="U60" s="1750"/>
      <c r="V60" s="1750"/>
      <c r="W60" s="1751"/>
      <c r="AA60" s="51"/>
    </row>
    <row r="61" spans="1:27">
      <c r="A61" s="1749"/>
      <c r="B61" s="1750"/>
      <c r="C61" s="1750"/>
      <c r="D61" s="1750"/>
      <c r="E61" s="1750"/>
      <c r="F61" s="1750"/>
      <c r="G61" s="1750"/>
      <c r="H61" s="1750"/>
      <c r="I61" s="1750"/>
      <c r="J61" s="1750"/>
      <c r="K61" s="1750"/>
      <c r="L61" s="1750"/>
      <c r="M61" s="1750"/>
      <c r="N61" s="1750"/>
      <c r="O61" s="1750"/>
      <c r="P61" s="1750"/>
      <c r="Q61" s="1750"/>
      <c r="R61" s="1750"/>
      <c r="S61" s="1750"/>
      <c r="T61" s="1750"/>
      <c r="U61" s="1750"/>
      <c r="V61" s="1750"/>
      <c r="W61" s="1751"/>
      <c r="AA61" s="51"/>
    </row>
    <row r="62" spans="1:27" ht="12.6" thickBot="1">
      <c r="A62" s="1752"/>
      <c r="B62" s="1753"/>
      <c r="C62" s="1753"/>
      <c r="D62" s="1753"/>
      <c r="E62" s="1753"/>
      <c r="F62" s="1753"/>
      <c r="G62" s="1753"/>
      <c r="H62" s="1753"/>
      <c r="I62" s="1753"/>
      <c r="J62" s="1753"/>
      <c r="K62" s="1753"/>
      <c r="L62" s="1753"/>
      <c r="M62" s="1753"/>
      <c r="N62" s="1753"/>
      <c r="O62" s="1753"/>
      <c r="P62" s="1753"/>
      <c r="Q62" s="1753"/>
      <c r="R62" s="1753"/>
      <c r="S62" s="1753"/>
      <c r="T62" s="1753"/>
      <c r="U62" s="1753"/>
      <c r="V62" s="1753"/>
      <c r="W62" s="1754"/>
      <c r="AA62" s="123"/>
    </row>
  </sheetData>
  <sheetProtection algorithmName="SHA-512" hashValue="ElaEQHpdHiZMmhhY7D47VYA7bauQYUrw/tqBtNz0vGhLAgUN1Epv+u1RKPImqWDqWTwHMB3M7eOyMcaBQl2YDg==" saltValue="+kret9NBNvo4FsZzsSGtkQ==" spinCount="100000" sheet="1" selectLockedCells="1"/>
  <mergeCells count="50">
    <mergeCell ref="D18:W18"/>
    <mergeCell ref="D10:D12"/>
    <mergeCell ref="N10:V12"/>
    <mergeCell ref="B14:W14"/>
    <mergeCell ref="E12:M12"/>
    <mergeCell ref="B10:B12"/>
    <mergeCell ref="B16:C16"/>
    <mergeCell ref="N17:W17"/>
    <mergeCell ref="X2:X5"/>
    <mergeCell ref="B31:V31"/>
    <mergeCell ref="D32:W32"/>
    <mergeCell ref="B32:C32"/>
    <mergeCell ref="B36:V36"/>
    <mergeCell ref="B33:V33"/>
    <mergeCell ref="B28:V28"/>
    <mergeCell ref="D26:W26"/>
    <mergeCell ref="B27:C27"/>
    <mergeCell ref="D25:W25"/>
    <mergeCell ref="B18:C18"/>
    <mergeCell ref="E11:M11"/>
    <mergeCell ref="C10:C12"/>
    <mergeCell ref="D16:W16"/>
    <mergeCell ref="E10:M10"/>
    <mergeCell ref="B19:V19"/>
    <mergeCell ref="A1:W1"/>
    <mergeCell ref="E9:M9"/>
    <mergeCell ref="N9:V9"/>
    <mergeCell ref="N7:V7"/>
    <mergeCell ref="N8:V8"/>
    <mergeCell ref="A2:V2"/>
    <mergeCell ref="B6:W6"/>
    <mergeCell ref="E7:M7"/>
    <mergeCell ref="F4:W4"/>
    <mergeCell ref="E8:M8"/>
    <mergeCell ref="A47:W62"/>
    <mergeCell ref="B43:V43"/>
    <mergeCell ref="B17:M17"/>
    <mergeCell ref="B41:V41"/>
    <mergeCell ref="B42:C42"/>
    <mergeCell ref="D42:W42"/>
    <mergeCell ref="D24:W24"/>
    <mergeCell ref="B38:V38"/>
    <mergeCell ref="B37:C37"/>
    <mergeCell ref="D37:W37"/>
    <mergeCell ref="B26:C26"/>
    <mergeCell ref="B24:C24"/>
    <mergeCell ref="B25:C25"/>
    <mergeCell ref="B22:C22"/>
    <mergeCell ref="B23:C23"/>
    <mergeCell ref="K22:W23"/>
  </mergeCells>
  <phoneticPr fontId="8"/>
  <conditionalFormatting sqref="Y3:Z3">
    <cfRule type="cellIs" dxfId="2" priority="1" stopIfTrue="1" operator="equal">
      <formula>"未入力あり"</formula>
    </cfRule>
  </conditionalFormatting>
  <dataValidations xWindow="645" yWindow="623" count="5">
    <dataValidation allowBlank="1" showInputMessage="1" showErrorMessage="1" prompt="表紙シートの病院名を反映" sqref="F4:W4" xr:uid="{00000000-0002-0000-1500-000000000000}"/>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8:W18 D25:W25" xr:uid="{00000000-0002-0000-1500-000001000000}"/>
    <dataValidation type="list" allowBlank="1" showInputMessage="1" showErrorMessage="1" sqref="D27" xr:uid="{00000000-0002-0000-1500-000002000000}">
      <formula1>"対応している,対応していない"</formula1>
    </dataValidation>
    <dataValidation type="list" allowBlank="1" showInputMessage="1" showErrorMessage="1" sqref="N17:W17" xr:uid="{00000000-0002-0000-1500-000003000000}">
      <formula1>"コロストーマ,ウロストーマ,コロストーマとウロストーマ"</formula1>
    </dataValidation>
    <dataValidation type="list" allowBlank="1" showInputMessage="1" showErrorMessage="1" sqref="W43 W38 W31 W28 W19 W33 W36 W15 D22:D23 W41" xr:uid="{00000000-0002-0000-1500-000004000000}">
      <formula1>"はい,いいえ"</formula1>
    </dataValidation>
  </dataValidation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1"/>
  <headerFooter>
    <oddFooter>&amp;C&amp;P/&amp;N&amp;R&amp;A</oddFooter>
  </headerFooter>
  <rowBreaks count="1" manualBreakCount="1">
    <brk id="34" max="2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tabColor theme="0"/>
    <pageSetUpPr fitToPage="1"/>
  </sheetPr>
  <dimension ref="A1:K27"/>
  <sheetViews>
    <sheetView view="pageBreakPreview" zoomScale="115" zoomScaleNormal="100" zoomScaleSheetLayoutView="115" workbookViewId="0">
      <selection activeCell="B12" sqref="B12"/>
    </sheetView>
  </sheetViews>
  <sheetFormatPr defaultColWidth="8.88671875" defaultRowHeight="13.2"/>
  <cols>
    <col min="1" max="1" width="3.6640625" style="407" customWidth="1"/>
    <col min="2" max="2" width="12.6640625" style="407" customWidth="1"/>
    <col min="3" max="4" width="8.6640625" style="407" customWidth="1"/>
    <col min="5" max="5" width="6.6640625" style="407" customWidth="1"/>
    <col min="6" max="6" width="17.6640625" style="407" customWidth="1"/>
    <col min="7" max="7" width="34.6640625" style="407" customWidth="1"/>
    <col min="8" max="8" width="2.6640625" style="407" customWidth="1"/>
    <col min="9" max="9" width="2.6640625" style="407" hidden="1" customWidth="1"/>
    <col min="10" max="10" width="2.21875" style="407" customWidth="1"/>
    <col min="11" max="11" width="80.6640625" style="313" customWidth="1"/>
    <col min="12" max="16384" width="8.88671875" style="407"/>
  </cols>
  <sheetData>
    <row r="1" spans="1:11" ht="19.5" customHeight="1" thickBot="1">
      <c r="A1" s="1379" t="s">
        <v>1190</v>
      </c>
      <c r="B1" s="1799"/>
      <c r="C1" s="1799"/>
      <c r="D1" s="1799"/>
      <c r="E1" s="1799"/>
      <c r="F1" s="1799"/>
      <c r="G1" s="1799"/>
      <c r="J1" s="33"/>
    </row>
    <row r="2" spans="1:11" ht="35.1" customHeight="1" thickBot="1">
      <c r="A2" s="1321" t="s">
        <v>889</v>
      </c>
      <c r="B2" s="1321"/>
      <c r="C2" s="1321"/>
      <c r="D2" s="1321"/>
      <c r="E2" s="1321"/>
      <c r="F2" s="1403"/>
      <c r="G2" s="626" t="str">
        <f>IF(COUNTIF(I12,"×")&gt;=1,"未入力あり","入力済")</f>
        <v>未入力あり</v>
      </c>
      <c r="H2" s="1735"/>
      <c r="I2" s="615"/>
      <c r="J2" s="33"/>
    </row>
    <row r="3" spans="1:11" ht="5.0999999999999996" customHeight="1">
      <c r="A3" s="431"/>
      <c r="B3" s="431"/>
      <c r="C3" s="431"/>
      <c r="D3" s="431"/>
      <c r="E3" s="431"/>
      <c r="F3" s="431"/>
      <c r="G3" s="431"/>
      <c r="H3" s="1735"/>
      <c r="I3" s="615"/>
      <c r="J3" s="166"/>
    </row>
    <row r="4" spans="1:11" ht="20.100000000000001" customHeight="1">
      <c r="A4" s="431"/>
      <c r="B4" s="431"/>
      <c r="C4" s="431" t="s">
        <v>1191</v>
      </c>
      <c r="D4" s="431"/>
      <c r="E4" s="431"/>
      <c r="F4" s="628" t="s">
        <v>776</v>
      </c>
      <c r="G4" s="647">
        <f>表紙!E3</f>
        <v>0</v>
      </c>
      <c r="H4" s="1735"/>
      <c r="I4" s="615"/>
      <c r="J4" s="33"/>
    </row>
    <row r="5" spans="1:11" ht="20.100000000000001" customHeight="1">
      <c r="F5" s="1044" t="s">
        <v>935</v>
      </c>
      <c r="G5" s="171" t="s">
        <v>1620</v>
      </c>
      <c r="K5" s="154" t="s">
        <v>238</v>
      </c>
    </row>
    <row r="6" spans="1:11" ht="20.100000000000001" customHeight="1">
      <c r="A6" s="1803" t="s">
        <v>1192</v>
      </c>
      <c r="B6" s="1803"/>
      <c r="C6" s="1803"/>
      <c r="D6" s="1803"/>
      <c r="E6" s="1803"/>
      <c r="F6" s="1803"/>
      <c r="G6" s="1803"/>
      <c r="K6" s="51"/>
    </row>
    <row r="7" spans="1:11" ht="65.25" customHeight="1">
      <c r="A7" s="1804" t="s">
        <v>1193</v>
      </c>
      <c r="B7" s="1805"/>
      <c r="C7" s="1805"/>
      <c r="D7" s="1805"/>
      <c r="E7" s="1805"/>
      <c r="F7" s="1805"/>
      <c r="G7" s="1805"/>
      <c r="K7" s="51"/>
    </row>
    <row r="8" spans="1:11" ht="27.9" customHeight="1">
      <c r="A8" s="1800"/>
      <c r="B8" s="1801" t="s">
        <v>1194</v>
      </c>
      <c r="C8" s="1802" t="s">
        <v>1195</v>
      </c>
      <c r="D8" s="1802" t="s">
        <v>1196</v>
      </c>
      <c r="E8" s="1798" t="s">
        <v>1197</v>
      </c>
      <c r="F8" s="1798" t="s">
        <v>1198</v>
      </c>
      <c r="G8" s="414" t="s">
        <v>1199</v>
      </c>
      <c r="K8" s="51"/>
    </row>
    <row r="9" spans="1:11" ht="18" customHeight="1">
      <c r="A9" s="1800"/>
      <c r="B9" s="1801"/>
      <c r="C9" s="1802"/>
      <c r="D9" s="1802"/>
      <c r="E9" s="1798"/>
      <c r="F9" s="1798"/>
      <c r="G9" s="648" t="s">
        <v>1200</v>
      </c>
      <c r="K9" s="51"/>
    </row>
    <row r="10" spans="1:11" ht="18" customHeight="1">
      <c r="A10" s="649" t="s">
        <v>1073</v>
      </c>
      <c r="B10" s="650" t="s">
        <v>1201</v>
      </c>
      <c r="C10" s="651">
        <v>4</v>
      </c>
      <c r="D10" s="651">
        <v>2</v>
      </c>
      <c r="E10" s="652" t="s">
        <v>306</v>
      </c>
      <c r="F10" s="652" t="s">
        <v>1202</v>
      </c>
      <c r="G10" s="653" t="s">
        <v>1203</v>
      </c>
      <c r="K10" s="51"/>
    </row>
    <row r="11" spans="1:11" ht="18" customHeight="1" thickBot="1">
      <c r="A11" s="649" t="s">
        <v>1073</v>
      </c>
      <c r="B11" s="654" t="s">
        <v>1204</v>
      </c>
      <c r="C11" s="655">
        <v>1</v>
      </c>
      <c r="D11" s="655">
        <v>1</v>
      </c>
      <c r="E11" s="656" t="s">
        <v>1205</v>
      </c>
      <c r="F11" s="656" t="s">
        <v>1206</v>
      </c>
      <c r="G11" s="657" t="s">
        <v>1207</v>
      </c>
      <c r="K11" s="51"/>
    </row>
    <row r="12" spans="1:11" ht="36" customHeight="1" thickBot="1">
      <c r="A12" s="658">
        <v>1</v>
      </c>
      <c r="B12" s="26"/>
      <c r="C12" s="27"/>
      <c r="D12" s="27"/>
      <c r="E12" s="26"/>
      <c r="F12" s="26"/>
      <c r="G12" s="25"/>
      <c r="H12" s="659"/>
      <c r="I12" s="507" t="str">
        <f>IF(AND(B12&lt;&gt;"",C12&lt;&gt;"",D12&lt;&gt;"",E12&lt;&gt;"",F12&lt;&gt;"",G12&lt;&gt;""),"○","×")</f>
        <v>×</v>
      </c>
      <c r="K12" s="51"/>
    </row>
    <row r="13" spans="1:11" ht="36" customHeight="1" thickBot="1">
      <c r="A13" s="658">
        <v>2</v>
      </c>
      <c r="B13" s="26"/>
      <c r="C13" s="27"/>
      <c r="D13" s="27"/>
      <c r="E13" s="26"/>
      <c r="F13" s="26"/>
      <c r="G13" s="25"/>
      <c r="K13" s="51"/>
    </row>
    <row r="14" spans="1:11" ht="36" customHeight="1" thickBot="1">
      <c r="A14" s="658">
        <v>3</v>
      </c>
      <c r="B14" s="26"/>
      <c r="C14" s="27"/>
      <c r="D14" s="27"/>
      <c r="E14" s="26"/>
      <c r="F14" s="26"/>
      <c r="G14" s="25"/>
      <c r="K14" s="51"/>
    </row>
    <row r="15" spans="1:11" ht="36" customHeight="1" thickBot="1">
      <c r="A15" s="658">
        <v>4</v>
      </c>
      <c r="B15" s="26"/>
      <c r="C15" s="27"/>
      <c r="D15" s="27"/>
      <c r="E15" s="26"/>
      <c r="F15" s="26"/>
      <c r="G15" s="25"/>
      <c r="K15" s="51"/>
    </row>
    <row r="16" spans="1:11" ht="36" customHeight="1" thickBot="1">
      <c r="A16" s="658">
        <v>5</v>
      </c>
      <c r="B16" s="26"/>
      <c r="C16" s="27"/>
      <c r="D16" s="27"/>
      <c r="E16" s="26"/>
      <c r="F16" s="26"/>
      <c r="G16" s="25"/>
      <c r="K16" s="51"/>
    </row>
    <row r="17" spans="1:11" ht="36" customHeight="1" thickBot="1">
      <c r="A17" s="658">
        <v>6</v>
      </c>
      <c r="B17" s="26"/>
      <c r="C17" s="27"/>
      <c r="D17" s="27"/>
      <c r="E17" s="26"/>
      <c r="F17" s="26"/>
      <c r="G17" s="25"/>
      <c r="K17" s="51"/>
    </row>
    <row r="18" spans="1:11" ht="36" customHeight="1" thickBot="1">
      <c r="A18" s="658">
        <v>7</v>
      </c>
      <c r="B18" s="26"/>
      <c r="C18" s="27"/>
      <c r="D18" s="27"/>
      <c r="E18" s="26"/>
      <c r="F18" s="26"/>
      <c r="G18" s="25"/>
      <c r="K18" s="51"/>
    </row>
    <row r="19" spans="1:11" ht="36" customHeight="1" thickBot="1">
      <c r="A19" s="658">
        <v>8</v>
      </c>
      <c r="B19" s="26"/>
      <c r="C19" s="27"/>
      <c r="D19" s="27"/>
      <c r="E19" s="26"/>
      <c r="F19" s="26"/>
      <c r="G19" s="25"/>
      <c r="K19" s="51"/>
    </row>
    <row r="20" spans="1:11" ht="36" customHeight="1" thickBot="1">
      <c r="A20" s="658">
        <v>9</v>
      </c>
      <c r="B20" s="26"/>
      <c r="C20" s="27"/>
      <c r="D20" s="27"/>
      <c r="E20" s="26"/>
      <c r="F20" s="26"/>
      <c r="G20" s="25"/>
      <c r="K20" s="51"/>
    </row>
    <row r="21" spans="1:11" ht="36" customHeight="1" thickBot="1">
      <c r="A21" s="658">
        <v>10</v>
      </c>
      <c r="B21" s="26"/>
      <c r="C21" s="27"/>
      <c r="D21" s="27"/>
      <c r="E21" s="26"/>
      <c r="F21" s="26"/>
      <c r="G21" s="25"/>
      <c r="K21" s="51"/>
    </row>
    <row r="22" spans="1:11" ht="36" customHeight="1" thickBot="1">
      <c r="A22" s="658">
        <v>11</v>
      </c>
      <c r="B22" s="26"/>
      <c r="C22" s="27"/>
      <c r="D22" s="27"/>
      <c r="E22" s="26"/>
      <c r="F22" s="26"/>
      <c r="G22" s="25"/>
      <c r="K22" s="51"/>
    </row>
    <row r="23" spans="1:11" ht="36" customHeight="1" thickBot="1">
      <c r="A23" s="658">
        <v>12</v>
      </c>
      <c r="B23" s="26"/>
      <c r="C23" s="27"/>
      <c r="D23" s="27"/>
      <c r="E23" s="26"/>
      <c r="F23" s="26"/>
      <c r="G23" s="25"/>
      <c r="K23" s="51"/>
    </row>
    <row r="24" spans="1:11" ht="36" customHeight="1" thickBot="1">
      <c r="A24" s="658">
        <v>13</v>
      </c>
      <c r="B24" s="26"/>
      <c r="C24" s="27"/>
      <c r="D24" s="27"/>
      <c r="E24" s="26"/>
      <c r="F24" s="26"/>
      <c r="G24" s="25"/>
      <c r="K24" s="51"/>
    </row>
    <row r="25" spans="1:11" ht="36" customHeight="1" thickBot="1">
      <c r="A25" s="658">
        <v>14</v>
      </c>
      <c r="B25" s="26"/>
      <c r="C25" s="27"/>
      <c r="D25" s="27"/>
      <c r="E25" s="26"/>
      <c r="F25" s="26"/>
      <c r="G25" s="25"/>
      <c r="K25" s="51"/>
    </row>
    <row r="26" spans="1:11" ht="36" customHeight="1" thickBot="1">
      <c r="A26" s="658">
        <v>15</v>
      </c>
      <c r="B26" s="26"/>
      <c r="C26" s="27"/>
      <c r="D26" s="27"/>
      <c r="E26" s="26"/>
      <c r="F26" s="26"/>
      <c r="G26" s="25"/>
      <c r="K26" s="123"/>
    </row>
    <row r="27" spans="1:11">
      <c r="H27" s="660" t="s">
        <v>960</v>
      </c>
      <c r="I27" s="660"/>
      <c r="J27" s="660"/>
    </row>
  </sheetData>
  <sheetProtection algorithmName="SHA-512" hashValue="f1AtJ1yhc0AA+/Tj17Uk3i6LcyTQjrxn9OzDsoNYaoIQtpA+Ximfi6Uf4sOP+wa7bD48ccgYRtdJPByx4m/Clg==" saltValue="9/u5uRSIQv9Eh3X5sV99SA==" spinCount="100000" sheet="1" selectLockedCells="1"/>
  <mergeCells count="11">
    <mergeCell ref="H2:H4"/>
    <mergeCell ref="F8:F9"/>
    <mergeCell ref="A1:G1"/>
    <mergeCell ref="A8:A9"/>
    <mergeCell ref="B8:B9"/>
    <mergeCell ref="C8:C9"/>
    <mergeCell ref="D8:D9"/>
    <mergeCell ref="E8:E9"/>
    <mergeCell ref="A6:G6"/>
    <mergeCell ref="A7:G7"/>
    <mergeCell ref="A2:F2"/>
  </mergeCells>
  <phoneticPr fontId="8"/>
  <conditionalFormatting sqref="J3">
    <cfRule type="cellIs" dxfId="1" priority="1" stopIfTrue="1" operator="equal">
      <formula>"未入力あり"</formula>
    </cfRule>
  </conditionalFormatting>
  <dataValidations count="6">
    <dataValidation type="list" allowBlank="1" showInputMessage="1" showErrorMessage="1" sqref="G12:G26" xr:uid="{00000000-0002-0000-1600-000000000000}">
      <formula1>"初級認定者（みなし含む）,初級認定試験・受験予定,初級認定試験・受験なし,中級認定者"</formula1>
    </dataValidation>
    <dataValidation allowBlank="1" showInputMessage="1" showErrorMessage="1" prompt="表紙シートの病院名を反映" sqref="G4" xr:uid="{00000000-0002-0000-1600-000001000000}"/>
    <dataValidation type="decimal" imeMode="disabled" operator="greaterThanOrEqual" allowBlank="1" showInputMessage="1" showErrorMessage="1" prompt="年単位で入力" sqref="C12:D26" xr:uid="{00000000-0002-0000-1600-000002000000}">
      <formula1>0</formula1>
    </dataValidation>
    <dataValidation type="list" allowBlank="1" showInputMessage="1" showErrorMessage="1" sqref="F12:F26" xr:uid="{00000000-0002-0000-1600-000003000000}">
      <formula1>"専従,専任,その他"</formula1>
    </dataValidation>
    <dataValidation type="list" allowBlank="1" showInputMessage="1" showErrorMessage="1" sqref="E12:E26" xr:uid="{00000000-0002-0000-1600-000004000000}">
      <formula1>"常勤,非常勤"</formula1>
    </dataValidation>
    <dataValidation type="list" allowBlank="1" showInputMessage="1" showErrorMessage="1" sqref="B12:B26" xr:uid="{00000000-0002-0000-1600-000005000000}">
      <formula1>"診療情報管理士,なし"</formula1>
    </dataValidation>
  </dataValidations>
  <printOptions horizontalCentered="1"/>
  <pageMargins left="0.39370078740157483" right="0.39370078740157483" top="0.59055118110236227" bottom="0.59055118110236227" header="0.35433070866141736" footer="0.27559055118110237"/>
  <pageSetup paperSize="9" fitToHeight="0" orientation="portrait" cellComments="asDisplayed" r:id="rId1"/>
  <headerFooter>
    <oddFooter>&amp;C&amp;P/&amp;N&amp;R&amp;A</oddFooter>
  </headerFooter>
  <rowBreaks count="1" manualBreakCount="1">
    <brk id="26"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tabColor theme="0"/>
    <pageSetUpPr fitToPage="1"/>
  </sheetPr>
  <dimension ref="A1:AC94"/>
  <sheetViews>
    <sheetView view="pageBreakPreview" zoomScaleNormal="100" zoomScaleSheetLayoutView="100" workbookViewId="0">
      <selection activeCell="M7" sqref="M7:W7"/>
    </sheetView>
  </sheetViews>
  <sheetFormatPr defaultColWidth="9" defaultRowHeight="12"/>
  <cols>
    <col min="1" max="1" width="4.109375" style="458" customWidth="1"/>
    <col min="2" max="2" width="15.6640625" style="458" customWidth="1"/>
    <col min="3" max="3" width="7.6640625" style="458" customWidth="1"/>
    <col min="4" max="4" width="25.6640625" style="458" customWidth="1"/>
    <col min="5" max="13" width="2.6640625" style="458" customWidth="1"/>
    <col min="14" max="14" width="1.6640625" style="458" customWidth="1"/>
    <col min="15" max="22" width="2.6640625" style="458" customWidth="1"/>
    <col min="23" max="23" width="4.6640625" style="458" customWidth="1"/>
    <col min="24" max="24" width="2.6640625" style="458" customWidth="1"/>
    <col min="25" max="25" width="6" style="458" hidden="1" customWidth="1"/>
    <col min="26" max="26" width="2.21875" style="464" customWidth="1"/>
    <col min="27" max="27" width="80.6640625" style="150" customWidth="1"/>
    <col min="28" max="16384" width="9" style="458"/>
  </cols>
  <sheetData>
    <row r="1" spans="1:29" ht="20.25" customHeight="1" thickBot="1">
      <c r="A1" s="1402" t="s">
        <v>1208</v>
      </c>
      <c r="B1" s="1402"/>
      <c r="C1" s="1402"/>
      <c r="D1" s="1402"/>
      <c r="E1" s="1402"/>
      <c r="F1" s="1402"/>
      <c r="G1" s="1402"/>
      <c r="H1" s="1402"/>
      <c r="I1" s="1402"/>
      <c r="J1" s="1402"/>
      <c r="K1" s="1402"/>
      <c r="L1" s="1402"/>
      <c r="M1" s="1402"/>
      <c r="N1" s="1402"/>
      <c r="O1" s="1402"/>
      <c r="P1" s="1402"/>
      <c r="Q1" s="1402"/>
      <c r="R1" s="1402"/>
      <c r="S1" s="1402"/>
      <c r="T1" s="1402"/>
      <c r="U1" s="1402"/>
      <c r="V1" s="1402"/>
      <c r="W1" s="1402"/>
      <c r="Y1" s="33"/>
      <c r="Z1" s="59"/>
    </row>
    <row r="2" spans="1:29" ht="24.9" customHeight="1" thickBot="1">
      <c r="A2" s="1833" t="s">
        <v>889</v>
      </c>
      <c r="B2" s="1833"/>
      <c r="C2" s="1833"/>
      <c r="D2" s="1833"/>
      <c r="E2" s="1833"/>
      <c r="F2" s="1833"/>
      <c r="G2" s="1833"/>
      <c r="H2" s="1833"/>
      <c r="I2" s="1833"/>
      <c r="J2" s="1833"/>
      <c r="K2" s="1833"/>
      <c r="L2" s="1833"/>
      <c r="M2" s="1833"/>
      <c r="N2" s="1833"/>
      <c r="O2" s="1833"/>
      <c r="P2" s="1833"/>
      <c r="Q2" s="1833"/>
      <c r="R2" s="1833"/>
      <c r="S2" s="1834"/>
      <c r="T2" s="1830" t="str">
        <f>IF(COUNTIF(Y7:Y35,"×")&gt;=1,"未入力あり","入力済")</f>
        <v>未入力あり</v>
      </c>
      <c r="U2" s="1831"/>
      <c r="V2" s="1831"/>
      <c r="W2" s="1832"/>
      <c r="X2" s="1735"/>
      <c r="Y2" s="33"/>
      <c r="Z2" s="59"/>
    </row>
    <row r="3" spans="1:29" ht="5.0999999999999996" customHeight="1">
      <c r="A3" s="454"/>
      <c r="B3" s="454"/>
      <c r="C3" s="454"/>
      <c r="D3" s="454"/>
      <c r="E3" s="454"/>
      <c r="F3" s="454"/>
      <c r="G3" s="454"/>
      <c r="H3" s="454"/>
      <c r="I3" s="454"/>
      <c r="J3" s="454"/>
      <c r="K3" s="454"/>
      <c r="L3" s="454"/>
      <c r="M3" s="454"/>
      <c r="N3" s="454"/>
      <c r="O3" s="454"/>
      <c r="P3" s="454"/>
      <c r="Q3" s="454"/>
      <c r="R3" s="454"/>
      <c r="S3" s="454"/>
      <c r="T3" s="454"/>
      <c r="U3" s="454"/>
      <c r="V3" s="454"/>
      <c r="W3" s="454"/>
      <c r="X3" s="1735"/>
    </row>
    <row r="4" spans="1:29" ht="20.100000000000001" customHeight="1">
      <c r="A4" s="454"/>
      <c r="B4" s="454"/>
      <c r="C4" s="454"/>
      <c r="D4" s="661" t="s">
        <v>776</v>
      </c>
      <c r="E4" s="1827">
        <f>表紙!E3</f>
        <v>0</v>
      </c>
      <c r="F4" s="1828"/>
      <c r="G4" s="1828"/>
      <c r="H4" s="1828"/>
      <c r="I4" s="1828"/>
      <c r="J4" s="1828"/>
      <c r="K4" s="1828"/>
      <c r="L4" s="1828"/>
      <c r="M4" s="1828"/>
      <c r="N4" s="1828"/>
      <c r="O4" s="1828"/>
      <c r="P4" s="1828"/>
      <c r="Q4" s="1828"/>
      <c r="R4" s="1828"/>
      <c r="S4" s="1828"/>
      <c r="T4" s="1828"/>
      <c r="U4" s="1828"/>
      <c r="V4" s="1828"/>
      <c r="W4" s="1829"/>
      <c r="X4" s="1735"/>
      <c r="Y4" s="460"/>
      <c r="Z4" s="150"/>
      <c r="AA4" s="154" t="s">
        <v>238</v>
      </c>
    </row>
    <row r="5" spans="1:29" s="151" customFormat="1" ht="20.100000000000001" customHeight="1">
      <c r="A5" s="662" t="s">
        <v>1160</v>
      </c>
      <c r="B5" s="464" t="s">
        <v>1209</v>
      </c>
      <c r="C5" s="464"/>
      <c r="D5" s="464"/>
      <c r="E5" s="564"/>
      <c r="F5" s="542"/>
      <c r="G5" s="542"/>
      <c r="H5" s="542"/>
      <c r="I5" s="542"/>
      <c r="J5" s="542"/>
      <c r="K5" s="542"/>
      <c r="L5" s="542"/>
      <c r="M5" s="542"/>
      <c r="N5" s="542"/>
      <c r="O5" s="542"/>
      <c r="P5" s="542"/>
      <c r="Q5" s="542"/>
      <c r="R5" s="542"/>
      <c r="S5" s="542"/>
      <c r="T5" s="542"/>
      <c r="U5" s="542"/>
      <c r="V5" s="542"/>
      <c r="W5" s="663" t="s">
        <v>1620</v>
      </c>
      <c r="Z5" s="149"/>
      <c r="AA5" s="51"/>
    </row>
    <row r="6" spans="1:29" ht="22.2" customHeight="1" thickBot="1">
      <c r="A6" s="664" t="s">
        <v>1210</v>
      </c>
      <c r="B6" s="1841" t="s">
        <v>1211</v>
      </c>
      <c r="C6" s="1841"/>
      <c r="D6" s="1841"/>
      <c r="E6" s="1841"/>
      <c r="F6" s="1841"/>
      <c r="G6" s="1841"/>
      <c r="H6" s="1841"/>
      <c r="I6" s="1841"/>
      <c r="J6" s="1841"/>
      <c r="K6" s="1841"/>
      <c r="L6" s="1841"/>
      <c r="M6" s="1841"/>
      <c r="N6" s="1841"/>
      <c r="O6" s="1841"/>
      <c r="P6" s="1841"/>
      <c r="Q6" s="1841"/>
      <c r="R6" s="1841"/>
      <c r="S6" s="1841"/>
      <c r="T6" s="1841"/>
      <c r="U6" s="1841"/>
      <c r="V6" s="1841"/>
      <c r="W6" s="1841"/>
      <c r="Z6" s="665"/>
      <c r="AA6" s="133"/>
    </row>
    <row r="7" spans="1:29" ht="21" customHeight="1" thickBot="1">
      <c r="A7" s="1563">
        <v>1</v>
      </c>
      <c r="B7" s="1838" t="s">
        <v>1212</v>
      </c>
      <c r="C7" s="1839"/>
      <c r="D7" s="1839"/>
      <c r="E7" s="1839"/>
      <c r="F7" s="1839"/>
      <c r="G7" s="1839"/>
      <c r="H7" s="1839"/>
      <c r="I7" s="1839"/>
      <c r="J7" s="1839"/>
      <c r="K7" s="1839"/>
      <c r="L7" s="1840"/>
      <c r="M7" s="1512"/>
      <c r="N7" s="1810"/>
      <c r="O7" s="1810"/>
      <c r="P7" s="1810"/>
      <c r="Q7" s="1810"/>
      <c r="R7" s="1810"/>
      <c r="S7" s="1810"/>
      <c r="T7" s="1810"/>
      <c r="U7" s="1810"/>
      <c r="V7" s="1810"/>
      <c r="W7" s="1811"/>
      <c r="X7" s="460"/>
      <c r="Y7" s="458" t="str">
        <f>IF(M7="","×","○")</f>
        <v>×</v>
      </c>
      <c r="Z7" s="665"/>
      <c r="AA7" s="133"/>
    </row>
    <row r="8" spans="1:29" ht="15" customHeight="1" thickBot="1">
      <c r="A8" s="1471"/>
      <c r="B8" s="1274" t="s">
        <v>1213</v>
      </c>
      <c r="C8" s="1275"/>
      <c r="D8" s="1275"/>
      <c r="E8" s="1275"/>
      <c r="F8" s="1275"/>
      <c r="G8" s="1275"/>
      <c r="H8" s="1276"/>
      <c r="I8" s="1276"/>
      <c r="J8" s="1275"/>
      <c r="K8" s="1275"/>
      <c r="L8" s="1276"/>
      <c r="M8" s="1277"/>
      <c r="N8" s="1278"/>
      <c r="O8" s="1278"/>
      <c r="P8" s="1278"/>
      <c r="Q8" s="1277"/>
      <c r="R8" s="1277"/>
      <c r="S8" s="1278"/>
      <c r="T8" s="1278"/>
      <c r="U8" s="1278"/>
      <c r="V8" s="1278"/>
      <c r="W8" s="1279"/>
      <c r="X8" s="460"/>
      <c r="Y8" s="460"/>
      <c r="Z8" s="665"/>
      <c r="AA8" s="133"/>
    </row>
    <row r="9" spans="1:29" ht="21" customHeight="1" thickBot="1">
      <c r="A9" s="1471"/>
      <c r="B9" s="1280" t="s">
        <v>1214</v>
      </c>
      <c r="C9" s="1281"/>
      <c r="D9" s="1282"/>
      <c r="E9" s="1812" t="s">
        <v>1215</v>
      </c>
      <c r="F9" s="1812"/>
      <c r="G9" s="1813"/>
      <c r="H9" s="1814"/>
      <c r="I9" s="1815"/>
      <c r="J9" s="1816" t="s">
        <v>1216</v>
      </c>
      <c r="K9" s="1817"/>
      <c r="L9" s="1814"/>
      <c r="M9" s="1815"/>
      <c r="N9" s="1816" t="s">
        <v>1217</v>
      </c>
      <c r="O9" s="1818"/>
      <c r="P9" s="1817"/>
      <c r="Q9" s="1814"/>
      <c r="R9" s="1815"/>
      <c r="S9" s="1816" t="s">
        <v>1218</v>
      </c>
      <c r="T9" s="1818"/>
      <c r="U9" s="1818"/>
      <c r="V9" s="1817"/>
      <c r="W9" s="28"/>
      <c r="X9" s="460"/>
      <c r="Y9" s="460" t="str">
        <f>IF(AND(M7="臨床試験専用の窓口がある",AND(H9="",L9="",Q9="",W9="")),"×","○")</f>
        <v>○</v>
      </c>
      <c r="Z9" s="665"/>
      <c r="AA9" s="133"/>
    </row>
    <row r="10" spans="1:29" ht="21" customHeight="1" thickBot="1">
      <c r="A10" s="1471"/>
      <c r="B10" s="1568" t="s">
        <v>903</v>
      </c>
      <c r="C10" s="1568"/>
      <c r="D10" s="1569"/>
      <c r="E10" s="1570"/>
      <c r="F10" s="1570"/>
      <c r="G10" s="1570"/>
      <c r="H10" s="1570"/>
      <c r="I10" s="1570"/>
      <c r="J10" s="1570"/>
      <c r="K10" s="1570"/>
      <c r="L10" s="1570"/>
      <c r="M10" s="1570"/>
      <c r="N10" s="1570"/>
      <c r="O10" s="1570"/>
      <c r="P10" s="1570"/>
      <c r="Q10" s="1570"/>
      <c r="R10" s="1570"/>
      <c r="S10" s="1570"/>
      <c r="T10" s="1570"/>
      <c r="U10" s="1570"/>
      <c r="V10" s="1570"/>
      <c r="W10" s="1571"/>
      <c r="X10" s="460"/>
      <c r="Y10" s="460" t="str">
        <f>IF(AND(H9="○",D10=""),"×","○")</f>
        <v>○</v>
      </c>
      <c r="Z10" s="665"/>
      <c r="AA10" s="133"/>
    </row>
    <row r="11" spans="1:29" ht="54" customHeight="1" thickBot="1">
      <c r="A11" s="1471"/>
      <c r="B11" s="1819" t="s">
        <v>1219</v>
      </c>
      <c r="C11" s="1283" t="s">
        <v>899</v>
      </c>
      <c r="D11" s="1372"/>
      <c r="E11" s="1454"/>
      <c r="F11" s="1454"/>
      <c r="G11" s="1454"/>
      <c r="H11" s="1454"/>
      <c r="I11" s="1454"/>
      <c r="J11" s="1454"/>
      <c r="K11" s="1454"/>
      <c r="L11" s="1454"/>
      <c r="M11" s="1454"/>
      <c r="N11" s="1454"/>
      <c r="O11" s="1454"/>
      <c r="P11" s="1454"/>
      <c r="Q11" s="1454"/>
      <c r="R11" s="1454"/>
      <c r="S11" s="1454"/>
      <c r="T11" s="1454"/>
      <c r="U11" s="1454"/>
      <c r="V11" s="1454"/>
      <c r="W11" s="1373"/>
      <c r="X11" s="460"/>
      <c r="Y11" s="460"/>
      <c r="Z11" s="665"/>
      <c r="AA11" s="133"/>
    </row>
    <row r="12" spans="1:29" ht="21" customHeight="1" thickBot="1">
      <c r="A12" s="1471"/>
      <c r="B12" s="1820"/>
      <c r="C12" s="1284" t="s">
        <v>923</v>
      </c>
      <c r="D12" s="1372"/>
      <c r="E12" s="1454"/>
      <c r="F12" s="1454"/>
      <c r="G12" s="1454"/>
      <c r="H12" s="1454"/>
      <c r="I12" s="1454"/>
      <c r="J12" s="1454"/>
      <c r="K12" s="1454"/>
      <c r="L12" s="1454"/>
      <c r="M12" s="1454"/>
      <c r="N12" s="1454"/>
      <c r="O12" s="1454"/>
      <c r="P12" s="1454"/>
      <c r="Q12" s="1454"/>
      <c r="R12" s="1454"/>
      <c r="S12" s="1454"/>
      <c r="T12" s="1454"/>
      <c r="U12" s="1454"/>
      <c r="V12" s="1454"/>
      <c r="W12" s="1373"/>
      <c r="X12" s="460"/>
      <c r="Y12" s="460"/>
      <c r="Z12" s="665"/>
      <c r="AA12" s="133"/>
    </row>
    <row r="13" spans="1:29" ht="21" customHeight="1" thickBot="1">
      <c r="A13" s="1472"/>
      <c r="B13" s="1821" t="s">
        <v>904</v>
      </c>
      <c r="C13" s="1822"/>
      <c r="D13" s="1681"/>
      <c r="E13" s="1682"/>
      <c r="F13" s="1682"/>
      <c r="G13" s="1682"/>
      <c r="H13" s="1682"/>
      <c r="I13" s="1682"/>
      <c r="J13" s="1683"/>
      <c r="K13" s="1806" t="s">
        <v>905</v>
      </c>
      <c r="L13" s="1806"/>
      <c r="M13" s="1806"/>
      <c r="N13" s="1487"/>
      <c r="O13" s="1488"/>
      <c r="P13" s="1488"/>
      <c r="Q13" s="1488"/>
      <c r="R13" s="1488"/>
      <c r="S13" s="1488"/>
      <c r="T13" s="1488"/>
      <c r="U13" s="1488"/>
      <c r="V13" s="1488"/>
      <c r="W13" s="1489"/>
      <c r="X13" s="460"/>
      <c r="Y13" s="460" t="str">
        <f>IF(AND(L9="○",D13=""),"×","○")</f>
        <v>○</v>
      </c>
      <c r="Z13" s="665"/>
      <c r="AA13" s="133"/>
    </row>
    <row r="14" spans="1:29" ht="21.75" customHeight="1">
      <c r="A14" s="1563">
        <v>2</v>
      </c>
      <c r="B14" s="1807" t="s">
        <v>1220</v>
      </c>
      <c r="C14" s="1808"/>
      <c r="D14" s="1808"/>
      <c r="E14" s="1808"/>
      <c r="F14" s="1808"/>
      <c r="G14" s="1808"/>
      <c r="H14" s="1808"/>
      <c r="I14" s="1808"/>
      <c r="J14" s="1808"/>
      <c r="K14" s="1808"/>
      <c r="L14" s="1826"/>
      <c r="M14" s="1835"/>
      <c r="N14" s="1836"/>
      <c r="O14" s="1836"/>
      <c r="P14" s="1836"/>
      <c r="Q14" s="1836"/>
      <c r="R14" s="1836"/>
      <c r="S14" s="1836"/>
      <c r="T14" s="1836"/>
      <c r="U14" s="1836"/>
      <c r="V14" s="1836"/>
      <c r="W14" s="1837"/>
      <c r="X14" s="460"/>
      <c r="Y14" s="458" t="str">
        <f>IF(M14="","×","○")</f>
        <v>×</v>
      </c>
      <c r="Z14" s="665"/>
      <c r="AA14" s="133"/>
    </row>
    <row r="15" spans="1:29" ht="15" customHeight="1" thickBot="1">
      <c r="A15" s="1471"/>
      <c r="B15" s="1274" t="s">
        <v>1213</v>
      </c>
      <c r="C15" s="1275"/>
      <c r="D15" s="1275"/>
      <c r="E15" s="1275"/>
      <c r="F15" s="1275"/>
      <c r="G15" s="1275"/>
      <c r="H15" s="1275"/>
      <c r="I15" s="1275"/>
      <c r="J15" s="1275"/>
      <c r="K15" s="1275"/>
      <c r="L15" s="1275"/>
      <c r="M15" s="1275"/>
      <c r="N15" s="1275"/>
      <c r="O15" s="1275"/>
      <c r="P15" s="1275"/>
      <c r="Q15" s="1275"/>
      <c r="R15" s="1275"/>
      <c r="S15" s="1275"/>
      <c r="T15" s="1275"/>
      <c r="U15" s="1275"/>
      <c r="V15" s="1275"/>
      <c r="W15" s="1285"/>
      <c r="X15" s="460"/>
      <c r="Y15" s="460"/>
      <c r="Z15" s="665"/>
      <c r="AA15" s="133"/>
    </row>
    <row r="16" spans="1:29" s="666" customFormat="1" ht="21" customHeight="1" thickBot="1">
      <c r="A16" s="1471"/>
      <c r="B16" s="1280" t="s">
        <v>1214</v>
      </c>
      <c r="C16" s="1281"/>
      <c r="D16" s="1282"/>
      <c r="E16" s="1812" t="s">
        <v>1215</v>
      </c>
      <c r="F16" s="1812"/>
      <c r="G16" s="1813"/>
      <c r="H16" s="1814"/>
      <c r="I16" s="1815"/>
      <c r="J16" s="1816" t="s">
        <v>1216</v>
      </c>
      <c r="K16" s="1817"/>
      <c r="L16" s="1814"/>
      <c r="M16" s="1815"/>
      <c r="N16" s="1816" t="s">
        <v>1217</v>
      </c>
      <c r="O16" s="1818"/>
      <c r="P16" s="1817"/>
      <c r="Q16" s="1814"/>
      <c r="R16" s="1815"/>
      <c r="S16" s="1816" t="s">
        <v>1218</v>
      </c>
      <c r="T16" s="1818"/>
      <c r="U16" s="1818"/>
      <c r="V16" s="1817"/>
      <c r="W16" s="28"/>
      <c r="Y16" s="460" t="str">
        <f>IF(AND(M14="臨床試験専用の窓口がある",AND(H16="",L16="",Q16="",W16="")),"×","○")</f>
        <v>○</v>
      </c>
      <c r="Z16" s="667"/>
      <c r="AA16" s="671"/>
      <c r="AC16" s="668"/>
    </row>
    <row r="17" spans="1:27" ht="21" customHeight="1" thickBot="1">
      <c r="A17" s="1471"/>
      <c r="B17" s="1568" t="s">
        <v>903</v>
      </c>
      <c r="C17" s="1568"/>
      <c r="D17" s="1569"/>
      <c r="E17" s="1570"/>
      <c r="F17" s="1570"/>
      <c r="G17" s="1570"/>
      <c r="H17" s="1570"/>
      <c r="I17" s="1570"/>
      <c r="J17" s="1570"/>
      <c r="K17" s="1570"/>
      <c r="L17" s="1570"/>
      <c r="M17" s="1570"/>
      <c r="N17" s="1570"/>
      <c r="O17" s="1570"/>
      <c r="P17" s="1570"/>
      <c r="Q17" s="1570"/>
      <c r="R17" s="1570"/>
      <c r="S17" s="1570"/>
      <c r="T17" s="1570"/>
      <c r="U17" s="1570"/>
      <c r="V17" s="1570"/>
      <c r="W17" s="1571"/>
      <c r="Y17" s="460" t="str">
        <f>IF(AND(H16="○",D17=""),"×","○")</f>
        <v>○</v>
      </c>
      <c r="Z17" s="665"/>
      <c r="AA17" s="133"/>
    </row>
    <row r="18" spans="1:27" ht="53.25" customHeight="1" thickBot="1">
      <c r="A18" s="1471"/>
      <c r="B18" s="1819" t="s">
        <v>1219</v>
      </c>
      <c r="C18" s="1283" t="s">
        <v>899</v>
      </c>
      <c r="D18" s="1372"/>
      <c r="E18" s="1454"/>
      <c r="F18" s="1454"/>
      <c r="G18" s="1454"/>
      <c r="H18" s="1454"/>
      <c r="I18" s="1454"/>
      <c r="J18" s="1454"/>
      <c r="K18" s="1454"/>
      <c r="L18" s="1454"/>
      <c r="M18" s="1454"/>
      <c r="N18" s="1454"/>
      <c r="O18" s="1454"/>
      <c r="P18" s="1454"/>
      <c r="Q18" s="1454"/>
      <c r="R18" s="1454"/>
      <c r="S18" s="1454"/>
      <c r="T18" s="1454"/>
      <c r="U18" s="1454"/>
      <c r="V18" s="1454"/>
      <c r="W18" s="1373"/>
      <c r="Y18" s="460"/>
      <c r="Z18" s="665"/>
      <c r="AA18" s="133"/>
    </row>
    <row r="19" spans="1:27" ht="21" customHeight="1" thickBot="1">
      <c r="A19" s="1471"/>
      <c r="B19" s="1820"/>
      <c r="C19" s="1284" t="s">
        <v>923</v>
      </c>
      <c r="D19" s="1372"/>
      <c r="E19" s="1454"/>
      <c r="F19" s="1454"/>
      <c r="G19" s="1454"/>
      <c r="H19" s="1454"/>
      <c r="I19" s="1454"/>
      <c r="J19" s="1454"/>
      <c r="K19" s="1454"/>
      <c r="L19" s="1454"/>
      <c r="M19" s="1454"/>
      <c r="N19" s="1454"/>
      <c r="O19" s="1454"/>
      <c r="P19" s="1454"/>
      <c r="Q19" s="1454"/>
      <c r="R19" s="1454"/>
      <c r="S19" s="1454"/>
      <c r="T19" s="1454"/>
      <c r="U19" s="1454"/>
      <c r="V19" s="1454"/>
      <c r="W19" s="1373"/>
      <c r="Z19" s="665"/>
      <c r="AA19" s="133"/>
    </row>
    <row r="20" spans="1:27" ht="30" customHeight="1" thickBot="1">
      <c r="A20" s="1472"/>
      <c r="B20" s="1821" t="s">
        <v>904</v>
      </c>
      <c r="C20" s="1822"/>
      <c r="D20" s="1681"/>
      <c r="E20" s="1682"/>
      <c r="F20" s="1682"/>
      <c r="G20" s="1682"/>
      <c r="H20" s="1682"/>
      <c r="I20" s="1682"/>
      <c r="J20" s="1683"/>
      <c r="K20" s="1806" t="s">
        <v>905</v>
      </c>
      <c r="L20" s="1806"/>
      <c r="M20" s="1806"/>
      <c r="N20" s="1487"/>
      <c r="O20" s="1488"/>
      <c r="P20" s="1488"/>
      <c r="Q20" s="1488"/>
      <c r="R20" s="1488"/>
      <c r="S20" s="1488"/>
      <c r="T20" s="1488"/>
      <c r="U20" s="1488"/>
      <c r="V20" s="1488"/>
      <c r="W20" s="1489"/>
      <c r="Y20" s="460" t="str">
        <f>IF(AND(L16="○",D20=""),"×","○")</f>
        <v>○</v>
      </c>
      <c r="Z20" s="665"/>
      <c r="AA20" s="133"/>
    </row>
    <row r="21" spans="1:27" ht="24" customHeight="1" thickBot="1">
      <c r="A21" s="664" t="s">
        <v>1221</v>
      </c>
      <c r="B21" s="669" t="s">
        <v>1222</v>
      </c>
      <c r="C21" s="669"/>
      <c r="D21" s="669"/>
      <c r="E21" s="669"/>
      <c r="F21" s="669"/>
      <c r="G21" s="669"/>
      <c r="H21" s="669"/>
      <c r="I21" s="669"/>
      <c r="J21" s="669"/>
      <c r="K21" s="669"/>
      <c r="L21" s="669"/>
      <c r="M21" s="669"/>
      <c r="N21" s="669"/>
      <c r="O21" s="669"/>
      <c r="P21" s="669"/>
      <c r="Q21" s="669"/>
      <c r="R21" s="669"/>
      <c r="S21" s="669"/>
      <c r="T21" s="669"/>
      <c r="U21" s="669"/>
      <c r="V21" s="669"/>
      <c r="W21" s="669"/>
      <c r="Z21" s="665"/>
      <c r="AA21" s="133"/>
    </row>
    <row r="22" spans="1:27" ht="20.25" customHeight="1" thickBot="1">
      <c r="A22" s="1563">
        <v>1</v>
      </c>
      <c r="B22" s="1507" t="s">
        <v>1223</v>
      </c>
      <c r="C22" s="1508"/>
      <c r="D22" s="1508"/>
      <c r="E22" s="1508"/>
      <c r="F22" s="1508"/>
      <c r="G22" s="1508"/>
      <c r="H22" s="1508"/>
      <c r="I22" s="1508"/>
      <c r="J22" s="1508"/>
      <c r="K22" s="1508"/>
      <c r="L22" s="1825"/>
      <c r="M22" s="1512"/>
      <c r="N22" s="1810"/>
      <c r="O22" s="1810"/>
      <c r="P22" s="1810"/>
      <c r="Q22" s="1810"/>
      <c r="R22" s="1810"/>
      <c r="S22" s="1810"/>
      <c r="T22" s="1810"/>
      <c r="U22" s="1810"/>
      <c r="V22" s="1810"/>
      <c r="W22" s="1811"/>
      <c r="Y22" s="458" t="str">
        <f>IF(M22="","×","○")</f>
        <v>×</v>
      </c>
      <c r="Z22" s="665"/>
      <c r="AA22" s="133"/>
    </row>
    <row r="23" spans="1:27" ht="24" customHeight="1" thickBot="1">
      <c r="A23" s="1823"/>
      <c r="B23" s="1274" t="s">
        <v>1224</v>
      </c>
      <c r="C23" s="1275"/>
      <c r="D23" s="1275"/>
      <c r="E23" s="1275"/>
      <c r="F23" s="1275"/>
      <c r="G23" s="1275"/>
      <c r="H23" s="1275"/>
      <c r="I23" s="1275"/>
      <c r="J23" s="1275"/>
      <c r="K23" s="1275"/>
      <c r="L23" s="1275"/>
      <c r="M23" s="1278"/>
      <c r="N23" s="1278"/>
      <c r="O23" s="1278"/>
      <c r="P23" s="1278"/>
      <c r="Q23" s="1278"/>
      <c r="R23" s="1278"/>
      <c r="S23" s="1278"/>
      <c r="T23" s="1278"/>
      <c r="U23" s="1278"/>
      <c r="V23" s="1278"/>
      <c r="W23" s="1286"/>
      <c r="Z23" s="665"/>
      <c r="AA23" s="133"/>
    </row>
    <row r="24" spans="1:27" ht="24" customHeight="1" thickBot="1">
      <c r="A24" s="1823"/>
      <c r="B24" s="1280" t="s">
        <v>1214</v>
      </c>
      <c r="C24" s="1281"/>
      <c r="D24" s="1282"/>
      <c r="E24" s="1812" t="s">
        <v>1215</v>
      </c>
      <c r="F24" s="1812"/>
      <c r="G24" s="1813"/>
      <c r="H24" s="1814"/>
      <c r="I24" s="1815"/>
      <c r="J24" s="1816" t="s">
        <v>1216</v>
      </c>
      <c r="K24" s="1817"/>
      <c r="L24" s="1814"/>
      <c r="M24" s="1815"/>
      <c r="N24" s="1816" t="s">
        <v>1217</v>
      </c>
      <c r="O24" s="1818"/>
      <c r="P24" s="1817"/>
      <c r="Q24" s="1814"/>
      <c r="R24" s="1815"/>
      <c r="S24" s="1816" t="s">
        <v>1218</v>
      </c>
      <c r="T24" s="1818"/>
      <c r="U24" s="1818"/>
      <c r="V24" s="1817"/>
      <c r="W24" s="28"/>
      <c r="Y24" s="460" t="str">
        <f>IF(AND(M22="治験専用の窓口がある",AND(H24="",L24="",Q24="",W24="")),"×","○")</f>
        <v>○</v>
      </c>
      <c r="Z24" s="665"/>
      <c r="AA24" s="133"/>
    </row>
    <row r="25" spans="1:27" ht="24" customHeight="1" thickBot="1">
      <c r="A25" s="1823"/>
      <c r="B25" s="1568" t="s">
        <v>903</v>
      </c>
      <c r="C25" s="1568"/>
      <c r="D25" s="1569"/>
      <c r="E25" s="1570"/>
      <c r="F25" s="1570"/>
      <c r="G25" s="1570"/>
      <c r="H25" s="1570"/>
      <c r="I25" s="1570"/>
      <c r="J25" s="1570"/>
      <c r="K25" s="1570"/>
      <c r="L25" s="1570"/>
      <c r="M25" s="1570"/>
      <c r="N25" s="1570"/>
      <c r="O25" s="1570"/>
      <c r="P25" s="1570"/>
      <c r="Q25" s="1570"/>
      <c r="R25" s="1570"/>
      <c r="S25" s="1570"/>
      <c r="T25" s="1570"/>
      <c r="U25" s="1570"/>
      <c r="V25" s="1570"/>
      <c r="W25" s="1571"/>
      <c r="Y25" s="460" t="str">
        <f>IF(AND(H24="○",D25=""),"×","○")</f>
        <v>○</v>
      </c>
      <c r="Z25" s="665"/>
      <c r="AA25" s="133"/>
    </row>
    <row r="26" spans="1:27" ht="54" customHeight="1" thickBot="1">
      <c r="A26" s="1823"/>
      <c r="B26" s="1819" t="s">
        <v>1219</v>
      </c>
      <c r="C26" s="1283" t="s">
        <v>899</v>
      </c>
      <c r="D26" s="1372"/>
      <c r="E26" s="1454"/>
      <c r="F26" s="1454"/>
      <c r="G26" s="1454"/>
      <c r="H26" s="1454"/>
      <c r="I26" s="1454"/>
      <c r="J26" s="1454"/>
      <c r="K26" s="1454"/>
      <c r="L26" s="1454"/>
      <c r="M26" s="1454"/>
      <c r="N26" s="1454"/>
      <c r="O26" s="1454"/>
      <c r="P26" s="1454"/>
      <c r="Q26" s="1454"/>
      <c r="R26" s="1454"/>
      <c r="S26" s="1454"/>
      <c r="T26" s="1454"/>
      <c r="U26" s="1454"/>
      <c r="V26" s="1454"/>
      <c r="W26" s="1373"/>
      <c r="Z26" s="665"/>
      <c r="AA26" s="133"/>
    </row>
    <row r="27" spans="1:27" ht="24" customHeight="1" thickBot="1">
      <c r="A27" s="1823"/>
      <c r="B27" s="1820"/>
      <c r="C27" s="1284" t="s">
        <v>923</v>
      </c>
      <c r="D27" s="1372"/>
      <c r="E27" s="1454"/>
      <c r="F27" s="1454"/>
      <c r="G27" s="1454"/>
      <c r="H27" s="1454"/>
      <c r="I27" s="1454"/>
      <c r="J27" s="1454"/>
      <c r="K27" s="1454"/>
      <c r="L27" s="1454"/>
      <c r="M27" s="1454"/>
      <c r="N27" s="1454"/>
      <c r="O27" s="1454"/>
      <c r="P27" s="1454"/>
      <c r="Q27" s="1454"/>
      <c r="R27" s="1454"/>
      <c r="S27" s="1454"/>
      <c r="T27" s="1454"/>
      <c r="U27" s="1454"/>
      <c r="V27" s="1454"/>
      <c r="W27" s="1373"/>
      <c r="Z27" s="665"/>
      <c r="AA27" s="133"/>
    </row>
    <row r="28" spans="1:27" ht="24" customHeight="1" thickBot="1">
      <c r="A28" s="1824"/>
      <c r="B28" s="1821" t="s">
        <v>904</v>
      </c>
      <c r="C28" s="1822"/>
      <c r="D28" s="1681"/>
      <c r="E28" s="1682"/>
      <c r="F28" s="1682"/>
      <c r="G28" s="1682"/>
      <c r="H28" s="1682"/>
      <c r="I28" s="1682"/>
      <c r="J28" s="1683"/>
      <c r="K28" s="1806" t="s">
        <v>905</v>
      </c>
      <c r="L28" s="1806"/>
      <c r="M28" s="1806"/>
      <c r="N28" s="1487"/>
      <c r="O28" s="1488"/>
      <c r="P28" s="1488"/>
      <c r="Q28" s="1488"/>
      <c r="R28" s="1488"/>
      <c r="S28" s="1488"/>
      <c r="T28" s="1488"/>
      <c r="U28" s="1488"/>
      <c r="V28" s="1488"/>
      <c r="W28" s="1489"/>
      <c r="Y28" s="460" t="str">
        <f>IF(AND(L24="○",D28=""),"×","○")</f>
        <v>○</v>
      </c>
      <c r="Z28" s="665"/>
      <c r="AA28" s="133"/>
    </row>
    <row r="29" spans="1:27" ht="21" customHeight="1" thickBot="1">
      <c r="A29" s="1563">
        <v>2</v>
      </c>
      <c r="B29" s="1807" t="s">
        <v>1225</v>
      </c>
      <c r="C29" s="1808"/>
      <c r="D29" s="1808"/>
      <c r="E29" s="1808"/>
      <c r="F29" s="1808"/>
      <c r="G29" s="1808"/>
      <c r="H29" s="1808"/>
      <c r="I29" s="1808"/>
      <c r="J29" s="1808"/>
      <c r="K29" s="1808"/>
      <c r="L29" s="1809"/>
      <c r="M29" s="1512"/>
      <c r="N29" s="1810"/>
      <c r="O29" s="1810"/>
      <c r="P29" s="1810"/>
      <c r="Q29" s="1810"/>
      <c r="R29" s="1810"/>
      <c r="S29" s="1810"/>
      <c r="T29" s="1810"/>
      <c r="U29" s="1810"/>
      <c r="V29" s="1810"/>
      <c r="W29" s="1811"/>
      <c r="Y29" s="458" t="str">
        <f>IF(M29="","×","○")</f>
        <v>×</v>
      </c>
      <c r="Z29" s="665"/>
      <c r="AA29" s="133"/>
    </row>
    <row r="30" spans="1:27" ht="24" customHeight="1" thickBot="1">
      <c r="A30" s="1471"/>
      <c r="B30" s="1274" t="s">
        <v>1224</v>
      </c>
      <c r="C30" s="1275"/>
      <c r="D30" s="1275"/>
      <c r="E30" s="1275"/>
      <c r="F30" s="1275"/>
      <c r="G30" s="1275"/>
      <c r="H30" s="1275"/>
      <c r="I30" s="1275"/>
      <c r="J30" s="1275"/>
      <c r="K30" s="1275"/>
      <c r="L30" s="1275"/>
      <c r="M30" s="1278"/>
      <c r="N30" s="1278"/>
      <c r="O30" s="1278"/>
      <c r="P30" s="1278"/>
      <c r="Q30" s="1278"/>
      <c r="R30" s="1278"/>
      <c r="S30" s="1278"/>
      <c r="T30" s="1278"/>
      <c r="U30" s="1278"/>
      <c r="V30" s="1278"/>
      <c r="W30" s="1286"/>
      <c r="Z30" s="665"/>
      <c r="AA30" s="133"/>
    </row>
    <row r="31" spans="1:27" ht="24" customHeight="1" thickBot="1">
      <c r="A31" s="1471"/>
      <c r="B31" s="1280" t="s">
        <v>1214</v>
      </c>
      <c r="C31" s="1281"/>
      <c r="D31" s="1282"/>
      <c r="E31" s="1812" t="s">
        <v>1215</v>
      </c>
      <c r="F31" s="1812"/>
      <c r="G31" s="1813"/>
      <c r="H31" s="1814"/>
      <c r="I31" s="1815"/>
      <c r="J31" s="1816" t="s">
        <v>1216</v>
      </c>
      <c r="K31" s="1817"/>
      <c r="L31" s="1814"/>
      <c r="M31" s="1815"/>
      <c r="N31" s="1816" t="s">
        <v>1217</v>
      </c>
      <c r="O31" s="1818"/>
      <c r="P31" s="1817"/>
      <c r="Q31" s="1814"/>
      <c r="R31" s="1815"/>
      <c r="S31" s="1816" t="s">
        <v>1218</v>
      </c>
      <c r="T31" s="1818"/>
      <c r="U31" s="1818"/>
      <c r="V31" s="1817"/>
      <c r="W31" s="28"/>
      <c r="Y31" s="460" t="str">
        <f>IF(AND(M29="治験専用の窓口がある",AND(H31="",L31="",Q31="",W31="")),"×","○")</f>
        <v>○</v>
      </c>
      <c r="Z31" s="665"/>
      <c r="AA31" s="133"/>
    </row>
    <row r="32" spans="1:27" ht="24" customHeight="1" thickBot="1">
      <c r="A32" s="1471"/>
      <c r="B32" s="1568" t="s">
        <v>903</v>
      </c>
      <c r="C32" s="1568"/>
      <c r="D32" s="1569"/>
      <c r="E32" s="1570"/>
      <c r="F32" s="1570"/>
      <c r="G32" s="1570"/>
      <c r="H32" s="1570"/>
      <c r="I32" s="1570"/>
      <c r="J32" s="1570"/>
      <c r="K32" s="1570"/>
      <c r="L32" s="1570"/>
      <c r="M32" s="1570"/>
      <c r="N32" s="1570"/>
      <c r="O32" s="1570"/>
      <c r="P32" s="1570"/>
      <c r="Q32" s="1570"/>
      <c r="R32" s="1570"/>
      <c r="S32" s="1570"/>
      <c r="T32" s="1570"/>
      <c r="U32" s="1570"/>
      <c r="V32" s="1570"/>
      <c r="W32" s="1571"/>
      <c r="Y32" s="460" t="str">
        <f>IF(AND(H31="○",D32=""),"×","○")</f>
        <v>○</v>
      </c>
      <c r="Z32" s="665"/>
      <c r="AA32" s="133"/>
    </row>
    <row r="33" spans="1:27" ht="53.25" customHeight="1" thickBot="1">
      <c r="A33" s="1471"/>
      <c r="B33" s="1819" t="s">
        <v>1219</v>
      </c>
      <c r="C33" s="1283" t="s">
        <v>899</v>
      </c>
      <c r="D33" s="1372"/>
      <c r="E33" s="1454"/>
      <c r="F33" s="1454"/>
      <c r="G33" s="1454"/>
      <c r="H33" s="1454"/>
      <c r="I33" s="1454"/>
      <c r="J33" s="1454"/>
      <c r="K33" s="1454"/>
      <c r="L33" s="1454"/>
      <c r="M33" s="1454"/>
      <c r="N33" s="1454"/>
      <c r="O33" s="1454"/>
      <c r="P33" s="1454"/>
      <c r="Q33" s="1454"/>
      <c r="R33" s="1454"/>
      <c r="S33" s="1454"/>
      <c r="T33" s="1454"/>
      <c r="U33" s="1454"/>
      <c r="V33" s="1454"/>
      <c r="W33" s="1373"/>
      <c r="Z33" s="665"/>
      <c r="AA33" s="133"/>
    </row>
    <row r="34" spans="1:27" ht="24" customHeight="1" thickBot="1">
      <c r="A34" s="1471"/>
      <c r="B34" s="1820"/>
      <c r="C34" s="1284" t="s">
        <v>923</v>
      </c>
      <c r="D34" s="1372"/>
      <c r="E34" s="1454"/>
      <c r="F34" s="1454"/>
      <c r="G34" s="1454"/>
      <c r="H34" s="1454"/>
      <c r="I34" s="1454"/>
      <c r="J34" s="1454"/>
      <c r="K34" s="1454"/>
      <c r="L34" s="1454"/>
      <c r="M34" s="1454"/>
      <c r="N34" s="1454"/>
      <c r="O34" s="1454"/>
      <c r="P34" s="1454"/>
      <c r="Q34" s="1454"/>
      <c r="R34" s="1454"/>
      <c r="S34" s="1454"/>
      <c r="T34" s="1454"/>
      <c r="U34" s="1454"/>
      <c r="V34" s="1454"/>
      <c r="W34" s="1373"/>
      <c r="Z34" s="665"/>
      <c r="AA34" s="133"/>
    </row>
    <row r="35" spans="1:27" ht="24" customHeight="1" thickBot="1">
      <c r="A35" s="1471"/>
      <c r="B35" s="1821" t="s">
        <v>904</v>
      </c>
      <c r="C35" s="1822"/>
      <c r="D35" s="1681"/>
      <c r="E35" s="1682"/>
      <c r="F35" s="1682"/>
      <c r="G35" s="1682"/>
      <c r="H35" s="1682"/>
      <c r="I35" s="1682"/>
      <c r="J35" s="1683"/>
      <c r="K35" s="1806" t="s">
        <v>905</v>
      </c>
      <c r="L35" s="1806"/>
      <c r="M35" s="1806"/>
      <c r="N35" s="1487"/>
      <c r="O35" s="1488"/>
      <c r="P35" s="1488"/>
      <c r="Q35" s="1488"/>
      <c r="R35" s="1488"/>
      <c r="S35" s="1488"/>
      <c r="T35" s="1488"/>
      <c r="U35" s="1488"/>
      <c r="V35" s="1488"/>
      <c r="W35" s="1489"/>
      <c r="Y35" s="460" t="str">
        <f>IF(AND(L31="○",D35=""),"×","○")</f>
        <v>○</v>
      </c>
      <c r="Z35" s="665"/>
      <c r="AA35" s="134"/>
    </row>
    <row r="36" spans="1:27" ht="24" customHeight="1"/>
    <row r="37" spans="1:27" ht="24" customHeight="1"/>
    <row r="38" spans="1:27" ht="24" customHeight="1"/>
    <row r="39" spans="1:27" ht="24" customHeight="1"/>
    <row r="40" spans="1:27" ht="24" customHeight="1"/>
    <row r="41" spans="1:27" ht="24" customHeight="1"/>
    <row r="42" spans="1:27" ht="24" customHeight="1"/>
    <row r="43" spans="1:27" ht="30" customHeight="1"/>
    <row r="44" spans="1:27" ht="25.5" customHeight="1"/>
    <row r="45" spans="1:27" ht="18" customHeight="1"/>
    <row r="46" spans="1:27" ht="18" customHeight="1"/>
    <row r="47" spans="1:27" ht="25.5" customHeight="1"/>
    <row r="48" spans="1:27" ht="30" customHeight="1"/>
    <row r="49" ht="45" customHeight="1"/>
    <row r="50" ht="24" customHeight="1"/>
    <row r="51" ht="24" customHeight="1"/>
    <row r="52" ht="24" customHeight="1"/>
    <row r="53" ht="24" customHeight="1"/>
    <row r="54" ht="24" customHeight="1"/>
    <row r="55" ht="24" customHeight="1"/>
    <row r="56" ht="24" customHeight="1"/>
    <row r="57" ht="24" customHeight="1"/>
    <row r="58" ht="24" customHeight="1"/>
    <row r="59" ht="30" customHeight="1"/>
    <row r="60" ht="5.0999999999999996" customHeight="1"/>
    <row r="61" ht="20.25" customHeight="1"/>
    <row r="62" ht="25.5" customHeight="1"/>
    <row r="63" ht="20.25" customHeight="1"/>
    <row r="64" ht="18" customHeight="1"/>
    <row r="65" ht="25.5" customHeight="1"/>
    <row r="66" ht="30" customHeight="1"/>
    <row r="67" ht="45" customHeight="1"/>
    <row r="68" ht="25.5" customHeight="1"/>
    <row r="69" ht="25.5" customHeight="1"/>
    <row r="70" ht="24" customHeight="1"/>
    <row r="71" ht="24" customHeight="1"/>
    <row r="72" ht="24" customHeight="1"/>
    <row r="73" ht="24" customHeight="1"/>
    <row r="74" ht="24" customHeight="1"/>
    <row r="75" ht="24" customHeight="1"/>
    <row r="76" ht="24" customHeight="1"/>
    <row r="77" ht="30" customHeight="1"/>
    <row r="78" ht="25.5" customHeight="1"/>
    <row r="79" ht="20.25" customHeight="1"/>
    <row r="80" ht="18" customHeight="1"/>
    <row r="81" spans="24:24" ht="25.5" customHeight="1"/>
    <row r="82" spans="24:24" ht="30" customHeight="1"/>
    <row r="83" spans="24:24" ht="45" customHeight="1"/>
    <row r="84" spans="24:24" ht="25.5" customHeight="1"/>
    <row r="85" spans="24:24" ht="25.5" customHeight="1"/>
    <row r="86" spans="24:24" ht="24" customHeight="1"/>
    <row r="87" spans="24:24" ht="24" customHeight="1"/>
    <row r="88" spans="24:24" ht="24" customHeight="1"/>
    <row r="89" spans="24:24" ht="24" customHeight="1"/>
    <row r="90" spans="24:24" ht="24" customHeight="1"/>
    <row r="91" spans="24:24" ht="24" customHeight="1"/>
    <row r="92" spans="24:24" ht="24" customHeight="1"/>
    <row r="93" spans="24:24" ht="30" customHeight="1"/>
    <row r="94" spans="24:24" ht="10.5" customHeight="1">
      <c r="X94" s="670" t="s">
        <v>960</v>
      </c>
    </row>
  </sheetData>
  <sheetProtection algorithmName="SHA-512" hashValue="+C12vZtjZerRHkcElYJkYNSzI8yrR0b8ZL6n4Cm04JISXO+3XNQzt3U5yVdvUX7n+91U/oIvUa4v/En7ARmAmw==" saltValue="vQ3DNqbdbKjt49QUvM1F5Q==" spinCount="100000" sheet="1" selectLockedCells="1"/>
  <mergeCells count="82">
    <mergeCell ref="D12:W12"/>
    <mergeCell ref="B6:W6"/>
    <mergeCell ref="A14:A20"/>
    <mergeCell ref="B13:C13"/>
    <mergeCell ref="B20:C20"/>
    <mergeCell ref="N13:W13"/>
    <mergeCell ref="D19:W19"/>
    <mergeCell ref="D20:J20"/>
    <mergeCell ref="K20:M20"/>
    <mergeCell ref="N20:W20"/>
    <mergeCell ref="D18:W18"/>
    <mergeCell ref="B18:B19"/>
    <mergeCell ref="N16:P16"/>
    <mergeCell ref="Q16:R16"/>
    <mergeCell ref="S16:V16"/>
    <mergeCell ref="L16:M16"/>
    <mergeCell ref="X2:X4"/>
    <mergeCell ref="D10:W10"/>
    <mergeCell ref="M7:W7"/>
    <mergeCell ref="B7:L7"/>
    <mergeCell ref="E9:G9"/>
    <mergeCell ref="H9:I9"/>
    <mergeCell ref="J9:K9"/>
    <mergeCell ref="L9:M9"/>
    <mergeCell ref="S9:V9"/>
    <mergeCell ref="B10:C10"/>
    <mergeCell ref="N9:P9"/>
    <mergeCell ref="Q9:R9"/>
    <mergeCell ref="A1:W1"/>
    <mergeCell ref="B14:L14"/>
    <mergeCell ref="B17:C17"/>
    <mergeCell ref="D17:W17"/>
    <mergeCell ref="E16:G16"/>
    <mergeCell ref="H16:I16"/>
    <mergeCell ref="J16:K16"/>
    <mergeCell ref="E4:W4"/>
    <mergeCell ref="T2:W2"/>
    <mergeCell ref="A2:S2"/>
    <mergeCell ref="A7:A13"/>
    <mergeCell ref="B11:B12"/>
    <mergeCell ref="D13:J13"/>
    <mergeCell ref="D11:W11"/>
    <mergeCell ref="K13:M13"/>
    <mergeCell ref="M14:W14"/>
    <mergeCell ref="A22:A28"/>
    <mergeCell ref="B22:L22"/>
    <mergeCell ref="M22:W22"/>
    <mergeCell ref="E24:G24"/>
    <mergeCell ref="H24:I24"/>
    <mergeCell ref="J24:K24"/>
    <mergeCell ref="L24:M24"/>
    <mergeCell ref="N24:P24"/>
    <mergeCell ref="Q24:R24"/>
    <mergeCell ref="S24:V24"/>
    <mergeCell ref="B25:C25"/>
    <mergeCell ref="D25:W25"/>
    <mergeCell ref="B26:B27"/>
    <mergeCell ref="B28:C28"/>
    <mergeCell ref="D28:J28"/>
    <mergeCell ref="K28:M28"/>
    <mergeCell ref="A29:A35"/>
    <mergeCell ref="B29:L29"/>
    <mergeCell ref="M29:W29"/>
    <mergeCell ref="E31:G31"/>
    <mergeCell ref="H31:I31"/>
    <mergeCell ref="J31:K31"/>
    <mergeCell ref="L31:M31"/>
    <mergeCell ref="N31:P31"/>
    <mergeCell ref="Q31:R31"/>
    <mergeCell ref="S31:V31"/>
    <mergeCell ref="B32:C32"/>
    <mergeCell ref="D32:W32"/>
    <mergeCell ref="B33:B34"/>
    <mergeCell ref="D33:W33"/>
    <mergeCell ref="D34:W34"/>
    <mergeCell ref="B35:C35"/>
    <mergeCell ref="N35:W35"/>
    <mergeCell ref="D35:J35"/>
    <mergeCell ref="K35:M35"/>
    <mergeCell ref="D26:W26"/>
    <mergeCell ref="D27:W27"/>
    <mergeCell ref="N28:W28"/>
  </mergeCells>
  <phoneticPr fontId="8"/>
  <dataValidations count="7">
    <dataValidation type="list" allowBlank="1" showInputMessage="1" showErrorMessage="1" sqref="H9:I9 L9:M9 Q9:R9 W9 H16:I16 L16:M16 Q16:R16 W16 H24:I24 L24:M24 Q24:R24 W24 H31:I31 L31:M31 Q31:R31 W31" xr:uid="{00000000-0002-0000-1700-000000000000}">
      <formula1>"○"</formula1>
    </dataValidation>
    <dataValidation imeMode="disabled" allowBlank="1" showInputMessage="1" showErrorMessage="1" prompt="内線番号を半角で入力" sqref="N28 N13 N20 N35" xr:uid="{00000000-0002-0000-1700-000001000000}"/>
    <dataValidation allowBlank="1" showInputMessage="1" showErrorMessage="1" prompt="表紙シートの病院名を反映" sqref="E4:W4" xr:uid="{00000000-0002-0000-1700-000002000000}"/>
    <dataValidation type="custom" imeMode="disabled" allowBlank="1" showInputMessage="1" showErrorMessage="1" error="半角で入力してください" prompt="アドレスは、手入力せずにホームページからコピーしてください" sqref="D12:W12 D19:W19 D27:W27 D34:W34" xr:uid="{00000000-0002-0000-1700-000003000000}">
      <formula1>LEN(D12)=LENB(D12)</formula1>
    </dataValidation>
    <dataValidation type="custom" imeMode="disabled" allowBlank="1" showInputMessage="1" showErrorMessage="1" error="半角で入力してください" prompt="電話番号はハイフン「-」を含め、半角で入力_x000a_XXX-XXXX-XXXX" sqref="D13:J13 D28:J28 D20:J20 D35:J35" xr:uid="{00000000-0002-0000-1700-000004000000}">
      <formula1>LEN(D13)=LENB(D13)</formula1>
    </dataValidation>
    <dataValidation type="list" allowBlank="1" showInputMessage="1" showErrorMessage="1" sqref="M22:W22 M29:W29" xr:uid="{00000000-0002-0000-1700-000005000000}">
      <formula1>"治験専用の窓口がある,相談支援センターが窓口となっている,担当している診療科が窓口となっている,窓口はない"</formula1>
    </dataValidation>
    <dataValidation type="list" allowBlank="1" showInputMessage="1" showErrorMessage="1" sqref="M14:W14 M7:W7" xr:uid="{00000000-0002-0000-1700-000006000000}">
      <formula1>"臨床試験専用の窓口がある,相談支援センターが窓口となっている,担当している診療科が窓口となっている,窓口はない"</formula1>
    </dataValidation>
  </dataValidation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Footer>&amp;C&amp;P/&amp;N&amp;R&amp;A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5">
    <tabColor theme="0"/>
    <pageSetUpPr fitToPage="1"/>
  </sheetPr>
  <dimension ref="A1:S17"/>
  <sheetViews>
    <sheetView showGridLines="0" view="pageBreakPreview" zoomScaleNormal="100" zoomScaleSheetLayoutView="100" workbookViewId="0">
      <selection activeCell="I7" sqref="I7:M7"/>
    </sheetView>
  </sheetViews>
  <sheetFormatPr defaultColWidth="9" defaultRowHeight="12"/>
  <cols>
    <col min="1" max="1" width="3.6640625" style="166" customWidth="1"/>
    <col min="2" max="7" width="9.33203125" style="166" customWidth="1"/>
    <col min="8" max="8" width="17.88671875" style="166" customWidth="1"/>
    <col min="9" max="13" width="2.6640625" style="166" customWidth="1"/>
    <col min="14" max="14" width="0.88671875" style="166" customWidth="1"/>
    <col min="15" max="15" width="11.5546875" style="166" customWidth="1"/>
    <col min="16" max="16" width="0.88671875" style="166" customWidth="1"/>
    <col min="17" max="17" width="15" style="166" hidden="1" customWidth="1"/>
    <col min="18" max="18" width="2.21875" style="464" customWidth="1"/>
    <col min="19" max="19" width="80.6640625" style="150" customWidth="1"/>
    <col min="20" max="16384" width="9" style="166"/>
  </cols>
  <sheetData>
    <row r="1" spans="1:19" ht="15.9" customHeight="1" thickBot="1">
      <c r="A1" s="1379" t="s">
        <v>1226</v>
      </c>
      <c r="B1" s="1379"/>
      <c r="C1" s="1379"/>
      <c r="D1" s="1379"/>
      <c r="E1" s="1379"/>
      <c r="F1" s="1379"/>
      <c r="G1" s="1379"/>
      <c r="H1" s="1379"/>
      <c r="I1" s="1379"/>
      <c r="J1" s="1379"/>
      <c r="K1" s="1379"/>
      <c r="L1" s="1379"/>
      <c r="M1" s="1379"/>
      <c r="N1" s="1379"/>
      <c r="O1" s="1379"/>
      <c r="P1" s="673"/>
      <c r="Q1" s="529"/>
      <c r="R1" s="59"/>
      <c r="S1" s="530"/>
    </row>
    <row r="2" spans="1:19" ht="24.9" customHeight="1" thickBot="1">
      <c r="A2" s="1448" t="s">
        <v>889</v>
      </c>
      <c r="B2" s="1448"/>
      <c r="C2" s="1448"/>
      <c r="D2" s="1448"/>
      <c r="E2" s="1448"/>
      <c r="F2" s="1448"/>
      <c r="G2" s="1448"/>
      <c r="H2" s="1448"/>
      <c r="I2" s="1448"/>
      <c r="J2" s="1448"/>
      <c r="K2" s="1448"/>
      <c r="L2" s="1448"/>
      <c r="M2" s="1448"/>
      <c r="N2" s="1448"/>
      <c r="O2" s="674" t="str">
        <f>IF(COUNTIF(Q7:Q14,"×")&gt;=1,"未入力あり","入力済")</f>
        <v>未入力あり</v>
      </c>
      <c r="P2" s="1446"/>
      <c r="Q2" s="1446"/>
      <c r="R2" s="59"/>
    </row>
    <row r="3" spans="1:19" ht="5.0999999999999996" customHeight="1">
      <c r="A3" s="458"/>
      <c r="B3" s="458"/>
      <c r="C3" s="458"/>
      <c r="D3" s="458"/>
      <c r="E3" s="458"/>
      <c r="F3" s="458"/>
      <c r="G3" s="458"/>
      <c r="H3" s="458"/>
      <c r="I3" s="458"/>
      <c r="J3" s="458"/>
      <c r="K3" s="458"/>
      <c r="L3" s="458"/>
      <c r="M3" s="458"/>
      <c r="N3" s="458"/>
      <c r="O3" s="485"/>
      <c r="P3" s="1446"/>
      <c r="Q3" s="1446"/>
    </row>
    <row r="4" spans="1:19" ht="20.25" customHeight="1">
      <c r="A4" s="458"/>
      <c r="B4" s="458"/>
      <c r="C4" s="458"/>
      <c r="D4" s="458"/>
      <c r="E4" s="458"/>
      <c r="F4" s="663" t="s">
        <v>776</v>
      </c>
      <c r="G4" s="1852">
        <f>表紙!E3</f>
        <v>0</v>
      </c>
      <c r="H4" s="1853"/>
      <c r="I4" s="1853"/>
      <c r="J4" s="1853"/>
      <c r="K4" s="1853"/>
      <c r="L4" s="1853"/>
      <c r="M4" s="1853"/>
      <c r="N4" s="1853"/>
      <c r="O4" s="1854"/>
      <c r="P4" s="1446"/>
      <c r="Q4" s="1446"/>
      <c r="R4" s="59"/>
    </row>
    <row r="5" spans="1:19" ht="15.75" customHeight="1">
      <c r="A5" s="458"/>
      <c r="B5" s="458"/>
      <c r="C5" s="458"/>
      <c r="D5" s="458"/>
      <c r="E5" s="458"/>
      <c r="F5" s="663"/>
      <c r="L5" s="464"/>
      <c r="M5" s="464"/>
      <c r="N5" s="542"/>
      <c r="O5" s="672" t="s">
        <v>1620</v>
      </c>
      <c r="P5" s="1446"/>
      <c r="Q5" s="1446"/>
      <c r="R5" s="150"/>
      <c r="S5" s="154" t="s">
        <v>238</v>
      </c>
    </row>
    <row r="6" spans="1:19" ht="12.75" customHeight="1" thickBot="1">
      <c r="A6" s="458"/>
      <c r="B6" s="458"/>
      <c r="C6" s="458"/>
      <c r="D6" s="458"/>
      <c r="E6" s="458"/>
      <c r="F6" s="458"/>
      <c r="G6" s="458"/>
      <c r="H6" s="458"/>
      <c r="I6" s="458"/>
      <c r="J6" s="458"/>
      <c r="K6" s="458"/>
      <c r="L6" s="458"/>
      <c r="M6" s="458"/>
      <c r="N6" s="464"/>
      <c r="O6" s="464"/>
      <c r="P6" s="464"/>
      <c r="Q6" s="464"/>
      <c r="S6" s="157"/>
    </row>
    <row r="7" spans="1:19" ht="52.8" customHeight="1" thickBot="1">
      <c r="A7" s="465">
        <v>1</v>
      </c>
      <c r="B7" s="1845" t="s">
        <v>1227</v>
      </c>
      <c r="C7" s="1846"/>
      <c r="D7" s="1846"/>
      <c r="E7" s="1846"/>
      <c r="F7" s="1846"/>
      <c r="G7" s="1846"/>
      <c r="H7" s="1847"/>
      <c r="I7" s="1630"/>
      <c r="J7" s="1631"/>
      <c r="K7" s="1631"/>
      <c r="L7" s="1631"/>
      <c r="M7" s="1632"/>
      <c r="N7" s="464"/>
      <c r="O7" s="464"/>
      <c r="P7" s="464"/>
      <c r="Q7" s="458" t="str">
        <f>IF(I7="","×","○")</f>
        <v>×</v>
      </c>
      <c r="S7" s="135"/>
    </row>
    <row r="8" spans="1:19" ht="39" customHeight="1" thickBot="1">
      <c r="A8" s="465">
        <v>2</v>
      </c>
      <c r="B8" s="1845" t="s">
        <v>1228</v>
      </c>
      <c r="C8" s="1848"/>
      <c r="D8" s="1848"/>
      <c r="E8" s="1848"/>
      <c r="F8" s="1848"/>
      <c r="G8" s="1848"/>
      <c r="H8" s="1849"/>
      <c r="I8" s="1630"/>
      <c r="J8" s="1631"/>
      <c r="K8" s="1631"/>
      <c r="L8" s="1631"/>
      <c r="M8" s="1632"/>
      <c r="N8" s="464"/>
      <c r="O8" s="464"/>
      <c r="P8" s="464"/>
      <c r="Q8" s="458" t="str">
        <f t="shared" ref="Q8:Q14" si="0">IF(I8="","×","○")</f>
        <v>×</v>
      </c>
      <c r="S8" s="135"/>
    </row>
    <row r="9" spans="1:19" ht="39" customHeight="1" thickBot="1">
      <c r="A9" s="465">
        <v>3</v>
      </c>
      <c r="B9" s="1845" t="s">
        <v>1229</v>
      </c>
      <c r="C9" s="1850"/>
      <c r="D9" s="1850"/>
      <c r="E9" s="1850"/>
      <c r="F9" s="1850"/>
      <c r="G9" s="1850"/>
      <c r="H9" s="1851"/>
      <c r="I9" s="1630"/>
      <c r="J9" s="1631"/>
      <c r="K9" s="1631"/>
      <c r="L9" s="1631"/>
      <c r="M9" s="1632"/>
      <c r="N9" s="464"/>
      <c r="O9" s="464"/>
      <c r="P9" s="464"/>
      <c r="Q9" s="458" t="str">
        <f t="shared" si="0"/>
        <v>×</v>
      </c>
      <c r="S9" s="135"/>
    </row>
    <row r="10" spans="1:19" ht="39" customHeight="1" thickBot="1">
      <c r="A10" s="465">
        <v>4</v>
      </c>
      <c r="B10" s="1845" t="s">
        <v>1230</v>
      </c>
      <c r="C10" s="1846"/>
      <c r="D10" s="1846"/>
      <c r="E10" s="1846"/>
      <c r="F10" s="1846"/>
      <c r="G10" s="1846"/>
      <c r="H10" s="1847"/>
      <c r="I10" s="1630"/>
      <c r="J10" s="1631"/>
      <c r="K10" s="1631"/>
      <c r="L10" s="1631"/>
      <c r="M10" s="1632"/>
      <c r="N10" s="464"/>
      <c r="O10" s="464"/>
      <c r="P10" s="464"/>
      <c r="Q10" s="458" t="str">
        <f t="shared" si="0"/>
        <v>×</v>
      </c>
      <c r="S10" s="135"/>
    </row>
    <row r="11" spans="1:19" ht="39" customHeight="1" thickBot="1">
      <c r="A11" s="465">
        <v>5</v>
      </c>
      <c r="B11" s="1845" t="s">
        <v>1231</v>
      </c>
      <c r="C11" s="1846"/>
      <c r="D11" s="1846"/>
      <c r="E11" s="1846"/>
      <c r="F11" s="1846"/>
      <c r="G11" s="1846"/>
      <c r="H11" s="1847"/>
      <c r="I11" s="1630"/>
      <c r="J11" s="1631"/>
      <c r="K11" s="1631"/>
      <c r="L11" s="1631"/>
      <c r="M11" s="1632"/>
      <c r="N11" s="464"/>
      <c r="O11" s="464"/>
      <c r="P11" s="464"/>
      <c r="Q11" s="458" t="str">
        <f t="shared" si="0"/>
        <v>×</v>
      </c>
      <c r="S11" s="135"/>
    </row>
    <row r="12" spans="1:19" ht="39" customHeight="1" thickBot="1">
      <c r="A12" s="495">
        <v>6</v>
      </c>
      <c r="B12" s="1842" t="s">
        <v>1232</v>
      </c>
      <c r="C12" s="1843"/>
      <c r="D12" s="1843"/>
      <c r="E12" s="1843"/>
      <c r="F12" s="1843"/>
      <c r="G12" s="1843"/>
      <c r="H12" s="1844"/>
      <c r="I12" s="1630"/>
      <c r="J12" s="1631"/>
      <c r="K12" s="1631"/>
      <c r="L12" s="1631"/>
      <c r="M12" s="1632"/>
      <c r="N12" s="464"/>
      <c r="O12" s="464"/>
      <c r="P12" s="464"/>
      <c r="Q12" s="458" t="str">
        <f t="shared" si="0"/>
        <v>×</v>
      </c>
      <c r="S12" s="135"/>
    </row>
    <row r="13" spans="1:19" ht="39" customHeight="1" thickBot="1">
      <c r="A13" s="465">
        <v>7</v>
      </c>
      <c r="B13" s="1845" t="s">
        <v>1233</v>
      </c>
      <c r="C13" s="1846"/>
      <c r="D13" s="1846"/>
      <c r="E13" s="1846"/>
      <c r="F13" s="1846"/>
      <c r="G13" s="1846"/>
      <c r="H13" s="1847"/>
      <c r="I13" s="1630"/>
      <c r="J13" s="1631"/>
      <c r="K13" s="1631"/>
      <c r="L13" s="1631"/>
      <c r="M13" s="1632"/>
      <c r="N13" s="464"/>
      <c r="O13" s="464"/>
      <c r="P13" s="464"/>
      <c r="Q13" s="458" t="str">
        <f t="shared" si="0"/>
        <v>×</v>
      </c>
      <c r="S13" s="135"/>
    </row>
    <row r="14" spans="1:19" ht="39" customHeight="1" thickBot="1">
      <c r="A14" s="495">
        <v>8</v>
      </c>
      <c r="B14" s="1842" t="s">
        <v>1234</v>
      </c>
      <c r="C14" s="1843"/>
      <c r="D14" s="1843"/>
      <c r="E14" s="1843"/>
      <c r="F14" s="1843"/>
      <c r="G14" s="1843"/>
      <c r="H14" s="1844"/>
      <c r="I14" s="1630"/>
      <c r="J14" s="1631"/>
      <c r="K14" s="1631"/>
      <c r="L14" s="1631"/>
      <c r="M14" s="1632"/>
      <c r="N14" s="464"/>
      <c r="O14" s="464"/>
      <c r="P14" s="464"/>
      <c r="Q14" s="458" t="str">
        <f t="shared" si="0"/>
        <v>×</v>
      </c>
      <c r="S14" s="147"/>
    </row>
    <row r="15" spans="1:19">
      <c r="A15" s="175"/>
    </row>
    <row r="16" spans="1:19">
      <c r="A16" s="175"/>
    </row>
    <row r="17" spans="1:1">
      <c r="A17" s="175"/>
    </row>
  </sheetData>
  <sheetProtection algorithmName="SHA-512" hashValue="VpqlPi2ePYhIALY0SZmILjFE75P8I8F6UsTRMivqaDWrZ1vgOzTbpHh5NF7/Y2eo+FcGN5yDHZllH4L+tYnhAQ==" saltValue="Vf1r1sRUOHYmxdZpDKKacA==" spinCount="100000" sheet="1" selectLockedCells="1"/>
  <mergeCells count="21">
    <mergeCell ref="A1:O1"/>
    <mergeCell ref="A2:N2"/>
    <mergeCell ref="Q2:Q5"/>
    <mergeCell ref="G4:O4"/>
    <mergeCell ref="B7:H7"/>
    <mergeCell ref="I7:M7"/>
    <mergeCell ref="B14:H14"/>
    <mergeCell ref="I14:M14"/>
    <mergeCell ref="P2:P5"/>
    <mergeCell ref="B12:H12"/>
    <mergeCell ref="I12:M12"/>
    <mergeCell ref="B13:H13"/>
    <mergeCell ref="I13:M13"/>
    <mergeCell ref="B10:H10"/>
    <mergeCell ref="I10:M10"/>
    <mergeCell ref="B11:H11"/>
    <mergeCell ref="I11:M11"/>
    <mergeCell ref="B8:H8"/>
    <mergeCell ref="I8:M8"/>
    <mergeCell ref="B9:H9"/>
    <mergeCell ref="I9:M9"/>
  </mergeCells>
  <phoneticPr fontId="8"/>
  <dataValidations count="2">
    <dataValidation type="list" allowBlank="1" showInputMessage="1" showErrorMessage="1" error="選択肢から選んでください" sqref="I7:I14" xr:uid="{00000000-0002-0000-1800-000000000000}">
      <formula1>"はい,いいえ"</formula1>
    </dataValidation>
    <dataValidation allowBlank="1" showInputMessage="1" showErrorMessage="1" prompt="表紙シートの病院名を反映" sqref="G4:O4" xr:uid="{00000000-0002-0000-1800-000001000000}"/>
  </dataValidations>
  <printOptions horizontalCentered="1"/>
  <pageMargins left="0.39370078740157483" right="0.39370078740157483" top="0.59055118110236227" bottom="0.59055118110236227" header="0.35433070866141736" footer="0.27559055118110237"/>
  <pageSetup paperSize="9" scale="93" fitToHeight="0" orientation="portrait" cellComments="asDisplayed" r:id="rId1"/>
  <headerFooter>
    <oddFooter>&amp;C&amp;P/&amp;N&amp;R&amp;A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theme="0"/>
    <pageSetUpPr fitToPage="1"/>
  </sheetPr>
  <dimension ref="A1:M37"/>
  <sheetViews>
    <sheetView showGridLines="0" view="pageBreakPreview" zoomScaleNormal="100" zoomScaleSheetLayoutView="100" workbookViewId="0">
      <selection activeCell="H6" sqref="H6"/>
    </sheetView>
  </sheetViews>
  <sheetFormatPr defaultColWidth="8.88671875" defaultRowHeight="13.2"/>
  <cols>
    <col min="1" max="1" width="3.6640625" style="151" customWidth="1"/>
    <col min="2" max="2" width="6.77734375" style="151" customWidth="1"/>
    <col min="3" max="4" width="15.6640625" style="151" customWidth="1"/>
    <col min="5" max="5" width="17.77734375" style="151" customWidth="1"/>
    <col min="6" max="6" width="11.88671875" style="151" customWidth="1"/>
    <col min="7" max="7" width="15.88671875" style="151" customWidth="1"/>
    <col min="8" max="8" width="23.6640625" style="151" customWidth="1"/>
    <col min="9" max="9" width="27.21875" style="151" customWidth="1"/>
    <col min="10" max="10" width="2.6640625" style="149" customWidth="1"/>
    <col min="11" max="11" width="6" style="149" hidden="1" customWidth="1"/>
    <col min="12" max="12" width="2.6640625" style="149" customWidth="1"/>
    <col min="13" max="13" width="80.6640625" style="313" customWidth="1"/>
    <col min="14" max="16384" width="8.88671875" style="151"/>
  </cols>
  <sheetData>
    <row r="1" spans="1:13" ht="18" customHeight="1" thickBot="1">
      <c r="A1" s="1856" t="s">
        <v>1235</v>
      </c>
      <c r="B1" s="1856"/>
      <c r="C1" s="1856"/>
      <c r="D1" s="1856"/>
      <c r="E1" s="1856"/>
      <c r="F1" s="1856"/>
      <c r="G1" s="1856"/>
      <c r="H1" s="1856"/>
      <c r="I1" s="1856"/>
      <c r="L1" s="59"/>
    </row>
    <row r="2" spans="1:13" ht="24.9" customHeight="1" thickTop="1" thickBot="1">
      <c r="A2" s="1321" t="s">
        <v>889</v>
      </c>
      <c r="B2" s="1321"/>
      <c r="C2" s="1321"/>
      <c r="D2" s="1321"/>
      <c r="E2" s="1321"/>
      <c r="F2" s="1321"/>
      <c r="G2" s="1321"/>
      <c r="H2" s="1321"/>
      <c r="I2" s="408" t="str">
        <f>IF(COUNTIF(K6:K33,"×")&gt;=1,"未入力あり","入力済")</f>
        <v>未入力あり</v>
      </c>
      <c r="J2" s="1862"/>
      <c r="K2" s="675"/>
      <c r="L2" s="59"/>
    </row>
    <row r="3" spans="1:13" ht="15" thickTop="1">
      <c r="A3" s="676"/>
      <c r="B3" s="676"/>
      <c r="C3" s="676"/>
      <c r="D3" s="676"/>
      <c r="E3" s="676"/>
      <c r="F3" s="676"/>
      <c r="G3" s="676"/>
      <c r="H3" s="676"/>
      <c r="I3" s="677"/>
      <c r="J3" s="1862"/>
      <c r="K3" s="675"/>
      <c r="L3" s="59"/>
    </row>
    <row r="4" spans="1:13" s="680" customFormat="1" ht="20.100000000000001" customHeight="1">
      <c r="A4" s="678"/>
      <c r="B4" s="678"/>
      <c r="C4" s="678"/>
      <c r="D4" s="678"/>
      <c r="E4" s="678"/>
      <c r="F4" s="679" t="s">
        <v>1236</v>
      </c>
      <c r="G4" s="1857">
        <f>表紙!E3</f>
        <v>0</v>
      </c>
      <c r="H4" s="1858"/>
      <c r="I4" s="1859"/>
      <c r="J4" s="1862"/>
      <c r="K4" s="675"/>
      <c r="L4" s="613"/>
      <c r="M4" s="154" t="s">
        <v>949</v>
      </c>
    </row>
    <row r="5" spans="1:13" s="680" customFormat="1" ht="20.100000000000001" customHeight="1" thickBot="1">
      <c r="A5" s="678"/>
      <c r="B5" s="678"/>
      <c r="C5" s="678"/>
      <c r="D5" s="678"/>
      <c r="E5" s="678"/>
      <c r="F5" s="679"/>
      <c r="G5" s="681" t="s">
        <v>1620</v>
      </c>
      <c r="H5" s="681"/>
      <c r="I5" s="681"/>
      <c r="J5" s="613"/>
      <c r="K5" s="613"/>
      <c r="L5" s="613"/>
      <c r="M5" s="51"/>
    </row>
    <row r="6" spans="1:13" s="680" customFormat="1" ht="20.100000000000001" customHeight="1" thickBot="1">
      <c r="A6" s="682" t="s">
        <v>1237</v>
      </c>
      <c r="B6" s="678"/>
      <c r="C6" s="678"/>
      <c r="D6" s="678"/>
      <c r="E6" s="678"/>
      <c r="F6" s="679"/>
      <c r="G6" s="311"/>
      <c r="H6" s="24"/>
      <c r="I6" s="149" t="s">
        <v>1170</v>
      </c>
      <c r="J6" s="613"/>
      <c r="K6" s="613" t="str">
        <f>IF(H6="","×","○")</f>
        <v>×</v>
      </c>
      <c r="L6" s="613"/>
      <c r="M6" s="51"/>
    </row>
    <row r="7" spans="1:13" s="680" customFormat="1" ht="20.100000000000001" customHeight="1">
      <c r="A7" s="682" t="s">
        <v>1238</v>
      </c>
      <c r="B7" s="682"/>
      <c r="C7" s="678"/>
      <c r="D7" s="678"/>
      <c r="E7" s="678"/>
      <c r="F7" s="679"/>
      <c r="G7" s="149"/>
      <c r="H7" s="613"/>
      <c r="I7" s="613"/>
      <c r="J7" s="613"/>
      <c r="K7" s="613"/>
      <c r="L7" s="613"/>
      <c r="M7" s="51"/>
    </row>
    <row r="8" spans="1:13" ht="16.5" customHeight="1">
      <c r="A8" s="683"/>
      <c r="B8" s="683"/>
      <c r="C8" s="1860" t="s">
        <v>1239</v>
      </c>
      <c r="D8" s="1860"/>
      <c r="E8" s="1860"/>
      <c r="F8" s="1860"/>
      <c r="G8" s="1860"/>
      <c r="H8" s="1860"/>
      <c r="I8" s="1860"/>
      <c r="M8" s="51"/>
    </row>
    <row r="9" spans="1:13" ht="50.25" customHeight="1">
      <c r="A9" s="684"/>
      <c r="B9" s="684"/>
      <c r="C9" s="1861" t="s">
        <v>1240</v>
      </c>
      <c r="D9" s="1861"/>
      <c r="E9" s="1861"/>
      <c r="F9" s="1861"/>
      <c r="G9" s="1861"/>
      <c r="H9" s="1861"/>
      <c r="I9" s="1861"/>
      <c r="M9" s="51"/>
    </row>
    <row r="10" spans="1:13" ht="25.5" customHeight="1">
      <c r="A10" s="684"/>
      <c r="B10" s="684"/>
      <c r="C10" s="1861" t="s">
        <v>1241</v>
      </c>
      <c r="D10" s="1861"/>
      <c r="E10" s="1861"/>
      <c r="F10" s="1861"/>
      <c r="G10" s="1861"/>
      <c r="H10" s="1861"/>
      <c r="I10" s="1861"/>
      <c r="M10" s="51"/>
    </row>
    <row r="11" spans="1:13" ht="30" customHeight="1">
      <c r="A11" s="684"/>
      <c r="B11" s="684"/>
      <c r="C11" s="1855" t="s">
        <v>1242</v>
      </c>
      <c r="D11" s="1855"/>
      <c r="E11" s="1855"/>
      <c r="F11" s="1855"/>
      <c r="G11" s="1855"/>
      <c r="H11" s="1855"/>
      <c r="I11" s="1855"/>
      <c r="M11" s="51"/>
    </row>
    <row r="12" spans="1:13" ht="18" customHeight="1">
      <c r="A12" s="1865"/>
      <c r="B12" s="1866"/>
      <c r="C12" s="1879" t="s">
        <v>1243</v>
      </c>
      <c r="D12" s="1881" t="s">
        <v>1197</v>
      </c>
      <c r="E12" s="1883" t="s">
        <v>1070</v>
      </c>
      <c r="F12" s="1885" t="s">
        <v>1711</v>
      </c>
      <c r="G12" s="1886"/>
      <c r="H12" s="1886"/>
      <c r="I12" s="1887"/>
      <c r="M12" s="51"/>
    </row>
    <row r="13" spans="1:13" ht="18" customHeight="1" thickBot="1">
      <c r="A13" s="1867"/>
      <c r="B13" s="1868"/>
      <c r="C13" s="1880"/>
      <c r="D13" s="1882"/>
      <c r="E13" s="1884"/>
      <c r="F13" s="1877" t="s">
        <v>1244</v>
      </c>
      <c r="G13" s="1878"/>
      <c r="H13" s="685" t="s">
        <v>1245</v>
      </c>
      <c r="I13" s="686" t="s">
        <v>1246</v>
      </c>
      <c r="M13" s="51"/>
    </row>
    <row r="14" spans="1:13" ht="27" customHeight="1" thickBot="1">
      <c r="A14" s="422">
        <v>1</v>
      </c>
      <c r="B14" s="687" t="s">
        <v>1247</v>
      </c>
      <c r="C14" s="78"/>
      <c r="D14" s="24"/>
      <c r="E14" s="26"/>
      <c r="F14" s="1873"/>
      <c r="G14" s="1874"/>
      <c r="H14" s="1059"/>
      <c r="I14" s="81"/>
      <c r="J14" s="311"/>
      <c r="K14" s="149" t="str">
        <f>IF(AND(H6="はい",OR(C14="",D14="",E14="",F14="",H14="",I14="")),"×","○")</f>
        <v>○</v>
      </c>
      <c r="M14" s="51"/>
    </row>
    <row r="15" spans="1:13" ht="27" customHeight="1" thickBot="1">
      <c r="A15" s="422">
        <v>2</v>
      </c>
      <c r="B15" s="1870"/>
      <c r="C15" s="78"/>
      <c r="D15" s="24"/>
      <c r="E15" s="26"/>
      <c r="F15" s="1873"/>
      <c r="G15" s="1874"/>
      <c r="H15" s="1059"/>
      <c r="I15" s="81"/>
      <c r="M15" s="51"/>
    </row>
    <row r="16" spans="1:13" ht="27" customHeight="1" thickBot="1">
      <c r="A16" s="422">
        <v>3</v>
      </c>
      <c r="B16" s="1871"/>
      <c r="C16" s="78"/>
      <c r="D16" s="24"/>
      <c r="E16" s="26"/>
      <c r="F16" s="1873"/>
      <c r="G16" s="1874"/>
      <c r="H16" s="1059"/>
      <c r="I16" s="81"/>
      <c r="M16" s="51"/>
    </row>
    <row r="17" spans="1:13" ht="27" customHeight="1" thickBot="1">
      <c r="A17" s="422">
        <v>4</v>
      </c>
      <c r="B17" s="1871"/>
      <c r="C17" s="78"/>
      <c r="D17" s="24"/>
      <c r="E17" s="26"/>
      <c r="F17" s="1873"/>
      <c r="G17" s="1874"/>
      <c r="H17" s="1059"/>
      <c r="I17" s="81"/>
      <c r="M17" s="51"/>
    </row>
    <row r="18" spans="1:13" ht="27" customHeight="1" thickBot="1">
      <c r="A18" s="422">
        <v>5</v>
      </c>
      <c r="B18" s="1871"/>
      <c r="C18" s="78"/>
      <c r="D18" s="24"/>
      <c r="E18" s="26"/>
      <c r="F18" s="1873"/>
      <c r="G18" s="1874"/>
      <c r="H18" s="1059"/>
      <c r="I18" s="81"/>
      <c r="M18" s="51"/>
    </row>
    <row r="19" spans="1:13" ht="27" customHeight="1" thickBot="1">
      <c r="A19" s="422">
        <v>6</v>
      </c>
      <c r="B19" s="1871"/>
      <c r="C19" s="78"/>
      <c r="D19" s="24"/>
      <c r="E19" s="26"/>
      <c r="F19" s="1873"/>
      <c r="G19" s="1874"/>
      <c r="H19" s="1059"/>
      <c r="I19" s="81"/>
      <c r="M19" s="51"/>
    </row>
    <row r="20" spans="1:13" ht="27" customHeight="1" thickBot="1">
      <c r="A20" s="422">
        <v>7</v>
      </c>
      <c r="B20" s="1871"/>
      <c r="C20" s="78"/>
      <c r="D20" s="24"/>
      <c r="E20" s="26"/>
      <c r="F20" s="1873"/>
      <c r="G20" s="1874"/>
      <c r="H20" s="1059"/>
      <c r="I20" s="81"/>
      <c r="M20" s="51"/>
    </row>
    <row r="21" spans="1:13" ht="27" customHeight="1" thickBot="1">
      <c r="A21" s="422">
        <v>8</v>
      </c>
      <c r="B21" s="1871"/>
      <c r="C21" s="78"/>
      <c r="D21" s="24"/>
      <c r="E21" s="26"/>
      <c r="F21" s="1873"/>
      <c r="G21" s="1874"/>
      <c r="H21" s="1059"/>
      <c r="I21" s="81"/>
      <c r="M21" s="51"/>
    </row>
    <row r="22" spans="1:13" ht="27" customHeight="1" thickBot="1">
      <c r="A22" s="422">
        <v>9</v>
      </c>
      <c r="B22" s="1871"/>
      <c r="C22" s="78"/>
      <c r="D22" s="24"/>
      <c r="E22" s="26"/>
      <c r="F22" s="1873"/>
      <c r="G22" s="1874"/>
      <c r="H22" s="1059"/>
      <c r="I22" s="81"/>
      <c r="M22" s="51"/>
    </row>
    <row r="23" spans="1:13" ht="27" customHeight="1" thickBot="1">
      <c r="A23" s="422">
        <v>10</v>
      </c>
      <c r="B23" s="1872"/>
      <c r="C23" s="78"/>
      <c r="D23" s="24"/>
      <c r="E23" s="26"/>
      <c r="F23" s="1873"/>
      <c r="G23" s="1874"/>
      <c r="H23" s="1059"/>
      <c r="I23" s="81"/>
      <c r="M23" s="51"/>
    </row>
    <row r="24" spans="1:13" ht="20.100000000000001" customHeight="1">
      <c r="A24" s="149"/>
      <c r="B24" s="149"/>
      <c r="C24" s="149"/>
      <c r="D24" s="149"/>
      <c r="E24" s="149"/>
      <c r="F24" s="149"/>
      <c r="G24" s="149"/>
      <c r="H24" s="149"/>
      <c r="I24" s="149"/>
      <c r="J24" s="427" t="s">
        <v>960</v>
      </c>
      <c r="L24" s="427"/>
      <c r="M24" s="126"/>
    </row>
    <row r="25" spans="1:13">
      <c r="A25" s="149"/>
      <c r="B25" s="149"/>
      <c r="C25" s="149"/>
      <c r="D25" s="149"/>
      <c r="E25" s="149"/>
      <c r="F25" s="464"/>
      <c r="G25" s="149"/>
      <c r="H25" s="149"/>
      <c r="I25" s="149"/>
      <c r="M25" s="51"/>
    </row>
    <row r="26" spans="1:13" ht="42.75" customHeight="1">
      <c r="A26" s="1896" t="s">
        <v>1248</v>
      </c>
      <c r="B26" s="1897"/>
      <c r="C26" s="1897"/>
      <c r="D26" s="1897"/>
      <c r="E26" s="1897"/>
      <c r="F26" s="1897"/>
      <c r="G26" s="1897"/>
      <c r="H26" s="1897"/>
      <c r="I26" s="149"/>
      <c r="L26" s="688"/>
      <c r="M26" s="148"/>
    </row>
    <row r="27" spans="1:13">
      <c r="A27" s="149"/>
      <c r="B27" s="149"/>
      <c r="C27" s="149"/>
      <c r="D27" s="149"/>
      <c r="E27" s="149"/>
      <c r="F27" s="149"/>
      <c r="G27" s="149"/>
      <c r="H27" s="149"/>
      <c r="I27" s="149"/>
      <c r="L27" s="688"/>
      <c r="M27" s="51"/>
    </row>
    <row r="28" spans="1:13">
      <c r="A28" s="1869"/>
      <c r="B28" s="1869" t="s">
        <v>1249</v>
      </c>
      <c r="C28" s="1869"/>
      <c r="D28" s="1869"/>
      <c r="E28" s="1869"/>
      <c r="F28" s="1869" t="s">
        <v>1250</v>
      </c>
      <c r="G28" s="1869"/>
      <c r="H28" s="1869"/>
      <c r="I28" s="1875" t="s">
        <v>1251</v>
      </c>
      <c r="J28" s="689"/>
      <c r="L28" s="688"/>
      <c r="M28" s="51"/>
    </row>
    <row r="29" spans="1:13">
      <c r="A29" s="1869"/>
      <c r="B29" s="1869"/>
      <c r="C29" s="1869"/>
      <c r="D29" s="1869"/>
      <c r="E29" s="1869"/>
      <c r="F29" s="1869"/>
      <c r="G29" s="1869"/>
      <c r="H29" s="1869"/>
      <c r="I29" s="1876"/>
      <c r="J29" s="689"/>
      <c r="L29" s="688"/>
      <c r="M29" s="51"/>
    </row>
    <row r="30" spans="1:13" ht="33" customHeight="1">
      <c r="A30" s="690" t="s">
        <v>782</v>
      </c>
      <c r="B30" s="1863" t="s">
        <v>1252</v>
      </c>
      <c r="C30" s="1864"/>
      <c r="D30" s="1864"/>
      <c r="E30" s="1864"/>
      <c r="F30" s="1895" t="s">
        <v>1253</v>
      </c>
      <c r="G30" s="1893"/>
      <c r="H30" s="1894"/>
      <c r="I30" s="691" t="s">
        <v>1254</v>
      </c>
      <c r="J30" s="689"/>
      <c r="L30" s="688"/>
      <c r="M30" s="51"/>
    </row>
    <row r="31" spans="1:13" ht="33" customHeight="1">
      <c r="A31" s="690" t="s">
        <v>782</v>
      </c>
      <c r="B31" s="1892" t="s">
        <v>1255</v>
      </c>
      <c r="C31" s="1893"/>
      <c r="D31" s="1893"/>
      <c r="E31" s="1894"/>
      <c r="F31" s="1895" t="s">
        <v>1256</v>
      </c>
      <c r="G31" s="1893"/>
      <c r="H31" s="1894"/>
      <c r="I31" s="691" t="s">
        <v>1257</v>
      </c>
      <c r="J31" s="689"/>
      <c r="L31" s="688"/>
      <c r="M31" s="51"/>
    </row>
    <row r="32" spans="1:13" ht="33" customHeight="1">
      <c r="A32" s="690" t="s">
        <v>782</v>
      </c>
      <c r="B32" s="1863" t="s">
        <v>1258</v>
      </c>
      <c r="C32" s="1864"/>
      <c r="D32" s="1864"/>
      <c r="E32" s="1864"/>
      <c r="F32" s="1895" t="s">
        <v>1259</v>
      </c>
      <c r="G32" s="1893"/>
      <c r="H32" s="1894"/>
      <c r="I32" s="691" t="s">
        <v>1257</v>
      </c>
      <c r="J32" s="689"/>
      <c r="L32" s="688"/>
      <c r="M32" s="51"/>
    </row>
    <row r="33" spans="1:13" ht="33" customHeight="1">
      <c r="A33" s="692">
        <v>1</v>
      </c>
      <c r="B33" s="1888"/>
      <c r="C33" s="1889"/>
      <c r="D33" s="1889"/>
      <c r="E33" s="1890"/>
      <c r="F33" s="1891"/>
      <c r="G33" s="1891"/>
      <c r="H33" s="1891"/>
      <c r="I33" s="1060"/>
      <c r="J33" s="689"/>
      <c r="K33" s="149" t="str">
        <f>IF(AND(B33&lt;&gt;"",F33&lt;&gt;"",I33&lt;&gt;""),"○","×")</f>
        <v>×</v>
      </c>
      <c r="L33" s="688"/>
      <c r="M33" s="135"/>
    </row>
    <row r="34" spans="1:13" ht="33" customHeight="1">
      <c r="A34" s="692">
        <v>2</v>
      </c>
      <c r="B34" s="1888"/>
      <c r="C34" s="1889"/>
      <c r="D34" s="1889"/>
      <c r="E34" s="1890"/>
      <c r="F34" s="1891"/>
      <c r="G34" s="1891"/>
      <c r="H34" s="1891"/>
      <c r="I34" s="1060"/>
      <c r="J34" s="689"/>
      <c r="K34" s="464"/>
      <c r="L34" s="688"/>
      <c r="M34" s="51"/>
    </row>
    <row r="35" spans="1:13" ht="33" customHeight="1">
      <c r="A35" s="692">
        <v>3</v>
      </c>
      <c r="B35" s="1888"/>
      <c r="C35" s="1889"/>
      <c r="D35" s="1889"/>
      <c r="E35" s="1890"/>
      <c r="F35" s="1891"/>
      <c r="G35" s="1891"/>
      <c r="H35" s="1891"/>
      <c r="I35" s="1060"/>
      <c r="J35" s="689"/>
      <c r="K35" s="464"/>
      <c r="L35" s="688"/>
      <c r="M35" s="51"/>
    </row>
    <row r="36" spans="1:13" ht="33" customHeight="1">
      <c r="A36" s="692">
        <v>4</v>
      </c>
      <c r="B36" s="1888"/>
      <c r="C36" s="1889"/>
      <c r="D36" s="1889"/>
      <c r="E36" s="1890"/>
      <c r="F36" s="1891"/>
      <c r="G36" s="1891"/>
      <c r="H36" s="1891"/>
      <c r="I36" s="1060"/>
      <c r="J36" s="689"/>
      <c r="K36" s="464"/>
      <c r="L36" s="688"/>
      <c r="M36" s="51"/>
    </row>
    <row r="37" spans="1:13" ht="33" customHeight="1">
      <c r="A37" s="692">
        <v>5</v>
      </c>
      <c r="B37" s="1888"/>
      <c r="C37" s="1889"/>
      <c r="D37" s="1889"/>
      <c r="E37" s="1890"/>
      <c r="F37" s="1891"/>
      <c r="G37" s="1891"/>
      <c r="H37" s="1891"/>
      <c r="I37" s="1060"/>
      <c r="J37" s="689"/>
      <c r="K37" s="464"/>
      <c r="L37" s="688"/>
      <c r="M37" s="123"/>
    </row>
  </sheetData>
  <sheetProtection algorithmName="SHA-512" hashValue="GnLno98CHCg/h++oNHEVTbewCljPbc/nJ+MVqLG6JtS8AAwo3kKOan6h1OYSmGt9h3CxXRaO2SumL5gvXHZr0w==" saltValue="mGEWE/L53dgDnYIF3S82bQ==" spinCount="100000" sheet="1" selectLockedCells="1"/>
  <mergeCells count="46">
    <mergeCell ref="F32:H32"/>
    <mergeCell ref="F23:G23"/>
    <mergeCell ref="F16:G16"/>
    <mergeCell ref="F19:G19"/>
    <mergeCell ref="F20:G20"/>
    <mergeCell ref="F21:G21"/>
    <mergeCell ref="F22:G22"/>
    <mergeCell ref="A26:H26"/>
    <mergeCell ref="B37:E37"/>
    <mergeCell ref="F37:H37"/>
    <mergeCell ref="F28:H29"/>
    <mergeCell ref="B33:E33"/>
    <mergeCell ref="F33:H33"/>
    <mergeCell ref="B31:E31"/>
    <mergeCell ref="F31:H31"/>
    <mergeCell ref="B28:E29"/>
    <mergeCell ref="B34:E34"/>
    <mergeCell ref="F34:H34"/>
    <mergeCell ref="F30:H30"/>
    <mergeCell ref="B32:E32"/>
    <mergeCell ref="B35:E35"/>
    <mergeCell ref="F35:H35"/>
    <mergeCell ref="B36:E36"/>
    <mergeCell ref="F36:H36"/>
    <mergeCell ref="J2:J4"/>
    <mergeCell ref="B30:E30"/>
    <mergeCell ref="A12:B13"/>
    <mergeCell ref="A28:A29"/>
    <mergeCell ref="B15:B23"/>
    <mergeCell ref="F17:G17"/>
    <mergeCell ref="F18:G18"/>
    <mergeCell ref="C10:I10"/>
    <mergeCell ref="I28:I29"/>
    <mergeCell ref="F14:G14"/>
    <mergeCell ref="F13:G13"/>
    <mergeCell ref="F15:G15"/>
    <mergeCell ref="C12:C13"/>
    <mergeCell ref="D12:D13"/>
    <mergeCell ref="E12:E13"/>
    <mergeCell ref="F12:I12"/>
    <mergeCell ref="C11:I11"/>
    <mergeCell ref="A1:I1"/>
    <mergeCell ref="A2:H2"/>
    <mergeCell ref="G4:I4"/>
    <mergeCell ref="C8:I8"/>
    <mergeCell ref="C9:I9"/>
  </mergeCells>
  <phoneticPr fontId="8"/>
  <dataValidations count="5">
    <dataValidation type="list" allowBlank="1" showInputMessage="1" showErrorMessage="1" sqref="C14:C23" xr:uid="{00000000-0002-0000-1900-000000000000}">
      <formula1>"医師,薬剤師,看護師,その他"</formula1>
    </dataValidation>
    <dataValidation type="list" allowBlank="1" showInputMessage="1" showErrorMessage="1" sqref="E14:E23" xr:uid="{00000000-0002-0000-1900-000001000000}">
      <formula1>"専従（8割以上）,専任（5割以上8割未満）,その他（5割未満）"</formula1>
    </dataValidation>
    <dataValidation type="list" allowBlank="1" showInputMessage="1" showErrorMessage="1" sqref="D14:D23" xr:uid="{00000000-0002-0000-1900-000002000000}">
      <formula1>"常勤,非常勤"</formula1>
    </dataValidation>
    <dataValidation allowBlank="1" showInputMessage="1" showErrorMessage="1" prompt="表紙シートの病院名を反映" sqref="G4:I4" xr:uid="{00000000-0002-0000-1900-000003000000}"/>
    <dataValidation type="list" allowBlank="1" showInputMessage="1" showErrorMessage="1" sqref="H6" xr:uid="{00000000-0002-0000-1900-000004000000}">
      <formula1>"はい,いいえ"</formula1>
    </dataValidation>
  </dataValidations>
  <printOptions horizontalCentered="1"/>
  <pageMargins left="0.39370078740157483" right="0.39370078740157483" top="0.59055118110236227" bottom="0.59055118110236227" header="0.35433070866141736" footer="0.27559055118110237"/>
  <pageSetup paperSize="9" scale="68" fitToHeight="0" orientation="portrait" cellComments="asDisplayed" r:id="rId1"/>
  <headerFooter>
    <oddFooter>&amp;C&amp;P/&amp;N&amp;R&amp;A</oddFooter>
  </headerFooter>
  <colBreaks count="1" manualBreakCount="1">
    <brk id="1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6">
    <tabColor theme="0"/>
    <pageSetUpPr fitToPage="1"/>
  </sheetPr>
  <dimension ref="A1:U52"/>
  <sheetViews>
    <sheetView view="pageBreakPreview" topLeftCell="A11" zoomScaleNormal="100" zoomScaleSheetLayoutView="100" workbookViewId="0">
      <selection activeCell="C17" sqref="C17"/>
    </sheetView>
  </sheetViews>
  <sheetFormatPr defaultColWidth="9" defaultRowHeight="13.2"/>
  <cols>
    <col min="1" max="1" width="3.33203125" style="151" customWidth="1"/>
    <col min="2" max="2" width="4.33203125" style="151" customWidth="1"/>
    <col min="3" max="6" width="15.109375" style="151" customWidth="1"/>
    <col min="7" max="7" width="41.109375" style="151" customWidth="1"/>
    <col min="8" max="8" width="15.109375" style="151" customWidth="1"/>
    <col min="9" max="9" width="21.6640625" style="151" customWidth="1"/>
    <col min="10" max="10" width="1.6640625" style="151" customWidth="1"/>
    <col min="11" max="11" width="6.88671875" style="151" hidden="1" customWidth="1"/>
    <col min="12" max="12" width="3.44140625" style="151" customWidth="1"/>
    <col min="13" max="13" width="82.77734375" style="171" bestFit="1" customWidth="1"/>
    <col min="14" max="15" width="0" style="151" hidden="1" customWidth="1"/>
    <col min="16" max="16384" width="9" style="151"/>
  </cols>
  <sheetData>
    <row r="1" spans="1:21" ht="30" customHeight="1" thickBot="1">
      <c r="A1" s="1923" t="s">
        <v>1261</v>
      </c>
      <c r="B1" s="1923"/>
      <c r="C1" s="1923"/>
      <c r="D1" s="1923"/>
      <c r="E1" s="1923"/>
      <c r="F1" s="1923"/>
      <c r="G1" s="1923"/>
      <c r="H1" s="1923"/>
      <c r="I1" s="1923"/>
      <c r="J1" s="1923"/>
    </row>
    <row r="2" spans="1:21" ht="24.9" customHeight="1" thickBot="1">
      <c r="B2" s="1321" t="s">
        <v>1262</v>
      </c>
      <c r="C2" s="1321"/>
      <c r="D2" s="1321"/>
      <c r="E2" s="1321"/>
      <c r="F2" s="1321"/>
      <c r="G2" s="1321"/>
      <c r="H2" s="1321"/>
      <c r="I2" s="698" t="str">
        <f>IF(COUNTIF(K32:K36,"×")=0,"入力済","未入力あり")</f>
        <v>未入力あり</v>
      </c>
      <c r="M2" s="154" t="s">
        <v>238</v>
      </c>
    </row>
    <row r="3" spans="1:21" ht="24.9" customHeight="1">
      <c r="B3" s="1924"/>
      <c r="C3" s="1924"/>
      <c r="D3" s="1924"/>
      <c r="E3" s="1924"/>
      <c r="F3" s="1924"/>
      <c r="G3" s="1924"/>
      <c r="H3" s="1924"/>
      <c r="I3" s="407"/>
      <c r="M3" s="51"/>
    </row>
    <row r="4" spans="1:21" ht="24.9" customHeight="1">
      <c r="G4" s="697" t="s">
        <v>776</v>
      </c>
      <c r="H4" s="1381">
        <f>表紙!E3</f>
        <v>0</v>
      </c>
      <c r="I4" s="1382"/>
      <c r="M4" s="51"/>
    </row>
    <row r="5" spans="1:21" ht="20.100000000000001" customHeight="1">
      <c r="G5" s="1050" t="s">
        <v>935</v>
      </c>
      <c r="H5" s="151" t="s">
        <v>1620</v>
      </c>
      <c r="M5" s="126"/>
    </row>
    <row r="6" spans="1:21" ht="11.25" customHeight="1">
      <c r="G6" s="499"/>
      <c r="M6" s="51"/>
    </row>
    <row r="7" spans="1:21" ht="9.9" customHeight="1">
      <c r="G7" s="499"/>
      <c r="M7" s="51"/>
    </row>
    <row r="8" spans="1:21" ht="20.100000000000001" customHeight="1">
      <c r="A8" s="1925" t="s">
        <v>1263</v>
      </c>
      <c r="B8" s="1925"/>
      <c r="C8" s="1925"/>
      <c r="D8" s="1925"/>
      <c r="E8" s="1925"/>
      <c r="F8" s="1925"/>
      <c r="G8" s="1925"/>
      <c r="H8" s="1925"/>
      <c r="I8" s="1925"/>
      <c r="J8" s="1925"/>
      <c r="M8" s="126"/>
    </row>
    <row r="9" spans="1:21" ht="20.100000000000001" customHeight="1">
      <c r="A9" s="1925" t="s">
        <v>1264</v>
      </c>
      <c r="B9" s="1925"/>
      <c r="C9" s="1925"/>
      <c r="D9" s="1925"/>
      <c r="E9" s="1925"/>
      <c r="F9" s="1925"/>
      <c r="G9" s="1925"/>
      <c r="H9" s="1925"/>
      <c r="I9" s="1925"/>
      <c r="J9" s="1925"/>
      <c r="M9" s="51"/>
    </row>
    <row r="10" spans="1:21" ht="20.100000000000001" customHeight="1">
      <c r="A10" s="171"/>
      <c r="B10" s="171"/>
      <c r="C10" s="171"/>
      <c r="D10" s="171"/>
      <c r="E10" s="171"/>
      <c r="F10" s="171"/>
      <c r="G10" s="171"/>
      <c r="H10" s="171"/>
      <c r="I10" s="171"/>
      <c r="J10" s="171"/>
      <c r="M10" s="51"/>
    </row>
    <row r="11" spans="1:21" s="492" customFormat="1" ht="25.5" customHeight="1">
      <c r="A11" s="1926" t="s">
        <v>1265</v>
      </c>
      <c r="B11" s="1926"/>
      <c r="C11" s="1926"/>
      <c r="D11" s="1926"/>
      <c r="E11" s="1926"/>
      <c r="F11" s="1926"/>
      <c r="G11" s="1926"/>
      <c r="H11" s="1926"/>
      <c r="I11" s="1926"/>
      <c r="J11" s="1926"/>
      <c r="K11" s="699"/>
      <c r="L11" s="699"/>
      <c r="M11" s="51"/>
      <c r="N11" s="699"/>
      <c r="O11" s="699"/>
      <c r="P11" s="699"/>
      <c r="Q11" s="699"/>
      <c r="R11" s="699"/>
      <c r="S11" s="699"/>
      <c r="T11" s="699"/>
      <c r="U11" s="699"/>
    </row>
    <row r="12" spans="1:21" s="492" customFormat="1" ht="18" customHeight="1">
      <c r="A12" s="700"/>
      <c r="B12" s="700" t="s">
        <v>1266</v>
      </c>
      <c r="C12" s="700"/>
      <c r="D12" s="700"/>
      <c r="E12" s="700"/>
      <c r="F12" s="700"/>
      <c r="G12" s="700"/>
      <c r="H12" s="700"/>
      <c r="I12" s="700"/>
      <c r="J12" s="700"/>
      <c r="K12" s="699"/>
      <c r="L12" s="699"/>
      <c r="M12" s="51"/>
      <c r="N12" s="699"/>
      <c r="O12" s="699"/>
      <c r="P12" s="699"/>
      <c r="Q12" s="699"/>
      <c r="R12" s="699"/>
      <c r="S12" s="699"/>
      <c r="T12" s="699"/>
      <c r="U12" s="699"/>
    </row>
    <row r="13" spans="1:21" s="492" customFormat="1" ht="18" customHeight="1">
      <c r="B13" s="1925" t="s">
        <v>1267</v>
      </c>
      <c r="C13" s="1925"/>
      <c r="D13" s="1925"/>
      <c r="E13" s="1925"/>
      <c r="F13" s="1925"/>
      <c r="G13" s="1925"/>
      <c r="H13" s="1925"/>
      <c r="I13" s="1925"/>
      <c r="J13" s="1925"/>
      <c r="K13" s="699"/>
      <c r="L13" s="699"/>
      <c r="M13" s="51"/>
      <c r="N13" s="699"/>
      <c r="O13" s="699"/>
      <c r="P13" s="699"/>
      <c r="Q13" s="699"/>
      <c r="R13" s="699"/>
      <c r="S13" s="699"/>
      <c r="T13" s="699"/>
      <c r="U13" s="699"/>
    </row>
    <row r="14" spans="1:21" s="492" customFormat="1" ht="5.25" customHeight="1">
      <c r="B14" s="171"/>
      <c r="C14" s="171"/>
      <c r="D14" s="171"/>
      <c r="E14" s="171"/>
      <c r="F14" s="171"/>
      <c r="G14" s="171"/>
      <c r="H14" s="171"/>
      <c r="I14" s="171"/>
      <c r="J14" s="171"/>
      <c r="K14" s="699"/>
      <c r="L14" s="699"/>
      <c r="M14" s="51"/>
      <c r="N14" s="699"/>
      <c r="O14" s="699"/>
      <c r="P14" s="699"/>
      <c r="Q14" s="699"/>
      <c r="R14" s="699"/>
      <c r="S14" s="699"/>
      <c r="T14" s="699"/>
      <c r="U14" s="699"/>
    </row>
    <row r="15" spans="1:21" s="492" customFormat="1" ht="27.9" customHeight="1">
      <c r="B15" s="693"/>
      <c r="C15" s="694" t="s">
        <v>1243</v>
      </c>
      <c r="D15" s="701" t="s">
        <v>1260</v>
      </c>
      <c r="E15" s="1927" t="s">
        <v>1268</v>
      </c>
      <c r="F15" s="1928"/>
      <c r="G15" s="1928"/>
      <c r="H15" s="1928"/>
      <c r="I15" s="1929"/>
      <c r="K15" s="702"/>
      <c r="L15" s="699"/>
      <c r="M15" s="51"/>
      <c r="N15" s="699"/>
      <c r="O15" s="699"/>
      <c r="P15" s="699"/>
      <c r="Q15" s="699"/>
      <c r="R15" s="699"/>
      <c r="S15" s="699"/>
      <c r="T15" s="699"/>
      <c r="U15" s="699"/>
    </row>
    <row r="16" spans="1:21" s="492" customFormat="1" ht="27.9" customHeight="1">
      <c r="B16" s="695" t="s">
        <v>782</v>
      </c>
      <c r="C16" s="703" t="s">
        <v>1269</v>
      </c>
      <c r="D16" s="704">
        <v>2</v>
      </c>
      <c r="E16" s="1930" t="s">
        <v>1270</v>
      </c>
      <c r="F16" s="1931"/>
      <c r="G16" s="1931"/>
      <c r="H16" s="1931"/>
      <c r="I16" s="1932"/>
      <c r="K16" s="699"/>
      <c r="L16" s="699"/>
      <c r="M16" s="51"/>
      <c r="N16" s="699"/>
      <c r="O16" s="699"/>
      <c r="P16" s="699"/>
      <c r="Q16" s="699"/>
      <c r="R16" s="699"/>
      <c r="S16" s="699"/>
      <c r="T16" s="699"/>
      <c r="U16" s="699"/>
    </row>
    <row r="17" spans="1:21" s="492" customFormat="1" ht="27.9" customHeight="1">
      <c r="B17" s="695">
        <v>1</v>
      </c>
      <c r="C17" s="71"/>
      <c r="D17" s="696"/>
      <c r="E17" s="1933"/>
      <c r="F17" s="1918"/>
      <c r="G17" s="1918"/>
      <c r="H17" s="1918"/>
      <c r="I17" s="1919"/>
      <c r="K17" s="699"/>
      <c r="L17" s="699"/>
      <c r="M17" s="51"/>
      <c r="N17" s="353">
        <v>0</v>
      </c>
      <c r="O17" s="354">
        <v>20</v>
      </c>
      <c r="P17" s="699"/>
      <c r="Q17" s="699"/>
      <c r="R17" s="699"/>
      <c r="S17" s="699"/>
      <c r="T17" s="699"/>
      <c r="U17" s="699"/>
    </row>
    <row r="18" spans="1:21" s="492" customFormat="1" ht="27.9" customHeight="1">
      <c r="B18" s="695">
        <v>2</v>
      </c>
      <c r="C18" s="62"/>
      <c r="D18" s="696"/>
      <c r="E18" s="1920"/>
      <c r="F18" s="1921"/>
      <c r="G18" s="1921"/>
      <c r="H18" s="1921"/>
      <c r="I18" s="1922"/>
      <c r="K18" s="699"/>
      <c r="L18" s="699"/>
      <c r="M18" s="51"/>
      <c r="N18" s="353">
        <v>0</v>
      </c>
      <c r="O18" s="354">
        <v>20</v>
      </c>
      <c r="P18" s="699"/>
      <c r="Q18" s="699"/>
      <c r="R18" s="699"/>
      <c r="S18" s="699"/>
      <c r="T18" s="699"/>
      <c r="U18" s="699"/>
    </row>
    <row r="19" spans="1:21" s="492" customFormat="1" ht="27.9" customHeight="1">
      <c r="B19" s="705">
        <v>3</v>
      </c>
      <c r="C19" s="62"/>
      <c r="D19" s="696"/>
      <c r="E19" s="1917"/>
      <c r="F19" s="1918"/>
      <c r="G19" s="1918"/>
      <c r="H19" s="1918"/>
      <c r="I19" s="1919"/>
      <c r="K19" s="702"/>
      <c r="L19" s="699"/>
      <c r="M19" s="51"/>
      <c r="N19" s="353">
        <v>0</v>
      </c>
      <c r="O19" s="354">
        <v>20</v>
      </c>
      <c r="P19" s="699"/>
      <c r="Q19" s="699"/>
      <c r="R19" s="699"/>
      <c r="S19" s="699"/>
      <c r="T19" s="699"/>
      <c r="U19" s="699"/>
    </row>
    <row r="20" spans="1:21" s="492" customFormat="1" ht="27.9" customHeight="1">
      <c r="B20" s="695">
        <v>4</v>
      </c>
      <c r="C20" s="62"/>
      <c r="D20" s="696"/>
      <c r="E20" s="1917"/>
      <c r="F20" s="1918"/>
      <c r="G20" s="1918"/>
      <c r="H20" s="1918"/>
      <c r="I20" s="1919"/>
      <c r="K20" s="699"/>
      <c r="L20" s="699"/>
      <c r="M20" s="51"/>
      <c r="N20" s="353">
        <v>0</v>
      </c>
      <c r="O20" s="354">
        <v>20</v>
      </c>
      <c r="P20" s="699"/>
      <c r="Q20" s="699"/>
      <c r="R20" s="699"/>
      <c r="S20" s="699"/>
      <c r="T20" s="699"/>
      <c r="U20" s="699"/>
    </row>
    <row r="21" spans="1:21" s="492" customFormat="1" ht="27.9" customHeight="1">
      <c r="B21" s="695">
        <v>5</v>
      </c>
      <c r="C21" s="62"/>
      <c r="D21" s="696"/>
      <c r="E21" s="1917"/>
      <c r="F21" s="1918"/>
      <c r="G21" s="1918"/>
      <c r="H21" s="1918"/>
      <c r="I21" s="1919"/>
      <c r="K21" s="699"/>
      <c r="L21" s="699"/>
      <c r="M21" s="51"/>
      <c r="N21" s="353">
        <v>0</v>
      </c>
      <c r="O21" s="354">
        <v>20</v>
      </c>
      <c r="P21" s="699"/>
      <c r="Q21" s="699"/>
      <c r="R21" s="699"/>
      <c r="S21" s="699"/>
      <c r="T21" s="699"/>
      <c r="U21" s="699"/>
    </row>
    <row r="22" spans="1:21" s="492" customFormat="1" ht="27.9" customHeight="1">
      <c r="B22" s="695">
        <v>6</v>
      </c>
      <c r="C22" s="62"/>
      <c r="D22" s="696"/>
      <c r="E22" s="1917"/>
      <c r="F22" s="1918"/>
      <c r="G22" s="1918"/>
      <c r="H22" s="1918"/>
      <c r="I22" s="1919"/>
      <c r="K22" s="699"/>
      <c r="L22" s="699"/>
      <c r="M22" s="51"/>
      <c r="N22" s="353">
        <v>0</v>
      </c>
      <c r="O22" s="354">
        <v>20</v>
      </c>
      <c r="P22" s="699"/>
      <c r="Q22" s="699"/>
      <c r="R22" s="699"/>
      <c r="S22" s="699"/>
      <c r="T22" s="699"/>
      <c r="U22" s="699"/>
    </row>
    <row r="23" spans="1:21" s="492" customFormat="1" ht="27.9" customHeight="1">
      <c r="B23" s="695">
        <v>7</v>
      </c>
      <c r="C23" s="62"/>
      <c r="D23" s="696"/>
      <c r="E23" s="1917"/>
      <c r="F23" s="1918"/>
      <c r="G23" s="1918"/>
      <c r="H23" s="1918"/>
      <c r="I23" s="1919"/>
      <c r="K23" s="702"/>
      <c r="L23" s="699"/>
      <c r="M23" s="51"/>
      <c r="N23" s="353">
        <v>0</v>
      </c>
      <c r="O23" s="354">
        <v>20</v>
      </c>
      <c r="P23" s="699"/>
      <c r="Q23" s="699"/>
      <c r="R23" s="699"/>
      <c r="S23" s="699"/>
      <c r="T23" s="699"/>
      <c r="U23" s="699"/>
    </row>
    <row r="24" spans="1:21" s="492" customFormat="1" ht="27.9" customHeight="1">
      <c r="B24" s="695">
        <v>8</v>
      </c>
      <c r="C24" s="62"/>
      <c r="D24" s="696"/>
      <c r="E24" s="1917"/>
      <c r="F24" s="1918"/>
      <c r="G24" s="1918"/>
      <c r="H24" s="1918"/>
      <c r="I24" s="1919"/>
      <c r="K24" s="699"/>
      <c r="L24" s="699"/>
      <c r="M24" s="51"/>
      <c r="N24" s="353">
        <v>0</v>
      </c>
      <c r="O24" s="354">
        <v>20</v>
      </c>
      <c r="P24" s="699"/>
      <c r="Q24" s="699"/>
      <c r="R24" s="699"/>
      <c r="S24" s="699"/>
      <c r="T24" s="699"/>
      <c r="U24" s="699"/>
    </row>
    <row r="25" spans="1:21" s="492" customFormat="1" ht="27.9" customHeight="1">
      <c r="B25" s="695">
        <v>9</v>
      </c>
      <c r="C25" s="62"/>
      <c r="D25" s="696"/>
      <c r="E25" s="1917"/>
      <c r="F25" s="1918"/>
      <c r="G25" s="1918"/>
      <c r="H25" s="1918"/>
      <c r="I25" s="1919"/>
      <c r="K25" s="699"/>
      <c r="L25" s="699"/>
      <c r="M25" s="51"/>
      <c r="N25" s="353">
        <v>0</v>
      </c>
      <c r="O25" s="354">
        <v>20</v>
      </c>
      <c r="P25" s="699"/>
      <c r="Q25" s="699"/>
      <c r="R25" s="699"/>
      <c r="S25" s="699"/>
      <c r="T25" s="699"/>
      <c r="U25" s="699"/>
    </row>
    <row r="26" spans="1:21" s="492" customFormat="1" ht="27.9" customHeight="1">
      <c r="B26" s="695">
        <v>10</v>
      </c>
      <c r="C26" s="62"/>
      <c r="D26" s="696"/>
      <c r="E26" s="1917"/>
      <c r="F26" s="1918"/>
      <c r="G26" s="1918"/>
      <c r="H26" s="1918"/>
      <c r="I26" s="1919"/>
      <c r="K26" s="699"/>
      <c r="L26" s="699"/>
      <c r="M26" s="51"/>
      <c r="N26" s="353">
        <v>0</v>
      </c>
      <c r="O26" s="354">
        <v>20</v>
      </c>
      <c r="P26" s="699"/>
      <c r="Q26" s="699"/>
      <c r="R26" s="699"/>
      <c r="S26" s="699"/>
      <c r="T26" s="699"/>
      <c r="U26" s="699"/>
    </row>
    <row r="27" spans="1:21" s="492" customFormat="1" ht="27.9" customHeight="1">
      <c r="B27" s="695">
        <v>11</v>
      </c>
      <c r="C27" s="62"/>
      <c r="D27" s="696"/>
      <c r="E27" s="1917"/>
      <c r="F27" s="1918"/>
      <c r="G27" s="1918"/>
      <c r="H27" s="1918"/>
      <c r="I27" s="1919"/>
      <c r="K27" s="702"/>
      <c r="L27" s="699"/>
      <c r="M27" s="51"/>
      <c r="N27" s="353">
        <v>0</v>
      </c>
      <c r="O27" s="354">
        <v>20</v>
      </c>
      <c r="P27" s="699"/>
      <c r="Q27" s="699"/>
      <c r="R27" s="699"/>
      <c r="S27" s="699"/>
      <c r="T27" s="699"/>
      <c r="U27" s="699"/>
    </row>
    <row r="28" spans="1:21" s="492" customFormat="1" ht="27.9" customHeight="1">
      <c r="B28" s="695">
        <v>12</v>
      </c>
      <c r="C28" s="62"/>
      <c r="D28" s="696"/>
      <c r="E28" s="1917"/>
      <c r="F28" s="1918"/>
      <c r="G28" s="1918"/>
      <c r="H28" s="1918"/>
      <c r="I28" s="1919"/>
      <c r="K28" s="699"/>
      <c r="L28" s="706"/>
      <c r="M28" s="51"/>
      <c r="N28" s="353">
        <v>0</v>
      </c>
      <c r="O28" s="354">
        <v>20</v>
      </c>
      <c r="P28" s="707"/>
      <c r="Q28" s="707"/>
      <c r="R28" s="707"/>
      <c r="S28" s="707"/>
      <c r="T28" s="707"/>
      <c r="U28" s="707"/>
    </row>
    <row r="29" spans="1:21" s="492" customFormat="1" ht="27.9" customHeight="1">
      <c r="B29" s="695">
        <v>13</v>
      </c>
      <c r="C29" s="62"/>
      <c r="D29" s="696"/>
      <c r="E29" s="1917"/>
      <c r="F29" s="1918"/>
      <c r="G29" s="1918"/>
      <c r="H29" s="1918"/>
      <c r="I29" s="1919"/>
      <c r="K29" s="699"/>
      <c r="L29" s="707"/>
      <c r="M29" s="51"/>
      <c r="N29" s="353">
        <v>0</v>
      </c>
      <c r="O29" s="354">
        <v>20</v>
      </c>
      <c r="P29" s="707"/>
      <c r="Q29" s="707"/>
      <c r="R29" s="707"/>
      <c r="S29" s="707"/>
      <c r="T29" s="707"/>
      <c r="U29" s="707"/>
    </row>
    <row r="30" spans="1:21">
      <c r="K30" s="699"/>
      <c r="L30" s="707"/>
      <c r="M30" s="51"/>
      <c r="N30" s="707"/>
      <c r="O30" s="707"/>
      <c r="P30" s="707"/>
      <c r="Q30" s="707"/>
      <c r="R30" s="707"/>
      <c r="S30" s="707"/>
      <c r="T30" s="707"/>
      <c r="U30" s="707"/>
    </row>
    <row r="31" spans="1:21" ht="25.5" customHeight="1">
      <c r="A31" s="151" t="s">
        <v>1271</v>
      </c>
      <c r="B31" s="708"/>
      <c r="C31" s="708"/>
      <c r="D31" s="708"/>
      <c r="E31" s="708"/>
      <c r="F31" s="708"/>
      <c r="G31" s="708"/>
      <c r="H31" s="708"/>
      <c r="I31" s="708"/>
      <c r="K31" s="699"/>
      <c r="L31" s="707"/>
      <c r="M31" s="51"/>
      <c r="N31" s="707"/>
      <c r="O31" s="707"/>
      <c r="P31" s="707"/>
      <c r="Q31" s="707"/>
      <c r="R31" s="707"/>
      <c r="S31" s="707"/>
      <c r="T31" s="707"/>
      <c r="U31" s="707"/>
    </row>
    <row r="32" spans="1:21" s="166" customFormat="1" ht="33" customHeight="1">
      <c r="A32" s="709"/>
      <c r="B32" s="1906" t="s">
        <v>1272</v>
      </c>
      <c r="C32" s="1906"/>
      <c r="D32" s="1906"/>
      <c r="E32" s="1906"/>
      <c r="F32" s="1906"/>
      <c r="G32" s="1906"/>
      <c r="H32" s="1916"/>
      <c r="I32" s="1916"/>
      <c r="K32" s="166" t="str">
        <f>IF(H32="","×","○")</f>
        <v>×</v>
      </c>
      <c r="M32" s="51"/>
      <c r="N32" s="707"/>
      <c r="O32" s="707"/>
      <c r="P32" s="707"/>
      <c r="Q32" s="707"/>
      <c r="R32" s="707"/>
      <c r="S32" s="707"/>
      <c r="T32" s="707"/>
      <c r="U32" s="707"/>
    </row>
    <row r="33" spans="1:21" s="166" customFormat="1" ht="33" customHeight="1">
      <c r="A33" s="709"/>
      <c r="B33" s="1906" t="s">
        <v>1273</v>
      </c>
      <c r="C33" s="1906"/>
      <c r="D33" s="1906"/>
      <c r="E33" s="1906"/>
      <c r="F33" s="1906"/>
      <c r="G33" s="1906"/>
      <c r="H33" s="1907"/>
      <c r="I33" s="1908"/>
      <c r="K33" s="166" t="str">
        <f t="shared" ref="K33:K36" si="0">IF(H33="","×","○")</f>
        <v>×</v>
      </c>
      <c r="L33" s="710"/>
      <c r="M33" s="51"/>
      <c r="N33" s="710"/>
      <c r="O33" s="710"/>
      <c r="P33" s="710"/>
      <c r="Q33" s="710"/>
      <c r="R33" s="710"/>
      <c r="S33" s="710"/>
      <c r="T33" s="710"/>
      <c r="U33" s="710"/>
    </row>
    <row r="34" spans="1:21" s="166" customFormat="1" ht="33" customHeight="1">
      <c r="A34" s="709"/>
      <c r="B34" s="1906" t="s">
        <v>1274</v>
      </c>
      <c r="C34" s="1906"/>
      <c r="D34" s="1906"/>
      <c r="E34" s="1906"/>
      <c r="F34" s="1906"/>
      <c r="G34" s="1906"/>
      <c r="H34" s="1907"/>
      <c r="I34" s="1908"/>
      <c r="K34" s="166" t="str">
        <f t="shared" si="0"/>
        <v>×</v>
      </c>
      <c r="L34" s="710"/>
      <c r="M34" s="51"/>
      <c r="N34" s="710"/>
      <c r="O34" s="710"/>
      <c r="P34" s="710"/>
      <c r="Q34" s="710"/>
      <c r="R34" s="710"/>
      <c r="S34" s="710"/>
      <c r="T34" s="710"/>
      <c r="U34" s="710"/>
    </row>
    <row r="35" spans="1:21" s="166" customFormat="1" ht="33" customHeight="1">
      <c r="A35" s="709"/>
      <c r="B35" s="1906" t="s">
        <v>1275</v>
      </c>
      <c r="C35" s="1906"/>
      <c r="D35" s="1906"/>
      <c r="E35" s="1906"/>
      <c r="F35" s="1906"/>
      <c r="G35" s="1906"/>
      <c r="H35" s="1907"/>
      <c r="I35" s="1908"/>
      <c r="K35" s="166" t="str">
        <f t="shared" si="0"/>
        <v>×</v>
      </c>
      <c r="L35" s="710"/>
      <c r="M35" s="51"/>
      <c r="N35" s="710"/>
      <c r="O35" s="710"/>
      <c r="P35" s="710"/>
      <c r="Q35" s="710"/>
      <c r="R35" s="710"/>
      <c r="S35" s="710"/>
      <c r="T35" s="710"/>
      <c r="U35" s="710"/>
    </row>
    <row r="36" spans="1:21" s="166" customFormat="1" ht="33" customHeight="1">
      <c r="A36" s="709"/>
      <c r="B36" s="1906" t="s">
        <v>1276</v>
      </c>
      <c r="C36" s="1906"/>
      <c r="D36" s="1906"/>
      <c r="E36" s="1906"/>
      <c r="F36" s="1906"/>
      <c r="G36" s="1906"/>
      <c r="H36" s="1907"/>
      <c r="I36" s="1908"/>
      <c r="K36" s="166" t="str">
        <f t="shared" si="0"/>
        <v>×</v>
      </c>
      <c r="L36" s="710"/>
      <c r="M36" s="51"/>
      <c r="N36" s="710"/>
      <c r="O36" s="710"/>
      <c r="P36" s="710"/>
      <c r="Q36" s="710"/>
      <c r="R36" s="710"/>
      <c r="S36" s="710"/>
      <c r="T36" s="710"/>
      <c r="U36" s="710"/>
    </row>
    <row r="37" spans="1:21" s="166" customFormat="1" ht="33" customHeight="1">
      <c r="A37" s="709"/>
      <c r="B37" s="1909" t="s">
        <v>1277</v>
      </c>
      <c r="C37" s="1909"/>
      <c r="D37" s="1909"/>
      <c r="E37" s="1909"/>
      <c r="F37" s="1909"/>
      <c r="G37" s="1909"/>
      <c r="H37" s="696"/>
      <c r="I37" s="711" t="s">
        <v>1278</v>
      </c>
      <c r="K37" s="504"/>
      <c r="L37" s="710"/>
      <c r="M37" s="51"/>
      <c r="N37" s="353">
        <v>0</v>
      </c>
      <c r="O37" s="354">
        <v>20</v>
      </c>
      <c r="P37" s="710"/>
      <c r="Q37" s="710"/>
      <c r="R37" s="710"/>
      <c r="S37" s="710"/>
      <c r="T37" s="710"/>
      <c r="U37" s="710"/>
    </row>
    <row r="38" spans="1:21" ht="33" customHeight="1">
      <c r="B38" s="1910" t="s">
        <v>1279</v>
      </c>
      <c r="C38" s="1911"/>
      <c r="D38" s="1911"/>
      <c r="E38" s="1911"/>
      <c r="F38" s="1911"/>
      <c r="G38" s="1911"/>
      <c r="H38" s="1911"/>
      <c r="I38" s="1912"/>
      <c r="K38" s="699"/>
      <c r="L38" s="699"/>
      <c r="M38" s="51"/>
      <c r="N38" s="699"/>
      <c r="O38" s="699"/>
      <c r="P38" s="699"/>
      <c r="Q38" s="699"/>
      <c r="R38" s="699"/>
      <c r="S38" s="699"/>
      <c r="T38" s="699"/>
      <c r="U38" s="699"/>
    </row>
    <row r="39" spans="1:21" ht="23.1" customHeight="1">
      <c r="B39" s="1898"/>
      <c r="C39" s="1899"/>
      <c r="D39" s="1899"/>
      <c r="E39" s="1899"/>
      <c r="F39" s="1899"/>
      <c r="G39" s="1899"/>
      <c r="H39" s="1899"/>
      <c r="I39" s="1900"/>
      <c r="K39" s="552"/>
      <c r="L39" s="699"/>
      <c r="M39" s="51"/>
      <c r="N39" s="699"/>
      <c r="O39" s="699"/>
      <c r="P39" s="699"/>
      <c r="Q39" s="699"/>
      <c r="R39" s="699"/>
      <c r="S39" s="699"/>
      <c r="T39" s="699"/>
      <c r="U39" s="699"/>
    </row>
    <row r="40" spans="1:21" ht="23.1" customHeight="1">
      <c r="B40" s="1901"/>
      <c r="C40" s="1441"/>
      <c r="D40" s="1441"/>
      <c r="E40" s="1441"/>
      <c r="F40" s="1441"/>
      <c r="G40" s="1441"/>
      <c r="H40" s="1441"/>
      <c r="I40" s="1902"/>
      <c r="K40" s="699"/>
      <c r="L40" s="699"/>
      <c r="M40" s="51"/>
      <c r="N40" s="699"/>
      <c r="O40" s="699"/>
      <c r="P40" s="699"/>
      <c r="Q40" s="699"/>
      <c r="R40" s="699"/>
      <c r="S40" s="699"/>
      <c r="T40" s="699"/>
      <c r="U40" s="699"/>
    </row>
    <row r="41" spans="1:21" ht="23.1" customHeight="1">
      <c r="B41" s="1901"/>
      <c r="C41" s="1441"/>
      <c r="D41" s="1441"/>
      <c r="E41" s="1441"/>
      <c r="F41" s="1441"/>
      <c r="G41" s="1441"/>
      <c r="H41" s="1441"/>
      <c r="I41" s="1902"/>
      <c r="K41" s="699"/>
      <c r="L41" s="699"/>
      <c r="M41" s="51"/>
      <c r="N41" s="699"/>
      <c r="O41" s="699"/>
      <c r="P41" s="699"/>
      <c r="Q41" s="699"/>
      <c r="R41" s="699"/>
      <c r="S41" s="699"/>
      <c r="T41" s="699"/>
      <c r="U41" s="699"/>
    </row>
    <row r="42" spans="1:21" ht="23.1" customHeight="1">
      <c r="B42" s="1901"/>
      <c r="C42" s="1441"/>
      <c r="D42" s="1441"/>
      <c r="E42" s="1441"/>
      <c r="F42" s="1441"/>
      <c r="G42" s="1441"/>
      <c r="H42" s="1441"/>
      <c r="I42" s="1902"/>
      <c r="K42" s="699"/>
      <c r="L42" s="699"/>
      <c r="M42" s="51"/>
      <c r="N42" s="699"/>
      <c r="O42" s="699"/>
      <c r="P42" s="699"/>
      <c r="Q42" s="699"/>
      <c r="R42" s="699"/>
      <c r="S42" s="699"/>
      <c r="T42" s="699"/>
      <c r="U42" s="699"/>
    </row>
    <row r="43" spans="1:21" ht="23.1" customHeight="1">
      <c r="B43" s="1903"/>
      <c r="C43" s="1904"/>
      <c r="D43" s="1904"/>
      <c r="E43" s="1904"/>
      <c r="F43" s="1904"/>
      <c r="G43" s="1904"/>
      <c r="H43" s="1904"/>
      <c r="I43" s="1905"/>
      <c r="K43" s="699"/>
      <c r="L43" s="699"/>
      <c r="M43" s="51"/>
      <c r="N43" s="699"/>
      <c r="O43" s="699"/>
      <c r="P43" s="699"/>
      <c r="Q43" s="699"/>
      <c r="R43" s="699"/>
      <c r="S43" s="699"/>
      <c r="T43" s="699"/>
      <c r="U43" s="699"/>
    </row>
    <row r="44" spans="1:21" ht="33" customHeight="1">
      <c r="B44" s="1913" t="s">
        <v>1280</v>
      </c>
      <c r="C44" s="1914"/>
      <c r="D44" s="1914"/>
      <c r="E44" s="1914"/>
      <c r="F44" s="1914"/>
      <c r="G44" s="1914"/>
      <c r="H44" s="1914"/>
      <c r="I44" s="1915"/>
      <c r="K44" s="699"/>
      <c r="L44" s="699"/>
      <c r="M44" s="51"/>
      <c r="N44" s="699"/>
      <c r="O44" s="699"/>
      <c r="P44" s="699"/>
      <c r="Q44" s="699"/>
      <c r="R44" s="699"/>
      <c r="S44" s="699"/>
      <c r="T44" s="699"/>
      <c r="U44" s="699"/>
    </row>
    <row r="45" spans="1:21" ht="23.1" customHeight="1">
      <c r="B45" s="1898"/>
      <c r="C45" s="1899"/>
      <c r="D45" s="1899"/>
      <c r="E45" s="1899"/>
      <c r="F45" s="1899"/>
      <c r="G45" s="1899"/>
      <c r="H45" s="1899"/>
      <c r="I45" s="1900"/>
      <c r="K45" s="699"/>
      <c r="L45" s="699"/>
      <c r="M45" s="51"/>
      <c r="N45" s="699"/>
      <c r="O45" s="699"/>
      <c r="P45" s="699"/>
      <c r="Q45" s="699"/>
      <c r="R45" s="699"/>
      <c r="S45" s="699"/>
      <c r="T45" s="699"/>
      <c r="U45" s="699"/>
    </row>
    <row r="46" spans="1:21" ht="23.1" customHeight="1">
      <c r="B46" s="1901"/>
      <c r="C46" s="1441"/>
      <c r="D46" s="1441"/>
      <c r="E46" s="1441"/>
      <c r="F46" s="1441"/>
      <c r="G46" s="1441"/>
      <c r="H46" s="1441"/>
      <c r="I46" s="1902"/>
      <c r="K46" s="699"/>
      <c r="L46" s="699"/>
      <c r="M46" s="51"/>
      <c r="N46" s="699"/>
      <c r="O46" s="699"/>
      <c r="P46" s="699"/>
      <c r="Q46" s="699"/>
      <c r="R46" s="699"/>
      <c r="S46" s="699"/>
      <c r="T46" s="699"/>
      <c r="U46" s="699"/>
    </row>
    <row r="47" spans="1:21" ht="23.1" customHeight="1">
      <c r="B47" s="1903"/>
      <c r="C47" s="1904"/>
      <c r="D47" s="1904"/>
      <c r="E47" s="1904"/>
      <c r="F47" s="1904"/>
      <c r="G47" s="1904"/>
      <c r="H47" s="1904"/>
      <c r="I47" s="1905"/>
      <c r="K47" s="699"/>
      <c r="L47" s="699"/>
      <c r="M47" s="51"/>
      <c r="N47" s="699"/>
      <c r="O47" s="699"/>
      <c r="P47" s="699"/>
      <c r="Q47" s="699"/>
      <c r="R47" s="699"/>
      <c r="S47" s="699"/>
      <c r="T47" s="699"/>
      <c r="U47" s="699"/>
    </row>
    <row r="48" spans="1:21" ht="9.9" customHeight="1">
      <c r="M48" s="158"/>
    </row>
    <row r="49" spans="13:13">
      <c r="M49" s="150"/>
    </row>
    <row r="50" spans="13:13">
      <c r="M50" s="150"/>
    </row>
    <row r="51" spans="13:13">
      <c r="M51" s="150"/>
    </row>
    <row r="52" spans="13:13">
      <c r="M52" s="150"/>
    </row>
  </sheetData>
  <sheetProtection algorithmName="SHA-512" hashValue="t7G/j1W081C41NKJeGh2N+C5rmy2MpNFPsqJS3CtgJNf6GHJwTtc494R8fXJR/zgSY7y4cHJPWKnunNxrVr9+A==" saltValue="FbCD1+Zhw1H7EnJu21AQBw==" spinCount="100000" sheet="1" selectLockedCells="1"/>
  <mergeCells count="38">
    <mergeCell ref="E18:I18"/>
    <mergeCell ref="A1:J1"/>
    <mergeCell ref="B2:H2"/>
    <mergeCell ref="B3:H3"/>
    <mergeCell ref="H4:I4"/>
    <mergeCell ref="A8:J8"/>
    <mergeCell ref="A9:J9"/>
    <mergeCell ref="A11:J11"/>
    <mergeCell ref="B13:J13"/>
    <mergeCell ref="E15:I15"/>
    <mergeCell ref="E16:I16"/>
    <mergeCell ref="E17:I17"/>
    <mergeCell ref="B32:G32"/>
    <mergeCell ref="H32:I32"/>
    <mergeCell ref="E19:I19"/>
    <mergeCell ref="E20:I20"/>
    <mergeCell ref="E21:I21"/>
    <mergeCell ref="E22:I22"/>
    <mergeCell ref="E23:I23"/>
    <mergeCell ref="E24:I24"/>
    <mergeCell ref="E25:I25"/>
    <mergeCell ref="E26:I26"/>
    <mergeCell ref="E27:I27"/>
    <mergeCell ref="E28:I28"/>
    <mergeCell ref="E29:I29"/>
    <mergeCell ref="B33:G33"/>
    <mergeCell ref="H33:I33"/>
    <mergeCell ref="B34:G34"/>
    <mergeCell ref="H34:I34"/>
    <mergeCell ref="B35:G35"/>
    <mergeCell ref="H35:I35"/>
    <mergeCell ref="B45:I47"/>
    <mergeCell ref="B36:G36"/>
    <mergeCell ref="H36:I36"/>
    <mergeCell ref="B37:G37"/>
    <mergeCell ref="B38:I38"/>
    <mergeCell ref="B39:I43"/>
    <mergeCell ref="B44:I44"/>
  </mergeCells>
  <phoneticPr fontId="8"/>
  <dataValidations count="7">
    <dataValidation type="whole" allowBlank="1" showInputMessage="1" showErrorMessage="1" prompt="整数で入力" sqref="D16" xr:uid="{00000000-0002-0000-1A00-000000000000}">
      <formula1>0</formula1>
      <formula2>999</formula2>
    </dataValidation>
    <dataValidation type="list" allowBlank="1" showInputMessage="1" showErrorMessage="1" sqref="H32:I32" xr:uid="{00000000-0002-0000-1A00-000001000000}">
      <formula1>"はい,いいえ"</formula1>
    </dataValidation>
    <dataValidation allowBlank="1" showInputMessage="1" showErrorMessage="1" prompt="表紙シートの病院名を反映" sqref="H4:I4" xr:uid="{00000000-0002-0000-1A00-000002000000}"/>
    <dataValidation type="list" allowBlank="1" showInputMessage="1" showErrorMessage="1" sqref="C17:C29" xr:uid="{00000000-0002-0000-1A00-000003000000}">
      <formula1>"歯科医師(院内),歯科医師(院外),歯科衛生士(院内),歯科衛生士(院外),医師(院内),看護師(院内),薬剤師(院内),理学療法士(院内),言語聴覚士(院内),作業療法士(院内),管理栄養士(院内),介護職員(院内),事務職員(院内)"</formula1>
    </dataValidation>
    <dataValidation type="list" allowBlank="1" showInputMessage="1" showErrorMessage="1" sqref="H33:I36" xr:uid="{00000000-0002-0000-1A00-000004000000}">
      <formula1>"院内の歯科医師と連携体制を構築,地域の歯科医師と連携体制を構築,院内及び地域の歯科医師と連携体制を構築,連携体制を構築していない"</formula1>
    </dataValidation>
    <dataValidation type="whole" errorStyle="warning" allowBlank="1" showInputMessage="1" showErrorMessage="1" errorTitle="入力値を要確認！" error="想定を超えた数値が入力されています。ご確認ください。" prompt="整数で入力" sqref="D17:D29" xr:uid="{00000000-0002-0000-1A00-000005000000}">
      <formula1>N17</formula1>
      <formula2>O17</formula2>
    </dataValidation>
    <dataValidation type="whole" errorStyle="warning" allowBlank="1" showInputMessage="1" showErrorMessage="1" errorTitle="入力値を要確認！" error="想定を超えた数値が入力されています。ご確認ください。" prompt="整数で入力" sqref="H37" xr:uid="{00000000-0002-0000-1A00-000006000000}">
      <formula1>N37</formula1>
      <formula2>O37</formula2>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oddFoote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7">
    <tabColor theme="0"/>
    <pageSetUpPr fitToPage="1"/>
  </sheetPr>
  <dimension ref="A1:U37"/>
  <sheetViews>
    <sheetView view="pageBreakPreview" topLeftCell="A2" zoomScaleNormal="100" zoomScaleSheetLayoutView="100" workbookViewId="0">
      <selection activeCell="A10" sqref="A10:H10"/>
    </sheetView>
  </sheetViews>
  <sheetFormatPr defaultColWidth="9" defaultRowHeight="13.2"/>
  <cols>
    <col min="1" max="1" width="3.33203125" style="151" customWidth="1"/>
    <col min="2" max="2" width="4.33203125" style="151" customWidth="1"/>
    <col min="3" max="3" width="16.88671875" style="151" customWidth="1"/>
    <col min="4" max="6" width="15.109375" style="151" customWidth="1"/>
    <col min="7" max="7" width="41.109375" style="151" customWidth="1"/>
    <col min="8" max="8" width="14" style="151" customWidth="1"/>
    <col min="9" max="9" width="23.6640625" style="151" customWidth="1"/>
    <col min="10" max="10" width="1.6640625" style="151" customWidth="1"/>
    <col min="11" max="11" width="6.88671875" style="151" hidden="1" customWidth="1"/>
    <col min="12" max="12" width="3.44140625" style="151" customWidth="1"/>
    <col min="13" max="13" width="82.77734375" style="746" bestFit="1" customWidth="1"/>
    <col min="14" max="15" width="0" style="151" hidden="1" customWidth="1"/>
    <col min="16" max="16384" width="9" style="151"/>
  </cols>
  <sheetData>
    <row r="1" spans="1:13" ht="30" customHeight="1" thickBot="1">
      <c r="A1" s="1923" t="s">
        <v>1505</v>
      </c>
      <c r="B1" s="1923"/>
      <c r="C1" s="1923"/>
      <c r="D1" s="1923"/>
      <c r="E1" s="1923"/>
      <c r="F1" s="1923"/>
      <c r="G1" s="1923"/>
      <c r="H1" s="1923"/>
      <c r="I1" s="1923"/>
      <c r="J1" s="1923"/>
    </row>
    <row r="2" spans="1:13" ht="24.9" customHeight="1" thickBot="1">
      <c r="B2" s="1321" t="s">
        <v>1262</v>
      </c>
      <c r="C2" s="1321"/>
      <c r="D2" s="1321"/>
      <c r="E2" s="1321"/>
      <c r="F2" s="1321"/>
      <c r="G2" s="1321"/>
      <c r="H2" s="1321"/>
      <c r="I2" s="698" t="str">
        <f>IF(COUNTIF(K:K,"×")=0,"入力済","未入力あり")</f>
        <v>未入力あり</v>
      </c>
      <c r="M2" s="154" t="s">
        <v>238</v>
      </c>
    </row>
    <row r="3" spans="1:13" ht="24.9" customHeight="1">
      <c r="B3" s="1924"/>
      <c r="C3" s="1924"/>
      <c r="D3" s="1924"/>
      <c r="E3" s="1924"/>
      <c r="F3" s="1924"/>
      <c r="G3" s="1924"/>
      <c r="H3" s="1924"/>
      <c r="I3" s="407"/>
      <c r="M3" s="51"/>
    </row>
    <row r="4" spans="1:13" ht="24.9" customHeight="1">
      <c r="G4" s="697" t="s">
        <v>776</v>
      </c>
      <c r="H4" s="1381">
        <f>表紙!E3</f>
        <v>0</v>
      </c>
      <c r="I4" s="1382"/>
      <c r="M4" s="51"/>
    </row>
    <row r="5" spans="1:13" ht="20.100000000000001" customHeight="1">
      <c r="M5" s="126"/>
    </row>
    <row r="6" spans="1:13" ht="11.25" customHeight="1">
      <c r="G6" s="499"/>
      <c r="M6" s="51"/>
    </row>
    <row r="7" spans="1:13" ht="9.9" customHeight="1">
      <c r="G7" s="499"/>
      <c r="M7" s="51"/>
    </row>
    <row r="8" spans="1:13" ht="20.100000000000001" customHeight="1">
      <c r="A8" s="1925" t="s">
        <v>1506</v>
      </c>
      <c r="B8" s="1925"/>
      <c r="C8" s="1925"/>
      <c r="D8" s="1925"/>
      <c r="E8" s="1925"/>
      <c r="F8" s="1925"/>
      <c r="G8" s="1925"/>
      <c r="H8" s="1925"/>
      <c r="I8" s="1925"/>
      <c r="J8" s="1925"/>
      <c r="M8" s="126"/>
    </row>
    <row r="9" spans="1:13" ht="20.100000000000001" customHeight="1" thickBot="1">
      <c r="A9" s="748"/>
      <c r="B9" s="1051" t="s">
        <v>1518</v>
      </c>
      <c r="C9" s="748"/>
      <c r="D9" s="748"/>
      <c r="E9" s="748"/>
      <c r="F9" s="748"/>
      <c r="G9" s="748"/>
      <c r="H9" s="748"/>
      <c r="I9" s="748"/>
      <c r="J9" s="748"/>
      <c r="K9" s="504"/>
      <c r="M9" s="126"/>
    </row>
    <row r="10" spans="1:13" ht="20.100000000000001" customHeight="1" thickBot="1">
      <c r="A10" s="1936"/>
      <c r="B10" s="1937"/>
      <c r="C10" s="1937"/>
      <c r="D10" s="1937"/>
      <c r="E10" s="1937"/>
      <c r="F10" s="1937"/>
      <c r="G10" s="1937"/>
      <c r="H10" s="1938"/>
      <c r="I10" s="749"/>
      <c r="J10" s="749"/>
      <c r="K10" s="766" t="str">
        <f>IF(ISBLANK(A10),"×","〇")</f>
        <v>×</v>
      </c>
      <c r="M10" s="51"/>
    </row>
    <row r="11" spans="1:13" ht="20.100000000000001" customHeight="1" thickBot="1">
      <c r="A11" s="1287"/>
      <c r="B11" s="1287"/>
      <c r="C11" s="1287"/>
      <c r="D11" s="1287"/>
      <c r="E11" s="1182"/>
      <c r="F11" s="1934" t="s">
        <v>1507</v>
      </c>
      <c r="G11" s="1935"/>
      <c r="H11" s="750"/>
      <c r="I11" s="746"/>
      <c r="J11" s="746"/>
      <c r="K11" s="504" t="str">
        <f>IF(AND(A11&lt;&gt;0,A11=""),"×","○")</f>
        <v>○</v>
      </c>
      <c r="M11" s="51"/>
    </row>
    <row r="12" spans="1:13" ht="20.100000000000001" customHeight="1">
      <c r="A12" s="751"/>
      <c r="B12" s="746"/>
      <c r="C12" s="746"/>
      <c r="D12" s="746"/>
      <c r="E12" s="746"/>
      <c r="F12" s="746"/>
      <c r="G12" s="746"/>
      <c r="H12" s="746"/>
      <c r="I12" s="746"/>
      <c r="J12" s="746"/>
      <c r="M12" s="51"/>
    </row>
    <row r="13" spans="1:13" ht="20.100000000000001" customHeight="1">
      <c r="A13" s="751"/>
      <c r="B13" s="748"/>
      <c r="C13" s="748"/>
      <c r="D13" s="748"/>
      <c r="E13" s="748"/>
      <c r="F13" s="748"/>
      <c r="G13" s="748"/>
      <c r="H13" s="748"/>
      <c r="I13" s="748"/>
      <c r="J13" s="748"/>
      <c r="M13" s="51"/>
    </row>
    <row r="14" spans="1:13" ht="20.100000000000001" customHeight="1">
      <c r="A14" s="1939" t="s">
        <v>1508</v>
      </c>
      <c r="B14" s="1940"/>
      <c r="C14" s="1940"/>
      <c r="D14" s="1940"/>
      <c r="E14" s="1940"/>
      <c r="F14" s="1940"/>
      <c r="G14" s="1940"/>
      <c r="H14" s="1940"/>
      <c r="I14" s="1941"/>
      <c r="J14" s="748"/>
      <c r="M14" s="51"/>
    </row>
    <row r="15" spans="1:13" ht="20.100000000000001" customHeight="1">
      <c r="A15" s="1942"/>
      <c r="B15" s="1943"/>
      <c r="C15" s="1943"/>
      <c r="D15" s="1943"/>
      <c r="E15" s="1943"/>
      <c r="F15" s="1943"/>
      <c r="G15" s="1943"/>
      <c r="H15" s="1943"/>
      <c r="I15" s="1944"/>
      <c r="J15" s="748"/>
      <c r="M15" s="51"/>
    </row>
    <row r="16" spans="1:13" ht="53.25" customHeight="1">
      <c r="A16" s="1942"/>
      <c r="B16" s="1943"/>
      <c r="C16" s="1943"/>
      <c r="D16" s="1943"/>
      <c r="E16" s="1943"/>
      <c r="F16" s="1943"/>
      <c r="G16" s="1943"/>
      <c r="H16" s="1943"/>
      <c r="I16" s="1944"/>
      <c r="J16" s="748"/>
      <c r="M16" s="51"/>
    </row>
    <row r="17" spans="1:21" ht="20.100000000000001" customHeight="1">
      <c r="A17" s="753"/>
      <c r="B17" s="753"/>
      <c r="C17" s="753"/>
      <c r="D17" s="753"/>
      <c r="E17" s="753"/>
      <c r="F17" s="753"/>
      <c r="G17" s="753"/>
      <c r="H17" s="753"/>
      <c r="I17" s="753"/>
      <c r="J17" s="748"/>
      <c r="M17" s="51"/>
    </row>
    <row r="18" spans="1:21" s="492" customFormat="1" ht="50.25" customHeight="1">
      <c r="B18" s="755"/>
      <c r="C18" s="747" t="s">
        <v>1509</v>
      </c>
      <c r="D18" s="747" t="s">
        <v>1510</v>
      </c>
      <c r="E18" s="754" t="s">
        <v>1511</v>
      </c>
      <c r="F18" s="1945" t="s">
        <v>1512</v>
      </c>
      <c r="G18" s="1946"/>
      <c r="H18" s="747" t="s">
        <v>1517</v>
      </c>
      <c r="I18" s="763" t="s">
        <v>1513</v>
      </c>
      <c r="K18" s="702"/>
      <c r="L18" s="699"/>
      <c r="M18" s="51"/>
      <c r="N18" s="699"/>
      <c r="O18" s="699"/>
      <c r="P18" s="699"/>
      <c r="Q18" s="699"/>
      <c r="R18" s="699"/>
      <c r="S18" s="699"/>
      <c r="T18" s="699"/>
      <c r="U18" s="699"/>
    </row>
    <row r="19" spans="1:21" s="492" customFormat="1" ht="27.9" customHeight="1" thickBot="1">
      <c r="B19" s="621" t="s">
        <v>1073</v>
      </c>
      <c r="C19" s="756">
        <v>10</v>
      </c>
      <c r="D19" s="757">
        <v>20</v>
      </c>
      <c r="E19" s="758" t="s">
        <v>1514</v>
      </c>
      <c r="F19" s="1947" t="s">
        <v>1515</v>
      </c>
      <c r="G19" s="1948"/>
      <c r="H19" s="759">
        <v>4</v>
      </c>
      <c r="I19" s="760" t="s">
        <v>1516</v>
      </c>
      <c r="K19" s="699"/>
      <c r="L19" s="699"/>
      <c r="M19" s="51"/>
      <c r="N19" s="699"/>
      <c r="O19" s="699"/>
      <c r="P19" s="699"/>
      <c r="Q19" s="699"/>
      <c r="R19" s="699"/>
      <c r="S19" s="699"/>
      <c r="T19" s="699"/>
      <c r="U19" s="699"/>
    </row>
    <row r="20" spans="1:21" s="492" customFormat="1" ht="27.9" customHeight="1" thickBot="1">
      <c r="B20" s="765">
        <v>1</v>
      </c>
      <c r="C20" s="761"/>
      <c r="D20" s="761"/>
      <c r="E20" s="762"/>
      <c r="F20" s="1949"/>
      <c r="G20" s="1950"/>
      <c r="H20" s="761"/>
      <c r="I20" s="764"/>
      <c r="K20" s="752" t="str">
        <f>IF(AND(A20&lt;&gt;0,A20=""),"×","○")</f>
        <v>○</v>
      </c>
      <c r="L20" s="699"/>
      <c r="M20" s="51"/>
      <c r="N20" s="353">
        <v>0</v>
      </c>
      <c r="O20" s="354">
        <v>20</v>
      </c>
      <c r="P20" s="699"/>
      <c r="Q20" s="699"/>
      <c r="R20" s="699"/>
      <c r="S20" s="699"/>
      <c r="T20" s="699"/>
      <c r="U20" s="699"/>
    </row>
    <row r="21" spans="1:21" s="492" customFormat="1" ht="27.9" customHeight="1" thickBot="1">
      <c r="B21" s="695">
        <v>2</v>
      </c>
      <c r="C21" s="761"/>
      <c r="D21" s="761"/>
      <c r="E21" s="762"/>
      <c r="F21" s="1949"/>
      <c r="G21" s="1950"/>
      <c r="H21" s="761"/>
      <c r="I21" s="764"/>
      <c r="K21" s="699"/>
      <c r="L21" s="699"/>
      <c r="M21" s="51"/>
      <c r="N21" s="353">
        <v>0</v>
      </c>
      <c r="O21" s="354">
        <v>20</v>
      </c>
      <c r="P21" s="699"/>
      <c r="Q21" s="699"/>
      <c r="R21" s="699"/>
      <c r="S21" s="699"/>
      <c r="T21" s="699"/>
      <c r="U21" s="699"/>
    </row>
    <row r="22" spans="1:21" s="492" customFormat="1" ht="27.9" customHeight="1" thickBot="1">
      <c r="B22" s="705">
        <v>3</v>
      </c>
      <c r="C22" s="761"/>
      <c r="D22" s="761"/>
      <c r="E22" s="762"/>
      <c r="F22" s="1949"/>
      <c r="G22" s="1950"/>
      <c r="H22" s="761"/>
      <c r="I22" s="764"/>
      <c r="K22" s="702"/>
      <c r="L22" s="699"/>
      <c r="M22" s="51"/>
      <c r="N22" s="353">
        <v>0</v>
      </c>
      <c r="O22" s="354">
        <v>20</v>
      </c>
      <c r="P22" s="699"/>
      <c r="Q22" s="699"/>
      <c r="R22" s="699"/>
      <c r="S22" s="699"/>
      <c r="T22" s="699"/>
      <c r="U22" s="699"/>
    </row>
    <row r="23" spans="1:21" s="492" customFormat="1" ht="27.9" customHeight="1" thickBot="1">
      <c r="B23" s="695">
        <v>4</v>
      </c>
      <c r="C23" s="761"/>
      <c r="D23" s="761"/>
      <c r="E23" s="762"/>
      <c r="F23" s="1949"/>
      <c r="G23" s="1950"/>
      <c r="H23" s="761"/>
      <c r="I23" s="764"/>
      <c r="K23" s="699"/>
      <c r="L23" s="699"/>
      <c r="M23" s="51"/>
      <c r="N23" s="353">
        <v>0</v>
      </c>
      <c r="O23" s="354">
        <v>20</v>
      </c>
      <c r="P23" s="699"/>
      <c r="Q23" s="699"/>
      <c r="R23" s="699"/>
      <c r="S23" s="699"/>
      <c r="T23" s="699"/>
      <c r="U23" s="699"/>
    </row>
    <row r="24" spans="1:21" s="492" customFormat="1" ht="27.9" customHeight="1" thickBot="1">
      <c r="B24" s="695">
        <v>5</v>
      </c>
      <c r="C24" s="761"/>
      <c r="D24" s="761"/>
      <c r="E24" s="762"/>
      <c r="F24" s="1949"/>
      <c r="G24" s="1950"/>
      <c r="H24" s="761"/>
      <c r="I24" s="764"/>
      <c r="K24" s="699"/>
      <c r="L24" s="699"/>
      <c r="M24" s="51"/>
      <c r="N24" s="353">
        <v>0</v>
      </c>
      <c r="O24" s="354">
        <v>20</v>
      </c>
      <c r="P24" s="699"/>
      <c r="Q24" s="699"/>
      <c r="R24" s="699"/>
      <c r="S24" s="699"/>
      <c r="T24" s="699"/>
      <c r="U24" s="699"/>
    </row>
    <row r="25" spans="1:21" s="492" customFormat="1" ht="27.9" customHeight="1" thickBot="1">
      <c r="B25" s="695">
        <v>6</v>
      </c>
      <c r="C25" s="761"/>
      <c r="D25" s="761"/>
      <c r="E25" s="762"/>
      <c r="F25" s="1949"/>
      <c r="G25" s="1950"/>
      <c r="H25" s="761"/>
      <c r="I25" s="764"/>
      <c r="K25" s="699"/>
      <c r="L25" s="699"/>
      <c r="M25" s="51"/>
      <c r="N25" s="353">
        <v>0</v>
      </c>
      <c r="O25" s="354">
        <v>20</v>
      </c>
      <c r="P25" s="699"/>
      <c r="Q25" s="699"/>
      <c r="R25" s="699"/>
      <c r="S25" s="699"/>
      <c r="T25" s="699"/>
      <c r="U25" s="699"/>
    </row>
    <row r="26" spans="1:21" s="492" customFormat="1" ht="27.9" customHeight="1" thickBot="1">
      <c r="B26" s="695">
        <v>7</v>
      </c>
      <c r="C26" s="761"/>
      <c r="D26" s="761"/>
      <c r="E26" s="762"/>
      <c r="F26" s="1949"/>
      <c r="G26" s="1950"/>
      <c r="H26" s="761"/>
      <c r="I26" s="764"/>
      <c r="K26" s="702"/>
      <c r="L26" s="699"/>
      <c r="M26" s="51"/>
      <c r="N26" s="353">
        <v>0</v>
      </c>
      <c r="O26" s="354">
        <v>20</v>
      </c>
      <c r="P26" s="699"/>
      <c r="Q26" s="699"/>
      <c r="R26" s="699"/>
      <c r="S26" s="699"/>
      <c r="T26" s="699"/>
      <c r="U26" s="699"/>
    </row>
    <row r="27" spans="1:21" s="492" customFormat="1" ht="27.9" customHeight="1" thickBot="1">
      <c r="B27" s="695">
        <v>8</v>
      </c>
      <c r="C27" s="761"/>
      <c r="D27" s="761"/>
      <c r="E27" s="762"/>
      <c r="F27" s="1949"/>
      <c r="G27" s="1950"/>
      <c r="H27" s="761"/>
      <c r="I27" s="764"/>
      <c r="K27" s="699"/>
      <c r="L27" s="699"/>
      <c r="M27" s="51"/>
      <c r="N27" s="353">
        <v>0</v>
      </c>
      <c r="O27" s="354">
        <v>20</v>
      </c>
      <c r="P27" s="699"/>
      <c r="Q27" s="699"/>
      <c r="R27" s="699"/>
      <c r="S27" s="699"/>
      <c r="T27" s="699"/>
      <c r="U27" s="699"/>
    </row>
    <row r="28" spans="1:21" s="492" customFormat="1" ht="27.9" customHeight="1" thickBot="1">
      <c r="B28" s="695">
        <v>9</v>
      </c>
      <c r="C28" s="761"/>
      <c r="D28" s="761"/>
      <c r="E28" s="762"/>
      <c r="F28" s="1949"/>
      <c r="G28" s="1950"/>
      <c r="H28" s="761"/>
      <c r="I28" s="764"/>
      <c r="K28" s="699"/>
      <c r="L28" s="699"/>
      <c r="M28" s="51"/>
      <c r="N28" s="353">
        <v>0</v>
      </c>
      <c r="O28" s="354">
        <v>20</v>
      </c>
      <c r="P28" s="699"/>
      <c r="Q28" s="699"/>
      <c r="R28" s="699"/>
      <c r="S28" s="699"/>
      <c r="T28" s="699"/>
      <c r="U28" s="699"/>
    </row>
    <row r="29" spans="1:21" s="492" customFormat="1" ht="27.9" customHeight="1" thickBot="1">
      <c r="B29" s="695">
        <v>10</v>
      </c>
      <c r="C29" s="761"/>
      <c r="D29" s="761"/>
      <c r="E29" s="762"/>
      <c r="F29" s="1949"/>
      <c r="G29" s="1950"/>
      <c r="H29" s="761"/>
      <c r="I29" s="764"/>
      <c r="K29" s="699"/>
      <c r="L29" s="699"/>
      <c r="M29" s="51"/>
      <c r="N29" s="353">
        <v>0</v>
      </c>
      <c r="O29" s="354">
        <v>20</v>
      </c>
      <c r="P29" s="699"/>
      <c r="Q29" s="699"/>
      <c r="R29" s="699"/>
      <c r="S29" s="699"/>
      <c r="T29" s="699"/>
      <c r="U29" s="699"/>
    </row>
    <row r="30" spans="1:21" s="492" customFormat="1" ht="27.9" customHeight="1" thickBot="1">
      <c r="B30" s="695">
        <v>11</v>
      </c>
      <c r="C30" s="761"/>
      <c r="D30" s="761"/>
      <c r="E30" s="762"/>
      <c r="F30" s="1949"/>
      <c r="G30" s="1950"/>
      <c r="H30" s="761"/>
      <c r="I30" s="764"/>
      <c r="K30" s="702"/>
      <c r="L30" s="699"/>
      <c r="M30" s="51"/>
      <c r="N30" s="353">
        <v>0</v>
      </c>
      <c r="O30" s="354">
        <v>20</v>
      </c>
      <c r="P30" s="699"/>
      <c r="Q30" s="699"/>
      <c r="R30" s="699"/>
      <c r="S30" s="699"/>
      <c r="T30" s="699"/>
      <c r="U30" s="699"/>
    </row>
    <row r="31" spans="1:21" s="492" customFormat="1" ht="27.9" customHeight="1" thickBot="1">
      <c r="B31" s="695">
        <v>12</v>
      </c>
      <c r="C31" s="761"/>
      <c r="D31" s="761"/>
      <c r="E31" s="762"/>
      <c r="F31" s="1949"/>
      <c r="G31" s="1950"/>
      <c r="H31" s="761"/>
      <c r="I31" s="764"/>
      <c r="K31" s="699"/>
      <c r="L31" s="706"/>
      <c r="M31" s="51"/>
      <c r="N31" s="353">
        <v>0</v>
      </c>
      <c r="O31" s="354">
        <v>20</v>
      </c>
      <c r="P31" s="707"/>
      <c r="Q31" s="707"/>
      <c r="R31" s="707"/>
      <c r="S31" s="707"/>
      <c r="T31" s="707"/>
      <c r="U31" s="707"/>
    </row>
    <row r="32" spans="1:21" s="492" customFormat="1" ht="27.9" customHeight="1" thickBot="1">
      <c r="B32" s="695">
        <v>13</v>
      </c>
      <c r="C32" s="761"/>
      <c r="D32" s="761"/>
      <c r="E32" s="762"/>
      <c r="F32" s="1949"/>
      <c r="G32" s="1950"/>
      <c r="H32" s="761"/>
      <c r="I32" s="764"/>
      <c r="K32" s="699"/>
      <c r="L32" s="707"/>
      <c r="M32" s="51"/>
      <c r="N32" s="353">
        <v>0</v>
      </c>
      <c r="O32" s="354">
        <v>20</v>
      </c>
      <c r="P32" s="707"/>
      <c r="Q32" s="707"/>
      <c r="R32" s="707"/>
      <c r="S32" s="707"/>
      <c r="T32" s="707"/>
      <c r="U32" s="707"/>
    </row>
    <row r="33" spans="11:21">
      <c r="K33" s="699"/>
      <c r="L33" s="707"/>
      <c r="M33" s="51"/>
      <c r="N33" s="707"/>
      <c r="O33" s="707"/>
      <c r="P33" s="707"/>
      <c r="Q33" s="707"/>
      <c r="R33" s="707"/>
      <c r="S33" s="707"/>
      <c r="T33" s="707"/>
      <c r="U33" s="707"/>
    </row>
    <row r="34" spans="11:21">
      <c r="M34" s="745"/>
    </row>
    <row r="35" spans="11:21">
      <c r="M35" s="745"/>
    </row>
    <row r="36" spans="11:21">
      <c r="M36" s="745"/>
    </row>
    <row r="37" spans="11:21">
      <c r="M37" s="745"/>
    </row>
  </sheetData>
  <sheetProtection algorithmName="SHA-512" hashValue="memTcoNupmZx8uYlY3dH1pXZTw7e41d71GSdGp+pcu9T43XxDdH5f1HpqY12oBb4DuJ7cMdlZ3/aOIYt59vRDA==" saltValue="DOo9RSUrElIjonFkDlzUZg==" spinCount="100000" sheet="1" selectLockedCells="1"/>
  <mergeCells count="23">
    <mergeCell ref="F30:G30"/>
    <mergeCell ref="F31:G31"/>
    <mergeCell ref="F32:G32"/>
    <mergeCell ref="F25:G25"/>
    <mergeCell ref="F26:G26"/>
    <mergeCell ref="F27:G27"/>
    <mergeCell ref="F28:G28"/>
    <mergeCell ref="F29:G29"/>
    <mergeCell ref="F20:G20"/>
    <mergeCell ref="F21:G21"/>
    <mergeCell ref="F22:G22"/>
    <mergeCell ref="F23:G23"/>
    <mergeCell ref="F24:G24"/>
    <mergeCell ref="A1:J1"/>
    <mergeCell ref="B2:H2"/>
    <mergeCell ref="B3:H3"/>
    <mergeCell ref="H4:I4"/>
    <mergeCell ref="A8:J8"/>
    <mergeCell ref="F11:G11"/>
    <mergeCell ref="A10:H10"/>
    <mergeCell ref="A14:I16"/>
    <mergeCell ref="F18:G18"/>
    <mergeCell ref="F19:G19"/>
  </mergeCells>
  <phoneticPr fontId="8"/>
  <conditionalFormatting sqref="K10">
    <cfRule type="cellIs" dxfId="0" priority="1" operator="equal">
      <formula>"未入力あり"</formula>
    </cfRule>
  </conditionalFormatting>
  <dataValidations count="4">
    <dataValidation allowBlank="1" showInputMessage="1" showErrorMessage="1" prompt="表紙シートの病院名を反映" sqref="H4:I4" xr:uid="{00000000-0002-0000-1B00-000000000000}"/>
    <dataValidation type="custom" imeMode="disabled" allowBlank="1" showInputMessage="1" showErrorMessage="1" error="半角で入力してください" prompt="アドレスは、手入力せずにホームページからコピーしてください" sqref="A10" xr:uid="{00000000-0002-0000-1B00-000001000000}">
      <formula1>LEN(A10)=LENB(A10)</formula1>
    </dataValidation>
    <dataValidation type="whole" imeMode="disabled" operator="greaterThanOrEqual" allowBlank="1" showInputMessage="1" showErrorMessage="1" error="整数で入力してください" prompt="整数で入力" sqref="H11 C20:D32 H20:H32" xr:uid="{00000000-0002-0000-1B00-000002000000}">
      <formula1>0</formula1>
    </dataValidation>
    <dataValidation operator="greaterThanOrEqual" allowBlank="1" showInputMessage="1" showErrorMessage="1" sqref="F20:F32" xr:uid="{00000000-0002-0000-1B00-000003000000}"/>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oddFoote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pageSetUpPr fitToPage="1"/>
  </sheetPr>
  <dimension ref="A1:BK24"/>
  <sheetViews>
    <sheetView view="pageBreakPreview" zoomScale="85" zoomScaleNormal="50" zoomScaleSheetLayoutView="85" zoomScalePageLayoutView="50" workbookViewId="0">
      <selection activeCell="BK7" sqref="BK7"/>
    </sheetView>
  </sheetViews>
  <sheetFormatPr defaultColWidth="8.88671875" defaultRowHeight="14.4" outlineLevelCol="1"/>
  <cols>
    <col min="1" max="1" width="47.109375" style="805" bestFit="1" customWidth="1"/>
    <col min="2" max="2" width="13.33203125" style="771" customWidth="1"/>
    <col min="3" max="3" width="13.33203125" style="806" customWidth="1"/>
    <col min="4" max="4" width="13.33203125" style="771" customWidth="1"/>
    <col min="5" max="5" width="14.33203125" style="771" bestFit="1" customWidth="1"/>
    <col min="6" max="6" width="15.6640625" style="771" customWidth="1" outlineLevel="1"/>
    <col min="7" max="7" width="9.33203125" style="771" customWidth="1" outlineLevel="1"/>
    <col min="8" max="8" width="11.33203125" style="771" customWidth="1" outlineLevel="1"/>
    <col min="9" max="9" width="10.109375" style="771" customWidth="1" outlineLevel="1"/>
    <col min="10" max="11" width="11.109375" style="771" customWidth="1" outlineLevel="1"/>
    <col min="12" max="12" width="10.109375" style="771" customWidth="1" outlineLevel="1"/>
    <col min="13" max="13" width="9.33203125" style="771" customWidth="1" outlineLevel="1"/>
    <col min="14" max="14" width="10" style="771" customWidth="1" outlineLevel="1"/>
    <col min="15" max="16" width="10.6640625" style="771" customWidth="1" outlineLevel="1"/>
    <col min="17" max="17" width="11.109375" style="771" customWidth="1" outlineLevel="1"/>
    <col min="18" max="22" width="11.6640625" style="771" customWidth="1" outlineLevel="1"/>
    <col min="23" max="23" width="11.88671875" style="771" customWidth="1" outlineLevel="1"/>
    <col min="24" max="24" width="11" style="771" customWidth="1" outlineLevel="1"/>
    <col min="25" max="25" width="9.109375" style="771" customWidth="1" outlineLevel="1"/>
    <col min="26" max="26" width="12" style="771" customWidth="1" outlineLevel="1"/>
    <col min="27" max="27" width="11.44140625" style="771" customWidth="1" outlineLevel="1"/>
    <col min="28" max="28" width="14.6640625" style="771" customWidth="1"/>
    <col min="29" max="42" width="11.44140625" style="771" customWidth="1" outlineLevel="1"/>
    <col min="43" max="43" width="15.109375" style="771" customWidth="1"/>
    <col min="44" max="47" width="13.109375" style="771" customWidth="1" outlineLevel="1"/>
    <col min="48" max="48" width="13.109375" style="771" customWidth="1"/>
    <col min="49" max="53" width="13.109375" style="771" customWidth="1" outlineLevel="1"/>
    <col min="54" max="54" width="11.33203125" style="771" customWidth="1"/>
    <col min="55" max="55" width="11.109375" style="771" customWidth="1"/>
    <col min="56" max="56" width="12" style="771" customWidth="1"/>
    <col min="57" max="57" width="11.77734375" style="771" customWidth="1"/>
    <col min="58" max="58" width="12" style="771" customWidth="1"/>
    <col min="59" max="59" width="13" style="771" customWidth="1"/>
    <col min="60" max="60" width="11.33203125" style="771" customWidth="1"/>
    <col min="61" max="61" width="12" style="771" customWidth="1"/>
    <col min="62" max="62" width="11.109375" style="771" customWidth="1"/>
    <col min="63" max="16384" width="8.88671875" style="771"/>
  </cols>
  <sheetData>
    <row r="1" spans="1:63" ht="11.25" customHeight="1">
      <c r="A1" s="768"/>
      <c r="B1" s="767"/>
      <c r="C1" s="769"/>
      <c r="D1" s="767"/>
      <c r="E1" s="767"/>
      <c r="F1" s="767"/>
      <c r="G1" s="767"/>
      <c r="H1" s="767"/>
      <c r="I1" s="767"/>
      <c r="J1" s="767"/>
      <c r="K1" s="767"/>
      <c r="L1" s="767"/>
      <c r="M1" s="767"/>
      <c r="N1" s="767"/>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0"/>
      <c r="AY1" s="770"/>
      <c r="AZ1" s="770"/>
      <c r="BA1" s="770"/>
    </row>
    <row r="2" spans="1:63" s="776" customFormat="1" ht="45" customHeight="1" thickBot="1">
      <c r="A2" s="773"/>
      <c r="B2" s="772"/>
      <c r="C2" s="774"/>
      <c r="D2" s="772"/>
      <c r="E2" s="772"/>
      <c r="F2" s="772"/>
      <c r="G2" s="772"/>
      <c r="H2" s="772"/>
      <c r="I2" s="772"/>
      <c r="J2" s="772"/>
      <c r="K2" s="772"/>
      <c r="L2" s="772"/>
      <c r="M2" s="772"/>
      <c r="N2" s="772"/>
      <c r="O2" s="775"/>
      <c r="P2" s="775"/>
      <c r="Q2" s="775"/>
      <c r="R2" s="775"/>
      <c r="S2" s="775"/>
      <c r="T2" s="775"/>
      <c r="U2" s="775"/>
      <c r="V2" s="775"/>
      <c r="W2" s="775"/>
      <c r="X2" s="775"/>
      <c r="Y2" s="775"/>
      <c r="Z2" s="775"/>
      <c r="AA2" s="775"/>
      <c r="AB2" s="775"/>
      <c r="AC2" s="775"/>
      <c r="AD2" s="775"/>
      <c r="AE2" s="775"/>
      <c r="AF2" s="775"/>
      <c r="AG2" s="775"/>
      <c r="AH2" s="775"/>
      <c r="AI2" s="775"/>
      <c r="AJ2" s="775"/>
      <c r="AK2" s="775"/>
      <c r="AL2" s="775"/>
      <c r="AM2" s="775"/>
      <c r="AN2" s="775"/>
      <c r="AO2" s="775"/>
      <c r="AP2" s="775"/>
      <c r="AQ2" s="775"/>
      <c r="AR2" s="775"/>
      <c r="AS2" s="775"/>
      <c r="AT2" s="775"/>
      <c r="AU2" s="775"/>
      <c r="AV2" s="775"/>
      <c r="AW2" s="775"/>
      <c r="AX2" s="775"/>
      <c r="AY2" s="775"/>
      <c r="AZ2" s="775"/>
      <c r="BA2" s="775"/>
      <c r="BB2" s="775"/>
      <c r="BC2" s="775"/>
      <c r="BD2" s="775"/>
      <c r="BE2" s="775"/>
      <c r="BF2" s="775"/>
      <c r="BG2" s="775"/>
      <c r="BH2" s="775"/>
      <c r="BI2" s="775"/>
      <c r="BJ2" s="775"/>
      <c r="BK2" s="775"/>
    </row>
    <row r="3" spans="1:63" s="782" customFormat="1" ht="36.75" customHeight="1" thickBot="1">
      <c r="A3" s="1987" t="s">
        <v>1419</v>
      </c>
      <c r="B3" s="1971" t="s">
        <v>1420</v>
      </c>
      <c r="C3" s="1989"/>
      <c r="D3" s="777" t="s">
        <v>1421</v>
      </c>
      <c r="E3" s="1990" t="s">
        <v>1527</v>
      </c>
      <c r="F3" s="1990"/>
      <c r="G3" s="1990"/>
      <c r="H3" s="1990"/>
      <c r="I3" s="1990"/>
      <c r="J3" s="1990"/>
      <c r="K3" s="1990"/>
      <c r="L3" s="1990"/>
      <c r="M3" s="1990"/>
      <c r="N3" s="1990"/>
      <c r="O3" s="1990"/>
      <c r="P3" s="1990"/>
      <c r="Q3" s="1990"/>
      <c r="R3" s="1990"/>
      <c r="S3" s="1990"/>
      <c r="T3" s="1990"/>
      <c r="U3" s="1990"/>
      <c r="V3" s="1990"/>
      <c r="W3" s="1990"/>
      <c r="X3" s="1990"/>
      <c r="Y3" s="1990"/>
      <c r="Z3" s="1990"/>
      <c r="AA3" s="1990"/>
      <c r="AB3" s="1990"/>
      <c r="AC3" s="1990"/>
      <c r="AD3" s="1990"/>
      <c r="AE3" s="1990"/>
      <c r="AF3" s="1990"/>
      <c r="AG3" s="1990"/>
      <c r="AH3" s="1990"/>
      <c r="AI3" s="1990"/>
      <c r="AJ3" s="778"/>
      <c r="AK3" s="1991" t="s">
        <v>1422</v>
      </c>
      <c r="AL3" s="1972"/>
      <c r="AM3" s="1972"/>
      <c r="AN3" s="1972"/>
      <c r="AO3" s="1972"/>
      <c r="AP3" s="1972"/>
      <c r="AQ3" s="1972"/>
      <c r="AR3" s="1972"/>
      <c r="AS3" s="1972"/>
      <c r="AT3" s="1972"/>
      <c r="AU3" s="1972"/>
      <c r="AV3" s="1972"/>
      <c r="AW3" s="1972"/>
      <c r="AX3" s="1972"/>
      <c r="AY3" s="1972"/>
      <c r="AZ3" s="1973"/>
      <c r="BA3" s="779" t="s">
        <v>883</v>
      </c>
      <c r="BB3" s="1969" t="s">
        <v>1423</v>
      </c>
      <c r="BC3" s="1970"/>
      <c r="BD3" s="1970"/>
      <c r="BE3" s="1970"/>
      <c r="BF3" s="780" t="s">
        <v>1424</v>
      </c>
      <c r="BG3" s="1971" t="s">
        <v>1425</v>
      </c>
      <c r="BH3" s="1972"/>
      <c r="BI3" s="1972"/>
      <c r="BJ3" s="1973"/>
      <c r="BK3" s="781" t="s">
        <v>1426</v>
      </c>
    </row>
    <row r="4" spans="1:63" s="782" customFormat="1" ht="66.75" customHeight="1" thickTop="1" thickBot="1">
      <c r="A4" s="1988"/>
      <c r="B4" s="1974" t="s">
        <v>1528</v>
      </c>
      <c r="C4" s="1976" t="s">
        <v>1529</v>
      </c>
      <c r="D4" s="1978" t="s">
        <v>1427</v>
      </c>
      <c r="E4" s="1980" t="s">
        <v>1530</v>
      </c>
      <c r="F4" s="1982" t="s">
        <v>1428</v>
      </c>
      <c r="G4" s="1963"/>
      <c r="H4" s="1983"/>
      <c r="I4" s="1984" t="s">
        <v>1429</v>
      </c>
      <c r="J4" s="1985"/>
      <c r="K4" s="1985"/>
      <c r="L4" s="1985"/>
      <c r="M4" s="1986"/>
      <c r="N4" s="1984" t="s">
        <v>1430</v>
      </c>
      <c r="O4" s="1985"/>
      <c r="P4" s="1985"/>
      <c r="Q4" s="1986"/>
      <c r="R4" s="1984" t="s">
        <v>1431</v>
      </c>
      <c r="S4" s="1985"/>
      <c r="T4" s="1985"/>
      <c r="U4" s="1985"/>
      <c r="V4" s="1986"/>
      <c r="W4" s="1982" t="s">
        <v>1432</v>
      </c>
      <c r="X4" s="1963"/>
      <c r="Y4" s="1963"/>
      <c r="Z4" s="1963"/>
      <c r="AA4" s="1992"/>
      <c r="AB4" s="1982" t="s">
        <v>1531</v>
      </c>
      <c r="AC4" s="1963"/>
      <c r="AD4" s="783"/>
      <c r="AE4" s="1993" t="s">
        <v>1532</v>
      </c>
      <c r="AF4" s="1994"/>
      <c r="AG4" s="784" t="s">
        <v>1533</v>
      </c>
      <c r="AH4" s="1965" t="s">
        <v>1534</v>
      </c>
      <c r="AI4" s="1965"/>
      <c r="AJ4" s="785"/>
      <c r="AK4" s="1960" t="s">
        <v>1433</v>
      </c>
      <c r="AL4" s="1962" t="s">
        <v>1434</v>
      </c>
      <c r="AM4" s="1963"/>
      <c r="AN4" s="1963"/>
      <c r="AO4" s="1963"/>
      <c r="AP4" s="1963"/>
      <c r="AQ4" s="1963"/>
      <c r="AR4" s="1964"/>
      <c r="AS4" s="1962" t="s">
        <v>1435</v>
      </c>
      <c r="AT4" s="1963"/>
      <c r="AU4" s="1963"/>
      <c r="AV4" s="1963"/>
      <c r="AW4" s="1963"/>
      <c r="AX4" s="1963"/>
      <c r="AY4" s="1963"/>
      <c r="AZ4" s="1964"/>
      <c r="BA4" s="786" t="s">
        <v>1436</v>
      </c>
      <c r="BB4" s="1965" t="s">
        <v>1437</v>
      </c>
      <c r="BC4" s="1965" t="s">
        <v>1438</v>
      </c>
      <c r="BD4" s="1965"/>
      <c r="BE4" s="1965"/>
      <c r="BF4" s="1967" t="s">
        <v>1535</v>
      </c>
      <c r="BG4" s="1982" t="s">
        <v>1536</v>
      </c>
      <c r="BH4" s="1983"/>
      <c r="BI4" s="1982" t="s">
        <v>1537</v>
      </c>
      <c r="BJ4" s="1963"/>
      <c r="BK4" s="1951" t="s">
        <v>1439</v>
      </c>
    </row>
    <row r="5" spans="1:63" s="782" customFormat="1" ht="81">
      <c r="A5" s="1988"/>
      <c r="B5" s="1975"/>
      <c r="C5" s="1977"/>
      <c r="D5" s="1979"/>
      <c r="E5" s="1981"/>
      <c r="F5" s="1953" t="s">
        <v>1440</v>
      </c>
      <c r="G5" s="1953" t="s">
        <v>1538</v>
      </c>
      <c r="H5" s="1955"/>
      <c r="I5" s="787" t="s">
        <v>1442</v>
      </c>
      <c r="J5" s="1953" t="s">
        <v>1443</v>
      </c>
      <c r="K5" s="1955"/>
      <c r="L5" s="787" t="s">
        <v>1444</v>
      </c>
      <c r="M5" s="787" t="s">
        <v>1445</v>
      </c>
      <c r="N5" s="787" t="s">
        <v>1446</v>
      </c>
      <c r="O5" s="1953" t="s">
        <v>1447</v>
      </c>
      <c r="P5" s="1955"/>
      <c r="Q5" s="787" t="s">
        <v>1448</v>
      </c>
      <c r="R5" s="787" t="s">
        <v>1446</v>
      </c>
      <c r="S5" s="1953" t="s">
        <v>1449</v>
      </c>
      <c r="T5" s="1955"/>
      <c r="U5" s="787" t="s">
        <v>1450</v>
      </c>
      <c r="V5" s="787" t="s">
        <v>1451</v>
      </c>
      <c r="W5" s="787" t="s">
        <v>1452</v>
      </c>
      <c r="X5" s="787" t="s">
        <v>1453</v>
      </c>
      <c r="Y5" s="787" t="s">
        <v>1454</v>
      </c>
      <c r="Z5" s="787" t="s">
        <v>1455</v>
      </c>
      <c r="AA5" s="787" t="s">
        <v>1539</v>
      </c>
      <c r="AB5" s="787" t="s">
        <v>1540</v>
      </c>
      <c r="AC5" s="1956" t="s">
        <v>1541</v>
      </c>
      <c r="AD5" s="1957"/>
      <c r="AE5" s="788" t="s">
        <v>1440</v>
      </c>
      <c r="AF5" s="788" t="s">
        <v>1441</v>
      </c>
      <c r="AG5" s="788" t="s">
        <v>1440</v>
      </c>
      <c r="AH5" s="789" t="s">
        <v>1540</v>
      </c>
      <c r="AI5" s="1958" t="s">
        <v>1541</v>
      </c>
      <c r="AJ5" s="1959"/>
      <c r="AK5" s="1961"/>
      <c r="AL5" s="790" t="s">
        <v>1456</v>
      </c>
      <c r="AM5" s="787" t="s">
        <v>1457</v>
      </c>
      <c r="AN5" s="787" t="s">
        <v>1458</v>
      </c>
      <c r="AO5" s="787" t="s">
        <v>1459</v>
      </c>
      <c r="AP5" s="787" t="s">
        <v>1460</v>
      </c>
      <c r="AQ5" s="787" t="s">
        <v>1461</v>
      </c>
      <c r="AR5" s="787" t="s">
        <v>1462</v>
      </c>
      <c r="AS5" s="787" t="s">
        <v>1463</v>
      </c>
      <c r="AT5" s="787" t="s">
        <v>1464</v>
      </c>
      <c r="AU5" s="787" t="s">
        <v>1465</v>
      </c>
      <c r="AV5" s="787" t="s">
        <v>1466</v>
      </c>
      <c r="AW5" s="791" t="s">
        <v>1542</v>
      </c>
      <c r="AX5" s="791" t="s">
        <v>1467</v>
      </c>
      <c r="AY5" s="791" t="s">
        <v>1543</v>
      </c>
      <c r="AZ5" s="791" t="s">
        <v>1544</v>
      </c>
      <c r="BA5" s="792"/>
      <c r="BB5" s="1966"/>
      <c r="BC5" s="793" t="s">
        <v>1468</v>
      </c>
      <c r="BD5" s="793" t="s">
        <v>1469</v>
      </c>
      <c r="BE5" s="794" t="s">
        <v>1470</v>
      </c>
      <c r="BF5" s="1968"/>
      <c r="BG5" s="788" t="s">
        <v>1545</v>
      </c>
      <c r="BH5" s="788" t="s">
        <v>1546</v>
      </c>
      <c r="BI5" s="788" t="s">
        <v>1547</v>
      </c>
      <c r="BJ5" s="795" t="s">
        <v>1546</v>
      </c>
      <c r="BK5" s="1952"/>
    </row>
    <row r="6" spans="1:63" s="782" customFormat="1" ht="49.2" thickBot="1">
      <c r="A6" s="796"/>
      <c r="B6" s="783"/>
      <c r="C6" s="797"/>
      <c r="D6" s="783"/>
      <c r="E6" s="783"/>
      <c r="F6" s="1954"/>
      <c r="G6" s="798"/>
      <c r="H6" s="799" t="s">
        <v>1548</v>
      </c>
      <c r="I6" s="800"/>
      <c r="J6" s="801"/>
      <c r="K6" s="799" t="s">
        <v>1548</v>
      </c>
      <c r="L6" s="801"/>
      <c r="M6" s="801"/>
      <c r="N6" s="801"/>
      <c r="O6" s="801"/>
      <c r="P6" s="799" t="s">
        <v>1548</v>
      </c>
      <c r="Q6" s="801"/>
      <c r="R6" s="801"/>
      <c r="S6" s="801"/>
      <c r="T6" s="799" t="s">
        <v>1548</v>
      </c>
      <c r="U6" s="801"/>
      <c r="V6" s="801"/>
      <c r="W6" s="801"/>
      <c r="X6" s="801"/>
      <c r="Y6" s="801"/>
      <c r="Z6" s="801"/>
      <c r="AA6" s="801"/>
      <c r="AB6" s="801"/>
      <c r="AC6" s="801"/>
      <c r="AD6" s="799" t="s">
        <v>1548</v>
      </c>
      <c r="AE6" s="801"/>
      <c r="AF6" s="801"/>
      <c r="AG6" s="801"/>
      <c r="AH6" s="789"/>
      <c r="AI6" s="801"/>
      <c r="AJ6" s="799" t="s">
        <v>1548</v>
      </c>
      <c r="AK6" s="783"/>
      <c r="AL6" s="801"/>
      <c r="AM6" s="801"/>
      <c r="AN6" s="801"/>
      <c r="AO6" s="801"/>
      <c r="AP6" s="801"/>
      <c r="AQ6" s="801"/>
      <c r="AR6" s="801"/>
      <c r="AS6" s="801"/>
      <c r="AT6" s="801"/>
      <c r="AU6" s="801"/>
      <c r="AV6" s="801"/>
      <c r="AW6" s="801"/>
      <c r="AX6" s="801"/>
      <c r="AY6" s="801"/>
      <c r="AZ6" s="801"/>
      <c r="BA6" s="802"/>
      <c r="BB6" s="783"/>
      <c r="BC6" s="783"/>
      <c r="BD6" s="783"/>
      <c r="BE6" s="783"/>
      <c r="BF6" s="783"/>
      <c r="BG6" s="801"/>
      <c r="BH6" s="801"/>
      <c r="BI6" s="801"/>
      <c r="BJ6" s="801"/>
      <c r="BK6" s="803"/>
    </row>
    <row r="7" spans="1:63" s="804" customFormat="1" ht="40.5" customHeight="1">
      <c r="A7" s="805">
        <f>表紙!E2</f>
        <v>0</v>
      </c>
      <c r="B7" s="771">
        <f>'様式4（全般事項）'!R207</f>
        <v>0</v>
      </c>
      <c r="C7" s="806" t="str">
        <f>'様式4（全般事項）'!R208</f>
        <v/>
      </c>
      <c r="D7" s="771">
        <f>'様式４(機能別)'!J207</f>
        <v>0</v>
      </c>
      <c r="E7" s="771">
        <f>'様式４(機能別)'!J208</f>
        <v>0</v>
      </c>
      <c r="F7" s="771">
        <f>'様式4（全般事項）'!R229</f>
        <v>0</v>
      </c>
      <c r="G7" s="771">
        <f>'様式4（全般事項）'!R230</f>
        <v>0</v>
      </c>
      <c r="H7" s="771">
        <f>'様式4（全般事項）'!R231</f>
        <v>0</v>
      </c>
      <c r="I7" s="771">
        <f>'様式4（全般事項）'!R233</f>
        <v>0</v>
      </c>
      <c r="J7" s="771">
        <f>'様式4（全般事項）'!R234</f>
        <v>0</v>
      </c>
      <c r="K7" s="771">
        <f>'様式4（全般事項）'!R235</f>
        <v>0</v>
      </c>
      <c r="L7" s="771">
        <f>'様式4（全般事項）'!R236</f>
        <v>0</v>
      </c>
      <c r="M7" s="771">
        <f>'様式4（全般事項）'!R237</f>
        <v>0</v>
      </c>
      <c r="N7" s="771">
        <f>'様式4（全般事項）'!R224</f>
        <v>0</v>
      </c>
      <c r="O7" s="771">
        <f>'様式4（全般事項）'!R225</f>
        <v>0</v>
      </c>
      <c r="P7" s="771">
        <f>'様式4（全般事項）'!R226</f>
        <v>0</v>
      </c>
      <c r="Q7" s="771">
        <f>'様式4（全般事項）'!R227</f>
        <v>0</v>
      </c>
      <c r="R7" s="771">
        <f>'様式4（全般事項）'!R249</f>
        <v>0</v>
      </c>
      <c r="S7" s="771">
        <f>'様式4（全般事項）'!R250</f>
        <v>0</v>
      </c>
      <c r="T7" s="771">
        <f>'様式4（全般事項）'!R251</f>
        <v>0</v>
      </c>
      <c r="U7" s="771">
        <f>'様式4（全般事項）'!R252</f>
        <v>0</v>
      </c>
      <c r="V7" s="771">
        <f>'様式4（全般事項）'!R253</f>
        <v>0</v>
      </c>
      <c r="W7" s="771">
        <f>'様式4（全般事項）'!R239</f>
        <v>0</v>
      </c>
      <c r="X7" s="771">
        <f>'様式4（全般事項）'!R240</f>
        <v>0</v>
      </c>
      <c r="Y7" s="771">
        <f>'様式4（全般事項）'!R241</f>
        <v>0</v>
      </c>
      <c r="Z7" s="771">
        <f>'様式4（全般事項）'!R242</f>
        <v>0</v>
      </c>
      <c r="AA7" s="771">
        <f>'様式4（全般事項）'!R243</f>
        <v>0</v>
      </c>
      <c r="AB7" s="771">
        <f>'様式4（全般事項）'!R245</f>
        <v>0</v>
      </c>
      <c r="AC7" s="771">
        <f>'様式4（全般事項）'!R246</f>
        <v>0</v>
      </c>
      <c r="AD7" s="771">
        <f>'様式4（全般事項）'!R247</f>
        <v>0</v>
      </c>
      <c r="AE7" s="771">
        <f>'様式4（全般事項）'!R255</f>
        <v>0</v>
      </c>
      <c r="AF7" s="771">
        <f>'様式4（全般事項）'!R256</f>
        <v>0</v>
      </c>
      <c r="AG7" s="771">
        <f>'様式4（全般事項）'!R258</f>
        <v>0</v>
      </c>
      <c r="AH7" s="771">
        <f>'様式4（全般事項）'!R260</f>
        <v>0</v>
      </c>
      <c r="AI7" s="771">
        <f>'様式4（全般事項）'!R261</f>
        <v>0</v>
      </c>
      <c r="AJ7" s="771">
        <f>'様式4（全般事項）'!R262</f>
        <v>0</v>
      </c>
      <c r="AK7" s="821"/>
      <c r="AL7" s="771">
        <f>'様式4（全般事項）'!R266</f>
        <v>0</v>
      </c>
      <c r="AM7" s="771">
        <f>'様式4（全般事項）'!R267</f>
        <v>0</v>
      </c>
      <c r="AN7" s="771">
        <f>'様式4（全般事項）'!R268</f>
        <v>0</v>
      </c>
      <c r="AO7" s="771">
        <f>'様式4（全般事項）'!R269</f>
        <v>0</v>
      </c>
      <c r="AP7" s="771">
        <f>'様式4（全般事項）'!R270</f>
        <v>0</v>
      </c>
      <c r="AQ7" s="771">
        <f>'様式4（全般事項）'!R271</f>
        <v>0</v>
      </c>
      <c r="AR7" s="771">
        <f>'様式4（全般事項）'!R272</f>
        <v>0</v>
      </c>
      <c r="AS7" s="771">
        <f>'様式4（全般事項）'!R275</f>
        <v>0</v>
      </c>
      <c r="AT7" s="771">
        <f>'様式4（全般事項）'!R276</f>
        <v>0</v>
      </c>
      <c r="AU7" s="771">
        <f>'様式4（全般事項）'!R277</f>
        <v>0</v>
      </c>
      <c r="AV7" s="771">
        <f>'様式4（全般事項）'!R278</f>
        <v>0</v>
      </c>
      <c r="AW7" s="771">
        <f>'様式4（全般事項）'!R281</f>
        <v>0</v>
      </c>
      <c r="AX7" s="771">
        <f>'様式4（全般事項）'!R282</f>
        <v>0</v>
      </c>
      <c r="AY7" s="771">
        <f>'様式4（全般事項）'!R279</f>
        <v>0</v>
      </c>
      <c r="AZ7" s="771">
        <f>'様式4（全般事項）'!R280</f>
        <v>0</v>
      </c>
      <c r="BA7" s="771">
        <f>'様式４(機能別)'!J209</f>
        <v>0</v>
      </c>
      <c r="BB7" s="804">
        <f>'様式４(機能別)'!J211</f>
        <v>0</v>
      </c>
      <c r="BC7" s="804">
        <f>'様式4（全般事項）'!R284</f>
        <v>0</v>
      </c>
      <c r="BD7" s="804">
        <f>'様式4（全般事項）'!R285</f>
        <v>0</v>
      </c>
      <c r="BE7" s="804">
        <f>'様式4（全般事項）'!R286</f>
        <v>0</v>
      </c>
      <c r="BF7" s="804">
        <f>別紙11相談内容!C8</f>
        <v>0</v>
      </c>
      <c r="BG7" s="821"/>
      <c r="BH7" s="821"/>
      <c r="BI7" s="821"/>
      <c r="BJ7" s="821"/>
      <c r="BK7" s="809">
        <f>'様式４(機能別)'!J212</f>
        <v>0</v>
      </c>
    </row>
    <row r="8" spans="1:63" s="804" customFormat="1" ht="188.25" customHeight="1">
      <c r="A8" s="805"/>
      <c r="B8" s="771"/>
      <c r="C8" s="807"/>
      <c r="D8" s="771"/>
      <c r="E8" s="771"/>
      <c r="F8" s="771"/>
      <c r="G8" s="771"/>
      <c r="H8" s="771"/>
      <c r="I8" s="771"/>
      <c r="J8" s="771"/>
      <c r="K8" s="771"/>
      <c r="L8" s="771"/>
      <c r="M8" s="771"/>
      <c r="N8" s="771"/>
      <c r="O8" s="771"/>
      <c r="P8" s="771"/>
      <c r="Q8" s="771"/>
      <c r="R8" s="771"/>
      <c r="S8" s="771"/>
      <c r="T8" s="771"/>
      <c r="U8" s="771"/>
      <c r="V8" s="771"/>
      <c r="W8" s="771"/>
      <c r="X8" s="771"/>
      <c r="Y8" s="771"/>
      <c r="Z8" s="771"/>
      <c r="AA8" s="771"/>
      <c r="AB8" s="771"/>
      <c r="AC8" s="771"/>
      <c r="AD8" s="771"/>
      <c r="AE8" s="771"/>
      <c r="AF8" s="771"/>
      <c r="AG8" s="771"/>
      <c r="AH8" s="771"/>
      <c r="AI8" s="771"/>
      <c r="AJ8" s="771"/>
      <c r="AK8" s="771"/>
      <c r="AL8" s="771"/>
      <c r="AM8" s="771"/>
      <c r="AN8" s="771"/>
      <c r="AO8" s="771"/>
      <c r="AP8" s="771"/>
      <c r="AQ8" s="771"/>
      <c r="AR8" s="771"/>
      <c r="AS8" s="771"/>
      <c r="AT8" s="771"/>
      <c r="AU8" s="771"/>
      <c r="AV8" s="771"/>
      <c r="AW8" s="771"/>
      <c r="AX8" s="771"/>
      <c r="AY8" s="771"/>
      <c r="AZ8" s="771"/>
      <c r="BA8" s="771"/>
    </row>
    <row r="9" spans="1:63" s="804" customFormat="1">
      <c r="A9" s="805"/>
      <c r="B9" s="771"/>
      <c r="C9" s="806"/>
      <c r="D9" s="771"/>
      <c r="E9" s="771"/>
      <c r="F9" s="771"/>
      <c r="G9" s="771"/>
      <c r="H9" s="771"/>
      <c r="I9" s="771"/>
      <c r="J9" s="771"/>
      <c r="K9" s="771"/>
      <c r="L9" s="771"/>
      <c r="M9" s="771"/>
      <c r="N9" s="771"/>
      <c r="O9" s="771"/>
      <c r="P9" s="771"/>
      <c r="Q9" s="771"/>
      <c r="R9" s="771"/>
      <c r="S9" s="771"/>
      <c r="T9" s="771"/>
      <c r="U9" s="771"/>
      <c r="V9" s="771"/>
      <c r="W9" s="771"/>
      <c r="X9" s="771"/>
      <c r="Y9" s="771"/>
      <c r="Z9" s="771"/>
      <c r="AA9" s="771"/>
      <c r="AB9" s="771"/>
      <c r="AC9" s="771"/>
      <c r="AD9" s="771"/>
      <c r="AE9" s="771"/>
      <c r="AF9" s="771"/>
      <c r="AG9" s="771"/>
      <c r="AH9" s="771"/>
      <c r="AI9" s="771"/>
      <c r="AJ9" s="771"/>
      <c r="AK9" s="771"/>
      <c r="AL9" s="771"/>
      <c r="AM9" s="771"/>
      <c r="AN9" s="771"/>
      <c r="AO9" s="771"/>
      <c r="AP9" s="771"/>
      <c r="AQ9" s="771"/>
      <c r="AR9" s="771"/>
      <c r="AS9" s="771"/>
      <c r="AT9" s="771"/>
      <c r="AU9" s="771"/>
      <c r="AV9" s="771"/>
      <c r="AW9" s="771"/>
      <c r="AX9" s="771"/>
      <c r="AY9" s="771"/>
      <c r="AZ9" s="771"/>
      <c r="BA9" s="771"/>
    </row>
    <row r="10" spans="1:63" s="804" customFormat="1">
      <c r="A10" s="805"/>
      <c r="B10" s="771"/>
      <c r="C10" s="806"/>
      <c r="D10" s="771"/>
      <c r="E10" s="771"/>
      <c r="F10" s="771"/>
      <c r="G10" s="771"/>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1"/>
      <c r="AY10" s="771"/>
      <c r="AZ10" s="771"/>
      <c r="BA10" s="771"/>
    </row>
    <row r="11" spans="1:63" s="804" customFormat="1">
      <c r="A11" s="805"/>
      <c r="B11" s="771"/>
      <c r="C11" s="806"/>
      <c r="D11" s="771"/>
      <c r="E11" s="771"/>
      <c r="F11" s="771"/>
      <c r="G11" s="771"/>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1"/>
      <c r="AY11" s="771"/>
      <c r="AZ11" s="771"/>
      <c r="BA11" s="771"/>
    </row>
    <row r="12" spans="1:63" s="804" customFormat="1">
      <c r="A12" s="805"/>
      <c r="B12" s="771"/>
      <c r="C12" s="808"/>
      <c r="D12" s="771"/>
      <c r="E12" s="771"/>
      <c r="F12" s="771"/>
      <c r="G12" s="771"/>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1"/>
      <c r="AK12" s="771"/>
      <c r="AL12" s="771"/>
      <c r="AM12" s="771"/>
      <c r="AN12" s="771"/>
      <c r="AO12" s="771"/>
      <c r="AP12" s="771"/>
      <c r="AQ12" s="771"/>
      <c r="AR12" s="771"/>
      <c r="AS12" s="771"/>
      <c r="AT12" s="771"/>
      <c r="AU12" s="771"/>
      <c r="AV12" s="771"/>
      <c r="AW12" s="771"/>
      <c r="AX12" s="771"/>
      <c r="AY12" s="771"/>
      <c r="AZ12" s="771"/>
      <c r="BA12" s="771"/>
    </row>
    <row r="14" spans="1:63" ht="15" customHeight="1">
      <c r="C14" s="771"/>
    </row>
    <row r="15" spans="1:63">
      <c r="C15" s="771"/>
    </row>
    <row r="16" spans="1:63">
      <c r="C16" s="771"/>
    </row>
    <row r="17" spans="3:3">
      <c r="C17" s="771"/>
    </row>
    <row r="18" spans="3:3">
      <c r="C18" s="771"/>
    </row>
    <row r="19" spans="3:3">
      <c r="C19" s="771"/>
    </row>
    <row r="20" spans="3:3">
      <c r="C20" s="771"/>
    </row>
    <row r="21" spans="3:3">
      <c r="C21" s="771"/>
    </row>
    <row r="22" spans="3:3">
      <c r="C22" s="771"/>
    </row>
    <row r="23" spans="3:3">
      <c r="C23" s="771"/>
    </row>
    <row r="24" spans="3:3">
      <c r="C24" s="771"/>
    </row>
  </sheetData>
  <autoFilter ref="A5:BK6" xr:uid="{00000000-0009-0000-0000-00001C000000}"/>
  <mergeCells count="34">
    <mergeCell ref="A3:A5"/>
    <mergeCell ref="B3:C3"/>
    <mergeCell ref="E3:AI3"/>
    <mergeCell ref="AK3:AZ3"/>
    <mergeCell ref="W4:AA4"/>
    <mergeCell ref="AB4:AC4"/>
    <mergeCell ref="AE4:AF4"/>
    <mergeCell ref="AH4:AI4"/>
    <mergeCell ref="BB3:BE3"/>
    <mergeCell ref="BG3:BJ3"/>
    <mergeCell ref="B4:B5"/>
    <mergeCell ref="C4:C5"/>
    <mergeCell ref="D4:D5"/>
    <mergeCell ref="E4:E5"/>
    <mergeCell ref="F4:H4"/>
    <mergeCell ref="I4:M4"/>
    <mergeCell ref="N4:Q4"/>
    <mergeCell ref="R4:V4"/>
    <mergeCell ref="BG4:BH4"/>
    <mergeCell ref="BI4:BJ4"/>
    <mergeCell ref="BK4:BK5"/>
    <mergeCell ref="F5:F6"/>
    <mergeCell ref="G5:H5"/>
    <mergeCell ref="J5:K5"/>
    <mergeCell ref="O5:P5"/>
    <mergeCell ref="S5:T5"/>
    <mergeCell ref="AC5:AD5"/>
    <mergeCell ref="AI5:AJ5"/>
    <mergeCell ref="AK4:AK5"/>
    <mergeCell ref="AL4:AR4"/>
    <mergeCell ref="AS4:AZ4"/>
    <mergeCell ref="BB4:BB5"/>
    <mergeCell ref="BC4:BE4"/>
    <mergeCell ref="BF4:BF5"/>
  </mergeCells>
  <phoneticPr fontId="8"/>
  <pageMargins left="0.70866141732283472" right="0.31496062992125984" top="0.35433070866141736" bottom="0.35433070866141736" header="0" footer="0"/>
  <pageSetup paperSize="8" scale="24" fitToHeight="0" orientation="landscape" r:id="rId1"/>
  <rowBreaks count="1" manualBreakCount="1">
    <brk id="10" max="16383"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pageSetUpPr fitToPage="1"/>
  </sheetPr>
  <dimension ref="A1:O47"/>
  <sheetViews>
    <sheetView showZeros="0" view="pageBreakPreview" zoomScaleNormal="115" zoomScaleSheetLayoutView="100" workbookViewId="0">
      <selection activeCell="E2" sqref="E2:F2"/>
    </sheetView>
  </sheetViews>
  <sheetFormatPr defaultColWidth="9" defaultRowHeight="14.4"/>
  <cols>
    <col min="1" max="1" width="3.6640625" style="3" customWidth="1"/>
    <col min="2" max="3" width="8.6640625" style="3" customWidth="1"/>
    <col min="4" max="4" width="10.6640625" style="23" customWidth="1"/>
    <col min="5" max="5" width="36.109375" style="23" customWidth="1"/>
    <col min="6" max="6" width="52.77734375" style="4" customWidth="1"/>
    <col min="7" max="7" width="3.77734375" style="15" customWidth="1"/>
    <col min="8" max="8" width="83.6640625" style="80" bestFit="1" customWidth="1"/>
    <col min="9" max="13" width="9" style="58"/>
    <col min="14" max="16384" width="9" style="3"/>
  </cols>
  <sheetData>
    <row r="1" spans="1:15" s="10" customFormat="1" ht="16.8" thickBot="1">
      <c r="A1" s="1092"/>
      <c r="B1" s="491" t="s">
        <v>1617</v>
      </c>
      <c r="C1" s="491"/>
      <c r="D1" s="491"/>
      <c r="E1" s="491"/>
      <c r="F1" s="1092"/>
      <c r="G1" s="14"/>
      <c r="H1" s="122"/>
      <c r="I1" s="63"/>
      <c r="J1" s="63"/>
      <c r="K1" s="63"/>
      <c r="L1" s="63"/>
      <c r="M1" s="63"/>
      <c r="N1" s="63"/>
      <c r="O1" s="63"/>
    </row>
    <row r="2" spans="1:15" ht="24" customHeight="1" thickBot="1">
      <c r="A2" s="161"/>
      <c r="B2" s="161"/>
      <c r="C2" s="161"/>
      <c r="D2" s="1093" t="s">
        <v>180</v>
      </c>
      <c r="E2" s="1310"/>
      <c r="F2" s="1311"/>
      <c r="H2" s="50" t="s">
        <v>181</v>
      </c>
      <c r="I2" s="64"/>
      <c r="N2" s="58"/>
      <c r="O2" s="58"/>
    </row>
    <row r="3" spans="1:15" ht="24" customHeight="1" thickBot="1">
      <c r="A3" s="161"/>
      <c r="B3" s="161"/>
      <c r="C3" s="161"/>
      <c r="D3" s="1093" t="s">
        <v>182</v>
      </c>
      <c r="E3" s="1317"/>
      <c r="F3" s="1318"/>
      <c r="H3" s="51"/>
      <c r="I3" s="1308"/>
      <c r="J3" s="1309"/>
      <c r="K3" s="1309"/>
      <c r="L3" s="1309"/>
      <c r="M3" s="1309"/>
      <c r="N3" s="1309"/>
      <c r="O3" s="1309"/>
    </row>
    <row r="4" spans="1:15" customFormat="1" ht="13.5" customHeight="1">
      <c r="A4" s="151"/>
      <c r="B4" s="151"/>
      <c r="C4" s="151"/>
      <c r="D4" s="151"/>
      <c r="E4" s="151"/>
      <c r="F4" s="151"/>
      <c r="G4" s="8"/>
      <c r="H4" s="51"/>
      <c r="I4" s="30"/>
      <c r="J4" s="30"/>
      <c r="K4" s="30"/>
      <c r="L4" s="30"/>
      <c r="M4" s="30"/>
      <c r="N4" s="30"/>
      <c r="O4" s="30"/>
    </row>
    <row r="5" spans="1:15" customFormat="1" ht="24" customHeight="1">
      <c r="A5" s="161"/>
      <c r="B5" s="1094"/>
      <c r="C5" s="742"/>
      <c r="D5" s="1095" t="s">
        <v>1412</v>
      </c>
      <c r="E5" s="1313">
        <f>'様式4（全般事項）'!G5</f>
        <v>0</v>
      </c>
      <c r="F5" s="1314"/>
      <c r="G5" s="8"/>
      <c r="H5" s="51"/>
      <c r="I5" s="30"/>
      <c r="J5" s="30"/>
      <c r="K5" s="30"/>
      <c r="L5" s="30"/>
      <c r="M5" s="30"/>
      <c r="N5" s="30"/>
      <c r="O5" s="30"/>
    </row>
    <row r="6" spans="1:15" ht="5.0999999999999996" customHeight="1">
      <c r="A6" s="161"/>
      <c r="B6" s="1096"/>
      <c r="C6" s="1096"/>
      <c r="D6" s="172"/>
      <c r="E6" s="172"/>
      <c r="F6" s="1097"/>
      <c r="H6" s="51"/>
    </row>
    <row r="7" spans="1:15" ht="5.0999999999999996" customHeight="1">
      <c r="A7" s="1098"/>
      <c r="B7" s="1098"/>
      <c r="C7" s="1098"/>
      <c r="D7" s="1099"/>
      <c r="E7" s="1099"/>
      <c r="F7" s="1100"/>
      <c r="H7" s="51"/>
    </row>
    <row r="8" spans="1:15" s="5" customFormat="1" ht="19.2">
      <c r="A8" s="210"/>
      <c r="B8" s="1101" t="s">
        <v>183</v>
      </c>
      <c r="C8" s="210"/>
      <c r="D8" s="1102" t="s">
        <v>1693</v>
      </c>
      <c r="E8" s="1103"/>
      <c r="F8" s="1104"/>
      <c r="G8" s="9"/>
      <c r="H8" s="51"/>
      <c r="I8" s="31"/>
      <c r="J8" s="31"/>
      <c r="K8" s="31"/>
      <c r="L8" s="31"/>
      <c r="M8" s="31"/>
    </row>
    <row r="9" spans="1:15" s="11" customFormat="1" ht="15" customHeight="1">
      <c r="A9" s="1105"/>
      <c r="B9" s="1106" t="str">
        <f>IF(OR('様式3（連絡先）'!B3="",'様式3（連絡先）'!B4="",'様式3（連絡先）'!B5="",'様式3（連絡先）'!B6="",'様式3（連絡先）'!B7="",'様式3（連絡先）'!B8=""),"未入力あり","入力済")</f>
        <v>未入力あり</v>
      </c>
      <c r="C9" s="1105"/>
      <c r="D9" s="1107" t="s">
        <v>184</v>
      </c>
      <c r="E9" s="1107"/>
      <c r="F9" s="1108" t="s">
        <v>185</v>
      </c>
      <c r="G9" s="7"/>
      <c r="H9" s="51"/>
      <c r="I9" s="42"/>
      <c r="J9" s="65"/>
      <c r="K9" s="65"/>
      <c r="L9" s="65"/>
      <c r="M9" s="65"/>
    </row>
    <row r="10" spans="1:15" s="11" customFormat="1" ht="15" customHeight="1">
      <c r="A10" s="1105"/>
      <c r="B10" s="17" t="str">
        <f>IF('様式4（全般事項）'!V1="✔チェック欄に未入力なし","入力済","未入力あり")</f>
        <v>未入力あり</v>
      </c>
      <c r="C10" s="1105"/>
      <c r="D10" s="1107" t="s">
        <v>186</v>
      </c>
      <c r="E10" s="1107"/>
      <c r="F10" s="1108" t="s">
        <v>187</v>
      </c>
      <c r="G10" s="7"/>
      <c r="H10" s="51"/>
      <c r="I10" s="66"/>
      <c r="J10" s="65"/>
      <c r="K10" s="65"/>
      <c r="L10" s="65"/>
      <c r="M10" s="65"/>
    </row>
    <row r="11" spans="1:15" s="11" customFormat="1" ht="15" customHeight="1">
      <c r="A11" s="1105"/>
      <c r="B11" s="17" t="str">
        <f>IF('様式４(機能別)'!K2="未入力があります。","未入力あり","入力済")</f>
        <v>未入力あり</v>
      </c>
      <c r="C11" s="1105"/>
      <c r="D11" s="1107" t="s">
        <v>186</v>
      </c>
      <c r="E11" s="1107"/>
      <c r="F11" s="1108" t="s">
        <v>188</v>
      </c>
      <c r="G11" s="7"/>
      <c r="H11" s="51"/>
      <c r="I11" s="65"/>
      <c r="J11" s="65"/>
      <c r="K11" s="65"/>
      <c r="L11" s="65"/>
      <c r="M11" s="65"/>
    </row>
    <row r="12" spans="1:15" customFormat="1" ht="5.0999999999999996" customHeight="1">
      <c r="A12" s="220"/>
      <c r="B12" s="220"/>
      <c r="C12" s="220"/>
      <c r="D12" s="1109"/>
      <c r="E12" s="1109"/>
      <c r="F12" s="221"/>
      <c r="G12" s="8"/>
      <c r="H12" s="51"/>
      <c r="I12" s="30"/>
      <c r="J12" s="30"/>
      <c r="K12" s="30"/>
      <c r="L12" s="30"/>
      <c r="M12" s="30"/>
    </row>
    <row r="13" spans="1:15" s="5" customFormat="1" ht="19.5" customHeight="1">
      <c r="A13" s="210"/>
      <c r="B13" s="210"/>
      <c r="C13" s="210"/>
      <c r="D13" s="1110" t="s">
        <v>189</v>
      </c>
      <c r="E13" s="1312" t="s">
        <v>190</v>
      </c>
      <c r="F13" s="1312"/>
      <c r="G13" s="9"/>
      <c r="H13" s="51"/>
      <c r="I13" s="31"/>
      <c r="J13" s="31"/>
      <c r="K13" s="31"/>
      <c r="L13" s="31"/>
      <c r="M13" s="31"/>
    </row>
    <row r="14" spans="1:15" s="11" customFormat="1" ht="28.8">
      <c r="A14" s="1106"/>
      <c r="B14" s="1101" t="s">
        <v>191</v>
      </c>
      <c r="C14" s="1111" t="s">
        <v>192</v>
      </c>
      <c r="D14" s="1112" t="s">
        <v>193</v>
      </c>
      <c r="E14" s="1113" t="s">
        <v>194</v>
      </c>
      <c r="F14" s="1114" t="s">
        <v>195</v>
      </c>
      <c r="G14" s="7"/>
      <c r="H14" s="51"/>
      <c r="I14" s="65"/>
      <c r="J14" s="65"/>
      <c r="K14" s="65"/>
      <c r="L14" s="65"/>
      <c r="M14" s="65"/>
    </row>
    <row r="15" spans="1:15" s="11" customFormat="1" ht="49.5" customHeight="1">
      <c r="A15" s="1315" t="s">
        <v>196</v>
      </c>
      <c r="B15" s="6" t="str">
        <f>IF(別紙1未充足要件!F2="","未入力",別紙1未充足要件!F2)</f>
        <v>不要</v>
      </c>
      <c r="C15" s="1115"/>
      <c r="D15" s="1106" t="s">
        <v>197</v>
      </c>
      <c r="E15" s="1113" t="s">
        <v>198</v>
      </c>
      <c r="F15" s="1116" t="s">
        <v>1628</v>
      </c>
      <c r="G15" s="7"/>
      <c r="H15" s="51"/>
      <c r="I15" s="65"/>
      <c r="J15" s="65"/>
      <c r="K15" s="65"/>
      <c r="L15" s="65"/>
      <c r="M15" s="65"/>
    </row>
    <row r="16" spans="1:15" s="11" customFormat="1" ht="15" customHeight="1">
      <c r="A16" s="1316"/>
      <c r="B16" s="6" t="str">
        <f>IF(別紙2専門とするがんの診療状況!K2="","未入力",別紙2専門とするがんの診療状況!K2)</f>
        <v>未入力あり</v>
      </c>
      <c r="C16" s="1115"/>
      <c r="D16" s="1106" t="s">
        <v>199</v>
      </c>
      <c r="E16" s="1113" t="s">
        <v>200</v>
      </c>
      <c r="F16" s="1116" t="s">
        <v>201</v>
      </c>
      <c r="G16" s="7"/>
      <c r="H16" s="51"/>
      <c r="I16" s="65"/>
      <c r="J16" s="65"/>
      <c r="K16" s="65"/>
      <c r="L16" s="65"/>
      <c r="M16" s="65"/>
    </row>
    <row r="17" spans="1:13" s="11" customFormat="1" ht="23.4" customHeight="1">
      <c r="A17" s="1316"/>
      <c r="B17" s="6" t="str">
        <f>IF(別紙3自施設で対応しないもの!K2="","未入力",別紙3自施設で対応しないもの!K2)</f>
        <v>未入力あり</v>
      </c>
      <c r="C17" s="1115"/>
      <c r="D17" s="1106" t="s">
        <v>202</v>
      </c>
      <c r="E17" s="1113" t="s">
        <v>200</v>
      </c>
      <c r="F17" s="1116" t="s">
        <v>1629</v>
      </c>
      <c r="G17" s="7"/>
      <c r="H17" s="51"/>
      <c r="I17" s="65"/>
      <c r="J17" s="65"/>
      <c r="K17" s="65"/>
      <c r="L17" s="65"/>
      <c r="M17" s="65"/>
    </row>
    <row r="18" spans="1:13" s="11" customFormat="1" ht="15" customHeight="1">
      <c r="A18" s="1316"/>
      <c r="B18" s="6" t="str">
        <f>IF(別紙4カンファレンス!G2="","未入力あり",別紙4カンファレンス!G2)</f>
        <v>未入力あり</v>
      </c>
      <c r="C18" s="1115"/>
      <c r="D18" s="1106" t="s">
        <v>203</v>
      </c>
      <c r="E18" s="1113" t="s">
        <v>200</v>
      </c>
      <c r="F18" s="1116" t="s">
        <v>204</v>
      </c>
      <c r="G18" s="7"/>
      <c r="H18" s="51"/>
      <c r="I18" s="65"/>
      <c r="J18" s="65"/>
      <c r="K18" s="65"/>
      <c r="L18" s="65"/>
      <c r="M18" s="65"/>
    </row>
    <row r="19" spans="1:13" s="11" customFormat="1" ht="15" customHeight="1">
      <c r="A19" s="1316"/>
      <c r="B19" s="6" t="str">
        <f>IF(別紙5緩和外来!X2="","未入力あり",別紙5緩和外来!X2)</f>
        <v>未入力あり</v>
      </c>
      <c r="C19" s="1115"/>
      <c r="D19" s="1106" t="s">
        <v>205</v>
      </c>
      <c r="E19" s="1107" t="s">
        <v>200</v>
      </c>
      <c r="F19" s="1108" t="s">
        <v>206</v>
      </c>
      <c r="G19" s="7"/>
      <c r="H19" s="51"/>
      <c r="I19" s="65"/>
      <c r="J19" s="65"/>
      <c r="K19" s="65"/>
      <c r="L19" s="65"/>
      <c r="M19" s="65"/>
    </row>
    <row r="20" spans="1:13" s="11" customFormat="1" ht="15" customHeight="1">
      <c r="A20" s="1316"/>
      <c r="B20" s="6" t="str">
        <f>IF(別紙6緩和病棟!Y2="","未入力あり",別紙6緩和病棟!Y2)</f>
        <v>未入力あり</v>
      </c>
      <c r="C20" s="1115"/>
      <c r="D20" s="1106" t="s">
        <v>207</v>
      </c>
      <c r="E20" s="1113" t="s">
        <v>200</v>
      </c>
      <c r="F20" s="1108" t="s">
        <v>208</v>
      </c>
      <c r="G20" s="7"/>
      <c r="H20" s="51"/>
      <c r="I20" s="65"/>
      <c r="J20" s="65"/>
      <c r="K20" s="65"/>
      <c r="L20" s="65"/>
      <c r="M20" s="65"/>
    </row>
    <row r="21" spans="1:13" s="11" customFormat="1" ht="15" customHeight="1">
      <c r="A21" s="1316"/>
      <c r="B21" s="6" t="str">
        <f>IF(別紙7地域緩和ケア連携体制!J2="","未入力",別紙7地域緩和ケア連携体制!J2)</f>
        <v>未入力あり</v>
      </c>
      <c r="C21" s="1115"/>
      <c r="D21" s="1106" t="s">
        <v>209</v>
      </c>
      <c r="E21" s="1113" t="s">
        <v>200</v>
      </c>
      <c r="F21" s="1108" t="s">
        <v>210</v>
      </c>
      <c r="G21" s="7"/>
      <c r="H21" s="51"/>
      <c r="I21" s="65"/>
      <c r="J21" s="65"/>
      <c r="K21" s="65"/>
      <c r="L21" s="65"/>
      <c r="M21" s="65"/>
    </row>
    <row r="22" spans="1:13" s="11" customFormat="1" ht="15" customHeight="1">
      <c r="A22" s="1316"/>
      <c r="B22" s="6" t="str">
        <f>IF(別紙8緩和メンバー!F3="","未入力",別紙8緩和メンバー!F3)</f>
        <v>未入力あり</v>
      </c>
      <c r="C22" s="1115"/>
      <c r="D22" s="1106" t="s">
        <v>211</v>
      </c>
      <c r="E22" s="1113" t="s">
        <v>200</v>
      </c>
      <c r="F22" s="1108" t="s">
        <v>212</v>
      </c>
      <c r="G22" s="7"/>
      <c r="H22" s="51"/>
      <c r="I22" s="65"/>
      <c r="J22" s="65"/>
      <c r="K22" s="65"/>
      <c r="L22" s="65"/>
      <c r="M22" s="65"/>
    </row>
    <row r="23" spans="1:13" s="11" customFormat="1" ht="15" customHeight="1">
      <c r="A23" s="1316"/>
      <c r="B23" s="6" t="str">
        <f>IF(別紙9インターネット環境!Y2="","未入力",別紙9インターネット環境!Y2)</f>
        <v>未入力あり</v>
      </c>
      <c r="C23" s="1115"/>
      <c r="D23" s="1106" t="s">
        <v>213</v>
      </c>
      <c r="E23" s="1113" t="s">
        <v>200</v>
      </c>
      <c r="F23" s="1108" t="s">
        <v>214</v>
      </c>
      <c r="G23" s="7"/>
      <c r="H23" s="51"/>
      <c r="I23" s="65"/>
      <c r="J23" s="65"/>
      <c r="K23" s="65"/>
      <c r="L23" s="65"/>
      <c r="M23" s="65"/>
    </row>
    <row r="24" spans="1:13" s="11" customFormat="1" ht="15" customHeight="1">
      <c r="A24" s="1316"/>
      <c r="B24" s="6" t="str">
        <f>IF(別紙10患者の特性に応じた支援!Y2="","未入力",別紙10患者の特性に応じた支援!Y2)</f>
        <v>未入力あり</v>
      </c>
      <c r="C24" s="1115"/>
      <c r="D24" s="1106" t="s">
        <v>215</v>
      </c>
      <c r="E24" s="1113" t="s">
        <v>200</v>
      </c>
      <c r="F24" s="1108" t="s">
        <v>216</v>
      </c>
      <c r="G24" s="7"/>
      <c r="H24" s="51"/>
      <c r="I24" s="65"/>
      <c r="J24" s="65"/>
      <c r="K24" s="65"/>
      <c r="L24" s="65"/>
      <c r="M24" s="65"/>
    </row>
    <row r="25" spans="1:13" s="11" customFormat="1" ht="15" customHeight="1">
      <c r="A25" s="1316"/>
      <c r="B25" s="6" t="str">
        <f>IF(別紙11相談内容!G2="","未入力",別紙11相談内容!G2)</f>
        <v>未入力あり</v>
      </c>
      <c r="C25" s="1115"/>
      <c r="D25" s="1106" t="s">
        <v>217</v>
      </c>
      <c r="E25" s="1113" t="s">
        <v>200</v>
      </c>
      <c r="F25" s="1117" t="s">
        <v>218</v>
      </c>
      <c r="G25" s="7"/>
      <c r="H25" s="51"/>
      <c r="I25" s="65"/>
      <c r="J25" s="65"/>
      <c r="K25" s="65"/>
      <c r="L25" s="65"/>
      <c r="M25" s="65"/>
    </row>
    <row r="26" spans="1:13" s="11" customFormat="1" ht="15" customHeight="1">
      <c r="A26" s="1316"/>
      <c r="B26" s="6" t="str">
        <f>IF(別紙12相談支援センター窓口等!W2="","未入力",別紙12相談支援センター窓口等!W2)</f>
        <v>未入力あり</v>
      </c>
      <c r="C26" s="1115"/>
      <c r="D26" s="1106" t="s">
        <v>219</v>
      </c>
      <c r="E26" s="1113" t="s">
        <v>200</v>
      </c>
      <c r="F26" s="1117" t="s">
        <v>220</v>
      </c>
      <c r="G26" s="7"/>
      <c r="H26" s="51"/>
      <c r="I26" s="65"/>
      <c r="J26" s="65"/>
      <c r="K26" s="65"/>
      <c r="L26" s="65"/>
      <c r="M26" s="65"/>
    </row>
    <row r="27" spans="1:13" s="11" customFormat="1" ht="15" customHeight="1">
      <c r="A27" s="1316"/>
      <c r="B27" s="6" t="str">
        <f>IF(別紙13相談支援センター体制!I2="","未入力",別紙13相談支援センター体制!I2)</f>
        <v>未入力あり</v>
      </c>
      <c r="C27" s="1115"/>
      <c r="D27" s="1106" t="s">
        <v>221</v>
      </c>
      <c r="E27" s="1113" t="s">
        <v>200</v>
      </c>
      <c r="F27" s="1117" t="s">
        <v>222</v>
      </c>
      <c r="G27" s="7"/>
      <c r="H27" s="51"/>
      <c r="I27" s="65"/>
      <c r="J27" s="65"/>
      <c r="K27" s="65"/>
      <c r="L27" s="65"/>
      <c r="M27" s="65"/>
    </row>
    <row r="28" spans="1:13" s="11" customFormat="1" ht="15" customHeight="1">
      <c r="A28" s="1316"/>
      <c r="B28" s="6" t="str">
        <f>IF(別紙14連携協力体制!H2="","未入力",別紙14連携協力体制!H2)</f>
        <v>未入力あり</v>
      </c>
      <c r="C28" s="1115"/>
      <c r="D28" s="1106" t="s">
        <v>223</v>
      </c>
      <c r="E28" s="1113" t="s">
        <v>200</v>
      </c>
      <c r="F28" s="1117" t="s">
        <v>224</v>
      </c>
      <c r="G28" s="7"/>
      <c r="H28" s="51"/>
      <c r="I28" s="65"/>
      <c r="J28" s="65"/>
      <c r="K28" s="65"/>
      <c r="L28" s="65"/>
      <c r="M28" s="65"/>
    </row>
    <row r="29" spans="1:13" s="11" customFormat="1" ht="15" customHeight="1">
      <c r="A29" s="1316"/>
      <c r="B29" s="6" t="str">
        <f>IF(別紙15専門外来!W2="","未入力",別紙15専門外来!W2)</f>
        <v>未入力あり</v>
      </c>
      <c r="C29" s="1115"/>
      <c r="D29" s="1106" t="s">
        <v>225</v>
      </c>
      <c r="E29" s="1113" t="s">
        <v>200</v>
      </c>
      <c r="F29" s="1117" t="s">
        <v>226</v>
      </c>
      <c r="G29" s="7"/>
      <c r="H29" s="51"/>
      <c r="I29" s="65"/>
      <c r="J29" s="65"/>
      <c r="K29" s="65"/>
      <c r="L29" s="65"/>
      <c r="M29" s="65"/>
    </row>
    <row r="30" spans="1:13" s="11" customFormat="1" ht="15" customHeight="1">
      <c r="A30" s="1316"/>
      <c r="B30" s="6" t="str">
        <f>IF(別紙16院内がん登録!G2="","未入力",別紙16院内がん登録!G2)</f>
        <v>未入力あり</v>
      </c>
      <c r="C30" s="1115"/>
      <c r="D30" s="1106" t="s">
        <v>227</v>
      </c>
      <c r="E30" s="1113" t="s">
        <v>200</v>
      </c>
      <c r="F30" s="1117" t="s">
        <v>228</v>
      </c>
      <c r="G30" s="7"/>
      <c r="H30" s="51"/>
      <c r="I30" s="65"/>
      <c r="J30" s="65"/>
      <c r="K30" s="65"/>
      <c r="L30" s="65"/>
      <c r="M30" s="65"/>
    </row>
    <row r="31" spans="1:13" s="11" customFormat="1" ht="15" customHeight="1">
      <c r="A31" s="1316"/>
      <c r="B31" s="6" t="str">
        <f>IF(別紙17臨床試験・治験!T2="","未入力",別紙17臨床試験・治験!T2)</f>
        <v>未入力あり</v>
      </c>
      <c r="C31" s="1115"/>
      <c r="D31" s="1106" t="s">
        <v>229</v>
      </c>
      <c r="E31" s="1113" t="s">
        <v>200</v>
      </c>
      <c r="F31" s="1117" t="s">
        <v>230</v>
      </c>
      <c r="G31" s="7"/>
      <c r="H31" s="51"/>
      <c r="I31" s="65"/>
      <c r="J31" s="65"/>
      <c r="K31" s="65"/>
      <c r="L31" s="65"/>
      <c r="M31" s="65"/>
    </row>
    <row r="32" spans="1:13" s="11" customFormat="1" ht="15" customHeight="1">
      <c r="A32" s="1316"/>
      <c r="B32" s="6" t="str">
        <f>IF(別紙18チーム医療の提供体制!O2="","未入力",別紙18チーム医療の提供体制!O2)</f>
        <v>未入力あり</v>
      </c>
      <c r="C32" s="1118"/>
      <c r="D32" s="1106" t="s">
        <v>1610</v>
      </c>
      <c r="E32" s="1113" t="s">
        <v>200</v>
      </c>
      <c r="F32" s="1117" t="s">
        <v>232</v>
      </c>
      <c r="G32" s="7"/>
      <c r="H32" s="51"/>
      <c r="I32" s="65"/>
      <c r="J32" s="65"/>
      <c r="K32" s="65"/>
      <c r="L32" s="65"/>
      <c r="M32" s="65"/>
    </row>
    <row r="33" spans="1:13" s="11" customFormat="1" ht="15" customHeight="1">
      <c r="A33" s="1316"/>
      <c r="B33" s="6" t="str">
        <f>IF(別紙19医療安全・第三者評価!I2="","未入力",別紙19医療安全・第三者評価!I2)</f>
        <v>未入力あり</v>
      </c>
      <c r="C33" s="1118"/>
      <c r="D33" s="1106" t="s">
        <v>231</v>
      </c>
      <c r="E33" s="1113" t="s">
        <v>200</v>
      </c>
      <c r="F33" s="1117" t="s">
        <v>234</v>
      </c>
      <c r="G33" s="7"/>
      <c r="H33" s="51"/>
      <c r="I33" s="65"/>
      <c r="J33" s="65"/>
      <c r="K33" s="65"/>
      <c r="L33" s="65"/>
      <c r="M33" s="65"/>
    </row>
    <row r="34" spans="1:13" s="12" customFormat="1" ht="15" customHeight="1">
      <c r="A34" s="1316"/>
      <c r="B34" s="6" t="str">
        <f>IF(別紙20歯科との連携!I1="","未入力あり",別紙20歯科との連携!I1)</f>
        <v>未入力あり</v>
      </c>
      <c r="C34" s="1119"/>
      <c r="D34" s="1106" t="s">
        <v>233</v>
      </c>
      <c r="E34" s="1113" t="s">
        <v>200</v>
      </c>
      <c r="F34" s="1108" t="s">
        <v>1520</v>
      </c>
      <c r="G34" s="16"/>
      <c r="H34" s="51"/>
      <c r="I34" s="65"/>
      <c r="J34" s="65"/>
      <c r="K34" s="67"/>
      <c r="L34" s="67"/>
      <c r="M34" s="67"/>
    </row>
    <row r="35" spans="1:13" s="12" customFormat="1" ht="15" customHeight="1">
      <c r="A35" s="1120"/>
      <c r="B35" s="6" t="str">
        <f>IF(別紙21地域連携カンファ開催状況!I2="","未入力あり",別紙21地域連携カンファ開催状況!I2)</f>
        <v>未入力あり</v>
      </c>
      <c r="C35" s="1119"/>
      <c r="D35" s="1106" t="s">
        <v>235</v>
      </c>
      <c r="E35" s="1113" t="s">
        <v>200</v>
      </c>
      <c r="F35" s="1108" t="s">
        <v>1519</v>
      </c>
      <c r="G35" s="16"/>
      <c r="H35" s="51"/>
      <c r="I35" s="65"/>
      <c r="J35" s="65"/>
      <c r="K35" s="67"/>
      <c r="L35" s="67"/>
      <c r="M35" s="67"/>
    </row>
    <row r="36" spans="1:13" s="11" customFormat="1" ht="15" customHeight="1">
      <c r="A36" s="1121"/>
      <c r="B36" s="1121"/>
      <c r="C36" s="1121"/>
      <c r="D36" s="1121"/>
      <c r="E36" s="1122"/>
      <c r="F36" s="1123"/>
      <c r="G36" s="7"/>
      <c r="H36" s="123"/>
      <c r="I36" s="65"/>
      <c r="J36" s="65"/>
      <c r="K36" s="65"/>
      <c r="L36" s="65"/>
      <c r="M36" s="65"/>
    </row>
    <row r="37" spans="1:13" s="12" customFormat="1" ht="15" customHeight="1">
      <c r="A37" s="47"/>
      <c r="B37" s="47"/>
      <c r="C37" s="47"/>
      <c r="D37" s="47"/>
      <c r="E37" s="48"/>
      <c r="F37" s="49"/>
      <c r="G37" s="16"/>
      <c r="H37" s="124"/>
      <c r="I37" s="65"/>
      <c r="J37" s="65"/>
      <c r="K37" s="67"/>
      <c r="L37" s="67"/>
      <c r="M37" s="67"/>
    </row>
    <row r="38" spans="1:13" s="11" customFormat="1" ht="15" customHeight="1">
      <c r="A38" s="47"/>
      <c r="B38" s="47"/>
      <c r="C38" s="47"/>
      <c r="D38" s="47"/>
      <c r="E38" s="48"/>
      <c r="F38" s="49"/>
      <c r="G38" s="7"/>
      <c r="H38" s="125"/>
      <c r="I38" s="65"/>
      <c r="J38" s="65"/>
      <c r="K38" s="65"/>
      <c r="L38" s="65"/>
      <c r="M38" s="65"/>
    </row>
    <row r="39" spans="1:13" s="11" customFormat="1" ht="15" customHeight="1">
      <c r="A39" s="47"/>
      <c r="B39" s="47"/>
      <c r="C39" s="47"/>
      <c r="D39" s="47"/>
      <c r="E39" s="48"/>
      <c r="F39" s="49"/>
      <c r="G39" s="7"/>
      <c r="H39" s="125"/>
      <c r="I39" s="65"/>
      <c r="J39" s="65"/>
      <c r="K39" s="65"/>
      <c r="L39" s="65"/>
      <c r="M39" s="65"/>
    </row>
    <row r="40" spans="1:13" ht="15" customHeight="1">
      <c r="A40" s="47"/>
      <c r="B40" s="47"/>
      <c r="C40" s="47"/>
      <c r="D40" s="47"/>
      <c r="E40" s="48"/>
      <c r="F40" s="49"/>
      <c r="H40" s="125"/>
      <c r="I40" s="65"/>
      <c r="J40" s="65"/>
    </row>
    <row r="41" spans="1:13" ht="15" customHeight="1">
      <c r="A41" s="47"/>
      <c r="B41" s="47"/>
      <c r="C41" s="47"/>
      <c r="D41" s="47"/>
      <c r="E41" s="48"/>
      <c r="F41" s="49"/>
      <c r="H41" s="125"/>
      <c r="I41" s="65"/>
      <c r="J41" s="65"/>
    </row>
    <row r="42" spans="1:13" s="12" customFormat="1" ht="15" customHeight="1">
      <c r="A42" s="47"/>
      <c r="B42" s="47"/>
      <c r="C42" s="47"/>
      <c r="D42" s="47"/>
      <c r="E42" s="48"/>
      <c r="F42" s="49"/>
      <c r="G42" s="16"/>
      <c r="H42" s="125"/>
      <c r="I42" s="65"/>
      <c r="J42" s="65"/>
      <c r="K42" s="67"/>
      <c r="L42" s="67"/>
      <c r="M42" s="67"/>
    </row>
    <row r="43" spans="1:13" s="11" customFormat="1" ht="15" customHeight="1">
      <c r="A43" s="47"/>
      <c r="B43" s="47"/>
      <c r="C43" s="47"/>
      <c r="D43" s="47"/>
      <c r="E43" s="48"/>
      <c r="F43" s="49"/>
      <c r="G43" s="7"/>
      <c r="H43" s="125"/>
      <c r="I43" s="65"/>
      <c r="J43" s="65"/>
      <c r="K43" s="65"/>
      <c r="L43" s="65"/>
      <c r="M43" s="65"/>
    </row>
    <row r="44" spans="1:13">
      <c r="A44" s="47"/>
      <c r="B44" s="47"/>
      <c r="C44" s="47"/>
      <c r="D44" s="47"/>
      <c r="E44" s="48"/>
      <c r="F44" s="49"/>
      <c r="H44" s="125"/>
      <c r="I44" s="65"/>
      <c r="J44" s="65"/>
    </row>
    <row r="45" spans="1:13">
      <c r="A45" s="47"/>
      <c r="B45" s="47"/>
      <c r="C45" s="47"/>
      <c r="D45" s="47"/>
      <c r="E45" s="48"/>
      <c r="F45" s="49"/>
      <c r="H45" s="125"/>
      <c r="I45" s="65"/>
      <c r="J45" s="65"/>
    </row>
    <row r="46" spans="1:13">
      <c r="B46"/>
      <c r="C46"/>
      <c r="D46" s="1"/>
      <c r="E46" s="1"/>
      <c r="F46" s="13"/>
    </row>
    <row r="47" spans="1:13">
      <c r="B47"/>
      <c r="C47"/>
      <c r="D47" s="1"/>
      <c r="E47" s="1"/>
      <c r="F47" s="13"/>
    </row>
  </sheetData>
  <sheetProtection algorithmName="SHA-512" hashValue="PWsQweBbe5QesEHxZANLCghRaD8GsaWgLcww9FBhUzXJ/up+RHEzD1BU2J4Bp8PK4OaNn5ermp3ea2+B1T0Jfg==" saltValue="3FlN45lF4Sw/okB31jkIWQ==" spinCount="100000" sheet="1" selectLockedCells="1"/>
  <mergeCells count="6">
    <mergeCell ref="I3:O3"/>
    <mergeCell ref="E2:F2"/>
    <mergeCell ref="E13:F13"/>
    <mergeCell ref="E5:F5"/>
    <mergeCell ref="A15:A34"/>
    <mergeCell ref="E3:F3"/>
  </mergeCells>
  <phoneticPr fontId="8"/>
  <conditionalFormatting sqref="A36:C45 B15:C17 B21:C31 B33:C34 C19:C20">
    <cfRule type="cellIs" dxfId="75" priority="29" stopIfTrue="1" operator="equal">
      <formula>"未入力"</formula>
    </cfRule>
  </conditionalFormatting>
  <conditionalFormatting sqref="E5:F5">
    <cfRule type="containsText" dxfId="74" priority="80" stopIfTrue="1" operator="containsText" text="様式4（全般事項）の「１．推薦区分」を選択してください">
      <formula>NOT(ISERROR(SEARCH("様式4（全般事項）の「１．推薦区分」を選択してください",E5)))</formula>
    </cfRule>
  </conditionalFormatting>
  <conditionalFormatting sqref="C18">
    <cfRule type="cellIs" dxfId="73" priority="10" stopIfTrue="1" operator="equal">
      <formula>"未入力"</formula>
    </cfRule>
  </conditionalFormatting>
  <conditionalFormatting sqref="B32:C32">
    <cfRule type="cellIs" dxfId="72" priority="9" stopIfTrue="1" operator="equal">
      <formula>"未入力"</formula>
    </cfRule>
  </conditionalFormatting>
  <conditionalFormatting sqref="B18:B19">
    <cfRule type="cellIs" dxfId="71" priority="7" stopIfTrue="1" operator="equal">
      <formula>"未入力"</formula>
    </cfRule>
  </conditionalFormatting>
  <conditionalFormatting sqref="B20">
    <cfRule type="cellIs" dxfId="70" priority="5" stopIfTrue="1" operator="equal">
      <formula>"未入力"</formula>
    </cfRule>
  </conditionalFormatting>
  <conditionalFormatting sqref="B35:C35">
    <cfRule type="cellIs" dxfId="69" priority="4" stopIfTrue="1" operator="equal">
      <formula>"未入力"</formula>
    </cfRule>
  </conditionalFormatting>
  <conditionalFormatting sqref="B9 B15:B35">
    <cfRule type="cellIs" dxfId="68" priority="3" operator="equal">
      <formula>"未入力あり"</formula>
    </cfRule>
  </conditionalFormatting>
  <conditionalFormatting sqref="B9:B11">
    <cfRule type="cellIs" dxfId="67" priority="2" operator="equal">
      <formula>"未入力あり"</formula>
    </cfRule>
  </conditionalFormatting>
  <conditionalFormatting sqref="B34">
    <cfRule type="cellIs" dxfId="66" priority="1" stopIfTrue="1" operator="equal">
      <formula>"未入力"</formula>
    </cfRule>
  </conditionalFormatting>
  <dataValidations xWindow="574" yWindow="311" count="3">
    <dataValidation allowBlank="1" showInputMessage="1" showErrorMessage="1" prompt="指定通知書及び厚労省ホームページ上で公開するがん診療連携拠点病院等の一覧で使用する正式名称を入力して下さい。" sqref="E2:F2" xr:uid="{00000000-0002-0000-0200-000000000000}"/>
    <dataValidation allowBlank="1" showInputMessage="1" showErrorMessage="1" prompt="このセルは様式４（全般事項）のG列５行目を入力すれば反映されます。" sqref="E5:F5" xr:uid="{00000000-0002-0000-0200-000001000000}"/>
    <dataValidation allowBlank="1" showInputMessage="1" showErrorMessage="1" prompt="指定の検討会資料等における見やすさの観点から、全角20文字以内とし、●法人/▲機構/■連合会　等は省略してください。_x000a__x000a_このセルの内容が他のシートに反映されます。" sqref="E3:F3" xr:uid="{00000000-0002-0000-0200-000002000000}"/>
  </dataValidations>
  <printOptions horizontalCentered="1"/>
  <pageMargins left="0.39370078740157483" right="0.39370078740157483" top="0.59055118110236227" bottom="0.59055118110236227" header="0.35433070866141736" footer="0.27559055118110237"/>
  <pageSetup paperSize="9" scale="78" fitToHeight="0" orientation="portrait" cellComments="asDisplayed" r:id="rId1"/>
  <headerFooter>
    <oddFooter>&amp;C&amp;P/&amp;N&amp;R&amp;A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0"/>
    <pageSetUpPr fitToPage="1"/>
  </sheetPr>
  <dimension ref="A1:P11"/>
  <sheetViews>
    <sheetView showZeros="0" view="pageBreakPreview" zoomScale="85" zoomScaleNormal="100" zoomScaleSheetLayoutView="85" workbookViewId="0">
      <selection activeCell="D3" sqref="D3"/>
    </sheetView>
  </sheetViews>
  <sheetFormatPr defaultColWidth="8.88671875" defaultRowHeight="13.2"/>
  <cols>
    <col min="1" max="1" width="25.6640625" style="151" customWidth="1"/>
    <col min="2" max="2" width="68" style="151" customWidth="1"/>
    <col min="3" max="3" width="2.6640625" style="149" customWidth="1"/>
    <col min="4" max="4" width="80.6640625" style="150" customWidth="1"/>
    <col min="5" max="16" width="8.88671875" style="149"/>
    <col min="17" max="16384" width="8.88671875" style="151"/>
  </cols>
  <sheetData>
    <row r="1" spans="1:4" ht="39.9" customHeight="1">
      <c r="A1" s="1319" t="s">
        <v>236</v>
      </c>
      <c r="B1" s="1319"/>
    </row>
    <row r="2" spans="1:4" ht="20.100000000000001" customHeight="1"/>
    <row r="3" spans="1:4" ht="39.9" customHeight="1" thickBot="1">
      <c r="A3" s="152" t="s">
        <v>237</v>
      </c>
      <c r="B3" s="153">
        <f>+表紙!E3</f>
        <v>0</v>
      </c>
      <c r="D3" s="50" t="s">
        <v>238</v>
      </c>
    </row>
    <row r="4" spans="1:4" ht="39.75" customHeight="1" thickBot="1">
      <c r="A4" s="155" t="s">
        <v>239</v>
      </c>
      <c r="B4" s="722"/>
      <c r="D4" s="126"/>
    </row>
    <row r="5" spans="1:4" ht="39.9" customHeight="1" thickBot="1">
      <c r="A5" s="156" t="s">
        <v>240</v>
      </c>
      <c r="B5" s="719"/>
      <c r="D5" s="51"/>
    </row>
    <row r="6" spans="1:4" ht="39.9" customHeight="1" thickBot="1">
      <c r="A6" s="156" t="s">
        <v>241</v>
      </c>
      <c r="B6" s="719"/>
      <c r="D6" s="51"/>
    </row>
    <row r="7" spans="1:4" ht="39.9" customHeight="1" thickBot="1">
      <c r="A7" s="156" t="s">
        <v>242</v>
      </c>
      <c r="B7" s="720"/>
      <c r="D7" s="51"/>
    </row>
    <row r="8" spans="1:4" ht="39.9" customHeight="1" thickBot="1">
      <c r="A8" s="156" t="s">
        <v>243</v>
      </c>
      <c r="B8" s="721"/>
      <c r="D8" s="51"/>
    </row>
    <row r="9" spans="1:4" ht="20.100000000000001" customHeight="1">
      <c r="A9" s="1320" t="s">
        <v>1291</v>
      </c>
      <c r="B9" s="1321"/>
      <c r="D9" s="158"/>
    </row>
    <row r="10" spans="1:4" ht="39.9" customHeight="1">
      <c r="A10" s="1321"/>
      <c r="B10" s="1321"/>
      <c r="D10" s="159"/>
    </row>
    <row r="11" spans="1:4">
      <c r="A11" s="1321"/>
      <c r="B11" s="1321"/>
      <c r="C11" s="160" t="s">
        <v>244</v>
      </c>
    </row>
  </sheetData>
  <sheetProtection algorithmName="SHA-512" hashValue="lCd0z6dpWJWqgkr5v9DDUL1fvizlUPpPSZFLrffJJQw084C79eephB1sTa6X+3+IP7MO720X+O1ND1n9MFRDqg==" saltValue="Gh5mY7KobyA0UDG23sUbzg==" spinCount="100000" sheet="1" selectLockedCells="1"/>
  <mergeCells count="2">
    <mergeCell ref="A1:B1"/>
    <mergeCell ref="A9:B11"/>
  </mergeCells>
  <phoneticPr fontId="8"/>
  <dataValidations count="1">
    <dataValidation type="textLength" errorStyle="warning" operator="equal" allowBlank="1" showInputMessage="1" showErrorMessage="1" errorTitle="入力値を要確認！" error="10桁で入力して下さい。ご確認ください。" prompt="医療機関コード７桁だけでなく、都道府県番号から始まる10桁で入力して下さい。" sqref="B4" xr:uid="{00000000-0002-0000-0300-000000000000}">
      <formula1>10</formula1>
    </dataValidation>
  </dataValidations>
  <printOptions horizontalCentered="1"/>
  <pageMargins left="0.39370078740157483" right="0.39370078740157483" top="0.59055118110236227" bottom="0.59055118110236227" header="0.35433070866141736" footer="0.27559055118110237"/>
  <pageSetup paperSize="9" fitToHeight="0" orientation="portrait" cellComments="asDisplayed" r:id="rId1"/>
  <headerFooter>
    <oddFooter>&amp;C&amp;P/&amp;N&amp;R&amp;A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0"/>
    <pageSetUpPr fitToPage="1"/>
  </sheetPr>
  <dimension ref="A1:AD335"/>
  <sheetViews>
    <sheetView view="pageBreakPreview" zoomScale="70" zoomScaleNormal="90" zoomScaleSheetLayoutView="70" workbookViewId="0">
      <selection activeCell="G5" sqref="G5"/>
    </sheetView>
  </sheetViews>
  <sheetFormatPr defaultColWidth="9" defaultRowHeight="20.100000000000001" customHeight="1"/>
  <cols>
    <col min="1" max="1" width="1.88671875" style="162" customWidth="1"/>
    <col min="2" max="2" width="3.33203125" style="162" customWidth="1"/>
    <col min="3" max="3" width="6" style="162" customWidth="1"/>
    <col min="4" max="4" width="2.6640625" style="162" customWidth="1"/>
    <col min="5" max="5" width="2.88671875" style="162" customWidth="1"/>
    <col min="6" max="6" width="14.77734375" style="161" customWidth="1"/>
    <col min="7" max="7" width="37.77734375" style="163" customWidth="1"/>
    <col min="8" max="8" width="45.88671875" style="164" customWidth="1"/>
    <col min="9" max="9" width="10.6640625" style="165" customWidth="1"/>
    <col min="10" max="10" width="18.6640625" style="166" customWidth="1"/>
    <col min="11" max="11" width="2.33203125" style="166" customWidth="1"/>
    <col min="12" max="13" width="5.6640625" style="166" customWidth="1"/>
    <col min="14" max="14" width="7" style="166" customWidth="1"/>
    <col min="15" max="17" width="5.6640625" style="166" customWidth="1"/>
    <col min="18" max="18" width="10.6640625" style="165" customWidth="1"/>
    <col min="19" max="19" width="5.6640625" style="166" customWidth="1"/>
    <col min="20" max="20" width="10.6640625" style="161" customWidth="1"/>
    <col min="21" max="21" width="7.88671875" style="166" customWidth="1"/>
    <col min="22" max="22" width="6.33203125" style="172" customWidth="1"/>
    <col min="23" max="23" width="12.88671875" style="165" customWidth="1"/>
    <col min="24" max="24" width="4.6640625" style="161" customWidth="1"/>
    <col min="25" max="25" width="94" style="168" customWidth="1"/>
    <col min="26" max="26" width="0" style="161" hidden="1" customWidth="1"/>
    <col min="27" max="27" width="11.77734375" style="161" hidden="1" customWidth="1"/>
    <col min="28" max="29" width="0" style="161" hidden="1" customWidth="1"/>
    <col min="30" max="30" width="9" style="161"/>
    <col min="31" max="16384" width="9" style="162"/>
  </cols>
  <sheetData>
    <row r="1" spans="1:30" ht="17.25" customHeight="1">
      <c r="A1" s="161"/>
      <c r="U1" s="167"/>
      <c r="V1" s="1335" t="str">
        <f>IF(COUNTIF((W6:W318),"未入力あり"),"※このシートには未入力があります。「未入力あり」の行を確認してください。↓","✔チェック欄に未入力なし")</f>
        <v>※このシートには未入力があります。「未入力あり」の行を確認してください。↓</v>
      </c>
      <c r="W1" s="1335"/>
    </row>
    <row r="2" spans="1:30" ht="28.5" customHeight="1">
      <c r="A2" s="1345" t="s">
        <v>1630</v>
      </c>
      <c r="B2" s="1345"/>
      <c r="C2" s="1345"/>
      <c r="D2" s="1345"/>
      <c r="E2" s="1345"/>
      <c r="F2" s="1345"/>
      <c r="G2" s="1345"/>
      <c r="H2" s="1345"/>
      <c r="I2" s="1345"/>
      <c r="J2" s="1345"/>
      <c r="K2" s="1345"/>
      <c r="L2" s="1345"/>
      <c r="M2" s="1345"/>
      <c r="N2" s="1345"/>
      <c r="O2" s="1345"/>
      <c r="P2" s="1345"/>
      <c r="Q2" s="1345"/>
      <c r="R2" s="1345"/>
      <c r="S2" s="1345"/>
      <c r="T2" s="1345"/>
      <c r="U2" s="1345"/>
      <c r="V2" s="1335"/>
      <c r="W2" s="1335"/>
      <c r="X2" s="162"/>
      <c r="Y2" s="169"/>
    </row>
    <row r="3" spans="1:30" ht="24.9" customHeight="1">
      <c r="A3" s="1352" t="s">
        <v>1627</v>
      </c>
      <c r="B3" s="1352"/>
      <c r="C3" s="1352"/>
      <c r="D3" s="1352"/>
      <c r="E3" s="1352"/>
      <c r="F3" s="1352"/>
      <c r="G3" s="1352"/>
      <c r="H3" s="1352"/>
      <c r="I3" s="1352"/>
      <c r="J3" s="1352"/>
      <c r="K3" s="1352"/>
      <c r="L3" s="1352"/>
      <c r="M3" s="1352"/>
      <c r="N3" s="1352"/>
      <c r="O3" s="1352"/>
      <c r="P3" s="1352"/>
      <c r="Q3" s="1352"/>
      <c r="R3" s="1352"/>
      <c r="S3" s="1352"/>
      <c r="T3" s="1352"/>
      <c r="U3" s="1352"/>
      <c r="V3" s="1335"/>
      <c r="W3" s="1335"/>
      <c r="Y3" s="170" t="s">
        <v>245</v>
      </c>
    </row>
    <row r="4" spans="1:30" ht="12" customHeight="1" thickBot="1">
      <c r="A4" s="1057"/>
      <c r="B4" s="1057"/>
      <c r="C4" s="1057"/>
      <c r="D4" s="1057"/>
      <c r="E4" s="1057"/>
      <c r="F4" s="1057"/>
      <c r="G4" s="1057"/>
      <c r="H4" s="1057"/>
      <c r="I4" s="1057"/>
      <c r="J4" s="1057"/>
      <c r="K4" s="1057"/>
      <c r="L4" s="1057"/>
      <c r="M4" s="1057"/>
      <c r="N4" s="1057"/>
      <c r="O4" s="1057"/>
      <c r="P4" s="1057"/>
      <c r="Q4" s="1057"/>
      <c r="R4" s="1057"/>
      <c r="S4" s="1057"/>
      <c r="T4" s="1057"/>
      <c r="U4" s="1057"/>
      <c r="V4" s="1335"/>
      <c r="W4" s="1335"/>
      <c r="Y4" s="733"/>
    </row>
    <row r="5" spans="1:30" ht="25.5" customHeight="1" thickBot="1">
      <c r="A5" s="725" t="s">
        <v>1286</v>
      </c>
      <c r="B5" s="725"/>
      <c r="C5" s="725"/>
      <c r="D5" s="725"/>
      <c r="E5" s="725"/>
      <c r="F5" s="726"/>
      <c r="G5" s="727"/>
      <c r="H5" s="728" t="s">
        <v>1287</v>
      </c>
      <c r="I5" s="1322" t="s">
        <v>1288</v>
      </c>
      <c r="J5" s="1323"/>
      <c r="V5" s="1335"/>
      <c r="W5" s="1335"/>
      <c r="Y5" s="127"/>
    </row>
    <row r="6" spans="1:30" ht="20.100000000000001" customHeight="1">
      <c r="A6" s="726" t="s">
        <v>1289</v>
      </c>
      <c r="B6" s="726"/>
      <c r="C6" s="726"/>
      <c r="D6" s="726"/>
      <c r="E6" s="726"/>
      <c r="F6" s="726"/>
      <c r="G6" s="729"/>
      <c r="H6" s="730"/>
      <c r="I6" s="731" t="s">
        <v>1290</v>
      </c>
      <c r="J6" s="732"/>
      <c r="L6" s="162"/>
      <c r="M6" s="162"/>
      <c r="N6" s="162"/>
      <c r="O6" s="162"/>
      <c r="P6" s="162"/>
      <c r="Q6" s="162"/>
      <c r="R6" s="162"/>
      <c r="S6" s="162"/>
      <c r="Y6" s="127"/>
    </row>
    <row r="7" spans="1:30" ht="20.100000000000001" customHeight="1">
      <c r="A7" s="726"/>
      <c r="B7" s="726"/>
      <c r="C7" s="726"/>
      <c r="D7" s="726"/>
      <c r="E7" s="726"/>
      <c r="F7" s="726"/>
      <c r="G7" s="729"/>
      <c r="H7" s="730"/>
      <c r="I7" s="731"/>
      <c r="J7" s="732"/>
      <c r="L7" s="162"/>
      <c r="M7" s="162"/>
      <c r="N7" s="162"/>
      <c r="O7" s="162"/>
      <c r="P7" s="162"/>
      <c r="Q7" s="162"/>
      <c r="R7" s="162"/>
      <c r="S7" s="162"/>
      <c r="Y7" s="127"/>
    </row>
    <row r="8" spans="1:30" ht="20.100000000000001" customHeight="1">
      <c r="A8" s="162" t="s">
        <v>246</v>
      </c>
      <c r="T8" s="165"/>
      <c r="U8" s="176"/>
      <c r="W8" s="162"/>
      <c r="Y8" s="127"/>
    </row>
    <row r="9" spans="1:30" ht="21.75" customHeight="1">
      <c r="A9" s="177" t="s">
        <v>247</v>
      </c>
      <c r="B9" s="178"/>
      <c r="C9" s="178"/>
      <c r="D9" s="178"/>
      <c r="E9" s="178"/>
      <c r="F9" s="179"/>
      <c r="G9" s="180"/>
      <c r="H9" s="1346">
        <f>表紙!E3</f>
        <v>0</v>
      </c>
      <c r="I9" s="1347"/>
      <c r="J9" s="1347"/>
      <c r="K9" s="1347"/>
      <c r="L9" s="1347"/>
      <c r="M9" s="1347"/>
      <c r="N9" s="1347"/>
      <c r="O9" s="1347"/>
      <c r="P9" s="1347"/>
      <c r="Q9" s="1347"/>
      <c r="R9" s="1347"/>
      <c r="S9" s="1347"/>
      <c r="T9" s="1348"/>
      <c r="U9" s="181"/>
      <c r="V9" s="172">
        <f>+ROW()</f>
        <v>9</v>
      </c>
      <c r="Y9" s="127"/>
    </row>
    <row r="10" spans="1:30" ht="16.8" thickBot="1">
      <c r="A10" s="182"/>
      <c r="B10" s="183"/>
      <c r="C10" s="183"/>
      <c r="D10" s="183"/>
      <c r="E10" s="183"/>
      <c r="F10" s="184"/>
      <c r="G10" s="185"/>
      <c r="H10" s="186"/>
      <c r="I10" s="187"/>
      <c r="J10" s="187"/>
      <c r="K10" s="187"/>
      <c r="L10" s="187"/>
      <c r="M10" s="187"/>
      <c r="N10" s="187"/>
      <c r="O10" s="187"/>
      <c r="P10" s="187"/>
      <c r="Q10" s="187"/>
      <c r="R10" s="187"/>
      <c r="S10" s="187"/>
      <c r="T10" s="188"/>
      <c r="U10" s="189"/>
      <c r="V10" s="172">
        <f t="shared" ref="V10:V76" si="0">+ROW()</f>
        <v>10</v>
      </c>
      <c r="Y10" s="127"/>
    </row>
    <row r="11" spans="1:30" ht="20.100000000000001" customHeight="1" thickBot="1">
      <c r="A11" s="190"/>
      <c r="B11" s="191" t="s">
        <v>248</v>
      </c>
      <c r="C11" s="191"/>
      <c r="D11" s="191"/>
      <c r="E11" s="191"/>
      <c r="F11" s="192"/>
      <c r="G11" s="193"/>
      <c r="H11" s="1353"/>
      <c r="I11" s="1354"/>
      <c r="J11" s="1354"/>
      <c r="K11" s="1354"/>
      <c r="L11" s="1354"/>
      <c r="M11" s="1354"/>
      <c r="N11" s="1354"/>
      <c r="O11" s="1354"/>
      <c r="P11" s="1354"/>
      <c r="Q11" s="1354"/>
      <c r="R11" s="1354"/>
      <c r="S11" s="1354"/>
      <c r="T11" s="1355"/>
      <c r="U11" s="194"/>
      <c r="V11" s="172">
        <f t="shared" si="0"/>
        <v>11</v>
      </c>
      <c r="Y11" s="127"/>
    </row>
    <row r="12" spans="1:30" ht="20.100000000000001" customHeight="1">
      <c r="A12" s="195"/>
      <c r="B12" s="191"/>
      <c r="C12" s="191"/>
      <c r="D12" s="191"/>
      <c r="E12" s="191"/>
      <c r="F12" s="192"/>
      <c r="G12" s="193"/>
      <c r="H12" s="196"/>
      <c r="I12" s="196"/>
      <c r="J12" s="196"/>
      <c r="K12" s="196"/>
      <c r="L12" s="196"/>
      <c r="M12" s="196"/>
      <c r="N12" s="196"/>
      <c r="O12" s="196"/>
      <c r="P12" s="196"/>
      <c r="Q12" s="196"/>
      <c r="R12" s="196"/>
      <c r="S12" s="196"/>
      <c r="T12" s="196"/>
      <c r="U12" s="194"/>
      <c r="V12" s="172">
        <f t="shared" si="0"/>
        <v>12</v>
      </c>
      <c r="Y12" s="127"/>
    </row>
    <row r="13" spans="1:30" ht="20.100000000000001" customHeight="1" thickBot="1">
      <c r="A13" s="190" t="s">
        <v>249</v>
      </c>
      <c r="B13" s="191"/>
      <c r="C13" s="191"/>
      <c r="D13" s="191"/>
      <c r="E13" s="191"/>
      <c r="F13" s="192"/>
      <c r="G13" s="193"/>
      <c r="H13" s="197"/>
      <c r="I13" s="192"/>
      <c r="J13" s="192"/>
      <c r="K13" s="192"/>
      <c r="L13" s="192"/>
      <c r="M13" s="192"/>
      <c r="N13" s="192"/>
      <c r="O13" s="192"/>
      <c r="P13" s="192"/>
      <c r="Q13" s="192"/>
      <c r="R13" s="192"/>
      <c r="S13" s="192"/>
      <c r="T13" s="192"/>
      <c r="U13" s="198"/>
      <c r="V13" s="172">
        <f t="shared" si="0"/>
        <v>13</v>
      </c>
      <c r="Y13" s="127"/>
      <c r="Z13" s="1334"/>
    </row>
    <row r="14" spans="1:30" ht="20.100000000000001" customHeight="1" thickBot="1">
      <c r="A14" s="190"/>
      <c r="B14" s="191" t="s">
        <v>250</v>
      </c>
      <c r="C14" s="191"/>
      <c r="D14" s="191"/>
      <c r="E14" s="191"/>
      <c r="F14" s="192"/>
      <c r="G14" s="199" t="s">
        <v>251</v>
      </c>
      <c r="H14" s="73"/>
      <c r="I14" s="200"/>
      <c r="J14" s="200"/>
      <c r="K14" s="200"/>
      <c r="L14" s="200"/>
      <c r="M14" s="200"/>
      <c r="N14" s="200"/>
      <c r="O14" s="200"/>
      <c r="P14" s="200"/>
      <c r="Q14" s="200"/>
      <c r="R14" s="200"/>
      <c r="S14" s="200"/>
      <c r="T14" s="200"/>
      <c r="U14" s="198"/>
      <c r="V14" s="172">
        <f t="shared" si="0"/>
        <v>14</v>
      </c>
      <c r="Y14" s="127"/>
      <c r="Z14" s="1334"/>
    </row>
    <row r="15" spans="1:30" ht="20.100000000000001" customHeight="1" thickBot="1">
      <c r="A15" s="190"/>
      <c r="B15" s="191" t="s">
        <v>252</v>
      </c>
      <c r="C15" s="193"/>
      <c r="D15" s="193"/>
      <c r="E15" s="193"/>
      <c r="F15" s="192"/>
      <c r="G15" s="21"/>
      <c r="H15" s="74"/>
      <c r="I15" s="1356"/>
      <c r="J15" s="1357"/>
      <c r="K15" s="1357"/>
      <c r="L15" s="1357"/>
      <c r="M15" s="1357"/>
      <c r="N15" s="1357"/>
      <c r="O15" s="1357"/>
      <c r="P15" s="1357"/>
      <c r="Q15" s="1357"/>
      <c r="R15" s="1357"/>
      <c r="S15" s="1357"/>
      <c r="T15" s="1358"/>
      <c r="U15" s="198"/>
      <c r="V15" s="172">
        <f t="shared" si="0"/>
        <v>15</v>
      </c>
      <c r="Y15" s="127"/>
      <c r="Z15" s="1334"/>
    </row>
    <row r="16" spans="1:30" ht="21" customHeight="1" thickBot="1">
      <c r="A16" s="182"/>
      <c r="B16" s="183" t="s">
        <v>248</v>
      </c>
      <c r="C16" s="185"/>
      <c r="D16" s="185"/>
      <c r="E16" s="185"/>
      <c r="F16" s="184"/>
      <c r="G16" s="22"/>
      <c r="H16" s="1061"/>
      <c r="I16" s="1336"/>
      <c r="J16" s="1337"/>
      <c r="K16" s="1337"/>
      <c r="L16" s="1337"/>
      <c r="M16" s="1337"/>
      <c r="N16" s="1337"/>
      <c r="O16" s="1337"/>
      <c r="P16" s="1337"/>
      <c r="Q16" s="1337"/>
      <c r="R16" s="1337"/>
      <c r="S16" s="1337"/>
      <c r="T16" s="1338"/>
      <c r="U16" s="201"/>
      <c r="V16" s="172">
        <f t="shared" si="0"/>
        <v>16</v>
      </c>
      <c r="Y16" s="127"/>
      <c r="Z16" s="1334"/>
      <c r="AA16" s="162"/>
      <c r="AB16" s="162"/>
      <c r="AC16" s="162"/>
      <c r="AD16" s="162"/>
    </row>
    <row r="17" spans="1:30" ht="20.100000000000001" customHeight="1" thickBot="1">
      <c r="A17" s="190"/>
      <c r="B17" s="191" t="s">
        <v>253</v>
      </c>
      <c r="C17" s="193"/>
      <c r="D17" s="193"/>
      <c r="E17" s="193"/>
      <c r="F17" s="192"/>
      <c r="G17" s="193"/>
      <c r="H17" s="1339"/>
      <c r="I17" s="1340"/>
      <c r="J17" s="1340"/>
      <c r="K17" s="1340"/>
      <c r="L17" s="1340"/>
      <c r="M17" s="1340"/>
      <c r="N17" s="1340"/>
      <c r="O17" s="1340"/>
      <c r="P17" s="1340"/>
      <c r="Q17" s="1340"/>
      <c r="R17" s="1340"/>
      <c r="S17" s="1340"/>
      <c r="T17" s="1341"/>
      <c r="U17" s="198"/>
      <c r="V17" s="172">
        <f t="shared" si="0"/>
        <v>17</v>
      </c>
      <c r="Y17" s="127"/>
      <c r="Z17" s="1334"/>
      <c r="AA17" s="162"/>
      <c r="AB17" s="162"/>
      <c r="AC17" s="162"/>
      <c r="AD17" s="162"/>
    </row>
    <row r="18" spans="1:30" ht="20.100000000000001" customHeight="1" thickBot="1">
      <c r="A18" s="190"/>
      <c r="B18" s="191" t="s">
        <v>254</v>
      </c>
      <c r="C18" s="193"/>
      <c r="D18" s="193"/>
      <c r="E18" s="193"/>
      <c r="F18" s="192"/>
      <c r="G18" s="193"/>
      <c r="H18" s="1339"/>
      <c r="I18" s="1340"/>
      <c r="J18" s="1340"/>
      <c r="K18" s="1340"/>
      <c r="L18" s="1340"/>
      <c r="M18" s="1340"/>
      <c r="N18" s="1340"/>
      <c r="O18" s="1340"/>
      <c r="P18" s="1340"/>
      <c r="Q18" s="1340"/>
      <c r="R18" s="1340"/>
      <c r="S18" s="1340"/>
      <c r="T18" s="1341"/>
      <c r="U18" s="198"/>
      <c r="V18" s="172">
        <f t="shared" si="0"/>
        <v>18</v>
      </c>
      <c r="Y18" s="127"/>
      <c r="Z18" s="1334"/>
      <c r="AA18" s="162"/>
      <c r="AB18" s="162"/>
      <c r="AC18" s="162"/>
      <c r="AD18" s="162"/>
    </row>
    <row r="19" spans="1:30" ht="20.100000000000001" customHeight="1" thickBot="1">
      <c r="A19" s="190"/>
      <c r="B19" s="191" t="s">
        <v>255</v>
      </c>
      <c r="C19" s="193"/>
      <c r="D19" s="193"/>
      <c r="E19" s="193"/>
      <c r="F19" s="192"/>
      <c r="G19" s="193"/>
      <c r="H19" s="1342"/>
      <c r="I19" s="1343"/>
      <c r="J19" s="1343"/>
      <c r="K19" s="1343"/>
      <c r="L19" s="1343"/>
      <c r="M19" s="1343"/>
      <c r="N19" s="1343"/>
      <c r="O19" s="1343"/>
      <c r="P19" s="1343"/>
      <c r="Q19" s="1343"/>
      <c r="R19" s="1343"/>
      <c r="S19" s="1343"/>
      <c r="T19" s="1344"/>
      <c r="U19" s="198"/>
      <c r="V19" s="172">
        <f t="shared" si="0"/>
        <v>19</v>
      </c>
      <c r="Y19" s="127"/>
      <c r="Z19" s="1334"/>
      <c r="AA19" s="162"/>
      <c r="AB19" s="162"/>
      <c r="AC19" s="162"/>
      <c r="AD19" s="162"/>
    </row>
    <row r="20" spans="1:30" ht="20.100000000000001" customHeight="1" thickBot="1">
      <c r="A20" s="190"/>
      <c r="B20" s="191" t="s">
        <v>256</v>
      </c>
      <c r="C20" s="193"/>
      <c r="D20" s="193"/>
      <c r="E20" s="193"/>
      <c r="F20" s="192"/>
      <c r="G20" s="193"/>
      <c r="H20" s="1339"/>
      <c r="I20" s="1340"/>
      <c r="J20" s="1340"/>
      <c r="K20" s="1340"/>
      <c r="L20" s="1340"/>
      <c r="M20" s="1340"/>
      <c r="N20" s="1340"/>
      <c r="O20" s="1340"/>
      <c r="P20" s="1340"/>
      <c r="Q20" s="1340"/>
      <c r="R20" s="1340"/>
      <c r="S20" s="1340"/>
      <c r="T20" s="1341"/>
      <c r="U20" s="198"/>
      <c r="V20" s="172">
        <f t="shared" si="0"/>
        <v>20</v>
      </c>
      <c r="Y20" s="127"/>
      <c r="Z20" s="1334"/>
      <c r="AA20" s="162"/>
      <c r="AB20" s="162"/>
      <c r="AC20" s="162"/>
      <c r="AD20" s="162"/>
    </row>
    <row r="21" spans="1:30" ht="20.100000000000001" customHeight="1" thickBot="1">
      <c r="A21" s="190"/>
      <c r="B21" s="191" t="s">
        <v>257</v>
      </c>
      <c r="C21" s="191"/>
      <c r="D21" s="191"/>
      <c r="E21" s="191"/>
      <c r="F21" s="192"/>
      <c r="G21" s="193"/>
      <c r="H21" s="1349"/>
      <c r="I21" s="1350"/>
      <c r="J21" s="1350"/>
      <c r="K21" s="1350"/>
      <c r="L21" s="1350"/>
      <c r="M21" s="1350"/>
      <c r="N21" s="1350"/>
      <c r="O21" s="1350"/>
      <c r="P21" s="1350"/>
      <c r="Q21" s="1350"/>
      <c r="R21" s="1350"/>
      <c r="S21" s="1350"/>
      <c r="T21" s="1351"/>
      <c r="U21" s="198"/>
      <c r="V21" s="172">
        <f t="shared" si="0"/>
        <v>21</v>
      </c>
      <c r="Y21" s="127"/>
      <c r="Z21" s="1334"/>
      <c r="AA21" s="162"/>
      <c r="AB21" s="162"/>
      <c r="AC21" s="162"/>
      <c r="AD21" s="162"/>
    </row>
    <row r="22" spans="1:30" ht="20.100000000000001" customHeight="1" thickBot="1">
      <c r="A22" s="190"/>
      <c r="B22" s="191" t="s">
        <v>258</v>
      </c>
      <c r="C22" s="191"/>
      <c r="D22" s="191"/>
      <c r="E22" s="191"/>
      <c r="F22" s="192"/>
      <c r="G22" s="193"/>
      <c r="H22" s="1349"/>
      <c r="I22" s="1350"/>
      <c r="J22" s="1350"/>
      <c r="K22" s="1350"/>
      <c r="L22" s="1350"/>
      <c r="M22" s="1350"/>
      <c r="N22" s="1350"/>
      <c r="O22" s="1350"/>
      <c r="P22" s="1350"/>
      <c r="Q22" s="1350"/>
      <c r="R22" s="1350"/>
      <c r="S22" s="1350"/>
      <c r="T22" s="1351"/>
      <c r="U22" s="198"/>
      <c r="V22" s="172">
        <f t="shared" si="0"/>
        <v>22</v>
      </c>
      <c r="Y22" s="127"/>
      <c r="Z22" s="1334"/>
      <c r="AA22" s="162"/>
      <c r="AB22" s="162"/>
      <c r="AC22" s="162"/>
      <c r="AD22" s="162"/>
    </row>
    <row r="23" spans="1:30" ht="20.100000000000001" customHeight="1">
      <c r="A23" s="195"/>
      <c r="B23" s="191"/>
      <c r="C23" s="191"/>
      <c r="D23" s="191"/>
      <c r="E23" s="191"/>
      <c r="F23" s="192"/>
      <c r="G23" s="193"/>
      <c r="H23" s="202"/>
      <c r="I23" s="203"/>
      <c r="J23" s="202"/>
      <c r="K23" s="202"/>
      <c r="L23" s="202"/>
      <c r="M23" s="202"/>
      <c r="N23" s="202"/>
      <c r="O23" s="202"/>
      <c r="P23" s="202"/>
      <c r="Q23" s="202"/>
      <c r="R23" s="203"/>
      <c r="S23" s="204"/>
      <c r="T23" s="204"/>
      <c r="U23" s="205"/>
      <c r="V23" s="172">
        <f t="shared" si="0"/>
        <v>23</v>
      </c>
      <c r="Y23" s="127"/>
      <c r="Z23" s="1334"/>
      <c r="AA23" s="162"/>
      <c r="AB23" s="162"/>
      <c r="AC23" s="162"/>
      <c r="AD23" s="162"/>
    </row>
    <row r="24" spans="1:30" ht="27" customHeight="1">
      <c r="A24" s="190" t="s">
        <v>259</v>
      </c>
      <c r="B24" s="191"/>
      <c r="C24" s="191"/>
      <c r="D24" s="191"/>
      <c r="E24" s="191"/>
      <c r="F24" s="191"/>
      <c r="G24" s="193"/>
      <c r="H24" s="206"/>
      <c r="I24" s="207"/>
      <c r="J24" s="191"/>
      <c r="K24" s="191"/>
      <c r="L24" s="191"/>
      <c r="M24" s="191"/>
      <c r="N24" s="191"/>
      <c r="O24" s="191"/>
      <c r="P24" s="191"/>
      <c r="Q24" s="191"/>
      <c r="R24" s="207"/>
      <c r="S24" s="191"/>
      <c r="T24" s="191"/>
      <c r="U24" s="208"/>
      <c r="V24" s="172">
        <f t="shared" si="0"/>
        <v>24</v>
      </c>
      <c r="Y24" s="127"/>
      <c r="AA24" s="162"/>
      <c r="AB24" s="162"/>
      <c r="AC24" s="162"/>
      <c r="AD24" s="162"/>
    </row>
    <row r="25" spans="1:30" ht="16.8" thickBot="1">
      <c r="A25" s="190"/>
      <c r="B25" s="191" t="s">
        <v>260</v>
      </c>
      <c r="C25" s="191"/>
      <c r="D25" s="191"/>
      <c r="E25" s="191"/>
      <c r="F25" s="191"/>
      <c r="G25" s="193"/>
      <c r="H25" s="206"/>
      <c r="I25" s="209"/>
      <c r="J25" s="210"/>
      <c r="K25" s="210"/>
      <c r="L25" s="210"/>
      <c r="M25" s="210"/>
      <c r="N25" s="210"/>
      <c r="O25" s="210"/>
      <c r="P25" s="210"/>
      <c r="Q25" s="210"/>
      <c r="R25" s="209"/>
      <c r="S25" s="210"/>
      <c r="T25" s="206"/>
      <c r="U25" s="205"/>
      <c r="V25" s="172">
        <f t="shared" si="0"/>
        <v>25</v>
      </c>
      <c r="Y25" s="127"/>
      <c r="Z25" s="211" t="s">
        <v>261</v>
      </c>
      <c r="AA25" s="211" t="s">
        <v>262</v>
      </c>
      <c r="AB25" s="162"/>
      <c r="AC25" s="162"/>
      <c r="AD25" s="162"/>
    </row>
    <row r="26" spans="1:30" ht="20.100000000000001" customHeight="1" thickBot="1">
      <c r="A26" s="190"/>
      <c r="B26" s="191"/>
      <c r="C26" s="191" t="s">
        <v>263</v>
      </c>
      <c r="D26" s="193"/>
      <c r="E26" s="191"/>
      <c r="F26" s="192"/>
      <c r="G26" s="193"/>
      <c r="H26" s="206"/>
      <c r="I26" s="212"/>
      <c r="J26" s="210"/>
      <c r="K26" s="210"/>
      <c r="L26" s="210"/>
      <c r="M26" s="210"/>
      <c r="N26" s="210"/>
      <c r="O26" s="210"/>
      <c r="P26" s="210"/>
      <c r="Q26" s="210"/>
      <c r="R26" s="308"/>
      <c r="S26" s="192" t="s">
        <v>264</v>
      </c>
      <c r="T26" s="206"/>
      <c r="U26" s="205"/>
      <c r="V26" s="172">
        <f t="shared" si="0"/>
        <v>26</v>
      </c>
      <c r="W26" s="173" t="str">
        <f t="shared" ref="W26:W32" si="1">IF(R26="","未入力あり","✔")</f>
        <v>未入力あり</v>
      </c>
      <c r="Y26" s="127"/>
      <c r="Z26" s="211">
        <v>0</v>
      </c>
      <c r="AA26" s="213">
        <v>1300</v>
      </c>
      <c r="AB26" s="162"/>
      <c r="AC26" s="162"/>
      <c r="AD26" s="162"/>
    </row>
    <row r="27" spans="1:30" ht="20.100000000000001" customHeight="1" thickBot="1">
      <c r="A27" s="190"/>
      <c r="B27" s="192"/>
      <c r="C27" s="191" t="s">
        <v>265</v>
      </c>
      <c r="D27" s="193"/>
      <c r="E27" s="191"/>
      <c r="F27" s="192"/>
      <c r="G27" s="193"/>
      <c r="H27" s="206"/>
      <c r="I27" s="212"/>
      <c r="J27" s="210"/>
      <c r="K27" s="210"/>
      <c r="L27" s="210"/>
      <c r="M27" s="210"/>
      <c r="N27" s="210"/>
      <c r="O27" s="210"/>
      <c r="P27" s="210"/>
      <c r="Q27" s="210"/>
      <c r="R27" s="308"/>
      <c r="S27" s="192" t="s">
        <v>264</v>
      </c>
      <c r="T27" s="206"/>
      <c r="U27" s="205"/>
      <c r="V27" s="172">
        <f t="shared" si="0"/>
        <v>27</v>
      </c>
      <c r="W27" s="173" t="str">
        <f t="shared" si="1"/>
        <v>未入力あり</v>
      </c>
      <c r="Y27" s="127"/>
      <c r="Z27" s="211">
        <v>0</v>
      </c>
      <c r="AA27" s="213">
        <v>40</v>
      </c>
      <c r="AB27" s="162"/>
      <c r="AC27" s="162"/>
      <c r="AD27" s="162"/>
    </row>
    <row r="28" spans="1:30" ht="20.100000000000001" customHeight="1" thickBot="1">
      <c r="A28" s="190"/>
      <c r="B28" s="192"/>
      <c r="C28" s="191" t="s">
        <v>266</v>
      </c>
      <c r="D28" s="193"/>
      <c r="E28" s="191"/>
      <c r="F28" s="192"/>
      <c r="G28" s="193"/>
      <c r="H28" s="206"/>
      <c r="I28" s="212"/>
      <c r="J28" s="210"/>
      <c r="K28" s="210"/>
      <c r="L28" s="210"/>
      <c r="M28" s="210"/>
      <c r="N28" s="210"/>
      <c r="O28" s="210"/>
      <c r="P28" s="210"/>
      <c r="Q28" s="210"/>
      <c r="R28" s="308"/>
      <c r="S28" s="192" t="s">
        <v>264</v>
      </c>
      <c r="T28" s="206"/>
      <c r="U28" s="205"/>
      <c r="V28" s="172">
        <f t="shared" si="0"/>
        <v>28</v>
      </c>
      <c r="W28" s="173" t="str">
        <f t="shared" si="1"/>
        <v>未入力あり</v>
      </c>
      <c r="Y28" s="127"/>
      <c r="Z28" s="211">
        <v>0</v>
      </c>
      <c r="AA28" s="213">
        <v>1200</v>
      </c>
      <c r="AB28" s="162"/>
      <c r="AC28" s="162"/>
      <c r="AD28" s="162"/>
    </row>
    <row r="29" spans="1:30" ht="20.100000000000001" customHeight="1" thickBot="1">
      <c r="A29" s="190"/>
      <c r="B29" s="191"/>
      <c r="C29" s="191" t="s">
        <v>267</v>
      </c>
      <c r="D29" s="191"/>
      <c r="E29" s="191"/>
      <c r="F29" s="192"/>
      <c r="G29" s="193"/>
      <c r="H29" s="206"/>
      <c r="I29" s="212"/>
      <c r="J29" s="210"/>
      <c r="K29" s="210"/>
      <c r="L29" s="210"/>
      <c r="M29" s="210"/>
      <c r="N29" s="210"/>
      <c r="O29" s="210"/>
      <c r="P29" s="210"/>
      <c r="Q29" s="210"/>
      <c r="R29" s="308"/>
      <c r="S29" s="192" t="s">
        <v>264</v>
      </c>
      <c r="T29" s="206"/>
      <c r="U29" s="205"/>
      <c r="V29" s="172">
        <f t="shared" si="0"/>
        <v>29</v>
      </c>
      <c r="W29" s="173" t="str">
        <f t="shared" si="1"/>
        <v>未入力あり</v>
      </c>
      <c r="Y29" s="127"/>
      <c r="Z29" s="211">
        <v>0</v>
      </c>
      <c r="AA29" s="213">
        <v>420.34195260145873</v>
      </c>
      <c r="AB29" s="162"/>
      <c r="AC29" s="162"/>
      <c r="AD29" s="162"/>
    </row>
    <row r="30" spans="1:30" ht="19.5" customHeight="1" thickBot="1">
      <c r="A30" s="190"/>
      <c r="B30" s="192"/>
      <c r="C30" s="214" t="s">
        <v>268</v>
      </c>
      <c r="D30" s="214"/>
      <c r="E30" s="214"/>
      <c r="F30" s="215"/>
      <c r="G30" s="214"/>
      <c r="H30" s="206"/>
      <c r="I30" s="212"/>
      <c r="J30" s="210"/>
      <c r="K30" s="210"/>
      <c r="L30" s="210"/>
      <c r="M30" s="210"/>
      <c r="N30" s="210"/>
      <c r="O30" s="210"/>
      <c r="P30" s="210"/>
      <c r="Q30" s="210"/>
      <c r="R30" s="308"/>
      <c r="S30" s="192" t="s">
        <v>264</v>
      </c>
      <c r="T30" s="206"/>
      <c r="U30" s="205"/>
      <c r="V30" s="172">
        <f t="shared" si="0"/>
        <v>30</v>
      </c>
      <c r="W30" s="173" t="str">
        <f t="shared" si="1"/>
        <v>未入力あり</v>
      </c>
      <c r="Y30" s="127"/>
      <c r="Z30" s="211">
        <v>0</v>
      </c>
      <c r="AA30" s="216">
        <v>100</v>
      </c>
      <c r="AB30" s="162"/>
      <c r="AC30" s="162"/>
      <c r="AD30" s="162"/>
    </row>
    <row r="31" spans="1:30" ht="18" customHeight="1" thickBot="1">
      <c r="A31" s="190"/>
      <c r="B31" s="191" t="s">
        <v>269</v>
      </c>
      <c r="C31" s="214"/>
      <c r="D31" s="214"/>
      <c r="E31" s="214"/>
      <c r="F31" s="215"/>
      <c r="G31" s="214"/>
      <c r="H31" s="206"/>
      <c r="I31" s="212"/>
      <c r="J31" s="210"/>
      <c r="K31" s="210"/>
      <c r="L31" s="210"/>
      <c r="M31" s="210"/>
      <c r="N31" s="210"/>
      <c r="O31" s="210"/>
      <c r="P31" s="210"/>
      <c r="Q31" s="210"/>
      <c r="R31" s="308"/>
      <c r="S31" s="192" t="s">
        <v>264</v>
      </c>
      <c r="T31" s="206"/>
      <c r="U31" s="205"/>
      <c r="V31" s="172">
        <v>37</v>
      </c>
      <c r="W31" s="173" t="str">
        <f>IF(R31="","未入力あり","✔")</f>
        <v>未入力あり</v>
      </c>
      <c r="Y31" s="127"/>
      <c r="Z31" s="211">
        <v>0</v>
      </c>
      <c r="AA31" s="216">
        <v>100</v>
      </c>
      <c r="AB31" s="162"/>
      <c r="AC31" s="162"/>
      <c r="AD31" s="162"/>
    </row>
    <row r="32" spans="1:30" ht="47.25" customHeight="1" thickBot="1">
      <c r="A32" s="190" t="s">
        <v>270</v>
      </c>
      <c r="B32" s="191"/>
      <c r="C32" s="191"/>
      <c r="D32" s="191"/>
      <c r="E32" s="191"/>
      <c r="F32" s="192"/>
      <c r="G32" s="193"/>
      <c r="H32" s="193"/>
      <c r="I32" s="193"/>
      <c r="J32" s="193"/>
      <c r="K32" s="217"/>
      <c r="L32" s="217"/>
      <c r="M32" s="217"/>
      <c r="N32" s="217"/>
      <c r="O32" s="217"/>
      <c r="P32" s="217"/>
      <c r="Q32" s="218" t="s">
        <v>271</v>
      </c>
      <c r="R32" s="308"/>
      <c r="S32" s="192" t="s">
        <v>272</v>
      </c>
      <c r="T32" s="192"/>
      <c r="U32" s="205"/>
      <c r="V32" s="172">
        <f t="shared" si="0"/>
        <v>32</v>
      </c>
      <c r="W32" s="173" t="str">
        <f t="shared" si="1"/>
        <v>未入力あり</v>
      </c>
      <c r="Y32" s="127"/>
      <c r="Z32" s="219">
        <v>0</v>
      </c>
      <c r="AA32" s="219">
        <v>3000</v>
      </c>
      <c r="AB32" s="162"/>
      <c r="AC32" s="162"/>
      <c r="AD32" s="162"/>
    </row>
    <row r="33" spans="1:30" ht="51.75" customHeight="1">
      <c r="A33" s="190"/>
      <c r="B33" s="192"/>
      <c r="C33" s="191"/>
      <c r="D33" s="1329" t="s">
        <v>273</v>
      </c>
      <c r="E33" s="1330"/>
      <c r="F33" s="1330"/>
      <c r="G33" s="1330"/>
      <c r="H33" s="1330"/>
      <c r="I33" s="1330"/>
      <c r="J33" s="1330"/>
      <c r="K33" s="1330"/>
      <c r="L33" s="1330"/>
      <c r="M33" s="1330"/>
      <c r="N33" s="1330"/>
      <c r="O33" s="1330"/>
      <c r="P33" s="1330"/>
      <c r="Q33" s="1330"/>
      <c r="R33" s="1330"/>
      <c r="S33" s="1330"/>
      <c r="T33" s="1330"/>
      <c r="U33" s="205"/>
      <c r="V33" s="172">
        <f t="shared" si="0"/>
        <v>33</v>
      </c>
      <c r="Y33" s="127"/>
    </row>
    <row r="34" spans="1:30" ht="20.100000000000001" customHeight="1">
      <c r="A34" s="190"/>
      <c r="B34" s="191"/>
      <c r="C34" s="191"/>
      <c r="D34" s="191"/>
      <c r="E34" s="191"/>
      <c r="F34" s="192"/>
      <c r="G34" s="193"/>
      <c r="H34" s="206"/>
      <c r="I34" s="212"/>
      <c r="J34" s="210"/>
      <c r="K34" s="210"/>
      <c r="L34" s="210"/>
      <c r="M34" s="210"/>
      <c r="N34" s="210"/>
      <c r="O34" s="210"/>
      <c r="P34" s="210"/>
      <c r="Q34" s="210"/>
      <c r="R34" s="212"/>
      <c r="S34" s="210"/>
      <c r="T34" s="192"/>
      <c r="U34" s="205"/>
      <c r="V34" s="172">
        <f t="shared" si="0"/>
        <v>34</v>
      </c>
      <c r="Y34" s="127"/>
      <c r="Z34" s="162"/>
      <c r="AA34" s="162"/>
      <c r="AB34" s="162"/>
      <c r="AC34" s="162"/>
      <c r="AD34" s="162"/>
    </row>
    <row r="35" spans="1:30" ht="20.100000000000001" customHeight="1">
      <c r="A35" s="190"/>
      <c r="B35" s="191" t="s">
        <v>274</v>
      </c>
      <c r="C35" s="191"/>
      <c r="D35" s="191"/>
      <c r="E35" s="191"/>
      <c r="F35" s="192"/>
      <c r="G35" s="193"/>
      <c r="H35" s="206"/>
      <c r="I35" s="212"/>
      <c r="J35" s="210"/>
      <c r="K35" s="210"/>
      <c r="L35" s="210"/>
      <c r="M35" s="210"/>
      <c r="N35" s="210"/>
      <c r="O35" s="210"/>
      <c r="P35" s="210"/>
      <c r="Q35" s="210"/>
      <c r="R35" s="212"/>
      <c r="S35" s="210"/>
      <c r="T35" s="192"/>
      <c r="U35" s="205"/>
      <c r="V35" s="172">
        <f t="shared" si="0"/>
        <v>35</v>
      </c>
      <c r="Y35" s="127"/>
      <c r="Z35" s="162"/>
      <c r="AA35" s="162"/>
      <c r="AB35" s="162"/>
      <c r="AC35" s="162"/>
      <c r="AD35" s="162"/>
    </row>
    <row r="36" spans="1:30" ht="21.75" customHeight="1">
      <c r="A36" s="190"/>
      <c r="B36" s="192"/>
      <c r="C36" s="191"/>
      <c r="D36" s="192" t="s">
        <v>275</v>
      </c>
      <c r="E36" s="220"/>
      <c r="F36" s="220"/>
      <c r="G36" s="220"/>
      <c r="H36" s="220"/>
      <c r="I36" s="212" t="s">
        <v>276</v>
      </c>
      <c r="J36" s="209"/>
      <c r="K36" s="210"/>
      <c r="L36" s="210"/>
      <c r="M36" s="210"/>
      <c r="N36" s="210"/>
      <c r="O36" s="209"/>
      <c r="P36" s="209"/>
      <c r="Q36" s="209"/>
      <c r="R36" s="209" t="s">
        <v>277</v>
      </c>
      <c r="S36" s="221"/>
      <c r="T36" s="192"/>
      <c r="U36" s="205"/>
      <c r="V36" s="172">
        <f t="shared" si="0"/>
        <v>36</v>
      </c>
      <c r="Y36" s="127"/>
      <c r="Z36" s="162"/>
      <c r="AA36" s="162"/>
      <c r="AB36" s="162"/>
      <c r="AC36" s="162"/>
      <c r="AD36" s="162"/>
    </row>
    <row r="37" spans="1:30" ht="30" customHeight="1" thickBot="1">
      <c r="A37" s="190"/>
      <c r="B37" s="192"/>
      <c r="C37" s="191"/>
      <c r="D37" s="829" t="s">
        <v>1411</v>
      </c>
      <c r="E37" s="830"/>
      <c r="F37" s="830"/>
      <c r="G37" s="221"/>
      <c r="H37" s="221"/>
      <c r="I37" s="222" t="s">
        <v>278</v>
      </c>
      <c r="J37" s="192"/>
      <c r="K37" s="210"/>
      <c r="L37" s="210"/>
      <c r="M37" s="210"/>
      <c r="N37" s="210"/>
      <c r="O37" s="206"/>
      <c r="P37" s="206"/>
      <c r="Q37" s="206"/>
      <c r="R37" s="223"/>
      <c r="S37" s="221"/>
      <c r="T37" s="221"/>
      <c r="U37" s="205"/>
      <c r="V37" s="172">
        <f t="shared" si="0"/>
        <v>37</v>
      </c>
      <c r="Y37" s="127"/>
      <c r="Z37" s="162"/>
      <c r="AA37" s="162"/>
      <c r="AB37" s="162"/>
      <c r="AC37" s="162"/>
      <c r="AD37" s="162"/>
    </row>
    <row r="38" spans="1:30" ht="20.100000000000001" customHeight="1" thickBot="1">
      <c r="A38" s="190"/>
      <c r="B38" s="191"/>
      <c r="C38" s="191" t="s">
        <v>279</v>
      </c>
      <c r="D38" s="831"/>
      <c r="E38" s="831"/>
      <c r="F38" s="829"/>
      <c r="G38" s="193"/>
      <c r="H38" s="206"/>
      <c r="I38" s="308"/>
      <c r="J38" s="192" t="s">
        <v>272</v>
      </c>
      <c r="K38" s="210"/>
      <c r="L38" s="210"/>
      <c r="M38" s="210"/>
      <c r="N38" s="210"/>
      <c r="O38" s="192"/>
      <c r="P38" s="192"/>
      <c r="Q38" s="192"/>
      <c r="R38" s="308"/>
      <c r="S38" s="192" t="s">
        <v>272</v>
      </c>
      <c r="T38" s="192"/>
      <c r="U38" s="205"/>
      <c r="V38" s="172">
        <f t="shared" si="0"/>
        <v>38</v>
      </c>
      <c r="W38" s="173" t="str">
        <f t="shared" ref="W38:W61" si="2">IF(OR(I38="",R38=""),"未入力あり","✔")</f>
        <v>未入力あり</v>
      </c>
      <c r="Y38" s="127"/>
      <c r="Z38" s="219">
        <v>0</v>
      </c>
      <c r="AA38" s="219">
        <v>220</v>
      </c>
      <c r="AB38" s="219">
        <v>0</v>
      </c>
      <c r="AC38" s="219">
        <v>700</v>
      </c>
      <c r="AD38" s="162"/>
    </row>
    <row r="39" spans="1:30" ht="20.100000000000001" customHeight="1" thickBot="1">
      <c r="A39" s="190"/>
      <c r="B39" s="191"/>
      <c r="C39" s="191" t="s">
        <v>280</v>
      </c>
      <c r="D39" s="191"/>
      <c r="E39" s="191"/>
      <c r="F39" s="192"/>
      <c r="G39" s="193"/>
      <c r="H39" s="206"/>
      <c r="I39" s="308"/>
      <c r="J39" s="192" t="s">
        <v>272</v>
      </c>
      <c r="K39" s="210"/>
      <c r="L39" s="210"/>
      <c r="M39" s="210"/>
      <c r="N39" s="210"/>
      <c r="O39" s="192"/>
      <c r="P39" s="192"/>
      <c r="Q39" s="192"/>
      <c r="R39" s="308"/>
      <c r="S39" s="192" t="s">
        <v>272</v>
      </c>
      <c r="T39" s="192"/>
      <c r="U39" s="205"/>
      <c r="V39" s="172">
        <f t="shared" si="0"/>
        <v>39</v>
      </c>
      <c r="W39" s="173" t="str">
        <f t="shared" si="2"/>
        <v>未入力あり</v>
      </c>
      <c r="Y39" s="127"/>
      <c r="Z39" s="219">
        <v>0</v>
      </c>
      <c r="AA39" s="219">
        <v>30</v>
      </c>
      <c r="AB39" s="219">
        <v>0</v>
      </c>
      <c r="AC39" s="219">
        <v>70</v>
      </c>
      <c r="AD39" s="162"/>
    </row>
    <row r="40" spans="1:30" ht="20.100000000000001" customHeight="1" thickBot="1">
      <c r="A40" s="190"/>
      <c r="B40" s="191"/>
      <c r="C40" s="191" t="s">
        <v>281</v>
      </c>
      <c r="D40" s="191"/>
      <c r="E40" s="191"/>
      <c r="F40" s="192"/>
      <c r="G40" s="193"/>
      <c r="H40" s="206"/>
      <c r="I40" s="308"/>
      <c r="J40" s="192" t="s">
        <v>272</v>
      </c>
      <c r="K40" s="192"/>
      <c r="L40" s="192"/>
      <c r="M40" s="192"/>
      <c r="N40" s="192"/>
      <c r="O40" s="192"/>
      <c r="P40" s="192"/>
      <c r="Q40" s="192"/>
      <c r="R40" s="308"/>
      <c r="S40" s="192" t="s">
        <v>272</v>
      </c>
      <c r="T40" s="192"/>
      <c r="U40" s="205"/>
      <c r="V40" s="172">
        <f t="shared" si="0"/>
        <v>40</v>
      </c>
      <c r="W40" s="173" t="str">
        <f t="shared" si="2"/>
        <v>未入力あり</v>
      </c>
      <c r="Y40" s="127"/>
      <c r="Z40" s="219">
        <v>0</v>
      </c>
      <c r="AA40" s="219">
        <v>10</v>
      </c>
      <c r="AB40" s="219">
        <v>0</v>
      </c>
      <c r="AC40" s="219">
        <v>100</v>
      </c>
      <c r="AD40" s="162"/>
    </row>
    <row r="41" spans="1:30" ht="20.100000000000001" customHeight="1" thickBot="1">
      <c r="A41" s="190"/>
      <c r="B41" s="191"/>
      <c r="C41" s="191" t="s">
        <v>282</v>
      </c>
      <c r="D41" s="191"/>
      <c r="E41" s="191"/>
      <c r="F41" s="192"/>
      <c r="G41" s="193"/>
      <c r="H41" s="206"/>
      <c r="I41" s="308"/>
      <c r="J41" s="192" t="s">
        <v>272</v>
      </c>
      <c r="K41" s="192"/>
      <c r="L41" s="192"/>
      <c r="M41" s="192"/>
      <c r="N41" s="192"/>
      <c r="O41" s="192"/>
      <c r="P41" s="192"/>
      <c r="Q41" s="192"/>
      <c r="R41" s="308"/>
      <c r="S41" s="192" t="s">
        <v>272</v>
      </c>
      <c r="T41" s="192"/>
      <c r="U41" s="205"/>
      <c r="V41" s="172">
        <f t="shared" si="0"/>
        <v>41</v>
      </c>
      <c r="W41" s="173" t="str">
        <f t="shared" si="2"/>
        <v>未入力あり</v>
      </c>
      <c r="Y41" s="127"/>
      <c r="Z41" s="219">
        <v>0</v>
      </c>
      <c r="AA41" s="219">
        <v>10</v>
      </c>
      <c r="AB41" s="219">
        <v>0</v>
      </c>
      <c r="AC41" s="219">
        <v>50</v>
      </c>
      <c r="AD41" s="162"/>
    </row>
    <row r="42" spans="1:30" ht="20.100000000000001" customHeight="1" thickBot="1">
      <c r="A42" s="190"/>
      <c r="B42" s="191"/>
      <c r="C42" s="191" t="s">
        <v>283</v>
      </c>
      <c r="D42" s="191"/>
      <c r="E42" s="191"/>
      <c r="F42" s="192"/>
      <c r="G42" s="193"/>
      <c r="H42" s="206"/>
      <c r="I42" s="308"/>
      <c r="J42" s="192" t="s">
        <v>272</v>
      </c>
      <c r="K42" s="192"/>
      <c r="L42" s="192"/>
      <c r="M42" s="192"/>
      <c r="N42" s="192"/>
      <c r="O42" s="192"/>
      <c r="P42" s="192"/>
      <c r="Q42" s="192"/>
      <c r="R42" s="308"/>
      <c r="S42" s="192" t="s">
        <v>272</v>
      </c>
      <c r="T42" s="192"/>
      <c r="U42" s="205"/>
      <c r="V42" s="172">
        <f t="shared" si="0"/>
        <v>42</v>
      </c>
      <c r="W42" s="173" t="str">
        <f t="shared" si="2"/>
        <v>未入力あり</v>
      </c>
      <c r="Y42" s="127"/>
      <c r="Z42" s="219">
        <v>0</v>
      </c>
      <c r="AA42" s="219">
        <v>10</v>
      </c>
      <c r="AB42" s="219">
        <v>0</v>
      </c>
      <c r="AC42" s="219">
        <v>90</v>
      </c>
      <c r="AD42" s="162"/>
    </row>
    <row r="43" spans="1:30" ht="20.100000000000001" customHeight="1" thickBot="1">
      <c r="A43" s="190"/>
      <c r="B43" s="191"/>
      <c r="C43" s="191" t="s">
        <v>284</v>
      </c>
      <c r="D43" s="191"/>
      <c r="E43" s="191"/>
      <c r="F43" s="192"/>
      <c r="G43" s="193"/>
      <c r="H43" s="206"/>
      <c r="I43" s="308"/>
      <c r="J43" s="192" t="s">
        <v>272</v>
      </c>
      <c r="K43" s="192"/>
      <c r="L43" s="192"/>
      <c r="M43" s="192"/>
      <c r="N43" s="192"/>
      <c r="O43" s="192"/>
      <c r="P43" s="192"/>
      <c r="Q43" s="192"/>
      <c r="R43" s="308"/>
      <c r="S43" s="192" t="s">
        <v>272</v>
      </c>
      <c r="T43" s="192"/>
      <c r="U43" s="205"/>
      <c r="V43" s="172">
        <f t="shared" si="0"/>
        <v>43</v>
      </c>
      <c r="W43" s="173" t="str">
        <f t="shared" si="2"/>
        <v>未入力あり</v>
      </c>
      <c r="Y43" s="127"/>
      <c r="Z43" s="219">
        <v>0</v>
      </c>
      <c r="AA43" s="219">
        <v>70</v>
      </c>
      <c r="AB43" s="219">
        <v>0</v>
      </c>
      <c r="AC43" s="219">
        <v>1400</v>
      </c>
      <c r="AD43" s="162"/>
    </row>
    <row r="44" spans="1:30" ht="20.100000000000001" customHeight="1" thickBot="1">
      <c r="A44" s="190"/>
      <c r="B44" s="191"/>
      <c r="C44" s="191" t="s">
        <v>285</v>
      </c>
      <c r="D44" s="191"/>
      <c r="E44" s="191"/>
      <c r="F44" s="192"/>
      <c r="G44" s="193"/>
      <c r="H44" s="206"/>
      <c r="I44" s="308"/>
      <c r="J44" s="192" t="s">
        <v>272</v>
      </c>
      <c r="K44" s="192"/>
      <c r="L44" s="192"/>
      <c r="M44" s="192"/>
      <c r="N44" s="192"/>
      <c r="O44" s="192"/>
      <c r="P44" s="192"/>
      <c r="Q44" s="192"/>
      <c r="R44" s="308"/>
      <c r="S44" s="192" t="s">
        <v>272</v>
      </c>
      <c r="T44" s="192"/>
      <c r="U44" s="205"/>
      <c r="V44" s="172">
        <f t="shared" si="0"/>
        <v>44</v>
      </c>
      <c r="W44" s="173" t="str">
        <f t="shared" si="2"/>
        <v>未入力あり</v>
      </c>
      <c r="Y44" s="127"/>
      <c r="Z44" s="219">
        <v>0</v>
      </c>
      <c r="AA44" s="219">
        <v>10</v>
      </c>
      <c r="AB44" s="219">
        <v>0</v>
      </c>
      <c r="AC44" s="219">
        <v>20</v>
      </c>
      <c r="AD44" s="162"/>
    </row>
    <row r="45" spans="1:30" ht="20.100000000000001" customHeight="1" thickBot="1">
      <c r="A45" s="190"/>
      <c r="B45" s="191"/>
      <c r="C45" s="191" t="s">
        <v>286</v>
      </c>
      <c r="D45" s="191"/>
      <c r="E45" s="191"/>
      <c r="F45" s="192"/>
      <c r="G45" s="193"/>
      <c r="H45" s="206"/>
      <c r="I45" s="308"/>
      <c r="J45" s="192" t="s">
        <v>272</v>
      </c>
      <c r="K45" s="192"/>
      <c r="L45" s="192"/>
      <c r="M45" s="192"/>
      <c r="N45" s="192"/>
      <c r="O45" s="192"/>
      <c r="P45" s="192"/>
      <c r="Q45" s="192"/>
      <c r="R45" s="308"/>
      <c r="S45" s="192" t="s">
        <v>272</v>
      </c>
      <c r="T45" s="192"/>
      <c r="U45" s="205"/>
      <c r="V45" s="172">
        <f t="shared" si="0"/>
        <v>45</v>
      </c>
      <c r="W45" s="173" t="str">
        <f t="shared" si="2"/>
        <v>未入力あり</v>
      </c>
      <c r="Y45" s="127"/>
      <c r="Z45" s="219">
        <v>0</v>
      </c>
      <c r="AA45" s="219">
        <v>10</v>
      </c>
      <c r="AB45" s="219">
        <v>0</v>
      </c>
      <c r="AC45" s="219">
        <v>90</v>
      </c>
      <c r="AD45" s="162"/>
    </row>
    <row r="46" spans="1:30" ht="20.100000000000001" customHeight="1" thickBot="1">
      <c r="A46" s="190"/>
      <c r="B46" s="191"/>
      <c r="C46" s="191" t="s">
        <v>287</v>
      </c>
      <c r="D46" s="191"/>
      <c r="E46" s="191"/>
      <c r="F46" s="192"/>
      <c r="G46" s="193"/>
      <c r="H46" s="206"/>
      <c r="I46" s="308"/>
      <c r="J46" s="192" t="s">
        <v>272</v>
      </c>
      <c r="K46" s="192"/>
      <c r="L46" s="192"/>
      <c r="M46" s="192"/>
      <c r="N46" s="192"/>
      <c r="O46" s="192"/>
      <c r="P46" s="192"/>
      <c r="Q46" s="192"/>
      <c r="R46" s="308"/>
      <c r="S46" s="192" t="s">
        <v>272</v>
      </c>
      <c r="T46" s="192"/>
      <c r="U46" s="205"/>
      <c r="V46" s="172">
        <f t="shared" si="0"/>
        <v>46</v>
      </c>
      <c r="W46" s="173" t="str">
        <f t="shared" si="2"/>
        <v>未入力あり</v>
      </c>
      <c r="Y46" s="127"/>
      <c r="Z46" s="219">
        <v>0</v>
      </c>
      <c r="AA46" s="219">
        <v>10</v>
      </c>
      <c r="AB46" s="219">
        <v>0</v>
      </c>
      <c r="AC46" s="219">
        <v>30</v>
      </c>
      <c r="AD46" s="162"/>
    </row>
    <row r="47" spans="1:30" ht="16.8" thickBot="1">
      <c r="A47" s="190"/>
      <c r="B47" s="191"/>
      <c r="C47" s="191" t="s">
        <v>288</v>
      </c>
      <c r="D47" s="191"/>
      <c r="E47" s="191"/>
      <c r="F47" s="192"/>
      <c r="G47" s="193"/>
      <c r="H47" s="206"/>
      <c r="I47" s="308"/>
      <c r="J47" s="192" t="s">
        <v>272</v>
      </c>
      <c r="K47" s="192"/>
      <c r="L47" s="192"/>
      <c r="M47" s="192"/>
      <c r="N47" s="192"/>
      <c r="O47" s="192"/>
      <c r="P47" s="192"/>
      <c r="Q47" s="192"/>
      <c r="R47" s="308"/>
      <c r="S47" s="192" t="s">
        <v>272</v>
      </c>
      <c r="T47" s="192"/>
      <c r="U47" s="205"/>
      <c r="V47" s="172">
        <f t="shared" si="0"/>
        <v>47</v>
      </c>
      <c r="W47" s="173" t="str">
        <f t="shared" si="2"/>
        <v>未入力あり</v>
      </c>
      <c r="Y47" s="127"/>
      <c r="Z47" s="219">
        <v>0</v>
      </c>
      <c r="AA47" s="219">
        <v>10</v>
      </c>
      <c r="AB47" s="219">
        <v>0</v>
      </c>
      <c r="AC47" s="219">
        <v>20</v>
      </c>
      <c r="AD47" s="162"/>
    </row>
    <row r="48" spans="1:30" ht="20.100000000000001" customHeight="1" thickBot="1">
      <c r="A48" s="190"/>
      <c r="B48" s="191"/>
      <c r="C48" s="191" t="s">
        <v>289</v>
      </c>
      <c r="D48" s="191"/>
      <c r="E48" s="191"/>
      <c r="F48" s="192"/>
      <c r="G48" s="193"/>
      <c r="H48" s="206"/>
      <c r="I48" s="308"/>
      <c r="J48" s="192" t="s">
        <v>272</v>
      </c>
      <c r="K48" s="192"/>
      <c r="L48" s="192"/>
      <c r="M48" s="192"/>
      <c r="N48" s="192"/>
      <c r="O48" s="192"/>
      <c r="P48" s="192"/>
      <c r="Q48" s="192"/>
      <c r="R48" s="308"/>
      <c r="S48" s="192" t="s">
        <v>272</v>
      </c>
      <c r="T48" s="192"/>
      <c r="U48" s="205"/>
      <c r="V48" s="172">
        <f t="shared" si="0"/>
        <v>48</v>
      </c>
      <c r="W48" s="173" t="str">
        <f t="shared" si="2"/>
        <v>未入力あり</v>
      </c>
      <c r="Y48" s="127"/>
      <c r="Z48" s="219">
        <v>0</v>
      </c>
      <c r="AA48" s="219">
        <v>10</v>
      </c>
      <c r="AB48" s="219">
        <v>0</v>
      </c>
      <c r="AC48" s="219">
        <v>20</v>
      </c>
      <c r="AD48" s="162"/>
    </row>
    <row r="49" spans="1:30" ht="20.100000000000001" customHeight="1" thickBot="1">
      <c r="A49" s="190"/>
      <c r="B49" s="191"/>
      <c r="C49" s="191" t="s">
        <v>290</v>
      </c>
      <c r="D49" s="191"/>
      <c r="E49" s="191"/>
      <c r="F49" s="192"/>
      <c r="G49" s="193"/>
      <c r="H49" s="206"/>
      <c r="I49" s="308"/>
      <c r="J49" s="192" t="s">
        <v>272</v>
      </c>
      <c r="K49" s="192"/>
      <c r="L49" s="192"/>
      <c r="M49" s="192"/>
      <c r="N49" s="192"/>
      <c r="O49" s="192"/>
      <c r="P49" s="192"/>
      <c r="Q49" s="192"/>
      <c r="R49" s="308"/>
      <c r="S49" s="192" t="s">
        <v>272</v>
      </c>
      <c r="T49" s="192"/>
      <c r="U49" s="205"/>
      <c r="V49" s="172">
        <f t="shared" si="0"/>
        <v>49</v>
      </c>
      <c r="W49" s="173" t="str">
        <f t="shared" si="2"/>
        <v>未入力あり</v>
      </c>
      <c r="Y49" s="127"/>
      <c r="Z49" s="219">
        <v>0</v>
      </c>
      <c r="AA49" s="219">
        <v>10</v>
      </c>
      <c r="AB49" s="219">
        <v>0</v>
      </c>
      <c r="AC49" s="219">
        <v>10</v>
      </c>
      <c r="AD49" s="162"/>
    </row>
    <row r="50" spans="1:30" ht="20.100000000000001" customHeight="1" thickBot="1">
      <c r="A50" s="190"/>
      <c r="B50" s="191"/>
      <c r="C50" s="191" t="s">
        <v>291</v>
      </c>
      <c r="D50" s="191"/>
      <c r="E50" s="191"/>
      <c r="F50" s="192"/>
      <c r="G50" s="193"/>
      <c r="H50" s="206"/>
      <c r="I50" s="308"/>
      <c r="J50" s="192" t="s">
        <v>272</v>
      </c>
      <c r="K50" s="192"/>
      <c r="L50" s="192"/>
      <c r="M50" s="192"/>
      <c r="N50" s="192"/>
      <c r="O50" s="192"/>
      <c r="P50" s="192"/>
      <c r="Q50" s="192"/>
      <c r="R50" s="308"/>
      <c r="S50" s="192" t="s">
        <v>272</v>
      </c>
      <c r="T50" s="192"/>
      <c r="U50" s="205"/>
      <c r="V50" s="172">
        <f t="shared" si="0"/>
        <v>50</v>
      </c>
      <c r="W50" s="173" t="str">
        <f t="shared" si="2"/>
        <v>未入力あり</v>
      </c>
      <c r="Y50" s="127"/>
      <c r="Z50" s="219">
        <v>0</v>
      </c>
      <c r="AA50" s="219">
        <v>10</v>
      </c>
      <c r="AB50" s="219">
        <v>0</v>
      </c>
      <c r="AC50" s="219">
        <v>20</v>
      </c>
      <c r="AD50" s="162"/>
    </row>
    <row r="51" spans="1:30" ht="20.100000000000001" customHeight="1" thickBot="1">
      <c r="A51" s="190"/>
      <c r="B51" s="191"/>
      <c r="C51" s="191" t="s">
        <v>292</v>
      </c>
      <c r="D51" s="191"/>
      <c r="E51" s="191"/>
      <c r="F51" s="192"/>
      <c r="G51" s="193"/>
      <c r="H51" s="206"/>
      <c r="I51" s="308"/>
      <c r="J51" s="192" t="s">
        <v>272</v>
      </c>
      <c r="K51" s="192"/>
      <c r="L51" s="192"/>
      <c r="M51" s="192"/>
      <c r="N51" s="192"/>
      <c r="O51" s="192"/>
      <c r="P51" s="192"/>
      <c r="Q51" s="192"/>
      <c r="R51" s="308"/>
      <c r="S51" s="192" t="s">
        <v>272</v>
      </c>
      <c r="T51" s="192"/>
      <c r="U51" s="205"/>
      <c r="V51" s="172">
        <f t="shared" si="0"/>
        <v>51</v>
      </c>
      <c r="W51" s="173" t="str">
        <f t="shared" si="2"/>
        <v>未入力あり</v>
      </c>
      <c r="Y51" s="127"/>
      <c r="Z51" s="219">
        <v>0</v>
      </c>
      <c r="AA51" s="219">
        <v>10</v>
      </c>
      <c r="AB51" s="219">
        <v>0</v>
      </c>
      <c r="AC51" s="219">
        <v>10</v>
      </c>
      <c r="AD51" s="162"/>
    </row>
    <row r="52" spans="1:30" ht="20.100000000000001" customHeight="1" thickBot="1">
      <c r="A52" s="190"/>
      <c r="B52" s="191"/>
      <c r="C52" s="191" t="s">
        <v>293</v>
      </c>
      <c r="D52" s="191"/>
      <c r="E52" s="191"/>
      <c r="F52" s="192"/>
      <c r="G52" s="193"/>
      <c r="H52" s="206"/>
      <c r="I52" s="308"/>
      <c r="J52" s="192" t="s">
        <v>272</v>
      </c>
      <c r="K52" s="192"/>
      <c r="L52" s="192"/>
      <c r="M52" s="192"/>
      <c r="N52" s="192"/>
      <c r="O52" s="192"/>
      <c r="P52" s="192"/>
      <c r="Q52" s="192"/>
      <c r="R52" s="308"/>
      <c r="S52" s="192" t="s">
        <v>272</v>
      </c>
      <c r="T52" s="192"/>
      <c r="U52" s="205"/>
      <c r="V52" s="172">
        <f t="shared" si="0"/>
        <v>52</v>
      </c>
      <c r="W52" s="173" t="str">
        <f t="shared" si="2"/>
        <v>未入力あり</v>
      </c>
      <c r="Y52" s="127"/>
      <c r="Z52" s="219">
        <v>0</v>
      </c>
      <c r="AA52" s="219">
        <v>10</v>
      </c>
      <c r="AB52" s="219">
        <v>0</v>
      </c>
      <c r="AC52" s="219">
        <v>80</v>
      </c>
      <c r="AD52" s="162"/>
    </row>
    <row r="53" spans="1:30" ht="20.100000000000001" customHeight="1" thickBot="1">
      <c r="A53" s="190"/>
      <c r="B53" s="191"/>
      <c r="C53" s="191" t="s">
        <v>294</v>
      </c>
      <c r="D53" s="191"/>
      <c r="E53" s="191"/>
      <c r="F53" s="192"/>
      <c r="G53" s="193"/>
      <c r="H53" s="206"/>
      <c r="I53" s="308"/>
      <c r="J53" s="192" t="s">
        <v>272</v>
      </c>
      <c r="K53" s="192"/>
      <c r="L53" s="192"/>
      <c r="M53" s="192"/>
      <c r="N53" s="192"/>
      <c r="O53" s="192"/>
      <c r="P53" s="192"/>
      <c r="Q53" s="192"/>
      <c r="R53" s="308"/>
      <c r="S53" s="192" t="s">
        <v>272</v>
      </c>
      <c r="T53" s="192"/>
      <c r="U53" s="205"/>
      <c r="V53" s="172">
        <f t="shared" si="0"/>
        <v>53</v>
      </c>
      <c r="W53" s="173" t="str">
        <f t="shared" si="2"/>
        <v>未入力あり</v>
      </c>
      <c r="Y53" s="127"/>
      <c r="Z53" s="219">
        <v>0</v>
      </c>
      <c r="AA53" s="219">
        <v>20</v>
      </c>
      <c r="AB53" s="219">
        <v>0</v>
      </c>
      <c r="AC53" s="219">
        <v>120</v>
      </c>
      <c r="AD53" s="162"/>
    </row>
    <row r="54" spans="1:30" ht="20.100000000000001" customHeight="1" thickBot="1">
      <c r="A54" s="190"/>
      <c r="B54" s="191"/>
      <c r="C54" s="191" t="s">
        <v>295</v>
      </c>
      <c r="D54" s="191"/>
      <c r="E54" s="191"/>
      <c r="F54" s="192"/>
      <c r="G54" s="193"/>
      <c r="H54" s="206"/>
      <c r="I54" s="308"/>
      <c r="J54" s="192" t="s">
        <v>272</v>
      </c>
      <c r="K54" s="192"/>
      <c r="L54" s="192"/>
      <c r="M54" s="192"/>
      <c r="N54" s="192"/>
      <c r="O54" s="192"/>
      <c r="P54" s="192"/>
      <c r="Q54" s="192"/>
      <c r="R54" s="308"/>
      <c r="S54" s="192" t="s">
        <v>272</v>
      </c>
      <c r="T54" s="192"/>
      <c r="U54" s="205"/>
      <c r="V54" s="172">
        <f t="shared" si="0"/>
        <v>54</v>
      </c>
      <c r="W54" s="173" t="str">
        <f t="shared" si="2"/>
        <v>未入力あり</v>
      </c>
      <c r="Y54" s="127"/>
      <c r="Z54" s="219">
        <v>0</v>
      </c>
      <c r="AA54" s="219">
        <v>10</v>
      </c>
      <c r="AB54" s="219">
        <v>0</v>
      </c>
      <c r="AC54" s="219">
        <v>10</v>
      </c>
      <c r="AD54" s="162"/>
    </row>
    <row r="55" spans="1:30" ht="20.100000000000001" customHeight="1" thickBot="1">
      <c r="A55" s="190"/>
      <c r="B55" s="191"/>
      <c r="C55" s="191" t="s">
        <v>296</v>
      </c>
      <c r="D55" s="191"/>
      <c r="E55" s="191"/>
      <c r="F55" s="192"/>
      <c r="G55" s="193"/>
      <c r="H55" s="206"/>
      <c r="I55" s="308"/>
      <c r="J55" s="192" t="s">
        <v>272</v>
      </c>
      <c r="K55" s="192"/>
      <c r="L55" s="192"/>
      <c r="M55" s="192"/>
      <c r="N55" s="192"/>
      <c r="O55" s="192"/>
      <c r="P55" s="192"/>
      <c r="Q55" s="192"/>
      <c r="R55" s="308"/>
      <c r="S55" s="192" t="s">
        <v>272</v>
      </c>
      <c r="T55" s="192"/>
      <c r="U55" s="205"/>
      <c r="V55" s="172">
        <f t="shared" si="0"/>
        <v>55</v>
      </c>
      <c r="W55" s="173" t="str">
        <f t="shared" si="2"/>
        <v>未入力あり</v>
      </c>
      <c r="Y55" s="127"/>
      <c r="Z55" s="219">
        <v>0</v>
      </c>
      <c r="AA55" s="219">
        <v>10</v>
      </c>
      <c r="AB55" s="219">
        <v>0</v>
      </c>
      <c r="AC55" s="219">
        <v>50</v>
      </c>
      <c r="AD55" s="162"/>
    </row>
    <row r="56" spans="1:30" ht="20.100000000000001" customHeight="1" thickBot="1">
      <c r="A56" s="190"/>
      <c r="B56" s="191"/>
      <c r="C56" s="191" t="s">
        <v>297</v>
      </c>
      <c r="D56" s="191"/>
      <c r="E56" s="191"/>
      <c r="F56" s="192"/>
      <c r="G56" s="193"/>
      <c r="H56" s="206"/>
      <c r="I56" s="308"/>
      <c r="J56" s="192" t="s">
        <v>272</v>
      </c>
      <c r="K56" s="192"/>
      <c r="L56" s="192"/>
      <c r="M56" s="192"/>
      <c r="N56" s="192"/>
      <c r="O56" s="192"/>
      <c r="P56" s="192"/>
      <c r="Q56" s="192"/>
      <c r="R56" s="308"/>
      <c r="S56" s="192" t="s">
        <v>272</v>
      </c>
      <c r="T56" s="192"/>
      <c r="U56" s="205"/>
      <c r="V56" s="172">
        <f t="shared" si="0"/>
        <v>56</v>
      </c>
      <c r="W56" s="173" t="str">
        <f t="shared" si="2"/>
        <v>未入力あり</v>
      </c>
      <c r="Y56" s="127"/>
      <c r="Z56" s="219">
        <v>0</v>
      </c>
      <c r="AA56" s="219">
        <v>10</v>
      </c>
      <c r="AB56" s="219">
        <v>0</v>
      </c>
      <c r="AC56" s="219">
        <v>30</v>
      </c>
      <c r="AD56" s="162"/>
    </row>
    <row r="57" spans="1:30" ht="16.8" thickBot="1">
      <c r="A57" s="190"/>
      <c r="B57" s="191"/>
      <c r="C57" s="191" t="s">
        <v>298</v>
      </c>
      <c r="D57" s="191"/>
      <c r="E57" s="191"/>
      <c r="F57" s="192"/>
      <c r="G57" s="193"/>
      <c r="H57" s="206"/>
      <c r="I57" s="308"/>
      <c r="J57" s="192" t="s">
        <v>272</v>
      </c>
      <c r="K57" s="192"/>
      <c r="L57" s="192"/>
      <c r="M57" s="192"/>
      <c r="N57" s="192"/>
      <c r="O57" s="192"/>
      <c r="P57" s="192"/>
      <c r="Q57" s="192"/>
      <c r="R57" s="308"/>
      <c r="S57" s="192" t="s">
        <v>272</v>
      </c>
      <c r="T57" s="192"/>
      <c r="U57" s="205"/>
      <c r="V57" s="172">
        <f t="shared" si="0"/>
        <v>57</v>
      </c>
      <c r="W57" s="173" t="str">
        <f t="shared" si="2"/>
        <v>未入力あり</v>
      </c>
      <c r="Y57" s="127"/>
      <c r="Z57" s="219">
        <v>0</v>
      </c>
      <c r="AA57" s="219">
        <v>10</v>
      </c>
      <c r="AB57" s="219">
        <v>0</v>
      </c>
      <c r="AC57" s="219">
        <v>10</v>
      </c>
      <c r="AD57" s="162"/>
    </row>
    <row r="58" spans="1:30" ht="20.100000000000001" customHeight="1" thickBot="1">
      <c r="A58" s="190"/>
      <c r="B58" s="191"/>
      <c r="C58" s="191" t="s">
        <v>299</v>
      </c>
      <c r="D58" s="191"/>
      <c r="E58" s="191"/>
      <c r="F58" s="192"/>
      <c r="G58" s="193"/>
      <c r="H58" s="224"/>
      <c r="I58" s="308"/>
      <c r="J58" s="192" t="s">
        <v>272</v>
      </c>
      <c r="K58" s="192"/>
      <c r="L58" s="192"/>
      <c r="M58" s="192"/>
      <c r="N58" s="192"/>
      <c r="O58" s="192"/>
      <c r="P58" s="192"/>
      <c r="Q58" s="192"/>
      <c r="R58" s="308"/>
      <c r="S58" s="192" t="s">
        <v>272</v>
      </c>
      <c r="T58" s="192"/>
      <c r="U58" s="205"/>
      <c r="V58" s="172">
        <f t="shared" si="0"/>
        <v>58</v>
      </c>
      <c r="W58" s="173" t="str">
        <f t="shared" si="2"/>
        <v>未入力あり</v>
      </c>
      <c r="Y58" s="127"/>
      <c r="Z58" s="219">
        <v>0</v>
      </c>
      <c r="AA58" s="219">
        <v>10</v>
      </c>
      <c r="AB58" s="219">
        <v>0</v>
      </c>
      <c r="AC58" s="219">
        <v>20</v>
      </c>
      <c r="AD58" s="162"/>
    </row>
    <row r="59" spans="1:30" ht="20.100000000000001" customHeight="1" thickBot="1">
      <c r="A59" s="190"/>
      <c r="B59" s="191"/>
      <c r="C59" s="191" t="s">
        <v>300</v>
      </c>
      <c r="D59" s="191"/>
      <c r="E59" s="191"/>
      <c r="F59" s="192"/>
      <c r="G59" s="193"/>
      <c r="H59" s="206"/>
      <c r="I59" s="308"/>
      <c r="J59" s="192" t="s">
        <v>272</v>
      </c>
      <c r="K59" s="192"/>
      <c r="L59" s="192"/>
      <c r="M59" s="192"/>
      <c r="N59" s="192"/>
      <c r="O59" s="192"/>
      <c r="P59" s="192"/>
      <c r="Q59" s="192"/>
      <c r="R59" s="308"/>
      <c r="S59" s="192" t="s">
        <v>272</v>
      </c>
      <c r="T59" s="192"/>
      <c r="U59" s="205"/>
      <c r="V59" s="172">
        <f t="shared" si="0"/>
        <v>59</v>
      </c>
      <c r="W59" s="173" t="str">
        <f t="shared" si="2"/>
        <v>未入力あり</v>
      </c>
      <c r="Y59" s="127"/>
      <c r="Z59" s="219">
        <v>0</v>
      </c>
      <c r="AA59" s="219">
        <v>10</v>
      </c>
      <c r="AB59" s="219">
        <v>0</v>
      </c>
      <c r="AC59" s="219">
        <v>10</v>
      </c>
      <c r="AD59" s="162"/>
    </row>
    <row r="60" spans="1:30" ht="20.100000000000001" customHeight="1" thickBot="1">
      <c r="A60" s="190"/>
      <c r="B60" s="191"/>
      <c r="C60" s="191" t="s">
        <v>301</v>
      </c>
      <c r="D60" s="191"/>
      <c r="E60" s="191"/>
      <c r="F60" s="192"/>
      <c r="G60" s="193"/>
      <c r="H60" s="206"/>
      <c r="I60" s="308"/>
      <c r="J60" s="192" t="s">
        <v>272</v>
      </c>
      <c r="K60" s="192"/>
      <c r="L60" s="192"/>
      <c r="M60" s="192"/>
      <c r="N60" s="192"/>
      <c r="O60" s="192"/>
      <c r="P60" s="192"/>
      <c r="Q60" s="192"/>
      <c r="R60" s="308"/>
      <c r="S60" s="192" t="s">
        <v>272</v>
      </c>
      <c r="T60" s="192"/>
      <c r="U60" s="205"/>
      <c r="V60" s="172">
        <f t="shared" si="0"/>
        <v>60</v>
      </c>
      <c r="W60" s="173" t="str">
        <f t="shared" si="2"/>
        <v>未入力あり</v>
      </c>
      <c r="Y60" s="127"/>
      <c r="Z60" s="219">
        <v>0</v>
      </c>
      <c r="AA60" s="219">
        <v>10</v>
      </c>
      <c r="AB60" s="219">
        <v>0</v>
      </c>
      <c r="AC60" s="219">
        <v>10</v>
      </c>
      <c r="AD60" s="162"/>
    </row>
    <row r="61" spans="1:30" ht="20.100000000000001" customHeight="1" thickBot="1">
      <c r="A61" s="190"/>
      <c r="B61" s="191"/>
      <c r="C61" s="191" t="s">
        <v>302</v>
      </c>
      <c r="D61" s="191"/>
      <c r="E61" s="191"/>
      <c r="F61" s="192"/>
      <c r="G61" s="193"/>
      <c r="H61" s="206"/>
      <c r="I61" s="308"/>
      <c r="J61" s="192" t="s">
        <v>272</v>
      </c>
      <c r="K61" s="192"/>
      <c r="L61" s="192"/>
      <c r="M61" s="192"/>
      <c r="N61" s="192"/>
      <c r="O61" s="192"/>
      <c r="P61" s="192"/>
      <c r="Q61" s="192"/>
      <c r="R61" s="308"/>
      <c r="S61" s="192" t="s">
        <v>272</v>
      </c>
      <c r="T61" s="192"/>
      <c r="U61" s="205"/>
      <c r="V61" s="172">
        <f t="shared" si="0"/>
        <v>61</v>
      </c>
      <c r="W61" s="173" t="str">
        <f t="shared" si="2"/>
        <v>未入力あり</v>
      </c>
      <c r="Y61" s="127"/>
      <c r="Z61" s="219">
        <v>0</v>
      </c>
      <c r="AA61" s="219">
        <v>10</v>
      </c>
      <c r="AB61" s="219">
        <v>0</v>
      </c>
      <c r="AC61" s="219">
        <v>30</v>
      </c>
      <c r="AD61" s="162"/>
    </row>
    <row r="62" spans="1:30" ht="20.100000000000001" customHeight="1" thickBot="1">
      <c r="A62" s="190"/>
      <c r="B62" s="191"/>
      <c r="C62" s="191" t="s">
        <v>303</v>
      </c>
      <c r="D62" s="191"/>
      <c r="E62" s="191"/>
      <c r="F62" s="192"/>
      <c r="G62" s="193"/>
      <c r="H62" s="206"/>
      <c r="I62" s="308"/>
      <c r="J62" s="192" t="s">
        <v>272</v>
      </c>
      <c r="K62" s="192"/>
      <c r="L62" s="192"/>
      <c r="M62" s="192"/>
      <c r="N62" s="192"/>
      <c r="O62" s="192"/>
      <c r="P62" s="192"/>
      <c r="Q62" s="192"/>
      <c r="R62" s="308"/>
      <c r="S62" s="192" t="s">
        <v>272</v>
      </c>
      <c r="T62" s="192"/>
      <c r="U62" s="205"/>
      <c r="V62" s="172">
        <f t="shared" si="0"/>
        <v>62</v>
      </c>
      <c r="W62" s="173" t="str">
        <f t="shared" ref="W62" si="3">IF(OR(I62="",R62=""),"未入力あり","✔")</f>
        <v>未入力あり</v>
      </c>
      <c r="Y62" s="127"/>
      <c r="Z62" s="219">
        <v>0</v>
      </c>
      <c r="AA62" s="216">
        <v>10</v>
      </c>
      <c r="AB62" s="219">
        <v>0</v>
      </c>
      <c r="AC62" s="216">
        <v>30</v>
      </c>
      <c r="AD62" s="162"/>
    </row>
    <row r="63" spans="1:30" ht="20.100000000000001" customHeight="1">
      <c r="A63" s="190"/>
      <c r="B63" s="191"/>
      <c r="C63" s="191"/>
      <c r="D63" s="191"/>
      <c r="E63" s="191"/>
      <c r="F63" s="192"/>
      <c r="G63" s="185"/>
      <c r="H63" s="206"/>
      <c r="I63" s="1077"/>
      <c r="J63" s="210"/>
      <c r="K63" s="210"/>
      <c r="L63" s="210"/>
      <c r="M63" s="210"/>
      <c r="N63" s="210"/>
      <c r="O63" s="210"/>
      <c r="P63" s="210"/>
      <c r="Q63" s="210"/>
      <c r="R63" s="1082"/>
      <c r="S63" s="210"/>
      <c r="T63" s="192"/>
      <c r="U63" s="205"/>
      <c r="V63" s="172">
        <f t="shared" si="0"/>
        <v>63</v>
      </c>
      <c r="Y63" s="127"/>
      <c r="Z63" s="162"/>
      <c r="AA63" s="162"/>
      <c r="AB63" s="162"/>
      <c r="AC63" s="162"/>
      <c r="AD63" s="162"/>
    </row>
    <row r="64" spans="1:30" ht="16.2">
      <c r="A64" s="190"/>
      <c r="B64" s="191" t="s">
        <v>304</v>
      </c>
      <c r="C64" s="225"/>
      <c r="D64" s="226"/>
      <c r="E64" s="226"/>
      <c r="F64" s="226"/>
      <c r="G64" s="226"/>
      <c r="H64" s="226"/>
      <c r="I64" s="1078" t="s">
        <v>305</v>
      </c>
      <c r="J64" s="191"/>
      <c r="K64" s="191"/>
      <c r="L64" s="191"/>
      <c r="M64" s="191"/>
      <c r="N64" s="191"/>
      <c r="O64" s="191"/>
      <c r="P64" s="191"/>
      <c r="Q64" s="191"/>
      <c r="R64" s="1078" t="s">
        <v>306</v>
      </c>
      <c r="S64" s="210"/>
      <c r="T64" s="192"/>
      <c r="U64" s="205"/>
      <c r="V64" s="172">
        <f t="shared" si="0"/>
        <v>64</v>
      </c>
      <c r="Y64" s="127"/>
      <c r="Z64" s="162"/>
      <c r="AA64" s="162"/>
      <c r="AB64" s="162"/>
      <c r="AC64" s="162"/>
      <c r="AD64" s="162"/>
    </row>
    <row r="65" spans="1:30" ht="16.8" thickBot="1">
      <c r="A65" s="190"/>
      <c r="B65" s="191" t="s">
        <v>307</v>
      </c>
      <c r="C65" s="227"/>
      <c r="D65" s="228"/>
      <c r="E65" s="228"/>
      <c r="F65" s="228"/>
      <c r="G65" s="228"/>
      <c r="H65" s="229"/>
      <c r="I65" s="1078" t="s">
        <v>308</v>
      </c>
      <c r="J65" s="210"/>
      <c r="K65" s="210"/>
      <c r="L65" s="210"/>
      <c r="M65" s="210"/>
      <c r="N65" s="210"/>
      <c r="O65" s="210"/>
      <c r="P65" s="210"/>
      <c r="Q65" s="210"/>
      <c r="R65" s="1078"/>
      <c r="S65" s="210"/>
      <c r="T65" s="192"/>
      <c r="U65" s="205"/>
      <c r="V65" s="172">
        <f t="shared" si="0"/>
        <v>65</v>
      </c>
      <c r="Y65" s="127"/>
      <c r="Z65" s="162"/>
      <c r="AA65" s="162"/>
      <c r="AB65" s="162"/>
      <c r="AC65" s="162"/>
      <c r="AD65" s="162"/>
    </row>
    <row r="66" spans="1:30" ht="21" customHeight="1" thickBot="1">
      <c r="A66" s="190"/>
      <c r="B66" s="191"/>
      <c r="C66" s="230" t="s">
        <v>309</v>
      </c>
      <c r="D66" s="230"/>
      <c r="E66" s="230"/>
      <c r="F66" s="230"/>
      <c r="G66" s="231"/>
      <c r="H66" s="230"/>
      <c r="I66" s="308"/>
      <c r="J66" s="192" t="s">
        <v>272</v>
      </c>
      <c r="K66" s="192"/>
      <c r="L66" s="192"/>
      <c r="M66" s="192"/>
      <c r="N66" s="192"/>
      <c r="O66" s="192"/>
      <c r="P66" s="192"/>
      <c r="Q66" s="192"/>
      <c r="R66" s="308"/>
      <c r="S66" s="192" t="s">
        <v>310</v>
      </c>
      <c r="T66" s="192"/>
      <c r="U66" s="205"/>
      <c r="V66" s="172">
        <f t="shared" si="0"/>
        <v>66</v>
      </c>
      <c r="W66" s="173" t="str">
        <f t="shared" ref="W66:W97" si="4">IF(OR(I66="",R66=""),"未入力あり","✔")</f>
        <v>未入力あり</v>
      </c>
      <c r="Y66" s="127"/>
      <c r="Z66" s="219">
        <v>0</v>
      </c>
      <c r="AA66" s="219">
        <v>30</v>
      </c>
      <c r="AB66" s="219">
        <v>0</v>
      </c>
      <c r="AC66" s="219">
        <v>30</v>
      </c>
      <c r="AD66" s="162"/>
    </row>
    <row r="67" spans="1:30" ht="21" customHeight="1" thickBot="1">
      <c r="A67" s="190"/>
      <c r="B67" s="191"/>
      <c r="C67" s="230" t="s">
        <v>311</v>
      </c>
      <c r="D67" s="230"/>
      <c r="E67" s="230"/>
      <c r="F67" s="230"/>
      <c r="G67" s="231"/>
      <c r="H67" s="230"/>
      <c r="I67" s="308"/>
      <c r="J67" s="192" t="s">
        <v>272</v>
      </c>
      <c r="K67" s="192"/>
      <c r="L67" s="192"/>
      <c r="M67" s="192"/>
      <c r="N67" s="192"/>
      <c r="O67" s="192"/>
      <c r="P67" s="192"/>
      <c r="Q67" s="192"/>
      <c r="R67" s="308"/>
      <c r="S67" s="192" t="s">
        <v>310</v>
      </c>
      <c r="T67" s="192"/>
      <c r="U67" s="205"/>
      <c r="V67" s="172">
        <f t="shared" si="0"/>
        <v>67</v>
      </c>
      <c r="W67" s="173" t="str">
        <f t="shared" si="4"/>
        <v>未入力あり</v>
      </c>
      <c r="Y67" s="127"/>
      <c r="Z67" s="219">
        <v>0</v>
      </c>
      <c r="AA67" s="219">
        <v>30</v>
      </c>
      <c r="AB67" s="219">
        <v>0</v>
      </c>
      <c r="AC67" s="232">
        <v>30</v>
      </c>
      <c r="AD67" s="162"/>
    </row>
    <row r="68" spans="1:30" ht="21" customHeight="1" thickBot="1">
      <c r="A68" s="190"/>
      <c r="B68" s="191"/>
      <c r="C68" s="230" t="s">
        <v>312</v>
      </c>
      <c r="D68" s="230"/>
      <c r="E68" s="230"/>
      <c r="F68" s="230"/>
      <c r="G68" s="231"/>
      <c r="H68" s="230"/>
      <c r="I68" s="308"/>
      <c r="J68" s="192" t="s">
        <v>272</v>
      </c>
      <c r="K68" s="192"/>
      <c r="L68" s="192"/>
      <c r="M68" s="192"/>
      <c r="N68" s="192"/>
      <c r="O68" s="192"/>
      <c r="P68" s="192"/>
      <c r="Q68" s="192"/>
      <c r="R68" s="308"/>
      <c r="S68" s="192" t="s">
        <v>310</v>
      </c>
      <c r="T68" s="192"/>
      <c r="U68" s="205"/>
      <c r="V68" s="172">
        <f t="shared" si="0"/>
        <v>68</v>
      </c>
      <c r="W68" s="173" t="str">
        <f t="shared" si="4"/>
        <v>未入力あり</v>
      </c>
      <c r="Y68" s="127"/>
      <c r="Z68" s="219">
        <v>0</v>
      </c>
      <c r="AA68" s="219">
        <v>30</v>
      </c>
      <c r="AB68" s="219">
        <v>0</v>
      </c>
      <c r="AC68" s="219">
        <v>30</v>
      </c>
      <c r="AD68" s="162"/>
    </row>
    <row r="69" spans="1:30" ht="21" customHeight="1" thickBot="1">
      <c r="A69" s="190"/>
      <c r="B69" s="191"/>
      <c r="C69" s="230" t="s">
        <v>313</v>
      </c>
      <c r="D69" s="230"/>
      <c r="E69" s="230"/>
      <c r="F69" s="230"/>
      <c r="G69" s="231"/>
      <c r="H69" s="230"/>
      <c r="I69" s="308"/>
      <c r="J69" s="192" t="s">
        <v>272</v>
      </c>
      <c r="K69" s="192"/>
      <c r="L69" s="192"/>
      <c r="M69" s="192"/>
      <c r="N69" s="192"/>
      <c r="O69" s="192"/>
      <c r="P69" s="192"/>
      <c r="Q69" s="192"/>
      <c r="R69" s="308"/>
      <c r="S69" s="192" t="s">
        <v>310</v>
      </c>
      <c r="T69" s="192"/>
      <c r="U69" s="205"/>
      <c r="V69" s="172">
        <f t="shared" si="0"/>
        <v>69</v>
      </c>
      <c r="W69" s="173" t="str">
        <f t="shared" ref="W69" si="5">IF(OR(I69="",R69=""),"未入力あり","✔")</f>
        <v>未入力あり</v>
      </c>
      <c r="Y69" s="127"/>
      <c r="Z69" s="219">
        <v>0</v>
      </c>
      <c r="AA69" s="219">
        <v>30</v>
      </c>
      <c r="AB69" s="219">
        <v>0</v>
      </c>
      <c r="AC69" s="219">
        <v>30</v>
      </c>
      <c r="AD69" s="162"/>
    </row>
    <row r="70" spans="1:30" ht="21" customHeight="1" thickBot="1">
      <c r="A70" s="190"/>
      <c r="B70" s="191"/>
      <c r="C70" s="230" t="s">
        <v>314</v>
      </c>
      <c r="D70" s="230"/>
      <c r="E70" s="230"/>
      <c r="F70" s="230"/>
      <c r="G70" s="231"/>
      <c r="H70" s="230"/>
      <c r="I70" s="308"/>
      <c r="J70" s="192" t="s">
        <v>272</v>
      </c>
      <c r="K70" s="192"/>
      <c r="L70" s="192"/>
      <c r="M70" s="192"/>
      <c r="N70" s="192"/>
      <c r="O70" s="192"/>
      <c r="P70" s="192"/>
      <c r="Q70" s="192"/>
      <c r="R70" s="308"/>
      <c r="S70" s="192" t="s">
        <v>310</v>
      </c>
      <c r="T70" s="192"/>
      <c r="U70" s="205"/>
      <c r="V70" s="172">
        <f t="shared" si="0"/>
        <v>70</v>
      </c>
      <c r="W70" s="173" t="str">
        <f t="shared" si="4"/>
        <v>未入力あり</v>
      </c>
      <c r="Y70" s="127"/>
      <c r="Z70" s="219">
        <v>0</v>
      </c>
      <c r="AA70" s="219">
        <v>30</v>
      </c>
      <c r="AB70" s="219">
        <v>0</v>
      </c>
      <c r="AC70" s="232">
        <v>60</v>
      </c>
      <c r="AD70" s="162"/>
    </row>
    <row r="71" spans="1:30" ht="21" customHeight="1" thickBot="1">
      <c r="A71" s="190"/>
      <c r="B71" s="191"/>
      <c r="C71" s="233" t="s">
        <v>315</v>
      </c>
      <c r="D71" s="233"/>
      <c r="E71" s="233"/>
      <c r="F71" s="234"/>
      <c r="G71" s="235"/>
      <c r="H71" s="236"/>
      <c r="I71" s="308"/>
      <c r="J71" s="192" t="s">
        <v>272</v>
      </c>
      <c r="K71" s="192"/>
      <c r="L71" s="192"/>
      <c r="M71" s="192"/>
      <c r="N71" s="192"/>
      <c r="O71" s="192"/>
      <c r="P71" s="192"/>
      <c r="Q71" s="192"/>
      <c r="R71" s="308"/>
      <c r="S71" s="192" t="s">
        <v>272</v>
      </c>
      <c r="T71" s="192"/>
      <c r="U71" s="205"/>
      <c r="V71" s="172">
        <f t="shared" si="0"/>
        <v>71</v>
      </c>
      <c r="W71" s="173" t="str">
        <f t="shared" si="4"/>
        <v>未入力あり</v>
      </c>
      <c r="Y71" s="127"/>
      <c r="Z71" s="219">
        <v>0</v>
      </c>
      <c r="AA71" s="219">
        <v>30</v>
      </c>
      <c r="AB71" s="219">
        <v>0</v>
      </c>
      <c r="AC71" s="219">
        <v>30</v>
      </c>
      <c r="AD71" s="162"/>
    </row>
    <row r="72" spans="1:30" ht="21" customHeight="1" thickBot="1">
      <c r="A72" s="190"/>
      <c r="B72" s="191"/>
      <c r="C72" s="233" t="s">
        <v>316</v>
      </c>
      <c r="D72" s="230"/>
      <c r="E72" s="230"/>
      <c r="F72" s="230"/>
      <c r="G72" s="231"/>
      <c r="H72" s="230"/>
      <c r="I72" s="308"/>
      <c r="J72" s="192" t="s">
        <v>272</v>
      </c>
      <c r="K72" s="192"/>
      <c r="L72" s="192"/>
      <c r="M72" s="192"/>
      <c r="N72" s="192"/>
      <c r="O72" s="192"/>
      <c r="P72" s="192"/>
      <c r="Q72" s="192"/>
      <c r="R72" s="308"/>
      <c r="S72" s="192" t="s">
        <v>310</v>
      </c>
      <c r="T72" s="192"/>
      <c r="U72" s="205"/>
      <c r="V72" s="172">
        <f t="shared" si="0"/>
        <v>72</v>
      </c>
      <c r="W72" s="173" t="str">
        <f t="shared" si="4"/>
        <v>未入力あり</v>
      </c>
      <c r="Y72" s="127"/>
      <c r="Z72" s="219">
        <v>0</v>
      </c>
      <c r="AA72" s="219">
        <v>30</v>
      </c>
      <c r="AB72" s="219">
        <v>0</v>
      </c>
      <c r="AC72" s="219">
        <v>30</v>
      </c>
      <c r="AD72" s="162"/>
    </row>
    <row r="73" spans="1:30" ht="21" customHeight="1" thickBot="1">
      <c r="A73" s="190"/>
      <c r="B73" s="191"/>
      <c r="C73" s="230" t="s">
        <v>317</v>
      </c>
      <c r="D73" s="230"/>
      <c r="E73" s="230"/>
      <c r="F73" s="230"/>
      <c r="G73" s="231"/>
      <c r="H73" s="230"/>
      <c r="I73" s="308"/>
      <c r="J73" s="192" t="s">
        <v>272</v>
      </c>
      <c r="K73" s="192"/>
      <c r="L73" s="192"/>
      <c r="M73" s="192"/>
      <c r="N73" s="192"/>
      <c r="O73" s="192"/>
      <c r="P73" s="192"/>
      <c r="Q73" s="192"/>
      <c r="R73" s="308"/>
      <c r="S73" s="192" t="s">
        <v>310</v>
      </c>
      <c r="T73" s="192"/>
      <c r="U73" s="205"/>
      <c r="V73" s="172">
        <f t="shared" si="0"/>
        <v>73</v>
      </c>
      <c r="W73" s="173" t="str">
        <f t="shared" si="4"/>
        <v>未入力あり</v>
      </c>
      <c r="Y73" s="127"/>
      <c r="Z73" s="219">
        <v>0</v>
      </c>
      <c r="AA73" s="219">
        <v>30</v>
      </c>
      <c r="AB73" s="219">
        <v>0</v>
      </c>
      <c r="AC73" s="219">
        <v>30</v>
      </c>
      <c r="AD73" s="162"/>
    </row>
    <row r="74" spans="1:30" ht="21" customHeight="1" thickBot="1">
      <c r="A74" s="190"/>
      <c r="B74" s="191"/>
      <c r="C74" s="230" t="s">
        <v>318</v>
      </c>
      <c r="D74" s="230"/>
      <c r="E74" s="230"/>
      <c r="F74" s="230"/>
      <c r="G74" s="231"/>
      <c r="H74" s="230"/>
      <c r="I74" s="308"/>
      <c r="J74" s="192" t="s">
        <v>272</v>
      </c>
      <c r="K74" s="192"/>
      <c r="L74" s="192"/>
      <c r="M74" s="192"/>
      <c r="N74" s="192"/>
      <c r="O74" s="192"/>
      <c r="P74" s="192"/>
      <c r="Q74" s="192"/>
      <c r="R74" s="308"/>
      <c r="S74" s="192" t="s">
        <v>310</v>
      </c>
      <c r="T74" s="192"/>
      <c r="U74" s="205"/>
      <c r="V74" s="172">
        <f t="shared" si="0"/>
        <v>74</v>
      </c>
      <c r="W74" s="173" t="str">
        <f t="shared" si="4"/>
        <v>未入力あり</v>
      </c>
      <c r="Y74" s="127"/>
      <c r="Z74" s="219">
        <v>0</v>
      </c>
      <c r="AA74" s="219">
        <v>30</v>
      </c>
      <c r="AB74" s="219">
        <v>0</v>
      </c>
      <c r="AC74" s="219">
        <v>30</v>
      </c>
      <c r="AD74" s="162"/>
    </row>
    <row r="75" spans="1:30" ht="21" customHeight="1" thickBot="1">
      <c r="A75" s="190"/>
      <c r="B75" s="191"/>
      <c r="C75" s="230" t="s">
        <v>319</v>
      </c>
      <c r="D75" s="230"/>
      <c r="E75" s="230"/>
      <c r="F75" s="230"/>
      <c r="G75" s="231"/>
      <c r="H75" s="230"/>
      <c r="I75" s="308"/>
      <c r="J75" s="192" t="s">
        <v>272</v>
      </c>
      <c r="K75" s="192"/>
      <c r="L75" s="230"/>
      <c r="M75" s="192"/>
      <c r="N75" s="192"/>
      <c r="O75" s="192"/>
      <c r="P75" s="192"/>
      <c r="Q75" s="192"/>
      <c r="R75" s="308"/>
      <c r="S75" s="192" t="s">
        <v>310</v>
      </c>
      <c r="T75" s="192"/>
      <c r="U75" s="205"/>
      <c r="V75" s="172">
        <f t="shared" si="0"/>
        <v>75</v>
      </c>
      <c r="W75" s="173" t="str">
        <f t="shared" si="4"/>
        <v>未入力あり</v>
      </c>
      <c r="Y75" s="127"/>
      <c r="Z75" s="219">
        <v>0</v>
      </c>
      <c r="AA75" s="219">
        <v>30</v>
      </c>
      <c r="AB75" s="219">
        <v>0</v>
      </c>
      <c r="AC75" s="219">
        <v>30</v>
      </c>
      <c r="AD75" s="162"/>
    </row>
    <row r="76" spans="1:30" ht="21" customHeight="1" thickBot="1">
      <c r="A76" s="190"/>
      <c r="B76" s="191"/>
      <c r="C76" s="230" t="s">
        <v>320</v>
      </c>
      <c r="D76" s="230"/>
      <c r="E76" s="230"/>
      <c r="F76" s="230"/>
      <c r="G76" s="231"/>
      <c r="H76" s="230"/>
      <c r="I76" s="308"/>
      <c r="J76" s="192" t="s">
        <v>272</v>
      </c>
      <c r="K76" s="192"/>
      <c r="L76" s="192"/>
      <c r="M76" s="192"/>
      <c r="N76" s="192"/>
      <c r="O76" s="192"/>
      <c r="P76" s="192"/>
      <c r="Q76" s="192"/>
      <c r="R76" s="308"/>
      <c r="S76" s="192" t="s">
        <v>310</v>
      </c>
      <c r="T76" s="192"/>
      <c r="U76" s="205"/>
      <c r="V76" s="172">
        <f t="shared" si="0"/>
        <v>76</v>
      </c>
      <c r="W76" s="173" t="str">
        <f t="shared" si="4"/>
        <v>未入力あり</v>
      </c>
      <c r="Y76" s="127"/>
      <c r="Z76" s="219">
        <v>0</v>
      </c>
      <c r="AA76" s="219">
        <v>30</v>
      </c>
      <c r="AB76" s="219">
        <v>0</v>
      </c>
      <c r="AC76" s="219">
        <v>30</v>
      </c>
      <c r="AD76" s="162"/>
    </row>
    <row r="77" spans="1:30" ht="21" customHeight="1" thickBot="1">
      <c r="A77" s="190"/>
      <c r="B77" s="191"/>
      <c r="C77" s="230" t="s">
        <v>321</v>
      </c>
      <c r="D77" s="230"/>
      <c r="E77" s="230"/>
      <c r="F77" s="230"/>
      <c r="G77" s="231"/>
      <c r="H77" s="230"/>
      <c r="I77" s="308"/>
      <c r="J77" s="192" t="s">
        <v>272</v>
      </c>
      <c r="K77" s="192"/>
      <c r="L77" s="192"/>
      <c r="M77" s="192"/>
      <c r="N77" s="192"/>
      <c r="O77" s="192"/>
      <c r="P77" s="192"/>
      <c r="Q77" s="192"/>
      <c r="R77" s="308"/>
      <c r="S77" s="192" t="s">
        <v>310</v>
      </c>
      <c r="T77" s="192"/>
      <c r="U77" s="205"/>
      <c r="V77" s="172">
        <f t="shared" ref="V77:V142" si="6">+ROW()</f>
        <v>77</v>
      </c>
      <c r="W77" s="173" t="str">
        <f t="shared" si="4"/>
        <v>未入力あり</v>
      </c>
      <c r="Y77" s="127"/>
      <c r="Z77" s="219">
        <v>0</v>
      </c>
      <c r="AA77" s="219">
        <v>30</v>
      </c>
      <c r="AB77" s="219">
        <v>0</v>
      </c>
      <c r="AC77" s="219">
        <v>30</v>
      </c>
      <c r="AD77" s="162"/>
    </row>
    <row r="78" spans="1:30" ht="21" customHeight="1" thickBot="1">
      <c r="A78" s="190"/>
      <c r="B78" s="191"/>
      <c r="C78" s="230" t="s">
        <v>322</v>
      </c>
      <c r="D78" s="230"/>
      <c r="E78" s="230"/>
      <c r="F78" s="230"/>
      <c r="G78" s="231"/>
      <c r="H78" s="230"/>
      <c r="I78" s="308"/>
      <c r="J78" s="192" t="s">
        <v>272</v>
      </c>
      <c r="K78" s="192"/>
      <c r="L78" s="192"/>
      <c r="M78" s="192"/>
      <c r="N78" s="192"/>
      <c r="O78" s="192"/>
      <c r="P78" s="192"/>
      <c r="Q78" s="192"/>
      <c r="R78" s="308"/>
      <c r="S78" s="192" t="s">
        <v>310</v>
      </c>
      <c r="T78" s="192"/>
      <c r="U78" s="205"/>
      <c r="V78" s="172">
        <f t="shared" si="6"/>
        <v>78</v>
      </c>
      <c r="W78" s="173" t="str">
        <f t="shared" si="4"/>
        <v>未入力あり</v>
      </c>
      <c r="Y78" s="127"/>
      <c r="Z78" s="219">
        <v>0</v>
      </c>
      <c r="AA78" s="219">
        <v>30</v>
      </c>
      <c r="AB78" s="219">
        <v>0</v>
      </c>
      <c r="AC78" s="219">
        <v>30</v>
      </c>
      <c r="AD78" s="162"/>
    </row>
    <row r="79" spans="1:30" ht="21" customHeight="1" thickBot="1">
      <c r="A79" s="190"/>
      <c r="B79" s="191"/>
      <c r="C79" s="230" t="s">
        <v>323</v>
      </c>
      <c r="D79" s="230"/>
      <c r="E79" s="230"/>
      <c r="F79" s="230"/>
      <c r="G79" s="231"/>
      <c r="H79" s="230"/>
      <c r="I79" s="308"/>
      <c r="J79" s="192" t="s">
        <v>272</v>
      </c>
      <c r="K79" s="192"/>
      <c r="L79" s="192"/>
      <c r="M79" s="192"/>
      <c r="N79" s="192"/>
      <c r="O79" s="192"/>
      <c r="P79" s="192"/>
      <c r="Q79" s="192"/>
      <c r="R79" s="308"/>
      <c r="S79" s="192" t="s">
        <v>310</v>
      </c>
      <c r="T79" s="192"/>
      <c r="U79" s="205"/>
      <c r="V79" s="172">
        <f t="shared" si="6"/>
        <v>79</v>
      </c>
      <c r="W79" s="173" t="str">
        <f t="shared" si="4"/>
        <v>未入力あり</v>
      </c>
      <c r="Y79" s="127"/>
      <c r="Z79" s="219">
        <v>0</v>
      </c>
      <c r="AA79" s="219">
        <v>30</v>
      </c>
      <c r="AB79" s="219">
        <v>0</v>
      </c>
      <c r="AC79" s="219">
        <v>30</v>
      </c>
      <c r="AD79" s="162"/>
    </row>
    <row r="80" spans="1:30" ht="21" customHeight="1" thickBot="1">
      <c r="A80" s="190"/>
      <c r="B80" s="191"/>
      <c r="C80" s="230" t="s">
        <v>324</v>
      </c>
      <c r="D80" s="230"/>
      <c r="E80" s="230"/>
      <c r="F80" s="237"/>
      <c r="G80" s="231"/>
      <c r="H80" s="231"/>
      <c r="I80" s="308"/>
      <c r="J80" s="192" t="s">
        <v>272</v>
      </c>
      <c r="K80" s="192"/>
      <c r="L80" s="192"/>
      <c r="M80" s="192"/>
      <c r="N80" s="192"/>
      <c r="O80" s="192"/>
      <c r="P80" s="192"/>
      <c r="Q80" s="192"/>
      <c r="R80" s="308"/>
      <c r="S80" s="192" t="s">
        <v>310</v>
      </c>
      <c r="T80" s="192"/>
      <c r="U80" s="205"/>
      <c r="V80" s="172">
        <f t="shared" si="6"/>
        <v>80</v>
      </c>
      <c r="W80" s="173" t="str">
        <f t="shared" si="4"/>
        <v>未入力あり</v>
      </c>
      <c r="Y80" s="127"/>
      <c r="Z80" s="219">
        <v>0</v>
      </c>
      <c r="AA80" s="219">
        <v>30</v>
      </c>
      <c r="AB80" s="219">
        <v>0</v>
      </c>
      <c r="AC80" s="219">
        <v>30</v>
      </c>
      <c r="AD80" s="162"/>
    </row>
    <row r="81" spans="1:30" ht="21" customHeight="1" thickBot="1">
      <c r="A81" s="190"/>
      <c r="B81" s="191"/>
      <c r="C81" s="230" t="s">
        <v>325</v>
      </c>
      <c r="D81" s="230"/>
      <c r="E81" s="230"/>
      <c r="F81" s="230"/>
      <c r="G81" s="231"/>
      <c r="H81" s="230"/>
      <c r="I81" s="308"/>
      <c r="J81" s="192" t="s">
        <v>272</v>
      </c>
      <c r="K81" s="192"/>
      <c r="L81" s="192"/>
      <c r="M81" s="192"/>
      <c r="N81" s="192"/>
      <c r="O81" s="192"/>
      <c r="P81" s="192"/>
      <c r="Q81" s="192"/>
      <c r="R81" s="308"/>
      <c r="S81" s="192" t="s">
        <v>310</v>
      </c>
      <c r="T81" s="192"/>
      <c r="U81" s="205"/>
      <c r="V81" s="172">
        <f t="shared" si="6"/>
        <v>81</v>
      </c>
      <c r="W81" s="173" t="str">
        <f t="shared" si="4"/>
        <v>未入力あり</v>
      </c>
      <c r="Y81" s="127"/>
      <c r="Z81" s="219">
        <v>0</v>
      </c>
      <c r="AA81" s="219">
        <v>30</v>
      </c>
      <c r="AB81" s="219">
        <v>0</v>
      </c>
      <c r="AC81" s="219">
        <v>30</v>
      </c>
      <c r="AD81" s="162"/>
    </row>
    <row r="82" spans="1:30" ht="21" customHeight="1" thickBot="1">
      <c r="A82" s="190"/>
      <c r="B82" s="191"/>
      <c r="C82" s="230" t="s">
        <v>326</v>
      </c>
      <c r="D82" s="230"/>
      <c r="E82" s="230"/>
      <c r="F82" s="230"/>
      <c r="G82" s="231"/>
      <c r="H82" s="230"/>
      <c r="I82" s="308"/>
      <c r="J82" s="192" t="s">
        <v>272</v>
      </c>
      <c r="K82" s="192"/>
      <c r="L82" s="192"/>
      <c r="M82" s="192"/>
      <c r="N82" s="192"/>
      <c r="O82" s="192"/>
      <c r="P82" s="192"/>
      <c r="Q82" s="192"/>
      <c r="R82" s="308"/>
      <c r="S82" s="192" t="s">
        <v>310</v>
      </c>
      <c r="T82" s="192"/>
      <c r="U82" s="205"/>
      <c r="V82" s="172">
        <f t="shared" si="6"/>
        <v>82</v>
      </c>
      <c r="W82" s="173" t="str">
        <f t="shared" si="4"/>
        <v>未入力あり</v>
      </c>
      <c r="Y82" s="127"/>
      <c r="Z82" s="219">
        <v>0</v>
      </c>
      <c r="AA82" s="219">
        <v>30</v>
      </c>
      <c r="AB82" s="219">
        <v>0</v>
      </c>
      <c r="AC82" s="219">
        <v>30</v>
      </c>
      <c r="AD82" s="162"/>
    </row>
    <row r="83" spans="1:30" ht="21" customHeight="1" thickBot="1">
      <c r="A83" s="190"/>
      <c r="B83" s="191"/>
      <c r="C83" s="230" t="s">
        <v>327</v>
      </c>
      <c r="D83" s="230"/>
      <c r="E83" s="230"/>
      <c r="F83" s="230"/>
      <c r="G83" s="231"/>
      <c r="H83" s="230"/>
      <c r="I83" s="308"/>
      <c r="J83" s="192" t="s">
        <v>272</v>
      </c>
      <c r="K83" s="192"/>
      <c r="L83" s="192"/>
      <c r="M83" s="192"/>
      <c r="N83" s="192"/>
      <c r="O83" s="192"/>
      <c r="P83" s="192"/>
      <c r="Q83" s="192"/>
      <c r="R83" s="308"/>
      <c r="S83" s="192" t="s">
        <v>310</v>
      </c>
      <c r="T83" s="192"/>
      <c r="U83" s="205"/>
      <c r="V83" s="172">
        <f t="shared" si="6"/>
        <v>83</v>
      </c>
      <c r="W83" s="173" t="str">
        <f t="shared" si="4"/>
        <v>未入力あり</v>
      </c>
      <c r="Y83" s="127"/>
      <c r="Z83" s="219">
        <v>0</v>
      </c>
      <c r="AA83" s="219">
        <v>30</v>
      </c>
      <c r="AB83" s="219">
        <v>0</v>
      </c>
      <c r="AC83" s="219">
        <v>30</v>
      </c>
      <c r="AD83" s="162"/>
    </row>
    <row r="84" spans="1:30" ht="21" customHeight="1" thickBot="1">
      <c r="A84" s="190"/>
      <c r="B84" s="191"/>
      <c r="C84" s="230" t="s">
        <v>328</v>
      </c>
      <c r="D84" s="230"/>
      <c r="E84" s="230"/>
      <c r="F84" s="230"/>
      <c r="G84" s="231"/>
      <c r="H84" s="230"/>
      <c r="I84" s="308"/>
      <c r="J84" s="192" t="s">
        <v>272</v>
      </c>
      <c r="K84" s="192"/>
      <c r="L84" s="192"/>
      <c r="M84" s="192"/>
      <c r="N84" s="192"/>
      <c r="O84" s="192"/>
      <c r="P84" s="192"/>
      <c r="Q84" s="192"/>
      <c r="R84" s="308"/>
      <c r="S84" s="192" t="s">
        <v>310</v>
      </c>
      <c r="T84" s="192"/>
      <c r="U84" s="205"/>
      <c r="V84" s="172">
        <f t="shared" si="6"/>
        <v>84</v>
      </c>
      <c r="W84" s="173" t="str">
        <f t="shared" si="4"/>
        <v>未入力あり</v>
      </c>
      <c r="Y84" s="127"/>
      <c r="Z84" s="219">
        <v>0</v>
      </c>
      <c r="AA84" s="219">
        <v>30</v>
      </c>
      <c r="AB84" s="219">
        <v>0</v>
      </c>
      <c r="AC84" s="219">
        <v>30</v>
      </c>
      <c r="AD84" s="162"/>
    </row>
    <row r="85" spans="1:30" ht="21" customHeight="1" thickBot="1">
      <c r="A85" s="190"/>
      <c r="B85" s="191"/>
      <c r="C85" s="230" t="s">
        <v>329</v>
      </c>
      <c r="D85" s="230"/>
      <c r="E85" s="230"/>
      <c r="F85" s="230"/>
      <c r="G85" s="231"/>
      <c r="H85" s="230"/>
      <c r="I85" s="308"/>
      <c r="J85" s="192" t="s">
        <v>272</v>
      </c>
      <c r="K85" s="192"/>
      <c r="L85" s="192"/>
      <c r="M85" s="192"/>
      <c r="N85" s="192"/>
      <c r="O85" s="192"/>
      <c r="P85" s="192"/>
      <c r="Q85" s="192"/>
      <c r="R85" s="308"/>
      <c r="S85" s="192" t="s">
        <v>310</v>
      </c>
      <c r="T85" s="192"/>
      <c r="U85" s="205"/>
      <c r="V85" s="172">
        <f t="shared" si="6"/>
        <v>85</v>
      </c>
      <c r="W85" s="173" t="str">
        <f t="shared" si="4"/>
        <v>未入力あり</v>
      </c>
      <c r="Y85" s="127"/>
      <c r="Z85" s="219">
        <v>0</v>
      </c>
      <c r="AA85" s="219">
        <v>30</v>
      </c>
      <c r="AB85" s="219">
        <v>0</v>
      </c>
      <c r="AC85" s="219">
        <v>30</v>
      </c>
      <c r="AD85" s="162"/>
    </row>
    <row r="86" spans="1:30" ht="21" customHeight="1" thickBot="1">
      <c r="A86" s="190"/>
      <c r="B86" s="191"/>
      <c r="C86" s="230" t="s">
        <v>330</v>
      </c>
      <c r="D86" s="230"/>
      <c r="E86" s="230"/>
      <c r="F86" s="230"/>
      <c r="G86" s="231"/>
      <c r="H86" s="230"/>
      <c r="I86" s="308"/>
      <c r="J86" s="192" t="s">
        <v>272</v>
      </c>
      <c r="K86" s="192"/>
      <c r="L86" s="192"/>
      <c r="M86" s="192"/>
      <c r="N86" s="192"/>
      <c r="O86" s="192"/>
      <c r="P86" s="192"/>
      <c r="Q86" s="192"/>
      <c r="R86" s="308"/>
      <c r="S86" s="192" t="s">
        <v>310</v>
      </c>
      <c r="T86" s="192"/>
      <c r="U86" s="205"/>
      <c r="V86" s="172">
        <f t="shared" si="6"/>
        <v>86</v>
      </c>
      <c r="W86" s="173" t="str">
        <f t="shared" si="4"/>
        <v>未入力あり</v>
      </c>
      <c r="Y86" s="127"/>
      <c r="Z86" s="219">
        <v>0</v>
      </c>
      <c r="AA86" s="219">
        <v>30</v>
      </c>
      <c r="AB86" s="219">
        <v>0</v>
      </c>
      <c r="AC86" s="219">
        <v>30</v>
      </c>
      <c r="AD86" s="162"/>
    </row>
    <row r="87" spans="1:30" ht="21" customHeight="1" thickBot="1">
      <c r="A87" s="190"/>
      <c r="B87" s="191"/>
      <c r="C87" s="230" t="s">
        <v>331</v>
      </c>
      <c r="D87" s="230"/>
      <c r="E87" s="230"/>
      <c r="F87" s="230"/>
      <c r="G87" s="231"/>
      <c r="H87" s="230"/>
      <c r="I87" s="308"/>
      <c r="J87" s="192" t="s">
        <v>272</v>
      </c>
      <c r="K87" s="192"/>
      <c r="L87" s="192"/>
      <c r="M87" s="192"/>
      <c r="N87" s="192"/>
      <c r="O87" s="192"/>
      <c r="P87" s="192"/>
      <c r="Q87" s="192"/>
      <c r="R87" s="308"/>
      <c r="S87" s="192" t="s">
        <v>310</v>
      </c>
      <c r="T87" s="192"/>
      <c r="U87" s="205"/>
      <c r="V87" s="172">
        <f t="shared" si="6"/>
        <v>87</v>
      </c>
      <c r="W87" s="173" t="str">
        <f t="shared" si="4"/>
        <v>未入力あり</v>
      </c>
      <c r="Y87" s="127"/>
      <c r="Z87" s="219">
        <v>0</v>
      </c>
      <c r="AA87" s="219">
        <v>30</v>
      </c>
      <c r="AB87" s="219">
        <v>0</v>
      </c>
      <c r="AC87" s="219">
        <v>30</v>
      </c>
      <c r="AD87" s="162"/>
    </row>
    <row r="88" spans="1:30" ht="21" customHeight="1" thickBot="1">
      <c r="A88" s="190"/>
      <c r="B88" s="191"/>
      <c r="C88" s="230" t="s">
        <v>332</v>
      </c>
      <c r="D88" s="230"/>
      <c r="E88" s="230"/>
      <c r="F88" s="230"/>
      <c r="G88" s="231"/>
      <c r="H88" s="230"/>
      <c r="I88" s="308"/>
      <c r="J88" s="192" t="s">
        <v>272</v>
      </c>
      <c r="K88" s="192"/>
      <c r="L88" s="192"/>
      <c r="M88" s="192"/>
      <c r="N88" s="192"/>
      <c r="O88" s="192"/>
      <c r="P88" s="192"/>
      <c r="Q88" s="192"/>
      <c r="R88" s="308"/>
      <c r="S88" s="192" t="s">
        <v>310</v>
      </c>
      <c r="T88" s="192"/>
      <c r="U88" s="205"/>
      <c r="V88" s="172">
        <f t="shared" si="6"/>
        <v>88</v>
      </c>
      <c r="W88" s="173" t="str">
        <f t="shared" si="4"/>
        <v>未入力あり</v>
      </c>
      <c r="Y88" s="127"/>
      <c r="Z88" s="219">
        <v>0</v>
      </c>
      <c r="AA88" s="219">
        <v>30</v>
      </c>
      <c r="AB88" s="219">
        <v>0</v>
      </c>
      <c r="AC88" s="219">
        <v>30</v>
      </c>
      <c r="AD88" s="162"/>
    </row>
    <row r="89" spans="1:30" ht="21" customHeight="1" thickBot="1">
      <c r="A89" s="190"/>
      <c r="B89" s="191"/>
      <c r="C89" s="230" t="s">
        <v>333</v>
      </c>
      <c r="D89" s="230"/>
      <c r="E89" s="230"/>
      <c r="F89" s="230"/>
      <c r="G89" s="231"/>
      <c r="H89" s="230"/>
      <c r="I89" s="308"/>
      <c r="J89" s="192" t="s">
        <v>272</v>
      </c>
      <c r="K89" s="192"/>
      <c r="L89" s="192"/>
      <c r="M89" s="192"/>
      <c r="N89" s="192"/>
      <c r="O89" s="192"/>
      <c r="P89" s="192"/>
      <c r="Q89" s="192"/>
      <c r="R89" s="308"/>
      <c r="S89" s="192" t="s">
        <v>310</v>
      </c>
      <c r="T89" s="192"/>
      <c r="U89" s="205"/>
      <c r="V89" s="172">
        <f t="shared" si="6"/>
        <v>89</v>
      </c>
      <c r="W89" s="173" t="str">
        <f t="shared" si="4"/>
        <v>未入力あり</v>
      </c>
      <c r="Y89" s="127"/>
      <c r="Z89" s="219">
        <v>0</v>
      </c>
      <c r="AA89" s="219">
        <v>30</v>
      </c>
      <c r="AB89" s="219">
        <v>0</v>
      </c>
      <c r="AC89" s="219">
        <v>30</v>
      </c>
      <c r="AD89" s="162"/>
    </row>
    <row r="90" spans="1:30" ht="21" customHeight="1" thickBot="1">
      <c r="A90" s="190"/>
      <c r="B90" s="191"/>
      <c r="C90" s="230" t="s">
        <v>334</v>
      </c>
      <c r="D90" s="230"/>
      <c r="E90" s="230"/>
      <c r="F90" s="230"/>
      <c r="G90" s="231"/>
      <c r="H90" s="230"/>
      <c r="I90" s="308"/>
      <c r="J90" s="192" t="s">
        <v>272</v>
      </c>
      <c r="K90" s="192"/>
      <c r="L90" s="192"/>
      <c r="M90" s="192"/>
      <c r="N90" s="192"/>
      <c r="O90" s="192"/>
      <c r="P90" s="192"/>
      <c r="Q90" s="192"/>
      <c r="R90" s="308"/>
      <c r="S90" s="192" t="s">
        <v>310</v>
      </c>
      <c r="T90" s="192"/>
      <c r="U90" s="205"/>
      <c r="V90" s="172">
        <f t="shared" si="6"/>
        <v>90</v>
      </c>
      <c r="W90" s="173" t="str">
        <f t="shared" si="4"/>
        <v>未入力あり</v>
      </c>
      <c r="Y90" s="127"/>
      <c r="Z90" s="219">
        <v>0</v>
      </c>
      <c r="AA90" s="219">
        <v>30</v>
      </c>
      <c r="AB90" s="219">
        <v>0</v>
      </c>
      <c r="AC90" s="219">
        <v>30</v>
      </c>
      <c r="AD90" s="162"/>
    </row>
    <row r="91" spans="1:30" ht="21" customHeight="1" thickBot="1">
      <c r="A91" s="190"/>
      <c r="B91" s="191"/>
      <c r="C91" s="230" t="s">
        <v>335</v>
      </c>
      <c r="D91" s="230"/>
      <c r="E91" s="230"/>
      <c r="F91" s="230"/>
      <c r="G91" s="231"/>
      <c r="H91" s="230"/>
      <c r="I91" s="308"/>
      <c r="J91" s="192" t="s">
        <v>272</v>
      </c>
      <c r="K91" s="192"/>
      <c r="L91" s="192"/>
      <c r="M91" s="192"/>
      <c r="N91" s="192"/>
      <c r="O91" s="192"/>
      <c r="P91" s="192"/>
      <c r="Q91" s="192"/>
      <c r="R91" s="308"/>
      <c r="S91" s="192" t="s">
        <v>310</v>
      </c>
      <c r="T91" s="192"/>
      <c r="U91" s="205"/>
      <c r="V91" s="172">
        <f t="shared" si="6"/>
        <v>91</v>
      </c>
      <c r="W91" s="173" t="str">
        <f t="shared" si="4"/>
        <v>未入力あり</v>
      </c>
      <c r="Y91" s="127"/>
      <c r="Z91" s="219">
        <v>0</v>
      </c>
      <c r="AA91" s="219">
        <v>30</v>
      </c>
      <c r="AB91" s="219">
        <v>0</v>
      </c>
      <c r="AC91" s="219">
        <v>30</v>
      </c>
      <c r="AD91" s="162"/>
    </row>
    <row r="92" spans="1:30" ht="21" customHeight="1" thickBot="1">
      <c r="A92" s="190"/>
      <c r="B92" s="191"/>
      <c r="C92" s="230" t="s">
        <v>336</v>
      </c>
      <c r="D92" s="230"/>
      <c r="E92" s="230"/>
      <c r="F92" s="230"/>
      <c r="G92" s="231"/>
      <c r="H92" s="230"/>
      <c r="I92" s="308"/>
      <c r="J92" s="192" t="s">
        <v>272</v>
      </c>
      <c r="K92" s="192"/>
      <c r="L92" s="192"/>
      <c r="M92" s="192"/>
      <c r="N92" s="192"/>
      <c r="O92" s="192"/>
      <c r="P92" s="192"/>
      <c r="Q92" s="192"/>
      <c r="R92" s="308"/>
      <c r="S92" s="192" t="s">
        <v>310</v>
      </c>
      <c r="T92" s="192"/>
      <c r="U92" s="205"/>
      <c r="V92" s="172">
        <f t="shared" si="6"/>
        <v>92</v>
      </c>
      <c r="W92" s="173" t="str">
        <f t="shared" si="4"/>
        <v>未入力あり</v>
      </c>
      <c r="Y92" s="127"/>
      <c r="Z92" s="219">
        <v>0</v>
      </c>
      <c r="AA92" s="219">
        <v>30</v>
      </c>
      <c r="AB92" s="219">
        <v>0</v>
      </c>
      <c r="AC92" s="219">
        <v>30</v>
      </c>
      <c r="AD92" s="162"/>
    </row>
    <row r="93" spans="1:30" ht="21" customHeight="1" thickBot="1">
      <c r="A93" s="190"/>
      <c r="B93" s="191"/>
      <c r="C93" s="230" t="s">
        <v>337</v>
      </c>
      <c r="D93" s="230"/>
      <c r="E93" s="230"/>
      <c r="F93" s="230"/>
      <c r="G93" s="231"/>
      <c r="H93" s="230"/>
      <c r="I93" s="308"/>
      <c r="J93" s="192" t="s">
        <v>272</v>
      </c>
      <c r="K93" s="192"/>
      <c r="L93" s="192"/>
      <c r="M93" s="192"/>
      <c r="N93" s="192"/>
      <c r="O93" s="192"/>
      <c r="P93" s="192"/>
      <c r="Q93" s="192"/>
      <c r="R93" s="308"/>
      <c r="S93" s="192" t="s">
        <v>310</v>
      </c>
      <c r="T93" s="192"/>
      <c r="U93" s="205"/>
      <c r="V93" s="172">
        <f t="shared" si="6"/>
        <v>93</v>
      </c>
      <c r="W93" s="173" t="str">
        <f t="shared" si="4"/>
        <v>未入力あり</v>
      </c>
      <c r="Y93" s="127"/>
      <c r="Z93" s="219">
        <v>0</v>
      </c>
      <c r="AA93" s="219">
        <v>30</v>
      </c>
      <c r="AB93" s="219">
        <v>0</v>
      </c>
      <c r="AC93" s="219">
        <v>30</v>
      </c>
      <c r="AD93" s="162"/>
    </row>
    <row r="94" spans="1:30" ht="21" customHeight="1" thickBot="1">
      <c r="A94" s="190"/>
      <c r="B94" s="191"/>
      <c r="C94" s="230" t="s">
        <v>338</v>
      </c>
      <c r="D94" s="230"/>
      <c r="E94" s="230"/>
      <c r="F94" s="230"/>
      <c r="G94" s="231"/>
      <c r="H94" s="230"/>
      <c r="I94" s="308"/>
      <c r="J94" s="192" t="s">
        <v>272</v>
      </c>
      <c r="K94" s="192"/>
      <c r="L94" s="192"/>
      <c r="M94" s="192"/>
      <c r="N94" s="192"/>
      <c r="O94" s="192"/>
      <c r="P94" s="192"/>
      <c r="Q94" s="192"/>
      <c r="R94" s="308"/>
      <c r="S94" s="192" t="s">
        <v>310</v>
      </c>
      <c r="T94" s="192"/>
      <c r="U94" s="205"/>
      <c r="V94" s="172">
        <f t="shared" si="6"/>
        <v>94</v>
      </c>
      <c r="W94" s="173" t="str">
        <f t="shared" si="4"/>
        <v>未入力あり</v>
      </c>
      <c r="Y94" s="127"/>
      <c r="Z94" s="219">
        <v>0</v>
      </c>
      <c r="AA94" s="219">
        <v>30</v>
      </c>
      <c r="AB94" s="219">
        <v>0</v>
      </c>
      <c r="AC94" s="232">
        <v>80</v>
      </c>
      <c r="AD94" s="162"/>
    </row>
    <row r="95" spans="1:30" ht="21" customHeight="1" thickBot="1">
      <c r="A95" s="190"/>
      <c r="B95" s="191"/>
      <c r="C95" s="230" t="s">
        <v>339</v>
      </c>
      <c r="D95" s="230"/>
      <c r="E95" s="230"/>
      <c r="F95" s="230"/>
      <c r="G95" s="231"/>
      <c r="H95" s="230"/>
      <c r="I95" s="308"/>
      <c r="J95" s="192" t="s">
        <v>272</v>
      </c>
      <c r="K95" s="192"/>
      <c r="L95" s="192"/>
      <c r="M95" s="192"/>
      <c r="N95" s="192"/>
      <c r="O95" s="192"/>
      <c r="P95" s="192"/>
      <c r="Q95" s="192"/>
      <c r="R95" s="308"/>
      <c r="S95" s="192" t="s">
        <v>310</v>
      </c>
      <c r="T95" s="192"/>
      <c r="U95" s="205"/>
      <c r="V95" s="172">
        <f t="shared" si="6"/>
        <v>95</v>
      </c>
      <c r="W95" s="173" t="str">
        <f t="shared" si="4"/>
        <v>未入力あり</v>
      </c>
      <c r="Y95" s="127"/>
      <c r="Z95" s="219">
        <v>0</v>
      </c>
      <c r="AA95" s="219">
        <v>30</v>
      </c>
      <c r="AB95" s="219">
        <v>0</v>
      </c>
      <c r="AC95" s="232">
        <v>40</v>
      </c>
      <c r="AD95" s="162"/>
    </row>
    <row r="96" spans="1:30" ht="21" customHeight="1" thickBot="1">
      <c r="A96" s="190"/>
      <c r="B96" s="191"/>
      <c r="C96" s="230" t="s">
        <v>340</v>
      </c>
      <c r="D96" s="230"/>
      <c r="E96" s="230"/>
      <c r="F96" s="230"/>
      <c r="G96" s="231"/>
      <c r="H96" s="230"/>
      <c r="I96" s="308"/>
      <c r="J96" s="192" t="s">
        <v>272</v>
      </c>
      <c r="K96" s="192"/>
      <c r="L96" s="192"/>
      <c r="M96" s="192"/>
      <c r="N96" s="192"/>
      <c r="O96" s="192"/>
      <c r="P96" s="192"/>
      <c r="Q96" s="192"/>
      <c r="R96" s="308"/>
      <c r="S96" s="192" t="s">
        <v>310</v>
      </c>
      <c r="T96" s="192"/>
      <c r="U96" s="205"/>
      <c r="V96" s="172">
        <f t="shared" si="6"/>
        <v>96</v>
      </c>
      <c r="W96" s="173" t="str">
        <f t="shared" si="4"/>
        <v>未入力あり</v>
      </c>
      <c r="Y96" s="127"/>
      <c r="Z96" s="219">
        <v>0</v>
      </c>
      <c r="AA96" s="219">
        <v>30</v>
      </c>
      <c r="AB96" s="219">
        <v>0</v>
      </c>
      <c r="AC96" s="219">
        <v>30</v>
      </c>
      <c r="AD96" s="162"/>
    </row>
    <row r="97" spans="1:30" ht="21" customHeight="1" thickBot="1">
      <c r="A97" s="190"/>
      <c r="B97" s="191"/>
      <c r="C97" s="230" t="s">
        <v>341</v>
      </c>
      <c r="D97" s="230"/>
      <c r="E97" s="230"/>
      <c r="F97" s="230"/>
      <c r="G97" s="231"/>
      <c r="H97" s="230"/>
      <c r="I97" s="308"/>
      <c r="J97" s="192" t="s">
        <v>272</v>
      </c>
      <c r="K97" s="192"/>
      <c r="L97" s="192"/>
      <c r="M97" s="192"/>
      <c r="N97" s="192"/>
      <c r="O97" s="192"/>
      <c r="P97" s="192"/>
      <c r="Q97" s="192"/>
      <c r="R97" s="308"/>
      <c r="S97" s="192" t="s">
        <v>310</v>
      </c>
      <c r="T97" s="192"/>
      <c r="U97" s="205"/>
      <c r="V97" s="172">
        <f t="shared" si="6"/>
        <v>97</v>
      </c>
      <c r="W97" s="173" t="str">
        <f t="shared" si="4"/>
        <v>未入力あり</v>
      </c>
      <c r="Y97" s="127"/>
      <c r="Z97" s="219">
        <v>0</v>
      </c>
      <c r="AA97" s="219">
        <v>30</v>
      </c>
      <c r="AB97" s="219">
        <v>0</v>
      </c>
      <c r="AC97" s="219">
        <v>30</v>
      </c>
      <c r="AD97" s="162"/>
    </row>
    <row r="98" spans="1:30" ht="21" customHeight="1" thickBot="1">
      <c r="A98" s="190"/>
      <c r="B98" s="191"/>
      <c r="C98" s="230" t="s">
        <v>342</v>
      </c>
      <c r="D98" s="230"/>
      <c r="E98" s="230"/>
      <c r="F98" s="230"/>
      <c r="G98" s="231"/>
      <c r="H98" s="230"/>
      <c r="I98" s="308"/>
      <c r="J98" s="192" t="s">
        <v>272</v>
      </c>
      <c r="K98" s="192"/>
      <c r="L98" s="192"/>
      <c r="M98" s="192"/>
      <c r="N98" s="192"/>
      <c r="O98" s="192"/>
      <c r="P98" s="192"/>
      <c r="Q98" s="192"/>
      <c r="R98" s="308"/>
      <c r="S98" s="192" t="s">
        <v>310</v>
      </c>
      <c r="T98" s="192"/>
      <c r="U98" s="205"/>
      <c r="V98" s="172">
        <f t="shared" si="6"/>
        <v>98</v>
      </c>
      <c r="W98" s="173" t="str">
        <f t="shared" ref="W98:W131" si="7">IF(OR(I98="",R98=""),"未入力あり","✔")</f>
        <v>未入力あり</v>
      </c>
      <c r="Y98" s="127"/>
      <c r="Z98" s="219">
        <v>0</v>
      </c>
      <c r="AA98" s="219">
        <v>30</v>
      </c>
      <c r="AB98" s="219">
        <v>0</v>
      </c>
      <c r="AC98" s="219">
        <v>30</v>
      </c>
      <c r="AD98" s="162"/>
    </row>
    <row r="99" spans="1:30" ht="21" customHeight="1" thickBot="1">
      <c r="A99" s="190"/>
      <c r="B99" s="191"/>
      <c r="C99" s="230" t="s">
        <v>343</v>
      </c>
      <c r="D99" s="230"/>
      <c r="E99" s="230"/>
      <c r="F99" s="230"/>
      <c r="G99" s="231"/>
      <c r="H99" s="230"/>
      <c r="I99" s="308"/>
      <c r="J99" s="192" t="s">
        <v>272</v>
      </c>
      <c r="K99" s="192"/>
      <c r="L99" s="192"/>
      <c r="M99" s="192"/>
      <c r="N99" s="192"/>
      <c r="O99" s="192"/>
      <c r="P99" s="192"/>
      <c r="Q99" s="192"/>
      <c r="R99" s="308"/>
      <c r="S99" s="192" t="s">
        <v>310</v>
      </c>
      <c r="T99" s="192"/>
      <c r="U99" s="205"/>
      <c r="V99" s="172">
        <f t="shared" si="6"/>
        <v>99</v>
      </c>
      <c r="W99" s="173" t="str">
        <f t="shared" si="7"/>
        <v>未入力あり</v>
      </c>
      <c r="Y99" s="127"/>
      <c r="Z99" s="219">
        <v>0</v>
      </c>
      <c r="AA99" s="219">
        <v>30</v>
      </c>
      <c r="AB99" s="219">
        <v>0</v>
      </c>
      <c r="AC99" s="219">
        <v>30</v>
      </c>
      <c r="AD99" s="162"/>
    </row>
    <row r="100" spans="1:30" ht="21" customHeight="1" thickBot="1">
      <c r="A100" s="190"/>
      <c r="B100" s="191"/>
      <c r="C100" s="230" t="s">
        <v>344</v>
      </c>
      <c r="D100" s="230"/>
      <c r="E100" s="230"/>
      <c r="F100" s="230"/>
      <c r="G100" s="231"/>
      <c r="H100" s="230"/>
      <c r="I100" s="308"/>
      <c r="J100" s="192" t="s">
        <v>272</v>
      </c>
      <c r="K100" s="192"/>
      <c r="L100" s="192"/>
      <c r="M100" s="192"/>
      <c r="N100" s="192"/>
      <c r="O100" s="192"/>
      <c r="P100" s="192"/>
      <c r="Q100" s="192"/>
      <c r="R100" s="308"/>
      <c r="S100" s="192" t="s">
        <v>310</v>
      </c>
      <c r="T100" s="192"/>
      <c r="U100" s="205"/>
      <c r="V100" s="172">
        <f t="shared" si="6"/>
        <v>100</v>
      </c>
      <c r="W100" s="173" t="str">
        <f t="shared" si="7"/>
        <v>未入力あり</v>
      </c>
      <c r="Y100" s="127"/>
      <c r="Z100" s="219">
        <v>0</v>
      </c>
      <c r="AA100" s="219">
        <v>30</v>
      </c>
      <c r="AB100" s="219">
        <v>0</v>
      </c>
      <c r="AC100" s="219">
        <v>30</v>
      </c>
      <c r="AD100" s="162"/>
    </row>
    <row r="101" spans="1:30" ht="21" customHeight="1" thickBot="1">
      <c r="A101" s="190"/>
      <c r="B101" s="191"/>
      <c r="C101" s="230" t="s">
        <v>345</v>
      </c>
      <c r="D101" s="230"/>
      <c r="E101" s="230"/>
      <c r="F101" s="230"/>
      <c r="G101" s="231"/>
      <c r="H101" s="230"/>
      <c r="I101" s="308"/>
      <c r="J101" s="192" t="s">
        <v>272</v>
      </c>
      <c r="K101" s="192"/>
      <c r="L101" s="192"/>
      <c r="M101" s="192"/>
      <c r="N101" s="192"/>
      <c r="O101" s="192"/>
      <c r="P101" s="192"/>
      <c r="Q101" s="192"/>
      <c r="R101" s="308"/>
      <c r="S101" s="192" t="s">
        <v>310</v>
      </c>
      <c r="T101" s="192"/>
      <c r="U101" s="205"/>
      <c r="V101" s="172">
        <f t="shared" si="6"/>
        <v>101</v>
      </c>
      <c r="W101" s="173" t="str">
        <f t="shared" si="7"/>
        <v>未入力あり</v>
      </c>
      <c r="Y101" s="127"/>
      <c r="Z101" s="219">
        <v>0</v>
      </c>
      <c r="AA101" s="219">
        <v>30</v>
      </c>
      <c r="AB101" s="219">
        <v>0</v>
      </c>
      <c r="AC101" s="219">
        <v>30</v>
      </c>
      <c r="AD101" s="162"/>
    </row>
    <row r="102" spans="1:30" ht="21" customHeight="1" thickBot="1">
      <c r="A102" s="190"/>
      <c r="B102" s="191"/>
      <c r="C102" s="230" t="s">
        <v>346</v>
      </c>
      <c r="D102" s="230"/>
      <c r="E102" s="230"/>
      <c r="F102" s="230"/>
      <c r="G102" s="231"/>
      <c r="H102" s="230"/>
      <c r="I102" s="308"/>
      <c r="J102" s="192" t="s">
        <v>272</v>
      </c>
      <c r="K102" s="192"/>
      <c r="L102" s="192"/>
      <c r="M102" s="192"/>
      <c r="N102" s="192"/>
      <c r="O102" s="192"/>
      <c r="P102" s="192"/>
      <c r="Q102" s="192"/>
      <c r="R102" s="308"/>
      <c r="S102" s="192" t="s">
        <v>310</v>
      </c>
      <c r="T102" s="192"/>
      <c r="U102" s="205"/>
      <c r="V102" s="172">
        <f t="shared" si="6"/>
        <v>102</v>
      </c>
      <c r="W102" s="173" t="str">
        <f t="shared" si="7"/>
        <v>未入力あり</v>
      </c>
      <c r="Y102" s="127"/>
      <c r="Z102" s="219">
        <v>0</v>
      </c>
      <c r="AA102" s="219">
        <v>30</v>
      </c>
      <c r="AB102" s="219">
        <v>0</v>
      </c>
      <c r="AC102" s="219">
        <v>30</v>
      </c>
      <c r="AD102" s="162"/>
    </row>
    <row r="103" spans="1:30" ht="21" customHeight="1" thickBot="1">
      <c r="A103" s="190"/>
      <c r="B103" s="191"/>
      <c r="C103" s="230" t="s">
        <v>347</v>
      </c>
      <c r="D103" s="230"/>
      <c r="E103" s="230"/>
      <c r="F103" s="230"/>
      <c r="G103" s="231"/>
      <c r="H103" s="230"/>
      <c r="I103" s="308"/>
      <c r="J103" s="192" t="s">
        <v>272</v>
      </c>
      <c r="K103" s="192"/>
      <c r="L103" s="192"/>
      <c r="M103" s="192"/>
      <c r="N103" s="192"/>
      <c r="O103" s="192"/>
      <c r="P103" s="192"/>
      <c r="Q103" s="192"/>
      <c r="R103" s="308"/>
      <c r="S103" s="192" t="s">
        <v>310</v>
      </c>
      <c r="T103" s="192"/>
      <c r="U103" s="205"/>
      <c r="V103" s="172">
        <f t="shared" si="6"/>
        <v>103</v>
      </c>
      <c r="W103" s="173" t="str">
        <f t="shared" ref="W103" si="8">IF(OR(I103="",R103=""),"未入力あり","✔")</f>
        <v>未入力あり</v>
      </c>
      <c r="Y103" s="127"/>
      <c r="Z103" s="219">
        <v>0</v>
      </c>
      <c r="AA103" s="219">
        <v>30</v>
      </c>
      <c r="AB103" s="219">
        <v>0</v>
      </c>
      <c r="AC103" s="219">
        <v>30</v>
      </c>
      <c r="AD103" s="162"/>
    </row>
    <row r="104" spans="1:30" ht="21" customHeight="1" thickBot="1">
      <c r="A104" s="190"/>
      <c r="B104" s="191"/>
      <c r="C104" s="230" t="s">
        <v>348</v>
      </c>
      <c r="D104" s="230"/>
      <c r="E104" s="230"/>
      <c r="F104" s="230"/>
      <c r="G104" s="231"/>
      <c r="H104" s="230"/>
      <c r="I104" s="308"/>
      <c r="J104" s="192" t="s">
        <v>272</v>
      </c>
      <c r="K104" s="192"/>
      <c r="L104" s="192"/>
      <c r="M104" s="192"/>
      <c r="N104" s="192"/>
      <c r="O104" s="192"/>
      <c r="P104" s="192"/>
      <c r="Q104" s="192"/>
      <c r="R104" s="308"/>
      <c r="S104" s="192" t="s">
        <v>310</v>
      </c>
      <c r="T104" s="192"/>
      <c r="U104" s="205"/>
      <c r="V104" s="172">
        <f t="shared" si="6"/>
        <v>104</v>
      </c>
      <c r="W104" s="173" t="str">
        <f t="shared" si="7"/>
        <v>未入力あり</v>
      </c>
      <c r="Y104" s="127"/>
      <c r="Z104" s="219">
        <v>0</v>
      </c>
      <c r="AA104" s="219">
        <v>30</v>
      </c>
      <c r="AB104" s="219">
        <v>0</v>
      </c>
      <c r="AC104" s="219">
        <v>30</v>
      </c>
      <c r="AD104" s="162"/>
    </row>
    <row r="105" spans="1:30" ht="21" customHeight="1" thickBot="1">
      <c r="A105" s="190"/>
      <c r="B105" s="191"/>
      <c r="C105" s="230" t="s">
        <v>349</v>
      </c>
      <c r="D105" s="230"/>
      <c r="E105" s="230"/>
      <c r="F105" s="230"/>
      <c r="G105" s="231"/>
      <c r="H105" s="230"/>
      <c r="I105" s="308"/>
      <c r="J105" s="192" t="s">
        <v>272</v>
      </c>
      <c r="K105" s="192"/>
      <c r="L105" s="192"/>
      <c r="M105" s="192"/>
      <c r="N105" s="192"/>
      <c r="O105" s="192"/>
      <c r="P105" s="192"/>
      <c r="Q105" s="192"/>
      <c r="R105" s="308"/>
      <c r="S105" s="192" t="s">
        <v>310</v>
      </c>
      <c r="T105" s="191"/>
      <c r="U105" s="208"/>
      <c r="V105" s="172">
        <f t="shared" si="6"/>
        <v>105</v>
      </c>
      <c r="W105" s="173" t="str">
        <f t="shared" si="7"/>
        <v>未入力あり</v>
      </c>
      <c r="Y105" s="127"/>
      <c r="Z105" s="219">
        <v>0</v>
      </c>
      <c r="AA105" s="219">
        <v>30</v>
      </c>
      <c r="AB105" s="219">
        <v>0</v>
      </c>
      <c r="AC105" s="219">
        <v>30</v>
      </c>
      <c r="AD105" s="162"/>
    </row>
    <row r="106" spans="1:30" ht="21" customHeight="1" thickBot="1">
      <c r="A106" s="190"/>
      <c r="B106" s="191"/>
      <c r="C106" s="230" t="s">
        <v>350</v>
      </c>
      <c r="D106" s="230"/>
      <c r="E106" s="230"/>
      <c r="F106" s="230"/>
      <c r="G106" s="231"/>
      <c r="H106" s="238"/>
      <c r="I106" s="308"/>
      <c r="J106" s="192" t="s">
        <v>272</v>
      </c>
      <c r="K106" s="192"/>
      <c r="L106" s="192"/>
      <c r="M106" s="192"/>
      <c r="N106" s="192"/>
      <c r="O106" s="192"/>
      <c r="P106" s="192"/>
      <c r="Q106" s="192"/>
      <c r="R106" s="308"/>
      <c r="S106" s="192" t="s">
        <v>310</v>
      </c>
      <c r="T106" s="191"/>
      <c r="U106" s="208"/>
      <c r="V106" s="172">
        <f t="shared" si="6"/>
        <v>106</v>
      </c>
      <c r="W106" s="173" t="str">
        <f t="shared" si="7"/>
        <v>未入力あり</v>
      </c>
      <c r="Y106" s="127"/>
      <c r="Z106" s="219">
        <v>0</v>
      </c>
      <c r="AA106" s="219">
        <v>30</v>
      </c>
      <c r="AB106" s="219">
        <v>0</v>
      </c>
      <c r="AC106" s="219">
        <v>30</v>
      </c>
      <c r="AD106" s="162"/>
    </row>
    <row r="107" spans="1:30" ht="21" customHeight="1" thickBot="1">
      <c r="A107" s="190"/>
      <c r="B107" s="191"/>
      <c r="C107" s="230" t="s">
        <v>351</v>
      </c>
      <c r="D107" s="230"/>
      <c r="E107" s="230"/>
      <c r="F107" s="230"/>
      <c r="G107" s="231"/>
      <c r="H107" s="239"/>
      <c r="I107" s="308"/>
      <c r="J107" s="192" t="s">
        <v>272</v>
      </c>
      <c r="K107" s="192"/>
      <c r="L107" s="192"/>
      <c r="M107" s="192"/>
      <c r="N107" s="192"/>
      <c r="O107" s="192"/>
      <c r="P107" s="192"/>
      <c r="Q107" s="192"/>
      <c r="R107" s="308"/>
      <c r="S107" s="192" t="s">
        <v>310</v>
      </c>
      <c r="T107" s="191"/>
      <c r="U107" s="208"/>
      <c r="V107" s="172">
        <f t="shared" si="6"/>
        <v>107</v>
      </c>
      <c r="W107" s="173" t="str">
        <f t="shared" si="7"/>
        <v>未入力あり</v>
      </c>
      <c r="Y107" s="127"/>
      <c r="Z107" s="219">
        <v>0</v>
      </c>
      <c r="AA107" s="219">
        <v>30</v>
      </c>
      <c r="AB107" s="219">
        <v>0</v>
      </c>
      <c r="AC107" s="219">
        <v>30</v>
      </c>
      <c r="AD107" s="162"/>
    </row>
    <row r="108" spans="1:30" ht="21" customHeight="1" thickBot="1">
      <c r="A108" s="190"/>
      <c r="B108" s="191"/>
      <c r="C108" s="230" t="s">
        <v>352</v>
      </c>
      <c r="D108" s="230"/>
      <c r="E108" s="230"/>
      <c r="F108" s="230"/>
      <c r="G108" s="231"/>
      <c r="H108" s="230"/>
      <c r="I108" s="308"/>
      <c r="J108" s="192" t="s">
        <v>272</v>
      </c>
      <c r="K108" s="230"/>
      <c r="L108" s="192"/>
      <c r="M108" s="192"/>
      <c r="N108" s="192"/>
      <c r="O108" s="192"/>
      <c r="P108" s="192"/>
      <c r="Q108" s="192"/>
      <c r="R108" s="308"/>
      <c r="S108" s="192" t="s">
        <v>310</v>
      </c>
      <c r="T108" s="192"/>
      <c r="U108" s="205"/>
      <c r="V108" s="172">
        <f t="shared" si="6"/>
        <v>108</v>
      </c>
      <c r="W108" s="173" t="str">
        <f t="shared" si="7"/>
        <v>未入力あり</v>
      </c>
      <c r="Y108" s="127"/>
      <c r="Z108" s="219">
        <v>0</v>
      </c>
      <c r="AA108" s="219">
        <v>30</v>
      </c>
      <c r="AB108" s="219">
        <v>0</v>
      </c>
      <c r="AC108" s="219">
        <v>30</v>
      </c>
      <c r="AD108" s="162"/>
    </row>
    <row r="109" spans="1:30" ht="21" customHeight="1" thickBot="1">
      <c r="A109" s="190"/>
      <c r="B109" s="191"/>
      <c r="C109" s="230" t="s">
        <v>353</v>
      </c>
      <c r="D109" s="230"/>
      <c r="E109" s="230"/>
      <c r="F109" s="230"/>
      <c r="G109" s="231"/>
      <c r="H109" s="230"/>
      <c r="I109" s="308"/>
      <c r="J109" s="192" t="s">
        <v>272</v>
      </c>
      <c r="K109" s="192"/>
      <c r="L109" s="192"/>
      <c r="M109" s="192"/>
      <c r="N109" s="192"/>
      <c r="O109" s="192"/>
      <c r="P109" s="192"/>
      <c r="Q109" s="192"/>
      <c r="R109" s="308"/>
      <c r="S109" s="192" t="s">
        <v>310</v>
      </c>
      <c r="T109" s="192"/>
      <c r="U109" s="205"/>
      <c r="V109" s="172">
        <f t="shared" si="6"/>
        <v>109</v>
      </c>
      <c r="W109" s="173" t="str">
        <f t="shared" si="7"/>
        <v>未入力あり</v>
      </c>
      <c r="Y109" s="127"/>
      <c r="Z109" s="219">
        <v>0</v>
      </c>
      <c r="AA109" s="219">
        <v>30</v>
      </c>
      <c r="AB109" s="219">
        <v>0</v>
      </c>
      <c r="AC109" s="219">
        <v>30</v>
      </c>
      <c r="AD109" s="162"/>
    </row>
    <row r="110" spans="1:30" ht="21" customHeight="1" thickBot="1">
      <c r="A110" s="190"/>
      <c r="B110" s="191"/>
      <c r="C110" s="230" t="s">
        <v>354</v>
      </c>
      <c r="D110" s="230"/>
      <c r="E110" s="230"/>
      <c r="F110" s="230"/>
      <c r="G110" s="231"/>
      <c r="H110" s="230"/>
      <c r="I110" s="308"/>
      <c r="J110" s="192" t="s">
        <v>272</v>
      </c>
      <c r="K110" s="192"/>
      <c r="L110" s="192"/>
      <c r="M110" s="192"/>
      <c r="N110" s="192"/>
      <c r="O110" s="192"/>
      <c r="P110" s="192"/>
      <c r="Q110" s="192"/>
      <c r="R110" s="308"/>
      <c r="S110" s="192" t="s">
        <v>310</v>
      </c>
      <c r="T110" s="192"/>
      <c r="U110" s="205"/>
      <c r="V110" s="172">
        <f t="shared" si="6"/>
        <v>110</v>
      </c>
      <c r="W110" s="173" t="str">
        <f t="shared" si="7"/>
        <v>未入力あり</v>
      </c>
      <c r="Y110" s="127"/>
      <c r="Z110" s="219">
        <v>0</v>
      </c>
      <c r="AA110" s="219">
        <v>30</v>
      </c>
      <c r="AB110" s="219">
        <v>0</v>
      </c>
      <c r="AC110" s="219">
        <v>30</v>
      </c>
      <c r="AD110" s="162"/>
    </row>
    <row r="111" spans="1:30" ht="21" customHeight="1" thickBot="1">
      <c r="A111" s="190"/>
      <c r="B111" s="191"/>
      <c r="C111" s="230" t="s">
        <v>355</v>
      </c>
      <c r="D111" s="230"/>
      <c r="E111" s="230"/>
      <c r="F111" s="230"/>
      <c r="G111" s="231"/>
      <c r="H111" s="230"/>
      <c r="I111" s="308"/>
      <c r="J111" s="192" t="s">
        <v>272</v>
      </c>
      <c r="K111" s="192"/>
      <c r="L111" s="192"/>
      <c r="M111" s="192"/>
      <c r="N111" s="192"/>
      <c r="O111" s="192"/>
      <c r="P111" s="192"/>
      <c r="Q111" s="192"/>
      <c r="R111" s="308"/>
      <c r="S111" s="192" t="s">
        <v>310</v>
      </c>
      <c r="T111" s="192"/>
      <c r="U111" s="205"/>
      <c r="V111" s="172">
        <f t="shared" si="6"/>
        <v>111</v>
      </c>
      <c r="W111" s="173" t="str">
        <f t="shared" si="7"/>
        <v>未入力あり</v>
      </c>
      <c r="Y111" s="127"/>
      <c r="Z111" s="219">
        <v>0</v>
      </c>
      <c r="AA111" s="219">
        <v>30</v>
      </c>
      <c r="AB111" s="219">
        <v>0</v>
      </c>
      <c r="AC111" s="219">
        <v>30</v>
      </c>
      <c r="AD111" s="162"/>
    </row>
    <row r="112" spans="1:30" ht="21" customHeight="1" thickBot="1">
      <c r="A112" s="190"/>
      <c r="B112" s="191"/>
      <c r="C112" s="230" t="s">
        <v>356</v>
      </c>
      <c r="D112" s="230"/>
      <c r="E112" s="230"/>
      <c r="F112" s="230"/>
      <c r="G112" s="231"/>
      <c r="H112" s="230"/>
      <c r="I112" s="308"/>
      <c r="J112" s="192" t="s">
        <v>272</v>
      </c>
      <c r="K112" s="192"/>
      <c r="L112" s="192"/>
      <c r="M112" s="192"/>
      <c r="N112" s="192"/>
      <c r="O112" s="192"/>
      <c r="P112" s="192"/>
      <c r="Q112" s="192"/>
      <c r="R112" s="308"/>
      <c r="S112" s="192" t="s">
        <v>310</v>
      </c>
      <c r="T112" s="192"/>
      <c r="U112" s="205"/>
      <c r="V112" s="172">
        <f t="shared" si="6"/>
        <v>112</v>
      </c>
      <c r="W112" s="173" t="str">
        <f t="shared" si="7"/>
        <v>未入力あり</v>
      </c>
      <c r="Y112" s="127"/>
      <c r="Z112" s="219">
        <v>0</v>
      </c>
      <c r="AA112" s="219">
        <v>30</v>
      </c>
      <c r="AB112" s="219">
        <v>0</v>
      </c>
      <c r="AC112" s="219">
        <v>30</v>
      </c>
      <c r="AD112" s="162"/>
    </row>
    <row r="113" spans="1:30" ht="21" customHeight="1" thickBot="1">
      <c r="A113" s="190"/>
      <c r="B113" s="191"/>
      <c r="C113" s="230" t="s">
        <v>357</v>
      </c>
      <c r="D113" s="230"/>
      <c r="E113" s="230"/>
      <c r="F113" s="230"/>
      <c r="G113" s="231"/>
      <c r="H113" s="230"/>
      <c r="I113" s="308"/>
      <c r="J113" s="192" t="s">
        <v>272</v>
      </c>
      <c r="K113" s="192"/>
      <c r="L113" s="192"/>
      <c r="M113" s="192"/>
      <c r="N113" s="192"/>
      <c r="O113" s="192"/>
      <c r="P113" s="192"/>
      <c r="Q113" s="192"/>
      <c r="R113" s="308"/>
      <c r="S113" s="192" t="s">
        <v>310</v>
      </c>
      <c r="T113" s="192"/>
      <c r="U113" s="205"/>
      <c r="V113" s="172">
        <f t="shared" si="6"/>
        <v>113</v>
      </c>
      <c r="W113" s="173" t="str">
        <f t="shared" si="7"/>
        <v>未入力あり</v>
      </c>
      <c r="Y113" s="127"/>
      <c r="Z113" s="219">
        <v>0</v>
      </c>
      <c r="AA113" s="219">
        <v>30</v>
      </c>
      <c r="AB113" s="219">
        <v>0</v>
      </c>
      <c r="AC113" s="219">
        <v>30</v>
      </c>
      <c r="AD113" s="162"/>
    </row>
    <row r="114" spans="1:30" ht="21" customHeight="1" thickBot="1">
      <c r="A114" s="190"/>
      <c r="B114" s="191"/>
      <c r="C114" s="230" t="s">
        <v>358</v>
      </c>
      <c r="D114" s="230"/>
      <c r="E114" s="230"/>
      <c r="F114" s="230"/>
      <c r="G114" s="231"/>
      <c r="H114" s="230"/>
      <c r="I114" s="308"/>
      <c r="J114" s="192" t="s">
        <v>272</v>
      </c>
      <c r="K114" s="192"/>
      <c r="L114" s="192"/>
      <c r="M114" s="192"/>
      <c r="N114" s="192"/>
      <c r="O114" s="192"/>
      <c r="P114" s="192"/>
      <c r="Q114" s="192"/>
      <c r="R114" s="308"/>
      <c r="S114" s="192" t="s">
        <v>310</v>
      </c>
      <c r="T114" s="192"/>
      <c r="U114" s="205"/>
      <c r="V114" s="172">
        <f t="shared" si="6"/>
        <v>114</v>
      </c>
      <c r="W114" s="173" t="str">
        <f t="shared" si="7"/>
        <v>未入力あり</v>
      </c>
      <c r="Y114" s="127"/>
      <c r="Z114" s="219">
        <v>0</v>
      </c>
      <c r="AA114" s="219">
        <v>30</v>
      </c>
      <c r="AB114" s="219">
        <v>0</v>
      </c>
      <c r="AC114" s="219">
        <v>30</v>
      </c>
      <c r="AD114" s="162"/>
    </row>
    <row r="115" spans="1:30" ht="21" customHeight="1" thickBot="1">
      <c r="A115" s="190"/>
      <c r="B115" s="191"/>
      <c r="C115" s="230" t="s">
        <v>359</v>
      </c>
      <c r="D115" s="230"/>
      <c r="E115" s="230"/>
      <c r="F115" s="230"/>
      <c r="G115" s="231"/>
      <c r="H115" s="230"/>
      <c r="I115" s="308"/>
      <c r="J115" s="192" t="s">
        <v>272</v>
      </c>
      <c r="K115" s="192"/>
      <c r="L115" s="192"/>
      <c r="M115" s="192"/>
      <c r="N115" s="192"/>
      <c r="O115" s="192"/>
      <c r="P115" s="192"/>
      <c r="Q115" s="192"/>
      <c r="R115" s="308"/>
      <c r="S115" s="192" t="s">
        <v>310</v>
      </c>
      <c r="T115" s="192"/>
      <c r="U115" s="205"/>
      <c r="V115" s="172">
        <f t="shared" si="6"/>
        <v>115</v>
      </c>
      <c r="W115" s="173" t="str">
        <f t="shared" ref="W115" si="9">IF(OR(I115="",R115=""),"未入力あり","✔")</f>
        <v>未入力あり</v>
      </c>
      <c r="Y115" s="127"/>
      <c r="Z115" s="219">
        <v>0</v>
      </c>
      <c r="AA115" s="219">
        <v>30</v>
      </c>
      <c r="AB115" s="219">
        <v>0</v>
      </c>
      <c r="AC115" s="219">
        <v>30</v>
      </c>
      <c r="AD115" s="162"/>
    </row>
    <row r="116" spans="1:30" ht="21" customHeight="1" thickBot="1">
      <c r="A116" s="190"/>
      <c r="B116" s="191"/>
      <c r="C116" s="230" t="s">
        <v>360</v>
      </c>
      <c r="D116" s="230"/>
      <c r="E116" s="230"/>
      <c r="F116" s="230"/>
      <c r="G116" s="231"/>
      <c r="H116" s="230"/>
      <c r="I116" s="308"/>
      <c r="J116" s="192" t="s">
        <v>272</v>
      </c>
      <c r="K116" s="192"/>
      <c r="L116" s="192"/>
      <c r="M116" s="192"/>
      <c r="N116" s="192"/>
      <c r="O116" s="192"/>
      <c r="P116" s="192"/>
      <c r="Q116" s="192"/>
      <c r="R116" s="308"/>
      <c r="S116" s="192" t="s">
        <v>310</v>
      </c>
      <c r="T116" s="192"/>
      <c r="U116" s="205"/>
      <c r="V116" s="172">
        <f t="shared" si="6"/>
        <v>116</v>
      </c>
      <c r="W116" s="173" t="str">
        <f t="shared" si="7"/>
        <v>未入力あり</v>
      </c>
      <c r="Y116" s="127"/>
      <c r="Z116" s="219">
        <v>0</v>
      </c>
      <c r="AA116" s="219">
        <v>30</v>
      </c>
      <c r="AB116" s="219">
        <v>0</v>
      </c>
      <c r="AC116" s="219">
        <v>30</v>
      </c>
      <c r="AD116" s="162"/>
    </row>
    <row r="117" spans="1:30" ht="21" customHeight="1" thickBot="1">
      <c r="A117" s="190"/>
      <c r="B117" s="191"/>
      <c r="C117" s="230" t="s">
        <v>361</v>
      </c>
      <c r="D117" s="230"/>
      <c r="E117" s="230"/>
      <c r="F117" s="230"/>
      <c r="G117" s="231"/>
      <c r="H117" s="230"/>
      <c r="I117" s="308"/>
      <c r="J117" s="192" t="s">
        <v>272</v>
      </c>
      <c r="K117" s="192"/>
      <c r="L117" s="192"/>
      <c r="M117" s="192"/>
      <c r="N117" s="192"/>
      <c r="O117" s="192"/>
      <c r="P117" s="192"/>
      <c r="Q117" s="192"/>
      <c r="R117" s="308"/>
      <c r="S117" s="192" t="s">
        <v>310</v>
      </c>
      <c r="T117" s="192"/>
      <c r="U117" s="205"/>
      <c r="V117" s="172">
        <f t="shared" si="6"/>
        <v>117</v>
      </c>
      <c r="W117" s="173" t="str">
        <f t="shared" si="7"/>
        <v>未入力あり</v>
      </c>
      <c r="Y117" s="127"/>
      <c r="Z117" s="219">
        <v>0</v>
      </c>
      <c r="AA117" s="219">
        <v>30</v>
      </c>
      <c r="AB117" s="219">
        <v>0</v>
      </c>
      <c r="AC117" s="219">
        <v>30</v>
      </c>
      <c r="AD117" s="162"/>
    </row>
    <row r="118" spans="1:30" ht="21" customHeight="1" thickBot="1">
      <c r="A118" s="190"/>
      <c r="B118" s="191"/>
      <c r="C118" s="230" t="s">
        <v>362</v>
      </c>
      <c r="D118" s="230"/>
      <c r="E118" s="230"/>
      <c r="F118" s="230"/>
      <c r="G118" s="231"/>
      <c r="H118" s="230"/>
      <c r="I118" s="308"/>
      <c r="J118" s="192" t="s">
        <v>272</v>
      </c>
      <c r="K118" s="192"/>
      <c r="L118" s="192"/>
      <c r="M118" s="192"/>
      <c r="N118" s="192"/>
      <c r="O118" s="192"/>
      <c r="P118" s="192"/>
      <c r="Q118" s="192"/>
      <c r="R118" s="308"/>
      <c r="S118" s="192" t="s">
        <v>310</v>
      </c>
      <c r="T118" s="192"/>
      <c r="U118" s="205"/>
      <c r="V118" s="172">
        <f t="shared" si="6"/>
        <v>118</v>
      </c>
      <c r="W118" s="173" t="str">
        <f t="shared" si="7"/>
        <v>未入力あり</v>
      </c>
      <c r="Y118" s="127"/>
      <c r="Z118" s="219">
        <v>0</v>
      </c>
      <c r="AA118" s="219">
        <v>30</v>
      </c>
      <c r="AB118" s="219">
        <v>0</v>
      </c>
      <c r="AC118" s="219">
        <v>30</v>
      </c>
      <c r="AD118" s="162"/>
    </row>
    <row r="119" spans="1:30" ht="21" customHeight="1" thickBot="1">
      <c r="A119" s="190"/>
      <c r="B119" s="191"/>
      <c r="C119" s="230" t="s">
        <v>363</v>
      </c>
      <c r="D119" s="230"/>
      <c r="E119" s="230"/>
      <c r="F119" s="230"/>
      <c r="G119" s="231"/>
      <c r="H119" s="230"/>
      <c r="I119" s="308"/>
      <c r="J119" s="192" t="s">
        <v>272</v>
      </c>
      <c r="K119" s="192"/>
      <c r="L119" s="192"/>
      <c r="M119" s="192"/>
      <c r="N119" s="192"/>
      <c r="O119" s="192"/>
      <c r="P119" s="192"/>
      <c r="Q119" s="192"/>
      <c r="R119" s="308"/>
      <c r="S119" s="192" t="s">
        <v>310</v>
      </c>
      <c r="T119" s="192"/>
      <c r="U119" s="205"/>
      <c r="V119" s="172">
        <f t="shared" si="6"/>
        <v>119</v>
      </c>
      <c r="W119" s="173" t="str">
        <f t="shared" si="7"/>
        <v>未入力あり</v>
      </c>
      <c r="Y119" s="127"/>
      <c r="Z119" s="219">
        <v>0</v>
      </c>
      <c r="AA119" s="219">
        <v>30</v>
      </c>
      <c r="AB119" s="219">
        <v>0</v>
      </c>
      <c r="AC119" s="219">
        <v>30</v>
      </c>
      <c r="AD119" s="162"/>
    </row>
    <row r="120" spans="1:30" ht="21" customHeight="1" thickBot="1">
      <c r="A120" s="190"/>
      <c r="B120" s="191"/>
      <c r="C120" s="230" t="s">
        <v>364</v>
      </c>
      <c r="D120" s="230"/>
      <c r="E120" s="230"/>
      <c r="F120" s="230"/>
      <c r="G120" s="231"/>
      <c r="H120" s="230"/>
      <c r="I120" s="308"/>
      <c r="J120" s="192" t="s">
        <v>272</v>
      </c>
      <c r="K120" s="192"/>
      <c r="L120" s="192"/>
      <c r="M120" s="192"/>
      <c r="N120" s="192"/>
      <c r="O120" s="192"/>
      <c r="P120" s="192"/>
      <c r="Q120" s="192"/>
      <c r="R120" s="308"/>
      <c r="S120" s="192" t="s">
        <v>310</v>
      </c>
      <c r="T120" s="192"/>
      <c r="U120" s="205"/>
      <c r="V120" s="172">
        <f t="shared" si="6"/>
        <v>120</v>
      </c>
      <c r="W120" s="173" t="str">
        <f t="shared" si="7"/>
        <v>未入力あり</v>
      </c>
      <c r="Y120" s="127"/>
      <c r="Z120" s="219">
        <v>0</v>
      </c>
      <c r="AA120" s="219">
        <v>30</v>
      </c>
      <c r="AB120" s="219">
        <v>0</v>
      </c>
      <c r="AC120" s="219">
        <v>30</v>
      </c>
      <c r="AD120" s="162"/>
    </row>
    <row r="121" spans="1:30" ht="21" customHeight="1" thickBot="1">
      <c r="A121" s="190"/>
      <c r="B121" s="191"/>
      <c r="C121" s="230" t="s">
        <v>365</v>
      </c>
      <c r="D121" s="230"/>
      <c r="E121" s="230"/>
      <c r="F121" s="230"/>
      <c r="G121" s="231"/>
      <c r="H121" s="230"/>
      <c r="I121" s="308"/>
      <c r="J121" s="192" t="s">
        <v>272</v>
      </c>
      <c r="K121" s="192"/>
      <c r="L121" s="192"/>
      <c r="M121" s="192"/>
      <c r="N121" s="192"/>
      <c r="O121" s="192"/>
      <c r="P121" s="192"/>
      <c r="Q121" s="192"/>
      <c r="R121" s="308"/>
      <c r="S121" s="192" t="s">
        <v>310</v>
      </c>
      <c r="T121" s="192"/>
      <c r="U121" s="205"/>
      <c r="V121" s="172">
        <f t="shared" si="6"/>
        <v>121</v>
      </c>
      <c r="W121" s="173" t="str">
        <f t="shared" si="7"/>
        <v>未入力あり</v>
      </c>
      <c r="Y121" s="127"/>
      <c r="Z121" s="219">
        <v>0</v>
      </c>
      <c r="AA121" s="219">
        <v>30</v>
      </c>
      <c r="AB121" s="219">
        <v>0</v>
      </c>
      <c r="AC121" s="219">
        <v>30</v>
      </c>
      <c r="AD121" s="162"/>
    </row>
    <row r="122" spans="1:30" ht="21" customHeight="1" thickBot="1">
      <c r="A122" s="190"/>
      <c r="B122" s="191"/>
      <c r="C122" s="230" t="s">
        <v>366</v>
      </c>
      <c r="D122" s="230"/>
      <c r="E122" s="230"/>
      <c r="F122" s="230"/>
      <c r="G122" s="231"/>
      <c r="H122" s="230"/>
      <c r="I122" s="308"/>
      <c r="J122" s="192" t="s">
        <v>272</v>
      </c>
      <c r="K122" s="192"/>
      <c r="L122" s="192"/>
      <c r="M122" s="192"/>
      <c r="N122" s="192"/>
      <c r="O122" s="192"/>
      <c r="P122" s="192"/>
      <c r="Q122" s="192"/>
      <c r="R122" s="308"/>
      <c r="S122" s="192" t="s">
        <v>310</v>
      </c>
      <c r="T122" s="192"/>
      <c r="U122" s="205"/>
      <c r="V122" s="172">
        <f t="shared" si="6"/>
        <v>122</v>
      </c>
      <c r="W122" s="173" t="str">
        <f t="shared" si="7"/>
        <v>未入力あり</v>
      </c>
      <c r="Y122" s="127"/>
      <c r="Z122" s="219">
        <v>0</v>
      </c>
      <c r="AA122" s="219">
        <v>30</v>
      </c>
      <c r="AB122" s="219">
        <v>0</v>
      </c>
      <c r="AC122" s="219">
        <v>30</v>
      </c>
      <c r="AD122" s="162"/>
    </row>
    <row r="123" spans="1:30" ht="21" customHeight="1" thickBot="1">
      <c r="A123" s="190"/>
      <c r="B123" s="191"/>
      <c r="C123" s="230" t="s">
        <v>367</v>
      </c>
      <c r="D123" s="230"/>
      <c r="E123" s="230"/>
      <c r="F123" s="230"/>
      <c r="G123" s="231"/>
      <c r="H123" s="230"/>
      <c r="I123" s="308"/>
      <c r="J123" s="192" t="s">
        <v>272</v>
      </c>
      <c r="K123" s="192"/>
      <c r="L123" s="192"/>
      <c r="M123" s="192"/>
      <c r="N123" s="192"/>
      <c r="O123" s="192"/>
      <c r="P123" s="192"/>
      <c r="Q123" s="192"/>
      <c r="R123" s="308"/>
      <c r="S123" s="192" t="s">
        <v>310</v>
      </c>
      <c r="T123" s="192"/>
      <c r="U123" s="205"/>
      <c r="V123" s="172">
        <f t="shared" si="6"/>
        <v>123</v>
      </c>
      <c r="W123" s="173" t="str">
        <f t="shared" si="7"/>
        <v>未入力あり</v>
      </c>
      <c r="Y123" s="127"/>
      <c r="Z123" s="219">
        <v>0</v>
      </c>
      <c r="AA123" s="219">
        <v>30</v>
      </c>
      <c r="AB123" s="219">
        <v>0</v>
      </c>
      <c r="AC123" s="219">
        <v>30</v>
      </c>
      <c r="AD123" s="162"/>
    </row>
    <row r="124" spans="1:30" ht="21" customHeight="1" thickBot="1">
      <c r="A124" s="190"/>
      <c r="B124" s="191"/>
      <c r="C124" s="230" t="s">
        <v>368</v>
      </c>
      <c r="D124" s="230"/>
      <c r="E124" s="230"/>
      <c r="F124" s="230"/>
      <c r="G124" s="231"/>
      <c r="H124" s="230"/>
      <c r="I124" s="308"/>
      <c r="J124" s="192" t="s">
        <v>272</v>
      </c>
      <c r="K124" s="192"/>
      <c r="L124" s="192"/>
      <c r="M124" s="192"/>
      <c r="N124" s="192"/>
      <c r="O124" s="192"/>
      <c r="P124" s="192"/>
      <c r="Q124" s="192"/>
      <c r="R124" s="308"/>
      <c r="S124" s="192" t="s">
        <v>310</v>
      </c>
      <c r="T124" s="192"/>
      <c r="U124" s="205"/>
      <c r="V124" s="172">
        <f t="shared" si="6"/>
        <v>124</v>
      </c>
      <c r="W124" s="173" t="str">
        <f t="shared" si="7"/>
        <v>未入力あり</v>
      </c>
      <c r="Y124" s="127"/>
      <c r="Z124" s="219">
        <v>0</v>
      </c>
      <c r="AA124" s="219">
        <v>30</v>
      </c>
      <c r="AB124" s="219">
        <v>0</v>
      </c>
      <c r="AC124" s="219">
        <v>30</v>
      </c>
      <c r="AD124" s="162"/>
    </row>
    <row r="125" spans="1:30" ht="21" customHeight="1" thickBot="1">
      <c r="A125" s="190"/>
      <c r="B125" s="191"/>
      <c r="C125" s="230" t="s">
        <v>369</v>
      </c>
      <c r="D125" s="230"/>
      <c r="E125" s="230"/>
      <c r="F125" s="230"/>
      <c r="G125" s="231"/>
      <c r="H125" s="230"/>
      <c r="I125" s="308"/>
      <c r="J125" s="192" t="s">
        <v>272</v>
      </c>
      <c r="K125" s="192"/>
      <c r="L125" s="192"/>
      <c r="M125" s="192"/>
      <c r="N125" s="192"/>
      <c r="O125" s="192"/>
      <c r="P125" s="192"/>
      <c r="Q125" s="192"/>
      <c r="R125" s="308"/>
      <c r="S125" s="192" t="s">
        <v>310</v>
      </c>
      <c r="T125" s="192"/>
      <c r="U125" s="205"/>
      <c r="V125" s="172">
        <f t="shared" si="6"/>
        <v>125</v>
      </c>
      <c r="W125" s="173" t="str">
        <f t="shared" si="7"/>
        <v>未入力あり</v>
      </c>
      <c r="Y125" s="127"/>
      <c r="Z125" s="219">
        <v>0</v>
      </c>
      <c r="AA125" s="219">
        <v>30</v>
      </c>
      <c r="AB125" s="219">
        <v>0</v>
      </c>
      <c r="AC125" s="219">
        <v>30</v>
      </c>
      <c r="AD125" s="162"/>
    </row>
    <row r="126" spans="1:30" ht="21" customHeight="1" thickBot="1">
      <c r="A126" s="190"/>
      <c r="B126" s="191"/>
      <c r="C126" s="230" t="s">
        <v>370</v>
      </c>
      <c r="D126" s="230"/>
      <c r="E126" s="230"/>
      <c r="F126" s="230"/>
      <c r="G126" s="231"/>
      <c r="H126" s="230"/>
      <c r="I126" s="308"/>
      <c r="J126" s="192" t="s">
        <v>272</v>
      </c>
      <c r="K126" s="192"/>
      <c r="L126" s="192"/>
      <c r="M126" s="192"/>
      <c r="N126" s="192"/>
      <c r="O126" s="192"/>
      <c r="P126" s="192"/>
      <c r="Q126" s="192"/>
      <c r="R126" s="308"/>
      <c r="S126" s="192" t="s">
        <v>310</v>
      </c>
      <c r="T126" s="192"/>
      <c r="U126" s="205"/>
      <c r="V126" s="172">
        <f t="shared" si="6"/>
        <v>126</v>
      </c>
      <c r="W126" s="173" t="str">
        <f t="shared" si="7"/>
        <v>未入力あり</v>
      </c>
      <c r="Y126" s="127"/>
      <c r="Z126" s="219">
        <v>0</v>
      </c>
      <c r="AA126" s="219">
        <v>30</v>
      </c>
      <c r="AB126" s="219">
        <v>0</v>
      </c>
      <c r="AC126" s="219">
        <v>30</v>
      </c>
      <c r="AD126" s="162"/>
    </row>
    <row r="127" spans="1:30" ht="21" customHeight="1" thickBot="1">
      <c r="A127" s="190"/>
      <c r="B127" s="191"/>
      <c r="C127" s="230" t="s">
        <v>371</v>
      </c>
      <c r="D127" s="230"/>
      <c r="E127" s="230"/>
      <c r="F127" s="230"/>
      <c r="G127" s="231"/>
      <c r="H127" s="230"/>
      <c r="I127" s="308"/>
      <c r="J127" s="192" t="s">
        <v>272</v>
      </c>
      <c r="K127" s="192"/>
      <c r="L127" s="192"/>
      <c r="M127" s="192"/>
      <c r="N127" s="192"/>
      <c r="O127" s="192"/>
      <c r="P127" s="192"/>
      <c r="Q127" s="192"/>
      <c r="R127" s="308"/>
      <c r="S127" s="192" t="s">
        <v>310</v>
      </c>
      <c r="T127" s="192"/>
      <c r="U127" s="205"/>
      <c r="V127" s="172">
        <f t="shared" si="6"/>
        <v>127</v>
      </c>
      <c r="W127" s="173" t="str">
        <f t="shared" si="7"/>
        <v>未入力あり</v>
      </c>
      <c r="Y127" s="127"/>
      <c r="Z127" s="219">
        <v>0</v>
      </c>
      <c r="AA127" s="219">
        <v>30</v>
      </c>
      <c r="AB127" s="219">
        <v>0</v>
      </c>
      <c r="AC127" s="219">
        <v>30</v>
      </c>
      <c r="AD127" s="162"/>
    </row>
    <row r="128" spans="1:30" ht="21" customHeight="1" thickBot="1">
      <c r="A128" s="190"/>
      <c r="B128" s="191"/>
      <c r="C128" s="230" t="s">
        <v>372</v>
      </c>
      <c r="D128" s="230"/>
      <c r="E128" s="230"/>
      <c r="F128" s="230"/>
      <c r="G128" s="231"/>
      <c r="H128" s="230"/>
      <c r="I128" s="308"/>
      <c r="J128" s="192" t="s">
        <v>272</v>
      </c>
      <c r="K128" s="192"/>
      <c r="L128" s="192"/>
      <c r="M128" s="192"/>
      <c r="N128" s="192"/>
      <c r="O128" s="192"/>
      <c r="P128" s="192"/>
      <c r="Q128" s="192"/>
      <c r="R128" s="308"/>
      <c r="S128" s="192" t="s">
        <v>310</v>
      </c>
      <c r="T128" s="192"/>
      <c r="U128" s="205"/>
      <c r="V128" s="172">
        <f t="shared" si="6"/>
        <v>128</v>
      </c>
      <c r="W128" s="173" t="str">
        <f t="shared" si="7"/>
        <v>未入力あり</v>
      </c>
      <c r="Y128" s="127"/>
      <c r="Z128" s="219">
        <v>0</v>
      </c>
      <c r="AA128" s="219">
        <v>30</v>
      </c>
      <c r="AB128" s="219">
        <v>0</v>
      </c>
      <c r="AC128" s="232">
        <v>70</v>
      </c>
      <c r="AD128" s="162"/>
    </row>
    <row r="129" spans="1:30" ht="21" customHeight="1" thickBot="1">
      <c r="A129" s="190"/>
      <c r="B129" s="191"/>
      <c r="C129" s="230" t="s">
        <v>373</v>
      </c>
      <c r="D129" s="230"/>
      <c r="E129" s="230"/>
      <c r="F129" s="230"/>
      <c r="G129" s="231"/>
      <c r="H129" s="230"/>
      <c r="I129" s="308"/>
      <c r="J129" s="192" t="s">
        <v>272</v>
      </c>
      <c r="K129" s="192"/>
      <c r="L129" s="192"/>
      <c r="M129" s="192"/>
      <c r="N129" s="192"/>
      <c r="O129" s="192"/>
      <c r="P129" s="192"/>
      <c r="Q129" s="192"/>
      <c r="R129" s="308"/>
      <c r="S129" s="192" t="s">
        <v>310</v>
      </c>
      <c r="T129" s="192"/>
      <c r="U129" s="205"/>
      <c r="V129" s="172">
        <f t="shared" si="6"/>
        <v>129</v>
      </c>
      <c r="W129" s="173" t="str">
        <f t="shared" si="7"/>
        <v>未入力あり</v>
      </c>
      <c r="Y129" s="127"/>
      <c r="Z129" s="219">
        <v>0</v>
      </c>
      <c r="AA129" s="219">
        <v>30</v>
      </c>
      <c r="AB129" s="219">
        <v>0</v>
      </c>
      <c r="AC129" s="219">
        <v>30</v>
      </c>
      <c r="AD129" s="162"/>
    </row>
    <row r="130" spans="1:30" ht="21" customHeight="1" thickBot="1">
      <c r="A130" s="190"/>
      <c r="B130" s="191"/>
      <c r="C130" s="230" t="s">
        <v>374</v>
      </c>
      <c r="D130" s="230"/>
      <c r="E130" s="230"/>
      <c r="F130" s="230"/>
      <c r="G130" s="231"/>
      <c r="H130" s="230"/>
      <c r="I130" s="308"/>
      <c r="J130" s="192" t="s">
        <v>272</v>
      </c>
      <c r="K130" s="192"/>
      <c r="L130" s="192"/>
      <c r="M130" s="192"/>
      <c r="N130" s="192"/>
      <c r="O130" s="192"/>
      <c r="P130" s="192"/>
      <c r="Q130" s="192"/>
      <c r="R130" s="308"/>
      <c r="S130" s="192" t="s">
        <v>310</v>
      </c>
      <c r="T130" s="192"/>
      <c r="U130" s="205"/>
      <c r="V130" s="172">
        <f t="shared" si="6"/>
        <v>130</v>
      </c>
      <c r="W130" s="173" t="str">
        <f t="shared" si="7"/>
        <v>未入力あり</v>
      </c>
      <c r="Y130" s="127"/>
      <c r="Z130" s="219">
        <v>0</v>
      </c>
      <c r="AA130" s="219">
        <v>30</v>
      </c>
      <c r="AB130" s="219">
        <v>0</v>
      </c>
      <c r="AC130" s="219">
        <v>30</v>
      </c>
      <c r="AD130" s="162"/>
    </row>
    <row r="131" spans="1:30" ht="21" customHeight="1" thickBot="1">
      <c r="A131" s="190"/>
      <c r="B131" s="191"/>
      <c r="C131" s="230" t="s">
        <v>375</v>
      </c>
      <c r="D131" s="230"/>
      <c r="E131" s="230"/>
      <c r="F131" s="230"/>
      <c r="G131" s="231"/>
      <c r="H131" s="230"/>
      <c r="I131" s="308"/>
      <c r="J131" s="192" t="s">
        <v>272</v>
      </c>
      <c r="K131" s="192"/>
      <c r="L131" s="192"/>
      <c r="M131" s="192"/>
      <c r="N131" s="192"/>
      <c r="O131" s="192"/>
      <c r="P131" s="192"/>
      <c r="Q131" s="192"/>
      <c r="R131" s="308"/>
      <c r="S131" s="192" t="s">
        <v>310</v>
      </c>
      <c r="T131" s="192"/>
      <c r="U131" s="205"/>
      <c r="V131" s="172">
        <f t="shared" si="6"/>
        <v>131</v>
      </c>
      <c r="W131" s="173" t="str">
        <f t="shared" si="7"/>
        <v>未入力あり</v>
      </c>
      <c r="Y131" s="127"/>
      <c r="Z131" s="219">
        <v>0</v>
      </c>
      <c r="AA131" s="219">
        <v>30</v>
      </c>
      <c r="AB131" s="219">
        <v>0</v>
      </c>
      <c r="AC131" s="219">
        <v>30</v>
      </c>
      <c r="AD131" s="162"/>
    </row>
    <row r="132" spans="1:30" ht="21" customHeight="1" thickBot="1">
      <c r="A132" s="190"/>
      <c r="B132" s="191"/>
      <c r="C132" s="230" t="s">
        <v>376</v>
      </c>
      <c r="D132" s="230"/>
      <c r="E132" s="230"/>
      <c r="F132" s="230"/>
      <c r="G132" s="231"/>
      <c r="H132" s="230"/>
      <c r="I132" s="308"/>
      <c r="J132" s="192" t="s">
        <v>272</v>
      </c>
      <c r="K132" s="192"/>
      <c r="L132" s="192"/>
      <c r="M132" s="192"/>
      <c r="N132" s="192"/>
      <c r="O132" s="192"/>
      <c r="P132" s="192"/>
      <c r="Q132" s="192"/>
      <c r="R132" s="308"/>
      <c r="S132" s="192" t="s">
        <v>310</v>
      </c>
      <c r="T132" s="192"/>
      <c r="U132" s="205"/>
      <c r="V132" s="172">
        <f t="shared" si="6"/>
        <v>132</v>
      </c>
      <c r="W132" s="173" t="str">
        <f t="shared" ref="W132:W145" si="10">IF(OR(I132="",R132=""),"未入力あり","✔")</f>
        <v>未入力あり</v>
      </c>
      <c r="Y132" s="127"/>
      <c r="Z132" s="219">
        <v>0</v>
      </c>
      <c r="AA132" s="219">
        <v>30</v>
      </c>
      <c r="AB132" s="219">
        <v>0</v>
      </c>
      <c r="AC132" s="219">
        <v>30</v>
      </c>
      <c r="AD132" s="162"/>
    </row>
    <row r="133" spans="1:30" ht="21" customHeight="1" thickBot="1">
      <c r="A133" s="190"/>
      <c r="B133" s="191"/>
      <c r="C133" s="230" t="s">
        <v>377</v>
      </c>
      <c r="D133" s="230"/>
      <c r="E133" s="230"/>
      <c r="F133" s="230"/>
      <c r="G133" s="231"/>
      <c r="H133" s="230"/>
      <c r="I133" s="308"/>
      <c r="J133" s="192" t="s">
        <v>272</v>
      </c>
      <c r="K133" s="192"/>
      <c r="L133" s="192"/>
      <c r="M133" s="192"/>
      <c r="N133" s="192"/>
      <c r="O133" s="192"/>
      <c r="P133" s="192"/>
      <c r="Q133" s="192"/>
      <c r="R133" s="308"/>
      <c r="S133" s="192" t="s">
        <v>310</v>
      </c>
      <c r="T133" s="192"/>
      <c r="U133" s="205"/>
      <c r="V133" s="172">
        <f t="shared" si="6"/>
        <v>133</v>
      </c>
      <c r="W133" s="173" t="str">
        <f t="shared" si="10"/>
        <v>未入力あり</v>
      </c>
      <c r="Y133" s="127"/>
      <c r="Z133" s="219">
        <v>0</v>
      </c>
      <c r="AA133" s="219">
        <v>30</v>
      </c>
      <c r="AB133" s="219">
        <v>0</v>
      </c>
      <c r="AC133" s="219">
        <v>30</v>
      </c>
      <c r="AD133" s="162"/>
    </row>
    <row r="134" spans="1:30" ht="21" customHeight="1" thickBot="1">
      <c r="A134" s="190"/>
      <c r="B134" s="191"/>
      <c r="C134" s="230" t="s">
        <v>378</v>
      </c>
      <c r="D134" s="230"/>
      <c r="E134" s="230"/>
      <c r="F134" s="230"/>
      <c r="G134" s="231"/>
      <c r="H134" s="230"/>
      <c r="I134" s="308"/>
      <c r="J134" s="192" t="s">
        <v>272</v>
      </c>
      <c r="K134" s="192"/>
      <c r="L134" s="192"/>
      <c r="M134" s="192"/>
      <c r="N134" s="192"/>
      <c r="O134" s="192"/>
      <c r="P134" s="192"/>
      <c r="Q134" s="192"/>
      <c r="R134" s="308"/>
      <c r="S134" s="192" t="s">
        <v>310</v>
      </c>
      <c r="T134" s="192"/>
      <c r="U134" s="205"/>
      <c r="V134" s="172">
        <f t="shared" si="6"/>
        <v>134</v>
      </c>
      <c r="W134" s="173" t="str">
        <f t="shared" si="10"/>
        <v>未入力あり</v>
      </c>
      <c r="Y134" s="127"/>
      <c r="Z134" s="219">
        <v>0</v>
      </c>
      <c r="AA134" s="219">
        <v>30</v>
      </c>
      <c r="AB134" s="219">
        <v>0</v>
      </c>
      <c r="AC134" s="219">
        <v>30</v>
      </c>
      <c r="AD134" s="162"/>
    </row>
    <row r="135" spans="1:30" ht="21" customHeight="1" thickBot="1">
      <c r="A135" s="190"/>
      <c r="B135" s="191"/>
      <c r="C135" s="230" t="s">
        <v>379</v>
      </c>
      <c r="D135" s="230"/>
      <c r="E135" s="230"/>
      <c r="F135" s="230"/>
      <c r="G135" s="231"/>
      <c r="H135" s="230"/>
      <c r="I135" s="308"/>
      <c r="J135" s="192" t="s">
        <v>272</v>
      </c>
      <c r="K135" s="192"/>
      <c r="L135" s="192"/>
      <c r="M135" s="192"/>
      <c r="N135" s="192"/>
      <c r="O135" s="192"/>
      <c r="P135" s="192"/>
      <c r="Q135" s="192"/>
      <c r="R135" s="308"/>
      <c r="S135" s="192" t="s">
        <v>310</v>
      </c>
      <c r="T135" s="192"/>
      <c r="U135" s="205"/>
      <c r="V135" s="172">
        <f t="shared" si="6"/>
        <v>135</v>
      </c>
      <c r="W135" s="173" t="str">
        <f t="shared" si="10"/>
        <v>未入力あり</v>
      </c>
      <c r="Y135" s="127"/>
      <c r="Z135" s="219">
        <v>0</v>
      </c>
      <c r="AA135" s="219">
        <v>30</v>
      </c>
      <c r="AB135" s="219">
        <v>0</v>
      </c>
      <c r="AC135" s="219">
        <v>30</v>
      </c>
      <c r="AD135" s="162"/>
    </row>
    <row r="136" spans="1:30" ht="21" customHeight="1" thickBot="1">
      <c r="A136" s="190"/>
      <c r="B136" s="191"/>
      <c r="C136" s="230" t="s">
        <v>380</v>
      </c>
      <c r="D136" s="230"/>
      <c r="E136" s="230"/>
      <c r="F136" s="230"/>
      <c r="G136" s="231"/>
      <c r="H136" s="230"/>
      <c r="I136" s="308"/>
      <c r="J136" s="192" t="s">
        <v>272</v>
      </c>
      <c r="K136" s="192"/>
      <c r="L136" s="192"/>
      <c r="M136" s="192"/>
      <c r="N136" s="192"/>
      <c r="O136" s="192"/>
      <c r="P136" s="192"/>
      <c r="Q136" s="192"/>
      <c r="R136" s="308"/>
      <c r="S136" s="192" t="s">
        <v>310</v>
      </c>
      <c r="T136" s="192"/>
      <c r="U136" s="205"/>
      <c r="V136" s="172">
        <f t="shared" si="6"/>
        <v>136</v>
      </c>
      <c r="W136" s="173" t="str">
        <f t="shared" si="10"/>
        <v>未入力あり</v>
      </c>
      <c r="Y136" s="127"/>
      <c r="Z136" s="219">
        <v>0</v>
      </c>
      <c r="AA136" s="219">
        <v>30</v>
      </c>
      <c r="AB136" s="219">
        <v>0</v>
      </c>
      <c r="AC136" s="219">
        <v>30</v>
      </c>
      <c r="AD136" s="162"/>
    </row>
    <row r="137" spans="1:30" ht="21" customHeight="1" thickBot="1">
      <c r="A137" s="190"/>
      <c r="B137" s="191"/>
      <c r="C137" s="230" t="s">
        <v>381</v>
      </c>
      <c r="D137" s="230"/>
      <c r="E137" s="230"/>
      <c r="F137" s="230"/>
      <c r="G137" s="231"/>
      <c r="H137" s="230"/>
      <c r="I137" s="308"/>
      <c r="J137" s="192" t="s">
        <v>272</v>
      </c>
      <c r="K137" s="192"/>
      <c r="L137" s="192"/>
      <c r="M137" s="192"/>
      <c r="N137" s="192"/>
      <c r="O137" s="192"/>
      <c r="P137" s="192"/>
      <c r="Q137" s="192"/>
      <c r="R137" s="308"/>
      <c r="S137" s="192" t="s">
        <v>310</v>
      </c>
      <c r="T137" s="192"/>
      <c r="U137" s="205"/>
      <c r="V137" s="172">
        <f t="shared" si="6"/>
        <v>137</v>
      </c>
      <c r="W137" s="173" t="str">
        <f t="shared" si="10"/>
        <v>未入力あり</v>
      </c>
      <c r="Y137" s="127"/>
      <c r="Z137" s="219">
        <v>0</v>
      </c>
      <c r="AA137" s="219">
        <v>30</v>
      </c>
      <c r="AB137" s="219">
        <v>0</v>
      </c>
      <c r="AC137" s="219">
        <v>30</v>
      </c>
      <c r="AD137" s="162"/>
    </row>
    <row r="138" spans="1:30" ht="21" customHeight="1" thickBot="1">
      <c r="A138" s="190"/>
      <c r="B138" s="191"/>
      <c r="C138" s="230" t="s">
        <v>382</v>
      </c>
      <c r="D138" s="230"/>
      <c r="E138" s="230"/>
      <c r="F138" s="230"/>
      <c r="G138" s="231"/>
      <c r="H138" s="230"/>
      <c r="I138" s="308"/>
      <c r="J138" s="192" t="s">
        <v>272</v>
      </c>
      <c r="K138" s="192"/>
      <c r="L138" s="192"/>
      <c r="M138" s="192"/>
      <c r="N138" s="192"/>
      <c r="O138" s="192"/>
      <c r="P138" s="192"/>
      <c r="Q138" s="192"/>
      <c r="R138" s="308"/>
      <c r="S138" s="192" t="s">
        <v>272</v>
      </c>
      <c r="T138" s="192"/>
      <c r="U138" s="205"/>
      <c r="V138" s="172">
        <f t="shared" si="6"/>
        <v>138</v>
      </c>
      <c r="W138" s="173" t="str">
        <f t="shared" si="10"/>
        <v>未入力あり</v>
      </c>
      <c r="Y138" s="127"/>
      <c r="Z138" s="219">
        <v>0</v>
      </c>
      <c r="AA138" s="219">
        <v>30</v>
      </c>
      <c r="AB138" s="219">
        <v>0</v>
      </c>
      <c r="AC138" s="219">
        <v>30</v>
      </c>
      <c r="AD138" s="162"/>
    </row>
    <row r="139" spans="1:30" ht="21" customHeight="1" thickBot="1">
      <c r="A139" s="190"/>
      <c r="B139" s="191"/>
      <c r="C139" s="230" t="s">
        <v>383</v>
      </c>
      <c r="D139" s="230"/>
      <c r="E139" s="230"/>
      <c r="F139" s="230"/>
      <c r="G139" s="231"/>
      <c r="H139" s="230"/>
      <c r="I139" s="308"/>
      <c r="J139" s="192" t="s">
        <v>272</v>
      </c>
      <c r="K139" s="192"/>
      <c r="L139" s="192"/>
      <c r="M139" s="192"/>
      <c r="N139" s="192"/>
      <c r="O139" s="192"/>
      <c r="P139" s="192"/>
      <c r="Q139" s="192"/>
      <c r="R139" s="308"/>
      <c r="S139" s="192" t="s">
        <v>310</v>
      </c>
      <c r="T139" s="192"/>
      <c r="U139" s="205"/>
      <c r="V139" s="172">
        <f t="shared" si="6"/>
        <v>139</v>
      </c>
      <c r="W139" s="173" t="str">
        <f t="shared" si="10"/>
        <v>未入力あり</v>
      </c>
      <c r="Y139" s="127"/>
      <c r="Z139" s="219">
        <v>0</v>
      </c>
      <c r="AA139" s="219">
        <v>30</v>
      </c>
      <c r="AB139" s="219">
        <v>0</v>
      </c>
      <c r="AC139" s="219">
        <v>30</v>
      </c>
      <c r="AD139" s="162"/>
    </row>
    <row r="140" spans="1:30" ht="21" customHeight="1" thickBot="1">
      <c r="A140" s="190"/>
      <c r="B140" s="191"/>
      <c r="C140" s="240" t="s">
        <v>384</v>
      </c>
      <c r="D140" s="240"/>
      <c r="E140" s="240"/>
      <c r="F140" s="240"/>
      <c r="G140" s="240"/>
      <c r="H140" s="241"/>
      <c r="I140" s="308"/>
      <c r="J140" s="192" t="s">
        <v>272</v>
      </c>
      <c r="K140" s="192"/>
      <c r="L140" s="192"/>
      <c r="M140" s="192"/>
      <c r="N140" s="192"/>
      <c r="O140" s="192"/>
      <c r="P140" s="192"/>
      <c r="Q140" s="192"/>
      <c r="R140" s="308"/>
      <c r="S140" s="192" t="s">
        <v>310</v>
      </c>
      <c r="T140" s="192"/>
      <c r="U140" s="205"/>
      <c r="V140" s="172">
        <f t="shared" si="6"/>
        <v>140</v>
      </c>
      <c r="W140" s="173" t="str">
        <f t="shared" si="10"/>
        <v>未入力あり</v>
      </c>
      <c r="Y140" s="127"/>
      <c r="Z140" s="219">
        <v>0</v>
      </c>
      <c r="AA140" s="219">
        <v>30</v>
      </c>
      <c r="AB140" s="219">
        <v>0</v>
      </c>
      <c r="AC140" s="219">
        <v>30</v>
      </c>
      <c r="AD140" s="162"/>
    </row>
    <row r="141" spans="1:30" ht="21" customHeight="1" thickBot="1">
      <c r="A141" s="190"/>
      <c r="B141" s="191"/>
      <c r="C141" s="230" t="s">
        <v>385</v>
      </c>
      <c r="D141" s="230"/>
      <c r="E141" s="230"/>
      <c r="F141" s="237"/>
      <c r="G141" s="231"/>
      <c r="H141" s="231"/>
      <c r="I141" s="308"/>
      <c r="J141" s="192" t="s">
        <v>272</v>
      </c>
      <c r="K141" s="192"/>
      <c r="L141" s="192"/>
      <c r="M141" s="192"/>
      <c r="N141" s="192"/>
      <c r="O141" s="192"/>
      <c r="P141" s="192"/>
      <c r="Q141" s="192"/>
      <c r="R141" s="308"/>
      <c r="S141" s="192" t="s">
        <v>310</v>
      </c>
      <c r="T141" s="192"/>
      <c r="U141" s="205"/>
      <c r="V141" s="172">
        <f t="shared" si="6"/>
        <v>141</v>
      </c>
      <c r="W141" s="173" t="str">
        <f t="shared" si="10"/>
        <v>未入力あり</v>
      </c>
      <c r="Y141" s="127"/>
      <c r="Z141" s="219">
        <v>0</v>
      </c>
      <c r="AA141" s="219">
        <v>30</v>
      </c>
      <c r="AB141" s="219">
        <v>0</v>
      </c>
      <c r="AC141" s="219">
        <v>30</v>
      </c>
      <c r="AD141" s="162"/>
    </row>
    <row r="142" spans="1:30" ht="21" customHeight="1" thickBot="1">
      <c r="A142" s="190"/>
      <c r="B142" s="191"/>
      <c r="C142" s="230" t="s">
        <v>386</v>
      </c>
      <c r="D142" s="230"/>
      <c r="E142" s="230"/>
      <c r="F142" s="230"/>
      <c r="G142" s="231"/>
      <c r="H142" s="230"/>
      <c r="I142" s="308"/>
      <c r="J142" s="192" t="s">
        <v>272</v>
      </c>
      <c r="K142" s="192"/>
      <c r="L142" s="192"/>
      <c r="M142" s="192"/>
      <c r="N142" s="192"/>
      <c r="O142" s="192"/>
      <c r="P142" s="192"/>
      <c r="Q142" s="192"/>
      <c r="R142" s="308"/>
      <c r="S142" s="192" t="s">
        <v>310</v>
      </c>
      <c r="T142" s="192"/>
      <c r="U142" s="205"/>
      <c r="V142" s="172">
        <f t="shared" si="6"/>
        <v>142</v>
      </c>
      <c r="W142" s="173" t="str">
        <f t="shared" si="10"/>
        <v>未入力あり</v>
      </c>
      <c r="Y142" s="127"/>
      <c r="Z142" s="219">
        <v>0</v>
      </c>
      <c r="AA142" s="219">
        <v>30</v>
      </c>
      <c r="AB142" s="219">
        <v>0</v>
      </c>
      <c r="AC142" s="219">
        <v>30</v>
      </c>
      <c r="AD142" s="162"/>
    </row>
    <row r="143" spans="1:30" ht="21" customHeight="1" thickBot="1">
      <c r="A143" s="190"/>
      <c r="B143" s="191"/>
      <c r="C143" s="233" t="s">
        <v>387</v>
      </c>
      <c r="D143" s="242"/>
      <c r="E143" s="242"/>
      <c r="F143" s="242"/>
      <c r="G143" s="243"/>
      <c r="H143" s="242"/>
      <c r="I143" s="308"/>
      <c r="J143" s="192" t="s">
        <v>272</v>
      </c>
      <c r="K143" s="192"/>
      <c r="L143" s="192"/>
      <c r="M143" s="192"/>
      <c r="N143" s="192"/>
      <c r="O143" s="192"/>
      <c r="P143" s="192"/>
      <c r="Q143" s="192"/>
      <c r="R143" s="308"/>
      <c r="S143" s="192" t="s">
        <v>310</v>
      </c>
      <c r="T143" s="192"/>
      <c r="U143" s="205"/>
      <c r="V143" s="172">
        <f t="shared" ref="V143:V201" si="11">+ROW()</f>
        <v>143</v>
      </c>
      <c r="W143" s="173" t="str">
        <f t="shared" si="10"/>
        <v>未入力あり</v>
      </c>
      <c r="Y143" s="127"/>
      <c r="Z143" s="219">
        <v>0</v>
      </c>
      <c r="AA143" s="219">
        <v>30</v>
      </c>
      <c r="AB143" s="219">
        <v>0</v>
      </c>
      <c r="AC143" s="219">
        <v>30</v>
      </c>
      <c r="AD143" s="162"/>
    </row>
    <row r="144" spans="1:30" ht="21" customHeight="1" thickBot="1">
      <c r="A144" s="190"/>
      <c r="B144" s="191"/>
      <c r="C144" s="230" t="s">
        <v>388</v>
      </c>
      <c r="D144" s="242"/>
      <c r="E144" s="242"/>
      <c r="F144" s="242"/>
      <c r="G144" s="243"/>
      <c r="H144" s="242"/>
      <c r="I144" s="308"/>
      <c r="J144" s="192" t="s">
        <v>389</v>
      </c>
      <c r="K144" s="192"/>
      <c r="L144" s="192"/>
      <c r="M144" s="192"/>
      <c r="N144" s="192"/>
      <c r="O144" s="192"/>
      <c r="P144" s="192"/>
      <c r="Q144" s="192"/>
      <c r="R144" s="308"/>
      <c r="S144" s="192" t="s">
        <v>389</v>
      </c>
      <c r="T144" s="192"/>
      <c r="U144" s="205"/>
      <c r="V144" s="172">
        <f t="shared" si="11"/>
        <v>144</v>
      </c>
      <c r="W144" s="173" t="str">
        <f t="shared" si="10"/>
        <v>未入力あり</v>
      </c>
      <c r="Y144" s="127"/>
      <c r="Z144" s="219">
        <v>0</v>
      </c>
      <c r="AA144" s="219">
        <v>30</v>
      </c>
      <c r="AB144" s="219">
        <v>0</v>
      </c>
      <c r="AC144" s="219">
        <v>30</v>
      </c>
      <c r="AD144" s="162"/>
    </row>
    <row r="145" spans="1:30" ht="21" customHeight="1" thickBot="1">
      <c r="A145" s="190"/>
      <c r="B145" s="191"/>
      <c r="C145" s="230" t="s">
        <v>390</v>
      </c>
      <c r="D145" s="230"/>
      <c r="E145" s="230"/>
      <c r="F145" s="230"/>
      <c r="G145" s="231"/>
      <c r="H145" s="230"/>
      <c r="I145" s="308"/>
      <c r="J145" s="192" t="s">
        <v>272</v>
      </c>
      <c r="K145" s="192"/>
      <c r="L145" s="192"/>
      <c r="M145" s="192"/>
      <c r="N145" s="192"/>
      <c r="O145" s="192"/>
      <c r="P145" s="192"/>
      <c r="Q145" s="192"/>
      <c r="R145" s="308"/>
      <c r="S145" s="192" t="s">
        <v>310</v>
      </c>
      <c r="T145" s="192"/>
      <c r="U145" s="205"/>
      <c r="V145" s="172">
        <f t="shared" si="11"/>
        <v>145</v>
      </c>
      <c r="W145" s="173" t="str">
        <f t="shared" si="10"/>
        <v>未入力あり</v>
      </c>
      <c r="Y145" s="127"/>
      <c r="Z145" s="219">
        <v>0</v>
      </c>
      <c r="AA145" s="219">
        <v>30</v>
      </c>
      <c r="AB145" s="219">
        <v>0</v>
      </c>
      <c r="AC145" s="219">
        <v>30</v>
      </c>
      <c r="AD145" s="162"/>
    </row>
    <row r="146" spans="1:30" ht="21" customHeight="1" thickBot="1">
      <c r="A146" s="190"/>
      <c r="B146" s="191"/>
      <c r="C146" s="230" t="s">
        <v>391</v>
      </c>
      <c r="D146" s="242"/>
      <c r="E146" s="242"/>
      <c r="F146" s="242"/>
      <c r="G146" s="243"/>
      <c r="H146" s="242"/>
      <c r="I146" s="308"/>
      <c r="J146" s="192" t="s">
        <v>272</v>
      </c>
      <c r="K146" s="192"/>
      <c r="L146" s="192"/>
      <c r="M146" s="192"/>
      <c r="N146" s="192"/>
      <c r="O146" s="192"/>
      <c r="P146" s="192"/>
      <c r="Q146" s="192"/>
      <c r="R146" s="308"/>
      <c r="S146" s="192" t="s">
        <v>310</v>
      </c>
      <c r="T146" s="192"/>
      <c r="U146" s="205"/>
      <c r="V146" s="172">
        <f t="shared" si="11"/>
        <v>146</v>
      </c>
      <c r="W146" s="173" t="str">
        <f t="shared" ref="W146" si="12">IF(OR(I146="",R146=""),"未入力あり","✔")</f>
        <v>未入力あり</v>
      </c>
      <c r="Y146" s="127"/>
      <c r="Z146" s="219">
        <v>0</v>
      </c>
      <c r="AA146" s="219">
        <v>30</v>
      </c>
      <c r="AB146" s="219">
        <v>0</v>
      </c>
      <c r="AC146" s="219">
        <v>30</v>
      </c>
      <c r="AD146" s="162"/>
    </row>
    <row r="147" spans="1:30" ht="20.100000000000001" customHeight="1">
      <c r="A147" s="190"/>
      <c r="B147" s="191"/>
      <c r="C147" s="183"/>
      <c r="D147" s="183"/>
      <c r="E147" s="183"/>
      <c r="F147" s="183"/>
      <c r="G147" s="185"/>
      <c r="H147" s="183"/>
      <c r="I147" s="1079"/>
      <c r="J147" s="210"/>
      <c r="K147" s="210"/>
      <c r="L147" s="210"/>
      <c r="M147" s="210"/>
      <c r="N147" s="210"/>
      <c r="O147" s="210"/>
      <c r="P147" s="210"/>
      <c r="Q147" s="210"/>
      <c r="R147" s="1079"/>
      <c r="S147" s="210"/>
      <c r="T147" s="192"/>
      <c r="U147" s="205"/>
      <c r="V147" s="172">
        <f t="shared" si="11"/>
        <v>147</v>
      </c>
      <c r="Y147" s="127"/>
      <c r="Z147" s="162"/>
      <c r="AA147" s="162"/>
      <c r="AB147" s="162"/>
      <c r="AC147" s="162"/>
      <c r="AD147" s="162"/>
    </row>
    <row r="148" spans="1:30" ht="20.100000000000001" customHeight="1" thickBot="1">
      <c r="A148" s="190"/>
      <c r="B148" s="191" t="s">
        <v>280</v>
      </c>
      <c r="C148" s="191"/>
      <c r="D148" s="191"/>
      <c r="E148" s="191"/>
      <c r="F148" s="191"/>
      <c r="G148" s="193"/>
      <c r="H148" s="191"/>
      <c r="I148" s="1080"/>
      <c r="J148" s="210"/>
      <c r="K148" s="210"/>
      <c r="L148" s="210"/>
      <c r="M148" s="210"/>
      <c r="N148" s="210"/>
      <c r="O148" s="210"/>
      <c r="P148" s="210"/>
      <c r="Q148" s="210"/>
      <c r="R148" s="1080"/>
      <c r="S148" s="210"/>
      <c r="T148" s="192"/>
      <c r="U148" s="205"/>
      <c r="V148" s="172">
        <f t="shared" si="11"/>
        <v>148</v>
      </c>
      <c r="Y148" s="127"/>
      <c r="Z148" s="162"/>
      <c r="AA148" s="162"/>
      <c r="AB148" s="162"/>
      <c r="AC148" s="162"/>
      <c r="AD148" s="162"/>
    </row>
    <row r="149" spans="1:30" ht="21" customHeight="1" thickBot="1">
      <c r="A149" s="190"/>
      <c r="B149" s="191"/>
      <c r="C149" s="191" t="s">
        <v>392</v>
      </c>
      <c r="D149" s="191"/>
      <c r="E149" s="191"/>
      <c r="F149" s="191"/>
      <c r="G149" s="193"/>
      <c r="H149" s="191"/>
      <c r="I149" s="308"/>
      <c r="J149" s="192" t="s">
        <v>272</v>
      </c>
      <c r="K149" s="192"/>
      <c r="L149" s="192"/>
      <c r="M149" s="192"/>
      <c r="N149" s="192"/>
      <c r="O149" s="192"/>
      <c r="P149" s="192"/>
      <c r="Q149" s="192"/>
      <c r="R149" s="308"/>
      <c r="S149" s="192" t="s">
        <v>272</v>
      </c>
      <c r="T149" s="192"/>
      <c r="U149" s="205"/>
      <c r="V149" s="172">
        <f t="shared" si="11"/>
        <v>149</v>
      </c>
      <c r="W149" s="173" t="str">
        <f>IF(OR(I149="",R149=""),"未入力あり","✔")</f>
        <v>未入力あり</v>
      </c>
      <c r="Y149" s="127"/>
      <c r="Z149" s="219">
        <v>0</v>
      </c>
      <c r="AA149" s="219">
        <v>30</v>
      </c>
      <c r="AB149" s="219">
        <v>0</v>
      </c>
      <c r="AC149" s="219">
        <v>30</v>
      </c>
      <c r="AD149" s="162"/>
    </row>
    <row r="150" spans="1:30" ht="21" customHeight="1" thickBot="1">
      <c r="A150" s="190"/>
      <c r="B150" s="191"/>
      <c r="C150" s="191" t="s">
        <v>393</v>
      </c>
      <c r="D150" s="191"/>
      <c r="E150" s="191"/>
      <c r="F150" s="191"/>
      <c r="G150" s="193"/>
      <c r="H150" s="191"/>
      <c r="I150" s="308"/>
      <c r="J150" s="192" t="s">
        <v>272</v>
      </c>
      <c r="K150" s="192"/>
      <c r="L150" s="192"/>
      <c r="M150" s="192"/>
      <c r="N150" s="192"/>
      <c r="O150" s="192"/>
      <c r="P150" s="192"/>
      <c r="Q150" s="192"/>
      <c r="R150" s="308"/>
      <c r="S150" s="192" t="s">
        <v>272</v>
      </c>
      <c r="T150" s="192"/>
      <c r="U150" s="205"/>
      <c r="V150" s="172">
        <f t="shared" si="11"/>
        <v>150</v>
      </c>
      <c r="W150" s="173" t="str">
        <f>IF(OR(I150="",R150=""),"未入力あり","✔")</f>
        <v>未入力あり</v>
      </c>
      <c r="Y150" s="127"/>
      <c r="Z150" s="219">
        <v>0</v>
      </c>
      <c r="AA150" s="219">
        <v>30</v>
      </c>
      <c r="AB150" s="219">
        <v>0</v>
      </c>
      <c r="AC150" s="219">
        <v>30</v>
      </c>
      <c r="AD150" s="162"/>
    </row>
    <row r="151" spans="1:30" ht="21" customHeight="1">
      <c r="A151" s="190"/>
      <c r="B151" s="191"/>
      <c r="C151" s="191"/>
      <c r="D151" s="191"/>
      <c r="E151" s="191"/>
      <c r="F151" s="191"/>
      <c r="G151" s="193"/>
      <c r="H151" s="191"/>
      <c r="I151" s="1079"/>
      <c r="J151" s="192"/>
      <c r="K151" s="192"/>
      <c r="L151" s="192"/>
      <c r="M151" s="192"/>
      <c r="N151" s="192"/>
      <c r="O151" s="192"/>
      <c r="P151" s="192"/>
      <c r="Q151" s="192"/>
      <c r="R151" s="1079"/>
      <c r="S151" s="192"/>
      <c r="T151" s="192"/>
      <c r="U151" s="205"/>
      <c r="V151" s="172">
        <f t="shared" si="11"/>
        <v>151</v>
      </c>
      <c r="Y151" s="127"/>
      <c r="Z151" s="162"/>
      <c r="AA151" s="162"/>
      <c r="AB151" s="162"/>
      <c r="AC151" s="162"/>
      <c r="AD151" s="162"/>
    </row>
    <row r="152" spans="1:30" ht="20.100000000000001" customHeight="1" thickBot="1">
      <c r="A152" s="190"/>
      <c r="B152" s="191" t="s">
        <v>394</v>
      </c>
      <c r="C152" s="191"/>
      <c r="D152" s="191"/>
      <c r="E152" s="191"/>
      <c r="F152" s="191"/>
      <c r="G152" s="193"/>
      <c r="H152" s="191"/>
      <c r="I152" s="1080"/>
      <c r="J152" s="192"/>
      <c r="K152" s="192"/>
      <c r="L152" s="192"/>
      <c r="M152" s="192"/>
      <c r="N152" s="192"/>
      <c r="O152" s="192"/>
      <c r="P152" s="192"/>
      <c r="Q152" s="192"/>
      <c r="R152" s="1080"/>
      <c r="S152" s="192"/>
      <c r="T152" s="192"/>
      <c r="U152" s="205"/>
      <c r="V152" s="172">
        <f t="shared" si="11"/>
        <v>152</v>
      </c>
      <c r="Y152" s="127"/>
      <c r="Z152" s="162"/>
      <c r="AA152" s="162"/>
      <c r="AB152" s="162"/>
      <c r="AC152" s="162"/>
      <c r="AD152" s="162"/>
    </row>
    <row r="153" spans="1:30" ht="20.100000000000001" customHeight="1" thickBot="1">
      <c r="A153" s="190"/>
      <c r="B153" s="191"/>
      <c r="C153" s="245" t="s">
        <v>395</v>
      </c>
      <c r="D153" s="191"/>
      <c r="E153" s="191"/>
      <c r="F153" s="191"/>
      <c r="G153" s="193"/>
      <c r="H153" s="191"/>
      <c r="I153" s="308"/>
      <c r="J153" s="192" t="s">
        <v>272</v>
      </c>
      <c r="K153" s="192"/>
      <c r="L153" s="192"/>
      <c r="M153" s="192"/>
      <c r="N153" s="192"/>
      <c r="O153" s="192"/>
      <c r="P153" s="192"/>
      <c r="Q153" s="192"/>
      <c r="R153" s="308"/>
      <c r="S153" s="192" t="s">
        <v>272</v>
      </c>
      <c r="T153" s="192"/>
      <c r="U153" s="205"/>
      <c r="V153" s="172">
        <f t="shared" si="11"/>
        <v>153</v>
      </c>
      <c r="W153" s="173" t="str">
        <f t="shared" ref="W153:W166" si="13">IF(OR(I153="",R153=""),"未入力あり","✔")</f>
        <v>未入力あり</v>
      </c>
      <c r="Y153" s="127"/>
      <c r="Z153" s="219">
        <v>0</v>
      </c>
      <c r="AA153" s="219">
        <v>10</v>
      </c>
      <c r="AB153" s="219">
        <v>0</v>
      </c>
      <c r="AC153" s="219">
        <v>10</v>
      </c>
      <c r="AD153" s="162"/>
    </row>
    <row r="154" spans="1:30" ht="20.100000000000001" customHeight="1" thickBot="1">
      <c r="A154" s="190"/>
      <c r="B154" s="191"/>
      <c r="C154" s="245" t="s">
        <v>396</v>
      </c>
      <c r="D154" s="191"/>
      <c r="E154" s="191"/>
      <c r="F154" s="191"/>
      <c r="G154" s="193"/>
      <c r="H154" s="191"/>
      <c r="I154" s="308"/>
      <c r="J154" s="192" t="s">
        <v>272</v>
      </c>
      <c r="K154" s="192"/>
      <c r="L154" s="192"/>
      <c r="M154" s="192"/>
      <c r="N154" s="192"/>
      <c r="O154" s="192"/>
      <c r="P154" s="192"/>
      <c r="Q154" s="192"/>
      <c r="R154" s="308"/>
      <c r="S154" s="192" t="s">
        <v>272</v>
      </c>
      <c r="T154" s="192"/>
      <c r="U154" s="205"/>
      <c r="V154" s="172">
        <f t="shared" si="11"/>
        <v>154</v>
      </c>
      <c r="W154" s="173" t="str">
        <f t="shared" ref="W154" si="14">IF(OR(I154="",R154=""),"未入力あり","✔")</f>
        <v>未入力あり</v>
      </c>
      <c r="Y154" s="127"/>
      <c r="Z154" s="219">
        <v>0</v>
      </c>
      <c r="AA154" s="219">
        <v>10</v>
      </c>
      <c r="AB154" s="219">
        <v>0</v>
      </c>
      <c r="AC154" s="219">
        <v>10</v>
      </c>
      <c r="AD154" s="162"/>
    </row>
    <row r="155" spans="1:30" ht="20.100000000000001" customHeight="1" thickBot="1">
      <c r="A155" s="190"/>
      <c r="B155" s="191"/>
      <c r="C155" s="245" t="s">
        <v>397</v>
      </c>
      <c r="D155" s="191"/>
      <c r="E155" s="191"/>
      <c r="F155" s="191"/>
      <c r="G155" s="193"/>
      <c r="H155" s="191"/>
      <c r="I155" s="308"/>
      <c r="J155" s="192" t="s">
        <v>272</v>
      </c>
      <c r="K155" s="192"/>
      <c r="L155" s="192"/>
      <c r="M155" s="192"/>
      <c r="N155" s="192"/>
      <c r="O155" s="192"/>
      <c r="P155" s="192"/>
      <c r="Q155" s="192"/>
      <c r="R155" s="308"/>
      <c r="S155" s="192" t="s">
        <v>272</v>
      </c>
      <c r="T155" s="192"/>
      <c r="U155" s="205"/>
      <c r="V155" s="172">
        <f t="shared" si="11"/>
        <v>155</v>
      </c>
      <c r="W155" s="173" t="str">
        <f t="shared" si="13"/>
        <v>未入力あり</v>
      </c>
      <c r="Y155" s="127"/>
      <c r="Z155" s="219">
        <v>0</v>
      </c>
      <c r="AA155" s="219">
        <v>10</v>
      </c>
      <c r="AB155" s="219">
        <v>0</v>
      </c>
      <c r="AC155" s="219">
        <v>10</v>
      </c>
      <c r="AD155" s="162"/>
    </row>
    <row r="156" spans="1:30" ht="20.100000000000001" customHeight="1" thickBot="1">
      <c r="A156" s="190"/>
      <c r="B156" s="191"/>
      <c r="C156" s="245" t="s">
        <v>398</v>
      </c>
      <c r="D156" s="191"/>
      <c r="E156" s="191"/>
      <c r="F156" s="191"/>
      <c r="G156" s="193"/>
      <c r="H156" s="191"/>
      <c r="I156" s="308"/>
      <c r="J156" s="192" t="s">
        <v>272</v>
      </c>
      <c r="K156" s="192"/>
      <c r="L156" s="192"/>
      <c r="M156" s="192"/>
      <c r="N156" s="192"/>
      <c r="O156" s="192"/>
      <c r="P156" s="192"/>
      <c r="Q156" s="192"/>
      <c r="R156" s="308"/>
      <c r="S156" s="192" t="s">
        <v>272</v>
      </c>
      <c r="T156" s="192"/>
      <c r="U156" s="205"/>
      <c r="V156" s="172">
        <f t="shared" si="11"/>
        <v>156</v>
      </c>
      <c r="W156" s="173" t="str">
        <f t="shared" si="13"/>
        <v>未入力あり</v>
      </c>
      <c r="Y156" s="127"/>
      <c r="Z156" s="219">
        <v>0</v>
      </c>
      <c r="AA156" s="219">
        <v>10</v>
      </c>
      <c r="AB156" s="219">
        <v>0</v>
      </c>
      <c r="AC156" s="219">
        <v>10</v>
      </c>
      <c r="AD156" s="162"/>
    </row>
    <row r="157" spans="1:30" ht="20.100000000000001" customHeight="1" thickBot="1">
      <c r="A157" s="190"/>
      <c r="B157" s="191"/>
      <c r="C157" s="245" t="s">
        <v>399</v>
      </c>
      <c r="D157" s="191"/>
      <c r="E157" s="191"/>
      <c r="F157" s="191"/>
      <c r="G157" s="193"/>
      <c r="H157" s="191"/>
      <c r="I157" s="308"/>
      <c r="J157" s="192" t="s">
        <v>272</v>
      </c>
      <c r="K157" s="192"/>
      <c r="L157" s="192"/>
      <c r="M157" s="192"/>
      <c r="N157" s="192"/>
      <c r="O157" s="192"/>
      <c r="P157" s="192"/>
      <c r="Q157" s="192"/>
      <c r="R157" s="308"/>
      <c r="S157" s="192" t="s">
        <v>272</v>
      </c>
      <c r="T157" s="192"/>
      <c r="U157" s="205"/>
      <c r="V157" s="172">
        <f t="shared" si="11"/>
        <v>157</v>
      </c>
      <c r="W157" s="173" t="str">
        <f t="shared" si="13"/>
        <v>未入力あり</v>
      </c>
      <c r="Y157" s="127"/>
      <c r="Z157" s="219">
        <v>0</v>
      </c>
      <c r="AA157" s="219">
        <v>10</v>
      </c>
      <c r="AB157" s="219">
        <v>0</v>
      </c>
      <c r="AC157" s="219">
        <v>10</v>
      </c>
      <c r="AD157" s="162"/>
    </row>
    <row r="158" spans="1:30" ht="20.100000000000001" customHeight="1" thickBot="1">
      <c r="A158" s="190"/>
      <c r="B158" s="191"/>
      <c r="C158" s="245" t="s">
        <v>400</v>
      </c>
      <c r="D158" s="191"/>
      <c r="E158" s="191"/>
      <c r="F158" s="191"/>
      <c r="G158" s="193"/>
      <c r="H158" s="191"/>
      <c r="I158" s="308"/>
      <c r="J158" s="192" t="s">
        <v>272</v>
      </c>
      <c r="K158" s="192"/>
      <c r="L158" s="192"/>
      <c r="M158" s="192"/>
      <c r="N158" s="192"/>
      <c r="O158" s="192"/>
      <c r="P158" s="192"/>
      <c r="Q158" s="192"/>
      <c r="R158" s="308"/>
      <c r="S158" s="192" t="s">
        <v>272</v>
      </c>
      <c r="T158" s="192"/>
      <c r="U158" s="205"/>
      <c r="V158" s="172">
        <f t="shared" si="11"/>
        <v>158</v>
      </c>
      <c r="W158" s="173" t="str">
        <f t="shared" si="13"/>
        <v>未入力あり</v>
      </c>
      <c r="Y158" s="127"/>
      <c r="Z158" s="219">
        <v>0</v>
      </c>
      <c r="AA158" s="219">
        <v>10</v>
      </c>
      <c r="AB158" s="219">
        <v>0</v>
      </c>
      <c r="AC158" s="219">
        <v>10</v>
      </c>
      <c r="AD158" s="162"/>
    </row>
    <row r="159" spans="1:30" ht="20.100000000000001" customHeight="1" thickBot="1">
      <c r="A159" s="190"/>
      <c r="B159" s="191"/>
      <c r="C159" s="245" t="s">
        <v>401</v>
      </c>
      <c r="D159" s="191"/>
      <c r="E159" s="191"/>
      <c r="F159" s="191"/>
      <c r="G159" s="193"/>
      <c r="H159" s="191"/>
      <c r="I159" s="308"/>
      <c r="J159" s="192" t="s">
        <v>272</v>
      </c>
      <c r="K159" s="192"/>
      <c r="L159" s="192"/>
      <c r="M159" s="192"/>
      <c r="N159" s="192"/>
      <c r="O159" s="192"/>
      <c r="P159" s="192"/>
      <c r="Q159" s="192"/>
      <c r="R159" s="308"/>
      <c r="S159" s="192" t="s">
        <v>272</v>
      </c>
      <c r="T159" s="192"/>
      <c r="U159" s="205"/>
      <c r="V159" s="172">
        <f t="shared" si="11"/>
        <v>159</v>
      </c>
      <c r="W159" s="173" t="str">
        <f t="shared" si="13"/>
        <v>未入力あり</v>
      </c>
      <c r="Y159" s="127"/>
      <c r="Z159" s="219">
        <v>0</v>
      </c>
      <c r="AA159" s="219">
        <v>10</v>
      </c>
      <c r="AB159" s="219">
        <v>0</v>
      </c>
      <c r="AC159" s="219">
        <v>10</v>
      </c>
      <c r="AD159" s="162"/>
    </row>
    <row r="160" spans="1:30" ht="20.100000000000001" customHeight="1" thickBot="1">
      <c r="A160" s="190"/>
      <c r="B160" s="191"/>
      <c r="C160" s="245" t="s">
        <v>402</v>
      </c>
      <c r="D160" s="191"/>
      <c r="E160" s="191"/>
      <c r="F160" s="191"/>
      <c r="G160" s="193"/>
      <c r="H160" s="191"/>
      <c r="I160" s="308"/>
      <c r="J160" s="192" t="s">
        <v>272</v>
      </c>
      <c r="K160" s="192"/>
      <c r="L160" s="192"/>
      <c r="M160" s="192"/>
      <c r="N160" s="192"/>
      <c r="O160" s="192"/>
      <c r="P160" s="192"/>
      <c r="Q160" s="192"/>
      <c r="R160" s="308"/>
      <c r="S160" s="192" t="s">
        <v>272</v>
      </c>
      <c r="T160" s="192"/>
      <c r="U160" s="205"/>
      <c r="V160" s="172">
        <f t="shared" si="11"/>
        <v>160</v>
      </c>
      <c r="W160" s="173" t="str">
        <f t="shared" si="13"/>
        <v>未入力あり</v>
      </c>
      <c r="Y160" s="127"/>
      <c r="Z160" s="219">
        <v>0</v>
      </c>
      <c r="AA160" s="219">
        <v>10</v>
      </c>
      <c r="AB160" s="219">
        <v>0</v>
      </c>
      <c r="AC160" s="219">
        <v>10</v>
      </c>
      <c r="AD160" s="162"/>
    </row>
    <row r="161" spans="1:30" ht="20.100000000000001" customHeight="1" thickBot="1">
      <c r="A161" s="190"/>
      <c r="B161" s="191"/>
      <c r="C161" s="245" t="s">
        <v>403</v>
      </c>
      <c r="D161" s="191"/>
      <c r="E161" s="191"/>
      <c r="F161" s="191"/>
      <c r="G161" s="193"/>
      <c r="H161" s="191"/>
      <c r="I161" s="308"/>
      <c r="J161" s="192" t="s">
        <v>272</v>
      </c>
      <c r="K161" s="192"/>
      <c r="L161" s="192"/>
      <c r="M161" s="192"/>
      <c r="N161" s="192"/>
      <c r="O161" s="192"/>
      <c r="P161" s="192"/>
      <c r="Q161" s="192"/>
      <c r="R161" s="308"/>
      <c r="S161" s="192" t="s">
        <v>272</v>
      </c>
      <c r="T161" s="192"/>
      <c r="U161" s="205"/>
      <c r="V161" s="172">
        <f t="shared" si="11"/>
        <v>161</v>
      </c>
      <c r="W161" s="173" t="str">
        <f t="shared" si="13"/>
        <v>未入力あり</v>
      </c>
      <c r="Y161" s="127"/>
      <c r="Z161" s="219">
        <v>0</v>
      </c>
      <c r="AA161" s="219">
        <v>10</v>
      </c>
      <c r="AB161" s="219">
        <v>0</v>
      </c>
      <c r="AC161" s="219">
        <v>10</v>
      </c>
      <c r="AD161" s="162"/>
    </row>
    <row r="162" spans="1:30" ht="20.100000000000001" customHeight="1" thickBot="1">
      <c r="A162" s="190"/>
      <c r="B162" s="191"/>
      <c r="C162" s="245" t="s">
        <v>404</v>
      </c>
      <c r="D162" s="191"/>
      <c r="E162" s="191"/>
      <c r="F162" s="191"/>
      <c r="G162" s="193"/>
      <c r="H162" s="191"/>
      <c r="I162" s="308"/>
      <c r="J162" s="192" t="s">
        <v>272</v>
      </c>
      <c r="K162" s="192"/>
      <c r="L162" s="192"/>
      <c r="M162" s="192"/>
      <c r="N162" s="192"/>
      <c r="O162" s="192"/>
      <c r="P162" s="192"/>
      <c r="Q162" s="192"/>
      <c r="R162" s="308"/>
      <c r="S162" s="192" t="s">
        <v>272</v>
      </c>
      <c r="T162" s="192"/>
      <c r="U162" s="205"/>
      <c r="V162" s="172">
        <f t="shared" si="11"/>
        <v>162</v>
      </c>
      <c r="W162" s="173" t="str">
        <f t="shared" si="13"/>
        <v>未入力あり</v>
      </c>
      <c r="Y162" s="127"/>
      <c r="Z162" s="219">
        <v>0</v>
      </c>
      <c r="AA162" s="219">
        <v>10</v>
      </c>
      <c r="AB162" s="219">
        <v>0</v>
      </c>
      <c r="AC162" s="219">
        <v>10</v>
      </c>
      <c r="AD162" s="162"/>
    </row>
    <row r="163" spans="1:30" ht="20.100000000000001" customHeight="1" thickBot="1">
      <c r="A163" s="190"/>
      <c r="B163" s="191"/>
      <c r="C163" s="191" t="s">
        <v>405</v>
      </c>
      <c r="D163" s="191"/>
      <c r="E163" s="191"/>
      <c r="F163" s="191"/>
      <c r="G163" s="193"/>
      <c r="H163" s="191"/>
      <c r="I163" s="308"/>
      <c r="J163" s="192" t="s">
        <v>272</v>
      </c>
      <c r="K163" s="192"/>
      <c r="L163" s="192"/>
      <c r="M163" s="192"/>
      <c r="N163" s="192"/>
      <c r="O163" s="192"/>
      <c r="P163" s="192"/>
      <c r="Q163" s="192"/>
      <c r="R163" s="308"/>
      <c r="S163" s="192" t="s">
        <v>272</v>
      </c>
      <c r="T163" s="192"/>
      <c r="U163" s="205"/>
      <c r="V163" s="172">
        <f t="shared" si="11"/>
        <v>163</v>
      </c>
      <c r="W163" s="173" t="str">
        <f t="shared" si="13"/>
        <v>未入力あり</v>
      </c>
      <c r="Y163" s="127"/>
      <c r="Z163" s="219">
        <v>0</v>
      </c>
      <c r="AA163" s="219">
        <v>10</v>
      </c>
      <c r="AB163" s="219">
        <v>0</v>
      </c>
      <c r="AC163" s="219">
        <v>10</v>
      </c>
      <c r="AD163" s="162"/>
    </row>
    <row r="164" spans="1:30" ht="20.100000000000001" customHeight="1" thickBot="1">
      <c r="A164" s="190"/>
      <c r="B164" s="191"/>
      <c r="C164" s="191" t="s">
        <v>406</v>
      </c>
      <c r="D164" s="191"/>
      <c r="E164" s="191"/>
      <c r="F164" s="191"/>
      <c r="G164" s="193"/>
      <c r="H164" s="191"/>
      <c r="I164" s="308"/>
      <c r="J164" s="192" t="s">
        <v>272</v>
      </c>
      <c r="K164" s="192"/>
      <c r="L164" s="192"/>
      <c r="M164" s="192"/>
      <c r="N164" s="192"/>
      <c r="O164" s="192"/>
      <c r="P164" s="192"/>
      <c r="Q164" s="192"/>
      <c r="R164" s="308"/>
      <c r="S164" s="192" t="s">
        <v>272</v>
      </c>
      <c r="T164" s="192"/>
      <c r="U164" s="205"/>
      <c r="V164" s="172">
        <f t="shared" si="11"/>
        <v>164</v>
      </c>
      <c r="W164" s="173" t="str">
        <f t="shared" si="13"/>
        <v>未入力あり</v>
      </c>
      <c r="Y164" s="127"/>
      <c r="Z164" s="219">
        <v>0</v>
      </c>
      <c r="AA164" s="219">
        <v>10</v>
      </c>
      <c r="AB164" s="219">
        <v>0</v>
      </c>
      <c r="AC164" s="219">
        <v>10</v>
      </c>
      <c r="AD164" s="162"/>
    </row>
    <row r="165" spans="1:30" ht="20.100000000000001" customHeight="1" thickBot="1">
      <c r="A165" s="190"/>
      <c r="B165" s="191"/>
      <c r="C165" s="191" t="s">
        <v>407</v>
      </c>
      <c r="D165" s="191"/>
      <c r="E165" s="191"/>
      <c r="F165" s="191"/>
      <c r="G165" s="193"/>
      <c r="H165" s="191"/>
      <c r="I165" s="308"/>
      <c r="J165" s="192" t="s">
        <v>272</v>
      </c>
      <c r="K165" s="192"/>
      <c r="L165" s="192"/>
      <c r="M165" s="192"/>
      <c r="N165" s="192"/>
      <c r="O165" s="192"/>
      <c r="P165" s="192"/>
      <c r="Q165" s="192"/>
      <c r="R165" s="308"/>
      <c r="S165" s="192" t="s">
        <v>272</v>
      </c>
      <c r="T165" s="192"/>
      <c r="U165" s="205"/>
      <c r="V165" s="172">
        <f t="shared" si="11"/>
        <v>165</v>
      </c>
      <c r="W165" s="173" t="str">
        <f t="shared" si="13"/>
        <v>未入力あり</v>
      </c>
      <c r="Y165" s="127"/>
      <c r="Z165" s="219">
        <v>0</v>
      </c>
      <c r="AA165" s="219">
        <v>10</v>
      </c>
      <c r="AB165" s="219">
        <v>0</v>
      </c>
      <c r="AC165" s="219">
        <v>10</v>
      </c>
      <c r="AD165" s="162"/>
    </row>
    <row r="166" spans="1:30" ht="20.100000000000001" customHeight="1" thickBot="1">
      <c r="A166" s="190"/>
      <c r="B166" s="191"/>
      <c r="C166" s="191" t="s">
        <v>408</v>
      </c>
      <c r="D166" s="191"/>
      <c r="E166" s="191"/>
      <c r="F166" s="191"/>
      <c r="G166" s="193"/>
      <c r="H166" s="191"/>
      <c r="I166" s="308"/>
      <c r="J166" s="192" t="s">
        <v>272</v>
      </c>
      <c r="K166" s="192"/>
      <c r="L166" s="192"/>
      <c r="M166" s="192"/>
      <c r="N166" s="192"/>
      <c r="O166" s="192"/>
      <c r="P166" s="192"/>
      <c r="Q166" s="192"/>
      <c r="R166" s="308"/>
      <c r="S166" s="192" t="s">
        <v>272</v>
      </c>
      <c r="T166" s="192"/>
      <c r="U166" s="205"/>
      <c r="V166" s="172">
        <f t="shared" si="11"/>
        <v>166</v>
      </c>
      <c r="W166" s="173" t="str">
        <f t="shared" si="13"/>
        <v>未入力あり</v>
      </c>
      <c r="Y166" s="127"/>
      <c r="Z166" s="219">
        <v>0</v>
      </c>
      <c r="AA166" s="219">
        <v>10</v>
      </c>
      <c r="AB166" s="219">
        <v>0</v>
      </c>
      <c r="AC166" s="219">
        <v>10</v>
      </c>
      <c r="AD166" s="162"/>
    </row>
    <row r="167" spans="1:30" ht="20.100000000000001" customHeight="1" thickBot="1">
      <c r="A167" s="190"/>
      <c r="B167" s="191"/>
      <c r="C167" s="191" t="s">
        <v>409</v>
      </c>
      <c r="D167" s="191"/>
      <c r="E167" s="191"/>
      <c r="F167" s="191"/>
      <c r="G167" s="193"/>
      <c r="H167" s="191"/>
      <c r="I167" s="308"/>
      <c r="J167" s="192" t="s">
        <v>272</v>
      </c>
      <c r="K167" s="192"/>
      <c r="L167" s="192"/>
      <c r="M167" s="192"/>
      <c r="N167" s="192"/>
      <c r="O167" s="192"/>
      <c r="P167" s="192"/>
      <c r="Q167" s="192"/>
      <c r="R167" s="308"/>
      <c r="S167" s="192" t="s">
        <v>272</v>
      </c>
      <c r="T167" s="192"/>
      <c r="U167" s="205"/>
      <c r="V167" s="172">
        <f t="shared" si="11"/>
        <v>167</v>
      </c>
      <c r="W167" s="173" t="str">
        <f t="shared" ref="W167" si="15">IF(OR(I167="",R167=""),"未入力あり","✔")</f>
        <v>未入力あり</v>
      </c>
      <c r="Y167" s="127"/>
      <c r="Z167" s="219">
        <v>0</v>
      </c>
      <c r="AA167" s="219">
        <v>10</v>
      </c>
      <c r="AB167" s="219">
        <v>0</v>
      </c>
      <c r="AC167" s="219">
        <v>10</v>
      </c>
      <c r="AD167" s="162"/>
    </row>
    <row r="168" spans="1:30" ht="20.100000000000001" customHeight="1" thickBot="1">
      <c r="A168" s="190"/>
      <c r="B168" s="191"/>
      <c r="C168" s="191" t="s">
        <v>410</v>
      </c>
      <c r="D168" s="191"/>
      <c r="E168" s="191"/>
      <c r="F168" s="191"/>
      <c r="G168" s="193"/>
      <c r="H168" s="191"/>
      <c r="I168" s="308"/>
      <c r="J168" s="192" t="s">
        <v>272</v>
      </c>
      <c r="K168" s="192"/>
      <c r="L168" s="192"/>
      <c r="M168" s="192"/>
      <c r="N168" s="192"/>
      <c r="O168" s="192"/>
      <c r="P168" s="192"/>
      <c r="Q168" s="192"/>
      <c r="R168" s="308"/>
      <c r="S168" s="192" t="s">
        <v>272</v>
      </c>
      <c r="T168" s="192"/>
      <c r="U168" s="205"/>
      <c r="V168" s="172">
        <f t="shared" si="11"/>
        <v>168</v>
      </c>
      <c r="W168" s="173" t="str">
        <f>IF(OR(I168="",R168=""),"未入力あり","✔")</f>
        <v>未入力あり</v>
      </c>
      <c r="Y168" s="127"/>
      <c r="Z168" s="219">
        <v>0</v>
      </c>
      <c r="AA168" s="219">
        <v>10</v>
      </c>
      <c r="AB168" s="219">
        <v>0</v>
      </c>
      <c r="AC168" s="219">
        <v>10</v>
      </c>
      <c r="AD168" s="162"/>
    </row>
    <row r="169" spans="1:30" ht="20.100000000000001" customHeight="1" thickBot="1">
      <c r="A169" s="190"/>
      <c r="B169" s="191"/>
      <c r="C169" s="245" t="s">
        <v>411</v>
      </c>
      <c r="D169" s="191"/>
      <c r="E169" s="191"/>
      <c r="F169" s="191"/>
      <c r="G169" s="193"/>
      <c r="H169" s="191"/>
      <c r="I169" s="308"/>
      <c r="J169" s="192" t="s">
        <v>272</v>
      </c>
      <c r="K169" s="192"/>
      <c r="L169" s="192"/>
      <c r="M169" s="192"/>
      <c r="N169" s="192"/>
      <c r="O169" s="192"/>
      <c r="P169" s="192"/>
      <c r="Q169" s="192"/>
      <c r="R169" s="308"/>
      <c r="S169" s="192" t="s">
        <v>272</v>
      </c>
      <c r="T169" s="192"/>
      <c r="U169" s="205"/>
      <c r="V169" s="172">
        <f t="shared" si="11"/>
        <v>169</v>
      </c>
      <c r="W169" s="173" t="str">
        <f>IF(OR(I169="",R169=""),"未入力あり","✔")</f>
        <v>未入力あり</v>
      </c>
      <c r="Y169" s="127"/>
      <c r="Z169" s="219">
        <v>0</v>
      </c>
      <c r="AA169" s="219">
        <v>10</v>
      </c>
      <c r="AB169" s="219">
        <v>0</v>
      </c>
      <c r="AC169" s="219">
        <v>10</v>
      </c>
      <c r="AD169" s="162"/>
    </row>
    <row r="170" spans="1:30" ht="20.100000000000001" customHeight="1" thickBot="1">
      <c r="A170" s="190"/>
      <c r="B170" s="191"/>
      <c r="C170" s="245" t="s">
        <v>412</v>
      </c>
      <c r="D170" s="191"/>
      <c r="E170" s="191"/>
      <c r="F170" s="191"/>
      <c r="G170" s="193"/>
      <c r="H170" s="191"/>
      <c r="I170" s="308"/>
      <c r="J170" s="192" t="s">
        <v>272</v>
      </c>
      <c r="K170" s="192"/>
      <c r="L170" s="192"/>
      <c r="M170" s="192"/>
      <c r="N170" s="192"/>
      <c r="O170" s="192"/>
      <c r="P170" s="192"/>
      <c r="Q170" s="192"/>
      <c r="R170" s="308"/>
      <c r="S170" s="192" t="s">
        <v>272</v>
      </c>
      <c r="T170" s="192"/>
      <c r="U170" s="205"/>
      <c r="V170" s="172">
        <f t="shared" si="11"/>
        <v>170</v>
      </c>
      <c r="W170" s="173" t="str">
        <f>IF(OR(I170="",R170=""),"未入力あり","✔")</f>
        <v>未入力あり</v>
      </c>
      <c r="Y170" s="127"/>
      <c r="Z170" s="219">
        <v>0</v>
      </c>
      <c r="AA170" s="219">
        <v>10</v>
      </c>
      <c r="AB170" s="219">
        <v>0</v>
      </c>
      <c r="AC170" s="219">
        <v>10</v>
      </c>
      <c r="AD170" s="162"/>
    </row>
    <row r="171" spans="1:30" ht="20.100000000000001" customHeight="1" thickBot="1">
      <c r="A171" s="190"/>
      <c r="B171" s="191"/>
      <c r="C171" s="245" t="s">
        <v>413</v>
      </c>
      <c r="D171" s="191"/>
      <c r="E171" s="191"/>
      <c r="F171" s="191"/>
      <c r="G171" s="193"/>
      <c r="H171" s="191"/>
      <c r="I171" s="308"/>
      <c r="J171" s="192" t="s">
        <v>272</v>
      </c>
      <c r="K171" s="192"/>
      <c r="L171" s="192"/>
      <c r="M171" s="192"/>
      <c r="N171" s="192"/>
      <c r="O171" s="192"/>
      <c r="P171" s="192"/>
      <c r="Q171" s="192"/>
      <c r="R171" s="308"/>
      <c r="S171" s="192" t="s">
        <v>272</v>
      </c>
      <c r="T171" s="192"/>
      <c r="U171" s="205"/>
      <c r="V171" s="172">
        <f t="shared" si="11"/>
        <v>171</v>
      </c>
      <c r="W171" s="173" t="str">
        <f t="shared" ref="W171" si="16">IF(OR(I171="",R171=""),"未入力あり","✔")</f>
        <v>未入力あり</v>
      </c>
      <c r="Y171" s="127"/>
      <c r="Z171" s="219">
        <v>0</v>
      </c>
      <c r="AA171" s="219">
        <v>10</v>
      </c>
      <c r="AB171" s="219">
        <v>0</v>
      </c>
      <c r="AC171" s="219">
        <v>10</v>
      </c>
      <c r="AD171" s="162"/>
    </row>
    <row r="172" spans="1:30" ht="20.100000000000001" customHeight="1" thickBot="1">
      <c r="A172" s="190"/>
      <c r="B172" s="191"/>
      <c r="C172" s="245" t="s">
        <v>414</v>
      </c>
      <c r="D172" s="191"/>
      <c r="E172" s="191"/>
      <c r="F172" s="191"/>
      <c r="G172" s="193"/>
      <c r="H172" s="191"/>
      <c r="I172" s="308"/>
      <c r="J172" s="192" t="s">
        <v>272</v>
      </c>
      <c r="K172" s="192"/>
      <c r="L172" s="192"/>
      <c r="M172" s="192"/>
      <c r="N172" s="192"/>
      <c r="O172" s="192"/>
      <c r="P172" s="192"/>
      <c r="Q172" s="192"/>
      <c r="R172" s="308"/>
      <c r="S172" s="192" t="s">
        <v>272</v>
      </c>
      <c r="T172" s="192"/>
      <c r="U172" s="205"/>
      <c r="V172" s="172">
        <f t="shared" si="11"/>
        <v>172</v>
      </c>
      <c r="W172" s="173" t="str">
        <f t="shared" ref="W172:W173" si="17">IF(OR(I172="",R172=""),"未入力あり","✔")</f>
        <v>未入力あり</v>
      </c>
      <c r="Y172" s="127"/>
      <c r="Z172" s="219">
        <v>0</v>
      </c>
      <c r="AA172" s="219">
        <v>10</v>
      </c>
      <c r="AB172" s="219">
        <v>0</v>
      </c>
      <c r="AC172" s="219">
        <v>10</v>
      </c>
      <c r="AD172" s="162"/>
    </row>
    <row r="173" spans="1:30" ht="20.100000000000001" customHeight="1" thickBot="1">
      <c r="A173" s="190"/>
      <c r="B173" s="191"/>
      <c r="C173" s="245" t="s">
        <v>415</v>
      </c>
      <c r="D173" s="191"/>
      <c r="E173" s="191"/>
      <c r="F173" s="191"/>
      <c r="G173" s="193"/>
      <c r="H173" s="191"/>
      <c r="I173" s="308"/>
      <c r="J173" s="192" t="s">
        <v>272</v>
      </c>
      <c r="K173" s="192"/>
      <c r="L173" s="192"/>
      <c r="M173" s="192"/>
      <c r="N173" s="192"/>
      <c r="O173" s="192"/>
      <c r="P173" s="192"/>
      <c r="Q173" s="192"/>
      <c r="R173" s="308"/>
      <c r="S173" s="192" t="s">
        <v>272</v>
      </c>
      <c r="T173" s="192"/>
      <c r="U173" s="205"/>
      <c r="V173" s="172">
        <f t="shared" si="11"/>
        <v>173</v>
      </c>
      <c r="W173" s="173" t="str">
        <f t="shared" si="17"/>
        <v>未入力あり</v>
      </c>
      <c r="Y173" s="127"/>
      <c r="Z173" s="219">
        <v>0</v>
      </c>
      <c r="AA173" s="219">
        <v>10</v>
      </c>
      <c r="AB173" s="219">
        <v>0</v>
      </c>
      <c r="AC173" s="219">
        <v>10</v>
      </c>
      <c r="AD173" s="162"/>
    </row>
    <row r="174" spans="1:30" ht="20.100000000000001" customHeight="1" thickBot="1">
      <c r="A174" s="190"/>
      <c r="B174" s="191"/>
      <c r="C174" s="245" t="s">
        <v>416</v>
      </c>
      <c r="D174" s="191"/>
      <c r="E174" s="191"/>
      <c r="F174" s="191"/>
      <c r="G174" s="193"/>
      <c r="H174" s="191"/>
      <c r="I174" s="308"/>
      <c r="J174" s="192" t="s">
        <v>272</v>
      </c>
      <c r="K174" s="192"/>
      <c r="L174" s="192"/>
      <c r="M174" s="192"/>
      <c r="N174" s="192"/>
      <c r="O174" s="192"/>
      <c r="P174" s="192"/>
      <c r="Q174" s="192"/>
      <c r="R174" s="308"/>
      <c r="S174" s="192" t="s">
        <v>272</v>
      </c>
      <c r="T174" s="192"/>
      <c r="U174" s="205"/>
      <c r="V174" s="172">
        <f t="shared" si="11"/>
        <v>174</v>
      </c>
      <c r="W174" s="173" t="str">
        <f>IF(OR(I174="",R174=""),"未入力あり","✔")</f>
        <v>未入力あり</v>
      </c>
      <c r="Y174" s="127"/>
      <c r="Z174" s="219">
        <v>0</v>
      </c>
      <c r="AA174" s="219">
        <v>10</v>
      </c>
      <c r="AB174" s="219">
        <v>0</v>
      </c>
      <c r="AC174" s="219">
        <v>10</v>
      </c>
      <c r="AD174" s="162"/>
    </row>
    <row r="175" spans="1:30" ht="20.100000000000001" customHeight="1">
      <c r="A175" s="190"/>
      <c r="B175" s="191"/>
      <c r="C175" s="191"/>
      <c r="D175" s="191"/>
      <c r="E175" s="191"/>
      <c r="F175" s="191"/>
      <c r="G175" s="193"/>
      <c r="H175" s="191"/>
      <c r="I175" s="1079"/>
      <c r="J175" s="192"/>
      <c r="K175" s="192"/>
      <c r="L175" s="192"/>
      <c r="M175" s="192"/>
      <c r="N175" s="192"/>
      <c r="O175" s="192"/>
      <c r="P175" s="192"/>
      <c r="Q175" s="192"/>
      <c r="R175" s="1079"/>
      <c r="S175" s="192"/>
      <c r="T175" s="192"/>
      <c r="U175" s="205"/>
      <c r="V175" s="172">
        <f t="shared" si="11"/>
        <v>175</v>
      </c>
      <c r="Y175" s="127"/>
      <c r="Z175" s="162"/>
      <c r="AA175" s="162"/>
      <c r="AB175" s="162"/>
      <c r="AC175" s="162"/>
      <c r="AD175" s="162"/>
    </row>
    <row r="176" spans="1:30" ht="20.100000000000001" customHeight="1">
      <c r="A176" s="190"/>
      <c r="B176" s="191" t="s">
        <v>417</v>
      </c>
      <c r="C176" s="191"/>
      <c r="D176" s="191"/>
      <c r="E176" s="191"/>
      <c r="F176" s="192"/>
      <c r="G176" s="193"/>
      <c r="H176" s="206"/>
      <c r="I176" s="1078" t="s">
        <v>305</v>
      </c>
      <c r="J176" s="192"/>
      <c r="K176" s="192"/>
      <c r="L176" s="192"/>
      <c r="M176" s="192"/>
      <c r="N176" s="192"/>
      <c r="O176" s="192"/>
      <c r="P176" s="192"/>
      <c r="Q176" s="192"/>
      <c r="R176" s="1078" t="s">
        <v>306</v>
      </c>
      <c r="S176" s="192"/>
      <c r="T176" s="192"/>
      <c r="U176" s="205"/>
      <c r="V176" s="172">
        <f t="shared" si="11"/>
        <v>176</v>
      </c>
      <c r="Y176" s="127"/>
      <c r="Z176" s="162"/>
      <c r="AA176" s="162"/>
      <c r="AB176" s="162"/>
      <c r="AC176" s="162"/>
      <c r="AD176" s="162"/>
    </row>
    <row r="177" spans="1:30" ht="20.100000000000001" customHeight="1" thickBot="1">
      <c r="A177" s="190"/>
      <c r="B177" s="191"/>
      <c r="C177" s="191"/>
      <c r="D177" s="191"/>
      <c r="E177" s="191"/>
      <c r="F177" s="192"/>
      <c r="G177" s="193"/>
      <c r="H177" s="206"/>
      <c r="I177" s="1078" t="s">
        <v>308</v>
      </c>
      <c r="J177" s="192"/>
      <c r="K177" s="192"/>
      <c r="L177" s="192"/>
      <c r="M177" s="192"/>
      <c r="N177" s="192"/>
      <c r="O177" s="192"/>
      <c r="P177" s="192"/>
      <c r="Q177" s="192"/>
      <c r="R177" s="1082"/>
      <c r="S177" s="192"/>
      <c r="T177" s="192"/>
      <c r="U177" s="205"/>
      <c r="V177" s="172">
        <f t="shared" si="11"/>
        <v>177</v>
      </c>
      <c r="Y177" s="127"/>
      <c r="Z177" s="162"/>
      <c r="AA177" s="162"/>
      <c r="AB177" s="162"/>
      <c r="AC177" s="162"/>
      <c r="AD177" s="162"/>
    </row>
    <row r="178" spans="1:30" ht="19.5" customHeight="1" thickBot="1">
      <c r="A178" s="190"/>
      <c r="B178" s="191"/>
      <c r="C178" s="191" t="s">
        <v>418</v>
      </c>
      <c r="D178" s="191"/>
      <c r="E178" s="191"/>
      <c r="F178" s="191"/>
      <c r="G178" s="191"/>
      <c r="H178" s="246"/>
      <c r="I178" s="308"/>
      <c r="J178" s="192" t="s">
        <v>272</v>
      </c>
      <c r="K178" s="192"/>
      <c r="L178" s="192"/>
      <c r="M178" s="192"/>
      <c r="N178" s="192"/>
      <c r="O178" s="192"/>
      <c r="P178" s="192"/>
      <c r="Q178" s="192"/>
      <c r="R178" s="308"/>
      <c r="S178" s="192" t="s">
        <v>272</v>
      </c>
      <c r="T178" s="192"/>
      <c r="U178" s="205"/>
      <c r="V178" s="172">
        <f t="shared" si="11"/>
        <v>178</v>
      </c>
      <c r="W178" s="173" t="str">
        <f t="shared" ref="W178:W190" si="18">IF(OR(I178="",R178=""),"未入力あり","✔")</f>
        <v>未入力あり</v>
      </c>
      <c r="Y178" s="127"/>
      <c r="Z178" s="219">
        <v>0</v>
      </c>
      <c r="AA178" s="219">
        <v>10</v>
      </c>
      <c r="AB178" s="219">
        <v>0</v>
      </c>
      <c r="AC178" s="219">
        <v>10</v>
      </c>
      <c r="AD178" s="162"/>
    </row>
    <row r="179" spans="1:30" ht="19.5" customHeight="1" thickBot="1">
      <c r="A179" s="190"/>
      <c r="B179" s="191"/>
      <c r="C179" s="191" t="s">
        <v>419</v>
      </c>
      <c r="D179" s="191"/>
      <c r="E179" s="191"/>
      <c r="F179" s="192"/>
      <c r="G179" s="193"/>
      <c r="H179" s="224"/>
      <c r="I179" s="308"/>
      <c r="J179" s="192" t="s">
        <v>272</v>
      </c>
      <c r="K179" s="192"/>
      <c r="L179" s="192"/>
      <c r="M179" s="192"/>
      <c r="N179" s="192"/>
      <c r="O179" s="192"/>
      <c r="P179" s="192"/>
      <c r="Q179" s="192"/>
      <c r="R179" s="308"/>
      <c r="S179" s="192" t="s">
        <v>272</v>
      </c>
      <c r="T179" s="192"/>
      <c r="U179" s="205"/>
      <c r="V179" s="172">
        <f t="shared" si="11"/>
        <v>179</v>
      </c>
      <c r="W179" s="173" t="str">
        <f t="shared" si="18"/>
        <v>未入力あり</v>
      </c>
      <c r="Y179" s="127"/>
      <c r="Z179" s="219">
        <v>0</v>
      </c>
      <c r="AA179" s="219">
        <v>10</v>
      </c>
      <c r="AB179" s="219">
        <v>0</v>
      </c>
      <c r="AC179" s="219">
        <v>10</v>
      </c>
      <c r="AD179" s="162"/>
    </row>
    <row r="180" spans="1:30" ht="19.5" customHeight="1" thickBot="1">
      <c r="A180" s="190"/>
      <c r="B180" s="191"/>
      <c r="C180" s="191" t="s">
        <v>420</v>
      </c>
      <c r="D180" s="191"/>
      <c r="E180" s="191"/>
      <c r="F180" s="192"/>
      <c r="G180" s="193"/>
      <c r="H180" s="247"/>
      <c r="I180" s="308"/>
      <c r="J180" s="192" t="s">
        <v>272</v>
      </c>
      <c r="K180" s="192"/>
      <c r="L180" s="192"/>
      <c r="M180" s="192"/>
      <c r="N180" s="192"/>
      <c r="O180" s="192"/>
      <c r="P180" s="192"/>
      <c r="Q180" s="192"/>
      <c r="R180" s="308"/>
      <c r="S180" s="192" t="s">
        <v>272</v>
      </c>
      <c r="T180" s="192"/>
      <c r="U180" s="205"/>
      <c r="V180" s="172">
        <f t="shared" si="11"/>
        <v>180</v>
      </c>
      <c r="W180" s="173" t="str">
        <f t="shared" si="18"/>
        <v>未入力あり</v>
      </c>
      <c r="Y180" s="127"/>
      <c r="Z180" s="219">
        <v>0</v>
      </c>
      <c r="AA180" s="219">
        <v>10</v>
      </c>
      <c r="AB180" s="219">
        <v>0</v>
      </c>
      <c r="AC180" s="219">
        <v>10</v>
      </c>
      <c r="AD180" s="162"/>
    </row>
    <row r="181" spans="1:30" ht="19.5" customHeight="1" thickBot="1">
      <c r="A181" s="190"/>
      <c r="B181" s="191"/>
      <c r="C181" s="191" t="s">
        <v>421</v>
      </c>
      <c r="D181" s="193"/>
      <c r="E181" s="193"/>
      <c r="F181" s="193"/>
      <c r="G181" s="193"/>
      <c r="H181" s="248"/>
      <c r="I181" s="308"/>
      <c r="J181" s="192" t="s">
        <v>272</v>
      </c>
      <c r="K181" s="192"/>
      <c r="L181" s="192"/>
      <c r="M181" s="192"/>
      <c r="N181" s="192"/>
      <c r="O181" s="192"/>
      <c r="P181" s="192"/>
      <c r="Q181" s="192"/>
      <c r="R181" s="308"/>
      <c r="S181" s="192" t="s">
        <v>272</v>
      </c>
      <c r="T181" s="192"/>
      <c r="U181" s="205"/>
      <c r="V181" s="172">
        <f t="shared" si="11"/>
        <v>181</v>
      </c>
      <c r="W181" s="173" t="str">
        <f t="shared" si="18"/>
        <v>未入力あり</v>
      </c>
      <c r="Y181" s="127"/>
      <c r="Z181" s="219">
        <v>0</v>
      </c>
      <c r="AA181" s="219">
        <v>10</v>
      </c>
      <c r="AB181" s="219">
        <v>0</v>
      </c>
      <c r="AC181" s="219">
        <v>10</v>
      </c>
      <c r="AD181" s="162"/>
    </row>
    <row r="182" spans="1:30" ht="39" customHeight="1" thickBot="1">
      <c r="A182" s="190"/>
      <c r="B182" s="191"/>
      <c r="C182" s="1331" t="s">
        <v>422</v>
      </c>
      <c r="D182" s="1331"/>
      <c r="E182" s="1331"/>
      <c r="F182" s="1331"/>
      <c r="G182" s="1331"/>
      <c r="H182" s="1332"/>
      <c r="I182" s="308"/>
      <c r="J182" s="192" t="s">
        <v>272</v>
      </c>
      <c r="K182" s="192"/>
      <c r="L182" s="192"/>
      <c r="M182" s="192"/>
      <c r="N182" s="192"/>
      <c r="O182" s="192"/>
      <c r="P182" s="192"/>
      <c r="Q182" s="192"/>
      <c r="R182" s="308"/>
      <c r="S182" s="192" t="s">
        <v>272</v>
      </c>
      <c r="T182" s="192"/>
      <c r="U182" s="205"/>
      <c r="V182" s="172">
        <f t="shared" si="11"/>
        <v>182</v>
      </c>
      <c r="W182" s="173" t="str">
        <f t="shared" si="18"/>
        <v>未入力あり</v>
      </c>
      <c r="Y182" s="127"/>
      <c r="Z182" s="219">
        <v>0</v>
      </c>
      <c r="AA182" s="219">
        <v>10</v>
      </c>
      <c r="AB182" s="219">
        <v>0</v>
      </c>
      <c r="AC182" s="232">
        <v>20</v>
      </c>
      <c r="AD182" s="162"/>
    </row>
    <row r="183" spans="1:30" ht="19.5" customHeight="1" thickBot="1">
      <c r="A183" s="190"/>
      <c r="B183" s="191"/>
      <c r="C183" s="191" t="s">
        <v>423</v>
      </c>
      <c r="D183" s="193"/>
      <c r="E183" s="193"/>
      <c r="F183" s="193"/>
      <c r="G183" s="193"/>
      <c r="H183" s="248"/>
      <c r="I183" s="308"/>
      <c r="J183" s="192" t="s">
        <v>272</v>
      </c>
      <c r="K183" s="192"/>
      <c r="L183" s="192"/>
      <c r="M183" s="192"/>
      <c r="N183" s="192"/>
      <c r="O183" s="192"/>
      <c r="P183" s="192"/>
      <c r="Q183" s="192"/>
      <c r="R183" s="308"/>
      <c r="S183" s="192" t="s">
        <v>272</v>
      </c>
      <c r="T183" s="192"/>
      <c r="U183" s="205"/>
      <c r="V183" s="172">
        <f t="shared" si="11"/>
        <v>183</v>
      </c>
      <c r="W183" s="173" t="str">
        <f t="shared" si="18"/>
        <v>未入力あり</v>
      </c>
      <c r="Y183" s="127"/>
      <c r="Z183" s="219">
        <v>0</v>
      </c>
      <c r="AA183" s="219">
        <v>10</v>
      </c>
      <c r="AB183" s="219">
        <v>0</v>
      </c>
      <c r="AC183" s="219">
        <v>10</v>
      </c>
      <c r="AD183" s="162"/>
    </row>
    <row r="184" spans="1:30" ht="19.5" customHeight="1" thickBot="1">
      <c r="A184" s="190"/>
      <c r="B184" s="191"/>
      <c r="C184" s="191" t="s">
        <v>424</v>
      </c>
      <c r="D184" s="193"/>
      <c r="E184" s="193"/>
      <c r="F184" s="193"/>
      <c r="G184" s="193"/>
      <c r="H184" s="248"/>
      <c r="I184" s="308"/>
      <c r="J184" s="192" t="s">
        <v>272</v>
      </c>
      <c r="K184" s="192"/>
      <c r="L184" s="192"/>
      <c r="M184" s="192"/>
      <c r="N184" s="192"/>
      <c r="O184" s="192"/>
      <c r="P184" s="192"/>
      <c r="Q184" s="192"/>
      <c r="R184" s="308"/>
      <c r="S184" s="192" t="s">
        <v>272</v>
      </c>
      <c r="T184" s="192"/>
      <c r="U184" s="205"/>
      <c r="V184" s="172">
        <f t="shared" si="11"/>
        <v>184</v>
      </c>
      <c r="W184" s="173" t="str">
        <f t="shared" si="18"/>
        <v>未入力あり</v>
      </c>
      <c r="Y184" s="127"/>
      <c r="Z184" s="219">
        <v>0</v>
      </c>
      <c r="AA184" s="219">
        <v>10</v>
      </c>
      <c r="AB184" s="219">
        <v>0</v>
      </c>
      <c r="AC184" s="219">
        <v>10</v>
      </c>
      <c r="AD184" s="162"/>
    </row>
    <row r="185" spans="1:30" ht="19.5" customHeight="1" thickBot="1">
      <c r="A185" s="190"/>
      <c r="B185" s="191"/>
      <c r="C185" s="191" t="s">
        <v>425</v>
      </c>
      <c r="D185" s="191"/>
      <c r="E185" s="191"/>
      <c r="F185" s="192"/>
      <c r="G185" s="193"/>
      <c r="H185" s="224"/>
      <c r="I185" s="308"/>
      <c r="J185" s="192" t="s">
        <v>272</v>
      </c>
      <c r="K185" s="192"/>
      <c r="L185" s="192"/>
      <c r="M185" s="192"/>
      <c r="N185" s="192"/>
      <c r="O185" s="192"/>
      <c r="P185" s="192"/>
      <c r="Q185" s="192"/>
      <c r="R185" s="308"/>
      <c r="S185" s="192" t="s">
        <v>272</v>
      </c>
      <c r="T185" s="192"/>
      <c r="U185" s="205"/>
      <c r="V185" s="172">
        <f t="shared" si="11"/>
        <v>185</v>
      </c>
      <c r="W185" s="173" t="str">
        <f t="shared" si="18"/>
        <v>未入力あり</v>
      </c>
      <c r="Y185" s="127"/>
      <c r="Z185" s="219">
        <v>0</v>
      </c>
      <c r="AA185" s="219">
        <v>10</v>
      </c>
      <c r="AB185" s="219">
        <v>0</v>
      </c>
      <c r="AC185" s="219">
        <v>10</v>
      </c>
      <c r="AD185" s="162"/>
    </row>
    <row r="186" spans="1:30" ht="19.5" customHeight="1" thickBot="1">
      <c r="A186" s="190"/>
      <c r="B186" s="191"/>
      <c r="C186" s="191" t="s">
        <v>426</v>
      </c>
      <c r="D186" s="191"/>
      <c r="E186" s="191"/>
      <c r="F186" s="192"/>
      <c r="G186" s="193"/>
      <c r="H186" s="224"/>
      <c r="I186" s="308"/>
      <c r="J186" s="192" t="s">
        <v>272</v>
      </c>
      <c r="K186" s="192"/>
      <c r="L186" s="192"/>
      <c r="M186" s="192"/>
      <c r="N186" s="192"/>
      <c r="O186" s="192"/>
      <c r="P186" s="192"/>
      <c r="Q186" s="192"/>
      <c r="R186" s="308"/>
      <c r="S186" s="192" t="s">
        <v>272</v>
      </c>
      <c r="T186" s="192"/>
      <c r="U186" s="205"/>
      <c r="V186" s="172">
        <f t="shared" si="11"/>
        <v>186</v>
      </c>
      <c r="W186" s="173" t="str">
        <f t="shared" si="18"/>
        <v>未入力あり</v>
      </c>
      <c r="Y186" s="127"/>
      <c r="Z186" s="219">
        <v>0</v>
      </c>
      <c r="AA186" s="219">
        <v>10</v>
      </c>
      <c r="AB186" s="219">
        <v>0</v>
      </c>
      <c r="AC186" s="232">
        <v>20</v>
      </c>
      <c r="AD186" s="162"/>
    </row>
    <row r="187" spans="1:30" ht="19.5" customHeight="1" thickBot="1">
      <c r="A187" s="190"/>
      <c r="B187" s="191"/>
      <c r="C187" s="249" t="s">
        <v>427</v>
      </c>
      <c r="D187" s="191"/>
      <c r="E187" s="191"/>
      <c r="F187" s="192"/>
      <c r="G187" s="193"/>
      <c r="H187" s="224"/>
      <c r="I187" s="308"/>
      <c r="J187" s="192" t="s">
        <v>272</v>
      </c>
      <c r="K187" s="192"/>
      <c r="L187" s="192"/>
      <c r="M187" s="192"/>
      <c r="N187" s="192"/>
      <c r="O187" s="192"/>
      <c r="P187" s="192"/>
      <c r="Q187" s="192"/>
      <c r="R187" s="308"/>
      <c r="S187" s="192" t="s">
        <v>272</v>
      </c>
      <c r="T187" s="192"/>
      <c r="U187" s="205"/>
      <c r="V187" s="172">
        <f t="shared" si="11"/>
        <v>187</v>
      </c>
      <c r="W187" s="173" t="str">
        <f t="shared" si="18"/>
        <v>未入力あり</v>
      </c>
      <c r="Y187" s="127"/>
      <c r="Z187" s="219">
        <v>0</v>
      </c>
      <c r="AA187" s="219">
        <v>10</v>
      </c>
      <c r="AB187" s="219">
        <v>0</v>
      </c>
      <c r="AC187" s="219">
        <v>10</v>
      </c>
      <c r="AD187" s="162"/>
    </row>
    <row r="188" spans="1:30" ht="19.5" customHeight="1" thickBot="1">
      <c r="A188" s="190"/>
      <c r="B188" s="191"/>
      <c r="C188" s="191" t="s">
        <v>428</v>
      </c>
      <c r="D188" s="191"/>
      <c r="E188" s="191"/>
      <c r="F188" s="192"/>
      <c r="G188" s="193"/>
      <c r="H188" s="224"/>
      <c r="I188" s="308"/>
      <c r="J188" s="192" t="s">
        <v>272</v>
      </c>
      <c r="K188" s="192"/>
      <c r="L188" s="192"/>
      <c r="M188" s="192"/>
      <c r="N188" s="192"/>
      <c r="O188" s="192"/>
      <c r="P188" s="192"/>
      <c r="Q188" s="192"/>
      <c r="R188" s="308"/>
      <c r="S188" s="192" t="s">
        <v>272</v>
      </c>
      <c r="T188" s="192"/>
      <c r="U188" s="205"/>
      <c r="V188" s="172">
        <f t="shared" si="11"/>
        <v>188</v>
      </c>
      <c r="W188" s="173" t="str">
        <f t="shared" si="18"/>
        <v>未入力あり</v>
      </c>
      <c r="Y188" s="127"/>
      <c r="Z188" s="219">
        <v>0</v>
      </c>
      <c r="AA188" s="219">
        <v>10</v>
      </c>
      <c r="AB188" s="219">
        <v>0</v>
      </c>
      <c r="AC188" s="219">
        <v>10</v>
      </c>
      <c r="AD188" s="162"/>
    </row>
    <row r="189" spans="1:30" ht="39" customHeight="1" thickBot="1">
      <c r="A189" s="190"/>
      <c r="B189" s="191"/>
      <c r="C189" s="1331" t="s">
        <v>429</v>
      </c>
      <c r="D189" s="1331"/>
      <c r="E189" s="1331"/>
      <c r="F189" s="1331"/>
      <c r="G189" s="1331"/>
      <c r="H189" s="1332"/>
      <c r="I189" s="308"/>
      <c r="J189" s="192" t="s">
        <v>272</v>
      </c>
      <c r="K189" s="192"/>
      <c r="L189" s="192"/>
      <c r="M189" s="192"/>
      <c r="N189" s="192"/>
      <c r="O189" s="192"/>
      <c r="P189" s="192"/>
      <c r="Q189" s="192"/>
      <c r="R189" s="308"/>
      <c r="S189" s="192" t="s">
        <v>272</v>
      </c>
      <c r="T189" s="192"/>
      <c r="U189" s="205"/>
      <c r="V189" s="172">
        <f t="shared" si="11"/>
        <v>189</v>
      </c>
      <c r="W189" s="173" t="str">
        <f t="shared" si="18"/>
        <v>未入力あり</v>
      </c>
      <c r="Y189" s="127"/>
      <c r="Z189" s="219">
        <v>0</v>
      </c>
      <c r="AA189" s="219">
        <v>10</v>
      </c>
      <c r="AB189" s="219">
        <v>0</v>
      </c>
      <c r="AC189" s="219">
        <v>10</v>
      </c>
      <c r="AD189" s="162"/>
    </row>
    <row r="190" spans="1:30" ht="19.5" customHeight="1" thickBot="1">
      <c r="A190" s="190"/>
      <c r="B190" s="191"/>
      <c r="C190" s="191" t="s">
        <v>430</v>
      </c>
      <c r="D190" s="191"/>
      <c r="E190" s="191"/>
      <c r="F190" s="192"/>
      <c r="G190" s="193"/>
      <c r="H190" s="224"/>
      <c r="I190" s="308"/>
      <c r="J190" s="192" t="s">
        <v>272</v>
      </c>
      <c r="K190" s="192"/>
      <c r="L190" s="192"/>
      <c r="M190" s="192"/>
      <c r="N190" s="192"/>
      <c r="O190" s="192"/>
      <c r="P190" s="192"/>
      <c r="Q190" s="192"/>
      <c r="R190" s="308"/>
      <c r="S190" s="192" t="s">
        <v>272</v>
      </c>
      <c r="T190" s="192"/>
      <c r="U190" s="205"/>
      <c r="V190" s="172">
        <f t="shared" si="11"/>
        <v>190</v>
      </c>
      <c r="W190" s="173" t="str">
        <f t="shared" si="18"/>
        <v>未入力あり</v>
      </c>
      <c r="Y190" s="127"/>
      <c r="Z190" s="219">
        <v>0</v>
      </c>
      <c r="AA190" s="219">
        <v>10</v>
      </c>
      <c r="AB190" s="219">
        <v>0</v>
      </c>
      <c r="AC190" s="232">
        <v>30</v>
      </c>
      <c r="AD190" s="162"/>
    </row>
    <row r="191" spans="1:30" ht="19.5" customHeight="1" thickBot="1">
      <c r="A191" s="190"/>
      <c r="B191" s="191"/>
      <c r="C191" s="183" t="s">
        <v>431</v>
      </c>
      <c r="D191" s="183"/>
      <c r="E191" s="183"/>
      <c r="F191" s="184"/>
      <c r="G191" s="185"/>
      <c r="H191" s="250"/>
      <c r="I191" s="308"/>
      <c r="J191" s="192" t="s">
        <v>272</v>
      </c>
      <c r="K191" s="192"/>
      <c r="L191" s="192"/>
      <c r="M191" s="192"/>
      <c r="N191" s="192"/>
      <c r="O191" s="192"/>
      <c r="P191" s="192"/>
      <c r="Q191" s="192"/>
      <c r="R191" s="308"/>
      <c r="S191" s="192" t="s">
        <v>272</v>
      </c>
      <c r="T191" s="192"/>
      <c r="U191" s="205"/>
      <c r="V191" s="172">
        <f t="shared" si="11"/>
        <v>191</v>
      </c>
      <c r="W191" s="173" t="str">
        <f t="shared" ref="W191" si="19">IF(OR(I191="",R191=""),"未入力あり","✔")</f>
        <v>未入力あり</v>
      </c>
      <c r="Y191" s="127"/>
      <c r="Z191" s="219">
        <v>0</v>
      </c>
      <c r="AA191" s="219">
        <v>10</v>
      </c>
      <c r="AB191" s="219">
        <v>0</v>
      </c>
      <c r="AC191" s="219">
        <v>10</v>
      </c>
      <c r="AD191" s="162"/>
    </row>
    <row r="192" spans="1:30" ht="20.100000000000001" customHeight="1">
      <c r="A192" s="190"/>
      <c r="B192" s="191"/>
      <c r="C192" s="183"/>
      <c r="D192" s="183"/>
      <c r="E192" s="183"/>
      <c r="F192" s="184"/>
      <c r="G192" s="185"/>
      <c r="H192" s="250"/>
      <c r="I192" s="1079"/>
      <c r="J192" s="192"/>
      <c r="K192" s="192"/>
      <c r="L192" s="192"/>
      <c r="M192" s="192"/>
      <c r="N192" s="192"/>
      <c r="O192" s="192"/>
      <c r="P192" s="192"/>
      <c r="Q192" s="192"/>
      <c r="R192" s="1079"/>
      <c r="S192" s="192"/>
      <c r="T192" s="192"/>
      <c r="U192" s="205"/>
      <c r="V192" s="172">
        <f t="shared" si="11"/>
        <v>192</v>
      </c>
      <c r="Y192" s="127"/>
      <c r="Z192" s="162"/>
      <c r="AA192" s="162"/>
      <c r="AB192" s="162"/>
      <c r="AC192" s="162"/>
      <c r="AD192" s="162"/>
    </row>
    <row r="193" spans="1:30" ht="20.100000000000001" customHeight="1" thickBot="1">
      <c r="A193" s="190"/>
      <c r="B193" s="191" t="s">
        <v>432</v>
      </c>
      <c r="C193" s="191"/>
      <c r="D193" s="191"/>
      <c r="E193" s="191"/>
      <c r="F193" s="192"/>
      <c r="G193" s="193"/>
      <c r="H193" s="206"/>
      <c r="I193" s="1081"/>
      <c r="J193" s="192"/>
      <c r="K193" s="192"/>
      <c r="L193" s="192"/>
      <c r="M193" s="192"/>
      <c r="N193" s="192"/>
      <c r="O193" s="192"/>
      <c r="P193" s="192"/>
      <c r="Q193" s="192"/>
      <c r="R193" s="1081"/>
      <c r="S193" s="192"/>
      <c r="T193" s="192"/>
      <c r="U193" s="205"/>
      <c r="V193" s="172">
        <f t="shared" si="11"/>
        <v>193</v>
      </c>
      <c r="Y193" s="127"/>
      <c r="Z193" s="162"/>
      <c r="AA193" s="162"/>
      <c r="AB193" s="162"/>
      <c r="AC193" s="162"/>
      <c r="AD193" s="162"/>
    </row>
    <row r="194" spans="1:30" ht="19.5" customHeight="1" thickBot="1">
      <c r="A194" s="190"/>
      <c r="B194" s="191"/>
      <c r="C194" s="191" t="s">
        <v>433</v>
      </c>
      <c r="D194" s="191"/>
      <c r="E194" s="191"/>
      <c r="F194" s="192"/>
      <c r="G194" s="193"/>
      <c r="H194" s="206"/>
      <c r="I194" s="308"/>
      <c r="J194" s="192" t="s">
        <v>272</v>
      </c>
      <c r="K194" s="192"/>
      <c r="L194" s="192"/>
      <c r="M194" s="192"/>
      <c r="N194" s="192"/>
      <c r="O194" s="192"/>
      <c r="P194" s="192"/>
      <c r="Q194" s="192"/>
      <c r="R194" s="308"/>
      <c r="S194" s="192" t="s">
        <v>272</v>
      </c>
      <c r="T194" s="192"/>
      <c r="U194" s="205"/>
      <c r="V194" s="172">
        <f t="shared" si="11"/>
        <v>194</v>
      </c>
      <c r="W194" s="173" t="str">
        <f>IF(OR(I194="",R194=""),"未入力あり","✔")</f>
        <v>未入力あり</v>
      </c>
      <c r="Y194" s="127"/>
      <c r="Z194" s="219">
        <v>0</v>
      </c>
      <c r="AA194" s="232">
        <v>10</v>
      </c>
      <c r="AB194" s="219">
        <v>0</v>
      </c>
      <c r="AC194" s="232">
        <v>20</v>
      </c>
      <c r="AD194" s="162"/>
    </row>
    <row r="195" spans="1:30" ht="20.100000000000001" customHeight="1" thickBot="1">
      <c r="A195" s="190"/>
      <c r="B195" s="191"/>
      <c r="C195" s="191" t="s">
        <v>434</v>
      </c>
      <c r="D195" s="191"/>
      <c r="E195" s="191"/>
      <c r="F195" s="192"/>
      <c r="G195" s="193"/>
      <c r="H195" s="251"/>
      <c r="I195" s="308"/>
      <c r="J195" s="192" t="s">
        <v>272</v>
      </c>
      <c r="K195" s="192"/>
      <c r="L195" s="192"/>
      <c r="M195" s="192"/>
      <c r="N195" s="192"/>
      <c r="O195" s="192"/>
      <c r="P195" s="192"/>
      <c r="Q195" s="192"/>
      <c r="R195" s="308"/>
      <c r="S195" s="192" t="s">
        <v>272</v>
      </c>
      <c r="T195" s="192"/>
      <c r="U195" s="205"/>
      <c r="V195" s="172">
        <f t="shared" si="11"/>
        <v>195</v>
      </c>
      <c r="W195" s="173" t="str">
        <f>IF(OR(I195="",R195=""),"未入力あり","✔")</f>
        <v>未入力あり</v>
      </c>
      <c r="Y195" s="127"/>
      <c r="Z195" s="219">
        <v>0</v>
      </c>
      <c r="AA195" s="219">
        <v>10</v>
      </c>
      <c r="AB195" s="219">
        <v>0</v>
      </c>
      <c r="AC195" s="219">
        <v>10</v>
      </c>
      <c r="AD195" s="162"/>
    </row>
    <row r="196" spans="1:30" ht="20.100000000000001" customHeight="1" thickBot="1">
      <c r="A196" s="190"/>
      <c r="B196" s="191"/>
      <c r="C196" s="230" t="s">
        <v>435</v>
      </c>
      <c r="D196" s="191"/>
      <c r="E196" s="191"/>
      <c r="F196" s="192"/>
      <c r="G196" s="193"/>
      <c r="H196" s="251"/>
      <c r="I196" s="308"/>
      <c r="J196" s="192" t="s">
        <v>272</v>
      </c>
      <c r="K196" s="192"/>
      <c r="L196" s="192"/>
      <c r="M196" s="192"/>
      <c r="N196" s="192"/>
      <c r="O196" s="192"/>
      <c r="P196" s="192"/>
      <c r="Q196" s="192"/>
      <c r="R196" s="308"/>
      <c r="S196" s="192" t="s">
        <v>272</v>
      </c>
      <c r="T196" s="192"/>
      <c r="U196" s="205"/>
      <c r="V196" s="172">
        <f t="shared" si="11"/>
        <v>196</v>
      </c>
      <c r="W196" s="173" t="str">
        <f>IF(OR(I196="",R196=""),"未入力あり","✔")</f>
        <v>未入力あり</v>
      </c>
      <c r="Y196" s="127"/>
      <c r="Z196" s="219">
        <v>0</v>
      </c>
      <c r="AA196" s="219">
        <v>10</v>
      </c>
      <c r="AB196" s="219">
        <v>0</v>
      </c>
      <c r="AC196" s="232">
        <v>20</v>
      </c>
      <c r="AD196" s="162"/>
    </row>
    <row r="197" spans="1:30" ht="20.100000000000001" customHeight="1" thickBot="1">
      <c r="A197" s="190" t="s">
        <v>436</v>
      </c>
      <c r="B197" s="191"/>
      <c r="C197" s="191"/>
      <c r="D197" s="191"/>
      <c r="E197" s="191"/>
      <c r="F197" s="192"/>
      <c r="G197" s="193"/>
      <c r="H197" s="206"/>
      <c r="I197" s="212"/>
      <c r="J197" s="210"/>
      <c r="K197" s="210"/>
      <c r="L197" s="210"/>
      <c r="M197" s="210"/>
      <c r="N197" s="210"/>
      <c r="O197" s="210"/>
      <c r="P197" s="210"/>
      <c r="Q197" s="210"/>
      <c r="R197" s="212"/>
      <c r="S197" s="210"/>
      <c r="T197" s="192"/>
      <c r="U197" s="205"/>
      <c r="V197" s="172">
        <f t="shared" si="11"/>
        <v>197</v>
      </c>
      <c r="Y197" s="127"/>
      <c r="Z197" s="162"/>
      <c r="AA197" s="162"/>
      <c r="AB197" s="162"/>
      <c r="AC197" s="162"/>
      <c r="AD197" s="162"/>
    </row>
    <row r="198" spans="1:30" ht="20.100000000000001" customHeight="1" thickBot="1">
      <c r="A198" s="190"/>
      <c r="B198" s="191" t="s">
        <v>437</v>
      </c>
      <c r="C198" s="191"/>
      <c r="D198" s="191"/>
      <c r="E198" s="191"/>
      <c r="F198" s="192"/>
      <c r="G198" s="193"/>
      <c r="H198" s="206"/>
      <c r="I198" s="212"/>
      <c r="J198" s="210"/>
      <c r="K198" s="210"/>
      <c r="L198" s="210"/>
      <c r="M198" s="210"/>
      <c r="N198" s="210"/>
      <c r="O198" s="210"/>
      <c r="P198" s="210"/>
      <c r="Q198" s="210"/>
      <c r="R198" s="2"/>
      <c r="S198" s="215" t="s">
        <v>438</v>
      </c>
      <c r="T198" s="192"/>
      <c r="U198" s="205"/>
      <c r="V198" s="172">
        <f t="shared" si="11"/>
        <v>198</v>
      </c>
      <c r="W198" s="173" t="str">
        <f>IF(R198="","未入力あり","✔")</f>
        <v>未入力あり</v>
      </c>
      <c r="Y198" s="127"/>
      <c r="Z198" s="162"/>
      <c r="AA198" s="162"/>
      <c r="AB198" s="162"/>
      <c r="AC198" s="162"/>
      <c r="AD198" s="162"/>
    </row>
    <row r="199" spans="1:30" ht="20.100000000000001" customHeight="1" thickBot="1">
      <c r="A199" s="190"/>
      <c r="B199" s="191" t="s">
        <v>439</v>
      </c>
      <c r="C199" s="191"/>
      <c r="D199" s="191"/>
      <c r="E199" s="191"/>
      <c r="F199" s="192"/>
      <c r="G199" s="193"/>
      <c r="H199" s="252"/>
      <c r="I199" s="212"/>
      <c r="J199" s="210"/>
      <c r="K199" s="210"/>
      <c r="L199" s="210"/>
      <c r="M199" s="210"/>
      <c r="N199" s="210"/>
      <c r="O199" s="210"/>
      <c r="P199" s="210"/>
      <c r="Q199" s="210"/>
      <c r="R199" s="212"/>
      <c r="S199" s="210"/>
      <c r="T199" s="192"/>
      <c r="U199" s="205"/>
      <c r="V199" s="172">
        <f t="shared" si="11"/>
        <v>199</v>
      </c>
      <c r="Y199" s="127"/>
      <c r="Z199" s="162"/>
      <c r="AA199" s="162"/>
      <c r="AB199" s="162"/>
      <c r="AC199" s="162"/>
      <c r="AD199" s="162"/>
    </row>
    <row r="200" spans="1:30" ht="20.100000000000001" customHeight="1" thickBot="1">
      <c r="A200" s="190"/>
      <c r="B200" s="191"/>
      <c r="C200" s="191" t="s">
        <v>440</v>
      </c>
      <c r="D200" s="191"/>
      <c r="E200" s="191"/>
      <c r="F200" s="192"/>
      <c r="G200" s="193"/>
      <c r="H200" s="2"/>
      <c r="I200" s="215" t="s">
        <v>441</v>
      </c>
      <c r="J200" s="253"/>
      <c r="K200" s="253"/>
      <c r="L200" s="253"/>
      <c r="M200" s="253" t="s">
        <v>442</v>
      </c>
      <c r="N200" s="308"/>
      <c r="O200" s="162" t="str">
        <f>+"回開催（期間："&amp;'事務局使用（発出時は非表示にすること）'!B4&amp;"）"</f>
        <v>回開催（期間：令和４年１月１日～12月31日）</v>
      </c>
      <c r="P200" s="162"/>
      <c r="Q200" s="162"/>
      <c r="R200" s="212"/>
      <c r="S200" s="210"/>
      <c r="T200" s="192"/>
      <c r="U200" s="205"/>
      <c r="V200" s="172">
        <f t="shared" si="11"/>
        <v>200</v>
      </c>
      <c r="W200" s="173" t="str">
        <f>IF(OR(H200="",N200=""),"未入力あり","✔")</f>
        <v>未入力あり</v>
      </c>
      <c r="Y200" s="127"/>
      <c r="Z200" s="219">
        <v>0</v>
      </c>
      <c r="AA200" s="219">
        <v>40</v>
      </c>
      <c r="AB200" s="162"/>
      <c r="AC200" s="162"/>
      <c r="AD200" s="162"/>
    </row>
    <row r="201" spans="1:30" ht="20.100000000000001" customHeight="1" thickBot="1">
      <c r="A201" s="190"/>
      <c r="B201" s="191"/>
      <c r="C201" s="191" t="s">
        <v>443</v>
      </c>
      <c r="D201" s="191"/>
      <c r="E201" s="191"/>
      <c r="F201" s="192"/>
      <c r="G201" s="193"/>
      <c r="H201" s="2"/>
      <c r="I201" s="215" t="s">
        <v>441</v>
      </c>
      <c r="J201" s="253"/>
      <c r="K201" s="253"/>
      <c r="L201" s="253"/>
      <c r="M201" s="253" t="s">
        <v>442</v>
      </c>
      <c r="N201" s="308"/>
      <c r="O201" s="162" t="str">
        <f>+"回開催（期間："&amp;'事務局使用（発出時は非表示にすること）'!B4&amp;"）"</f>
        <v>回開催（期間：令和４年１月１日～12月31日）</v>
      </c>
      <c r="P201" s="162"/>
      <c r="Q201" s="162"/>
      <c r="R201" s="212"/>
      <c r="S201" s="210"/>
      <c r="T201" s="192"/>
      <c r="U201" s="205"/>
      <c r="V201" s="172">
        <f t="shared" si="11"/>
        <v>201</v>
      </c>
      <c r="W201" s="173" t="str">
        <f>IF(OR(H201="",N201=""),"未入力あり","✔")</f>
        <v>未入力あり</v>
      </c>
      <c r="Y201" s="127"/>
      <c r="Z201" s="219">
        <v>0</v>
      </c>
      <c r="AA201" s="219">
        <v>30</v>
      </c>
      <c r="AB201" s="162"/>
      <c r="AC201" s="162"/>
      <c r="AD201" s="162"/>
    </row>
    <row r="202" spans="1:30" ht="20.100000000000001" customHeight="1" thickBot="1">
      <c r="A202" s="190"/>
      <c r="B202" s="191"/>
      <c r="C202" s="191" t="s">
        <v>444</v>
      </c>
      <c r="D202" s="191"/>
      <c r="E202" s="191"/>
      <c r="F202" s="192"/>
      <c r="G202" s="193"/>
      <c r="H202" s="2"/>
      <c r="I202" s="215" t="s">
        <v>441</v>
      </c>
      <c r="J202" s="253"/>
      <c r="K202" s="253"/>
      <c r="L202" s="253"/>
      <c r="M202" s="253" t="s">
        <v>442</v>
      </c>
      <c r="N202" s="308"/>
      <c r="O202" s="162" t="str">
        <f>+"回開催（期間："&amp;'事務局使用（発出時は非表示にすること）'!B4&amp;"）"</f>
        <v>回開催（期間：令和４年１月１日～12月31日）</v>
      </c>
      <c r="P202" s="162"/>
      <c r="Q202" s="162"/>
      <c r="R202" s="212"/>
      <c r="S202" s="210"/>
      <c r="T202" s="192"/>
      <c r="U202" s="205"/>
      <c r="V202" s="172">
        <f t="shared" ref="V202:V278" si="20">+ROW()</f>
        <v>202</v>
      </c>
      <c r="W202" s="173" t="str">
        <f>IF(OR(H202="",N202=""),"未入力あり","✔")</f>
        <v>未入力あり</v>
      </c>
      <c r="Y202" s="127"/>
      <c r="Z202" s="219">
        <v>0</v>
      </c>
      <c r="AA202" s="219">
        <v>30</v>
      </c>
      <c r="AB202" s="162"/>
      <c r="AC202" s="162"/>
      <c r="AD202" s="162"/>
    </row>
    <row r="203" spans="1:30" ht="20.100000000000001" customHeight="1">
      <c r="A203" s="190"/>
      <c r="B203" s="191"/>
      <c r="C203" s="191"/>
      <c r="D203" s="191"/>
      <c r="E203" s="191"/>
      <c r="F203" s="192"/>
      <c r="G203" s="193"/>
      <c r="H203" s="206"/>
      <c r="I203" s="212"/>
      <c r="J203" s="210"/>
      <c r="K203" s="210"/>
      <c r="L203" s="210"/>
      <c r="M203" s="210"/>
      <c r="N203" s="210"/>
      <c r="O203" s="210"/>
      <c r="P203" s="210"/>
      <c r="Q203" s="210"/>
      <c r="R203" s="212"/>
      <c r="S203" s="215"/>
      <c r="T203" s="220"/>
      <c r="U203" s="205"/>
      <c r="V203" s="172">
        <f t="shared" si="20"/>
        <v>203</v>
      </c>
      <c r="Y203" s="127"/>
      <c r="Z203" s="162"/>
      <c r="AA203" s="162"/>
      <c r="AB203" s="162"/>
      <c r="AC203" s="162"/>
      <c r="AD203" s="162"/>
    </row>
    <row r="204" spans="1:30" ht="20.100000000000001" customHeight="1">
      <c r="A204" s="190" t="s">
        <v>445</v>
      </c>
      <c r="B204" s="191"/>
      <c r="C204" s="191"/>
      <c r="D204" s="191"/>
      <c r="E204" s="191"/>
      <c r="F204" s="192"/>
      <c r="G204" s="193"/>
      <c r="H204" s="206"/>
      <c r="I204" s="212"/>
      <c r="J204" s="210"/>
      <c r="K204" s="210"/>
      <c r="L204" s="210"/>
      <c r="M204" s="210"/>
      <c r="N204" s="210"/>
      <c r="O204" s="210"/>
      <c r="P204" s="210"/>
      <c r="Q204" s="210"/>
      <c r="R204" s="212"/>
      <c r="S204" s="210"/>
      <c r="T204" s="192"/>
      <c r="U204" s="205"/>
      <c r="V204" s="172">
        <f t="shared" si="20"/>
        <v>204</v>
      </c>
      <c r="Y204" s="127"/>
      <c r="Z204" s="1334"/>
      <c r="AA204" s="162"/>
      <c r="AB204" s="162"/>
      <c r="AC204" s="162"/>
      <c r="AD204" s="162"/>
    </row>
    <row r="205" spans="1:30" ht="20.100000000000001" customHeight="1" thickBot="1">
      <c r="A205" s="190"/>
      <c r="B205" s="191" t="s">
        <v>446</v>
      </c>
      <c r="C205" s="191" t="s">
        <v>447</v>
      </c>
      <c r="D205" s="192"/>
      <c r="E205" s="191"/>
      <c r="F205" s="214" t="str">
        <f>+"（期間："&amp;'事務局使用（発出時は非表示にすること）'!B4&amp;"）"</f>
        <v>（期間：令和４年１月１日～12月31日）</v>
      </c>
      <c r="G205" s="254"/>
      <c r="H205" s="206"/>
      <c r="I205" s="212"/>
      <c r="J205" s="210"/>
      <c r="K205" s="210"/>
      <c r="L205" s="210"/>
      <c r="M205" s="210"/>
      <c r="N205" s="210"/>
      <c r="O205" s="210"/>
      <c r="P205" s="210"/>
      <c r="Q205" s="210"/>
      <c r="R205" s="212"/>
      <c r="S205" s="210"/>
      <c r="T205" s="192"/>
      <c r="U205" s="205"/>
      <c r="V205" s="172">
        <f t="shared" si="20"/>
        <v>205</v>
      </c>
      <c r="Y205" s="127"/>
      <c r="Z205" s="1334"/>
      <c r="AA205" s="162"/>
      <c r="AB205" s="162"/>
      <c r="AC205" s="162"/>
      <c r="AD205" s="162"/>
    </row>
    <row r="206" spans="1:30" ht="20.100000000000001" customHeight="1" thickBot="1">
      <c r="A206" s="190"/>
      <c r="B206" s="192"/>
      <c r="C206" s="191"/>
      <c r="D206" s="191" t="s">
        <v>448</v>
      </c>
      <c r="E206" s="192"/>
      <c r="F206" s="192"/>
      <c r="G206" s="193"/>
      <c r="H206" s="206"/>
      <c r="I206" s="212"/>
      <c r="J206" s="210"/>
      <c r="K206" s="210"/>
      <c r="L206" s="210"/>
      <c r="M206" s="210"/>
      <c r="N206" s="210"/>
      <c r="O206" s="210"/>
      <c r="P206" s="210"/>
      <c r="Q206" s="210"/>
      <c r="R206" s="308"/>
      <c r="S206" s="192" t="s">
        <v>389</v>
      </c>
      <c r="T206" s="191"/>
      <c r="U206" s="208"/>
      <c r="V206" s="172">
        <f t="shared" si="20"/>
        <v>206</v>
      </c>
      <c r="W206" s="173" t="str">
        <f>IF(R206="","未入力あり","✔")</f>
        <v>未入力あり</v>
      </c>
      <c r="Y206" s="127"/>
      <c r="Z206" s="255">
        <v>0</v>
      </c>
      <c r="AA206" s="213">
        <v>170000</v>
      </c>
      <c r="AB206" s="162"/>
      <c r="AC206" s="162"/>
      <c r="AD206" s="162"/>
    </row>
    <row r="207" spans="1:30" ht="19.8" thickBot="1">
      <c r="A207" s="190"/>
      <c r="B207" s="192"/>
      <c r="C207" s="191"/>
      <c r="D207" s="191"/>
      <c r="E207" s="191" t="s">
        <v>449</v>
      </c>
      <c r="F207" s="191"/>
      <c r="G207" s="193"/>
      <c r="H207" s="206"/>
      <c r="I207" s="212"/>
      <c r="J207" s="210"/>
      <c r="K207" s="210"/>
      <c r="L207" s="210"/>
      <c r="M207" s="210"/>
      <c r="N207" s="210"/>
      <c r="O207" s="210"/>
      <c r="P207" s="210"/>
      <c r="Q207" s="210"/>
      <c r="R207" s="308"/>
      <c r="S207" s="192" t="s">
        <v>389</v>
      </c>
      <c r="T207" s="191"/>
      <c r="U207" s="208"/>
      <c r="V207" s="172">
        <f t="shared" si="20"/>
        <v>207</v>
      </c>
      <c r="W207" s="173" t="str">
        <f>IF(R207="","未入力あり","✔")</f>
        <v>未入力あり</v>
      </c>
      <c r="Y207" s="127"/>
      <c r="Z207" s="255">
        <v>0</v>
      </c>
      <c r="AA207" s="213">
        <v>55000</v>
      </c>
      <c r="AB207" s="162"/>
      <c r="AC207" s="162"/>
      <c r="AD207" s="162"/>
    </row>
    <row r="208" spans="1:30" ht="20.100000000000001" customHeight="1" thickBot="1">
      <c r="A208" s="190"/>
      <c r="B208" s="192"/>
      <c r="C208" s="191"/>
      <c r="D208" s="191"/>
      <c r="E208" s="191" t="s">
        <v>450</v>
      </c>
      <c r="F208" s="191"/>
      <c r="G208" s="193"/>
      <c r="H208" s="206"/>
      <c r="I208" s="212"/>
      <c r="J208" s="210"/>
      <c r="K208" s="210"/>
      <c r="L208" s="210"/>
      <c r="M208" s="210"/>
      <c r="N208" s="210"/>
      <c r="O208" s="210"/>
      <c r="P208" s="210"/>
      <c r="Q208" s="210"/>
      <c r="R208" s="256" t="str">
        <f>IF(ISERROR(R207/R206*100),"",R207/R206*100)</f>
        <v/>
      </c>
      <c r="S208" s="192" t="s">
        <v>451</v>
      </c>
      <c r="T208" s="191"/>
      <c r="U208" s="208"/>
      <c r="V208" s="172">
        <f t="shared" si="20"/>
        <v>208</v>
      </c>
      <c r="W208" s="161"/>
      <c r="Y208" s="127"/>
      <c r="Z208" s="257"/>
      <c r="AA208" s="162"/>
      <c r="AB208" s="162"/>
      <c r="AC208" s="162"/>
      <c r="AD208" s="162"/>
    </row>
    <row r="209" spans="1:30" ht="20.100000000000001" customHeight="1" thickBot="1">
      <c r="A209" s="258"/>
      <c r="B209" s="259"/>
      <c r="C209" s="260"/>
      <c r="D209" s="260" t="s">
        <v>452</v>
      </c>
      <c r="E209" s="259"/>
      <c r="F209" s="259"/>
      <c r="G209" s="261"/>
      <c r="H209" s="252"/>
      <c r="I209" s="222"/>
      <c r="J209" s="262"/>
      <c r="K209" s="262"/>
      <c r="L209" s="262"/>
      <c r="M209" s="262"/>
      <c r="N209" s="262"/>
      <c r="O209" s="262"/>
      <c r="P209" s="262"/>
      <c r="Q209" s="262"/>
      <c r="R209" s="308"/>
      <c r="S209" s="192" t="s">
        <v>389</v>
      </c>
      <c r="T209" s="191"/>
      <c r="U209" s="208"/>
      <c r="V209" s="172">
        <f t="shared" si="20"/>
        <v>209</v>
      </c>
      <c r="W209" s="173" t="str">
        <f>IF(R209="","未入力あり","✔")</f>
        <v>未入力あり</v>
      </c>
      <c r="Y209" s="127"/>
      <c r="Z209" s="255">
        <v>0</v>
      </c>
      <c r="AA209" s="213">
        <v>270000</v>
      </c>
      <c r="AB209" s="162"/>
      <c r="AC209" s="162"/>
      <c r="AD209" s="162"/>
    </row>
    <row r="210" spans="1:30" ht="20.100000000000001" customHeight="1" thickBot="1">
      <c r="A210" s="190"/>
      <c r="B210" s="192"/>
      <c r="C210" s="191"/>
      <c r="D210" s="191" t="s">
        <v>453</v>
      </c>
      <c r="E210" s="192"/>
      <c r="F210" s="192"/>
      <c r="G210" s="193"/>
      <c r="H210" s="206"/>
      <c r="I210" s="212"/>
      <c r="J210" s="210"/>
      <c r="K210" s="210"/>
      <c r="L210" s="210"/>
      <c r="M210" s="210"/>
      <c r="N210" s="210"/>
      <c r="O210" s="210"/>
      <c r="P210" s="210"/>
      <c r="Q210" s="263"/>
      <c r="R210" s="308"/>
      <c r="S210" s="192" t="s">
        <v>389</v>
      </c>
      <c r="T210" s="191"/>
      <c r="U210" s="208"/>
      <c r="V210" s="172">
        <f t="shared" si="20"/>
        <v>210</v>
      </c>
      <c r="W210" s="173" t="str">
        <f>IF(R210="","未入力あり","✔")</f>
        <v>未入力あり</v>
      </c>
      <c r="Y210" s="127"/>
      <c r="Z210" s="255">
        <v>0</v>
      </c>
      <c r="AA210" s="213">
        <v>640</v>
      </c>
      <c r="AB210" s="162"/>
      <c r="AC210" s="162"/>
      <c r="AD210" s="162"/>
    </row>
    <row r="211" spans="1:30" ht="99.75" customHeight="1">
      <c r="A211" s="264"/>
      <c r="B211" s="161"/>
      <c r="C211" s="164"/>
      <c r="D211" s="1333" t="s">
        <v>1705</v>
      </c>
      <c r="E211" s="1333"/>
      <c r="F211" s="1333"/>
      <c r="G211" s="1333"/>
      <c r="H211" s="1333"/>
      <c r="I211" s="1333"/>
      <c r="J211" s="1333"/>
      <c r="K211" s="1333"/>
      <c r="L211" s="1333"/>
      <c r="M211" s="1333"/>
      <c r="N211" s="1333"/>
      <c r="O211" s="1333"/>
      <c r="P211" s="1333"/>
      <c r="Q211" s="1333"/>
      <c r="R211" s="1333"/>
      <c r="S211" s="210"/>
      <c r="T211" s="192"/>
      <c r="U211" s="205"/>
      <c r="V211" s="172">
        <f t="shared" si="20"/>
        <v>211</v>
      </c>
      <c r="Y211" s="127"/>
      <c r="AA211" s="162"/>
      <c r="AB211" s="162"/>
      <c r="AC211" s="162"/>
      <c r="AD211" s="162"/>
    </row>
    <row r="212" spans="1:30" ht="20.100000000000001" customHeight="1">
      <c r="A212" s="190"/>
      <c r="B212" s="191"/>
      <c r="C212" s="191"/>
      <c r="D212" s="191"/>
      <c r="E212" s="193"/>
      <c r="F212" s="191"/>
      <c r="G212" s="191"/>
      <c r="H212" s="206"/>
      <c r="I212" s="212"/>
      <c r="J212" s="210"/>
      <c r="K212" s="210"/>
      <c r="L212" s="210"/>
      <c r="M212" s="210"/>
      <c r="N212" s="210"/>
      <c r="O212" s="210"/>
      <c r="P212" s="210"/>
      <c r="Q212" s="210"/>
      <c r="R212" s="265"/>
      <c r="S212" s="192"/>
      <c r="T212" s="191"/>
      <c r="U212" s="266"/>
      <c r="V212" s="172">
        <f t="shared" si="20"/>
        <v>212</v>
      </c>
      <c r="Y212" s="127"/>
      <c r="Z212" s="267"/>
      <c r="AA212" s="162"/>
      <c r="AB212" s="162"/>
      <c r="AC212" s="162"/>
      <c r="AD212" s="162"/>
    </row>
    <row r="213" spans="1:30" ht="19.5" customHeight="1">
      <c r="A213" s="190"/>
      <c r="B213" s="191"/>
      <c r="C213" s="191"/>
      <c r="D213" s="191"/>
      <c r="E213" s="191"/>
      <c r="F213" s="192"/>
      <c r="G213" s="191"/>
      <c r="H213" s="206"/>
      <c r="I213" s="212"/>
      <c r="J213" s="210"/>
      <c r="K213" s="210"/>
      <c r="L213" s="210"/>
      <c r="M213" s="210"/>
      <c r="N213" s="210"/>
      <c r="O213" s="210"/>
      <c r="P213" s="210"/>
      <c r="Q213" s="210"/>
      <c r="R213" s="244"/>
      <c r="S213" s="192"/>
      <c r="T213" s="192"/>
      <c r="U213" s="268"/>
      <c r="V213" s="172">
        <f t="shared" si="20"/>
        <v>213</v>
      </c>
      <c r="Y213" s="127"/>
      <c r="Z213" s="267"/>
      <c r="AA213" s="162"/>
      <c r="AB213" s="162"/>
      <c r="AC213" s="162"/>
      <c r="AD213" s="162"/>
    </row>
    <row r="214" spans="1:30" ht="20.100000000000001" customHeight="1">
      <c r="A214" s="190"/>
      <c r="B214" s="191" t="s">
        <v>454</v>
      </c>
      <c r="C214" s="191" t="s">
        <v>455</v>
      </c>
      <c r="D214" s="192"/>
      <c r="E214" s="191"/>
      <c r="F214" s="191"/>
      <c r="G214" s="193"/>
      <c r="H214" s="206"/>
      <c r="I214" s="212"/>
      <c r="J214" s="210"/>
      <c r="K214" s="210"/>
      <c r="L214" s="210"/>
      <c r="M214" s="210"/>
      <c r="N214" s="210"/>
      <c r="O214" s="210"/>
      <c r="P214" s="210"/>
      <c r="Q214" s="210"/>
      <c r="R214" s="269"/>
      <c r="S214" s="192"/>
      <c r="T214" s="192"/>
      <c r="U214" s="205"/>
      <c r="V214" s="172">
        <f t="shared" si="20"/>
        <v>214</v>
      </c>
      <c r="Y214" s="127"/>
      <c r="Z214" s="267"/>
      <c r="AA214" s="162"/>
      <c r="AB214" s="162"/>
      <c r="AC214" s="162"/>
      <c r="AD214" s="162"/>
    </row>
    <row r="215" spans="1:30" ht="20.100000000000001" customHeight="1" thickBot="1">
      <c r="A215" s="190"/>
      <c r="B215" s="192"/>
      <c r="C215" s="191" t="s">
        <v>456</v>
      </c>
      <c r="D215" s="191" t="s">
        <v>457</v>
      </c>
      <c r="E215" s="192"/>
      <c r="F215" s="192"/>
      <c r="G215" s="214" t="str">
        <f>+"（期間："&amp;'事務局使用（発出時は非表示にすること）'!B4&amp;"）"</f>
        <v>（期間：令和４年１月１日～12月31日）</v>
      </c>
      <c r="H215" s="162"/>
      <c r="I215" s="270"/>
      <c r="J215" s="210"/>
      <c r="K215" s="210"/>
      <c r="L215" s="210"/>
      <c r="M215" s="210"/>
      <c r="N215" s="210"/>
      <c r="O215" s="210"/>
      <c r="P215" s="210"/>
      <c r="Q215" s="210"/>
      <c r="R215" s="269"/>
      <c r="S215" s="192"/>
      <c r="T215" s="192"/>
      <c r="U215" s="205"/>
      <c r="V215" s="172">
        <f t="shared" si="20"/>
        <v>215</v>
      </c>
      <c r="Y215" s="127"/>
      <c r="Z215" s="267"/>
      <c r="AA215" s="162"/>
      <c r="AB215" s="162"/>
      <c r="AC215" s="162"/>
      <c r="AD215" s="162"/>
    </row>
    <row r="216" spans="1:30" ht="20.100000000000001" customHeight="1" thickBot="1">
      <c r="A216" s="190"/>
      <c r="B216" s="191"/>
      <c r="C216" s="191"/>
      <c r="D216" s="191"/>
      <c r="E216" s="191" t="s">
        <v>458</v>
      </c>
      <c r="F216" s="192"/>
      <c r="G216" s="193"/>
      <c r="H216" s="206"/>
      <c r="I216" s="212"/>
      <c r="J216" s="210"/>
      <c r="K216" s="210"/>
      <c r="L216" s="210"/>
      <c r="M216" s="210"/>
      <c r="N216" s="210"/>
      <c r="O216" s="210"/>
      <c r="P216" s="210"/>
      <c r="Q216" s="210"/>
      <c r="R216" s="308"/>
      <c r="S216" s="192" t="s">
        <v>459</v>
      </c>
      <c r="T216" s="192"/>
      <c r="U216" s="205"/>
      <c r="V216" s="172">
        <f t="shared" si="20"/>
        <v>216</v>
      </c>
      <c r="W216" s="173" t="str">
        <f>IF(R216="","未入力あり","✔")</f>
        <v>未入力あり</v>
      </c>
      <c r="Y216" s="127"/>
      <c r="Z216" s="271">
        <v>0</v>
      </c>
      <c r="AA216" s="213">
        <v>21000</v>
      </c>
      <c r="AB216" s="162"/>
      <c r="AC216" s="162"/>
      <c r="AD216" s="162"/>
    </row>
    <row r="217" spans="1:30" ht="20.100000000000001" customHeight="1" thickBot="1">
      <c r="A217" s="190"/>
      <c r="B217" s="191"/>
      <c r="C217" s="191"/>
      <c r="D217" s="191"/>
      <c r="E217" s="191" t="s">
        <v>460</v>
      </c>
      <c r="F217" s="192"/>
      <c r="G217" s="193"/>
      <c r="H217" s="206"/>
      <c r="I217" s="212"/>
      <c r="J217" s="210"/>
      <c r="K217" s="210"/>
      <c r="L217" s="210"/>
      <c r="M217" s="210"/>
      <c r="N217" s="210"/>
      <c r="O217" s="210"/>
      <c r="P217" s="210"/>
      <c r="Q217" s="210"/>
      <c r="R217" s="308"/>
      <c r="S217" s="192" t="s">
        <v>459</v>
      </c>
      <c r="T217" s="192"/>
      <c r="U217" s="205"/>
      <c r="V217" s="172">
        <f t="shared" si="20"/>
        <v>217</v>
      </c>
      <c r="W217" s="173" t="str">
        <f>IF(R217="","未入力あり","✔")</f>
        <v>未入力あり</v>
      </c>
      <c r="Y217" s="127"/>
      <c r="Z217" s="271">
        <v>0</v>
      </c>
      <c r="AA217" s="213">
        <v>16000</v>
      </c>
      <c r="AB217" s="162"/>
      <c r="AC217" s="162"/>
      <c r="AD217" s="162"/>
    </row>
    <row r="218" spans="1:30" ht="20.100000000000001" customHeight="1" thickBot="1">
      <c r="A218" s="190"/>
      <c r="B218" s="191"/>
      <c r="C218" s="191"/>
      <c r="D218" s="191"/>
      <c r="E218" s="191" t="s">
        <v>461</v>
      </c>
      <c r="F218" s="192"/>
      <c r="G218" s="193"/>
      <c r="H218" s="206"/>
      <c r="I218" s="212"/>
      <c r="J218" s="210"/>
      <c r="K218" s="210"/>
      <c r="L218" s="210"/>
      <c r="M218" s="210"/>
      <c r="N218" s="210"/>
      <c r="O218" s="210"/>
      <c r="P218" s="210"/>
      <c r="Q218" s="210"/>
      <c r="R218" s="308"/>
      <c r="S218" s="192" t="s">
        <v>459</v>
      </c>
      <c r="T218" s="192"/>
      <c r="U218" s="205"/>
      <c r="V218" s="172">
        <f t="shared" si="20"/>
        <v>218</v>
      </c>
      <c r="W218" s="173" t="str">
        <f>IF(R218="","未入力あり","✔")</f>
        <v>未入力あり</v>
      </c>
      <c r="Y218" s="127"/>
      <c r="Z218" s="271">
        <v>0</v>
      </c>
      <c r="AA218" s="213">
        <v>2300</v>
      </c>
      <c r="AB218" s="162"/>
      <c r="AC218" s="162"/>
      <c r="AD218" s="162"/>
    </row>
    <row r="219" spans="1:30" ht="20.100000000000001" customHeight="1">
      <c r="A219" s="272"/>
      <c r="B219" s="273"/>
      <c r="C219" s="273"/>
      <c r="D219" s="273"/>
      <c r="E219" s="273"/>
      <c r="F219" s="274"/>
      <c r="G219" s="275"/>
      <c r="H219" s="276"/>
      <c r="I219" s="277"/>
      <c r="J219" s="278"/>
      <c r="K219" s="278"/>
      <c r="L219" s="278"/>
      <c r="M219" s="278"/>
      <c r="N219" s="278"/>
      <c r="O219" s="278"/>
      <c r="P219" s="278"/>
      <c r="Q219" s="278"/>
      <c r="R219" s="1083"/>
      <c r="S219" s="278"/>
      <c r="T219" s="274"/>
      <c r="U219" s="279"/>
      <c r="V219" s="172">
        <f t="shared" si="20"/>
        <v>219</v>
      </c>
      <c r="Y219" s="127"/>
      <c r="AA219" s="162"/>
      <c r="AB219" s="162"/>
      <c r="AC219" s="162"/>
      <c r="AD219" s="162"/>
    </row>
    <row r="220" spans="1:30" ht="20.100000000000001" customHeight="1">
      <c r="A220" s="280" t="s">
        <v>1521</v>
      </c>
      <c r="B220" s="281"/>
      <c r="C220" s="191"/>
      <c r="D220" s="281"/>
      <c r="E220" s="282"/>
      <c r="F220" s="1056"/>
      <c r="G220" s="1056"/>
      <c r="H220" s="1056"/>
      <c r="I220" s="1056"/>
      <c r="J220" s="1056"/>
      <c r="K220" s="207"/>
      <c r="L220" s="210"/>
      <c r="M220" s="210"/>
      <c r="N220" s="210"/>
      <c r="O220" s="210"/>
      <c r="P220" s="210"/>
      <c r="Q220" s="210"/>
      <c r="R220" s="1078"/>
      <c r="S220" s="210"/>
      <c r="T220" s="192"/>
      <c r="U220" s="205"/>
      <c r="V220" s="172">
        <f t="shared" si="20"/>
        <v>220</v>
      </c>
      <c r="Y220" s="127"/>
    </row>
    <row r="221" spans="1:30" ht="20.100000000000001" customHeight="1">
      <c r="A221" s="283"/>
      <c r="B221" s="284" t="s">
        <v>462</v>
      </c>
      <c r="C221" s="285"/>
      <c r="F221" s="162"/>
      <c r="G221" s="162"/>
      <c r="H221" s="163"/>
      <c r="I221" s="163"/>
      <c r="J221" s="286"/>
      <c r="K221" s="174"/>
      <c r="O221" s="162"/>
      <c r="R221" s="1084"/>
      <c r="S221" s="162"/>
      <c r="T221" s="162"/>
      <c r="U221" s="287"/>
      <c r="V221" s="172">
        <f t="shared" si="20"/>
        <v>221</v>
      </c>
      <c r="W221" s="162"/>
      <c r="X221" s="162"/>
      <c r="Y221" s="127"/>
      <c r="Z221" s="162"/>
      <c r="AA221" s="162"/>
      <c r="AB221" s="162"/>
      <c r="AC221" s="162"/>
      <c r="AD221" s="162"/>
    </row>
    <row r="222" spans="1:30" ht="20.100000000000001" customHeight="1">
      <c r="A222" s="264"/>
      <c r="B222" s="284"/>
      <c r="C222" s="288" t="s">
        <v>463</v>
      </c>
      <c r="D222" s="260"/>
      <c r="E222" s="260"/>
      <c r="F222" s="260"/>
      <c r="G222" s="260"/>
      <c r="H222" s="260"/>
      <c r="I222" s="261"/>
      <c r="J222" s="289"/>
      <c r="K222" s="290"/>
      <c r="L222" s="210"/>
      <c r="M222" s="210"/>
      <c r="N222" s="210"/>
      <c r="O222" s="210"/>
      <c r="P222" s="210"/>
      <c r="Q222" s="210"/>
      <c r="R222" s="1078"/>
      <c r="S222" s="210"/>
      <c r="T222" s="192"/>
      <c r="U222" s="205"/>
      <c r="V222" s="172">
        <f t="shared" si="20"/>
        <v>222</v>
      </c>
      <c r="Y222" s="127"/>
    </row>
    <row r="223" spans="1:30" ht="20.100000000000001" customHeight="1" thickBot="1">
      <c r="A223" s="291"/>
      <c r="B223" s="292"/>
      <c r="C223" s="293"/>
      <c r="D223" s="288" t="s">
        <v>464</v>
      </c>
      <c r="E223" s="174"/>
      <c r="F223" s="162"/>
      <c r="G223" s="162"/>
      <c r="H223" s="162"/>
      <c r="I223" s="163"/>
      <c r="J223" s="286"/>
      <c r="K223" s="294"/>
      <c r="L223" s="210"/>
      <c r="M223" s="210"/>
      <c r="N223" s="210"/>
      <c r="O223" s="210"/>
      <c r="P223" s="210"/>
      <c r="Q223" s="210"/>
      <c r="R223" s="1085"/>
      <c r="S223" s="191"/>
      <c r="T223" s="192"/>
      <c r="U223" s="205"/>
      <c r="V223" s="172">
        <f t="shared" si="20"/>
        <v>223</v>
      </c>
      <c r="Y223" s="127"/>
    </row>
    <row r="224" spans="1:30" ht="20.100000000000001" customHeight="1" thickBot="1">
      <c r="A224" s="291"/>
      <c r="B224" s="292"/>
      <c r="C224" s="293"/>
      <c r="D224" s="295"/>
      <c r="E224" s="1324" t="s">
        <v>465</v>
      </c>
      <c r="F224" s="1325"/>
      <c r="G224" s="1325"/>
      <c r="H224" s="1325"/>
      <c r="I224" s="1325"/>
      <c r="J224" s="1326"/>
      <c r="K224" s="294"/>
      <c r="L224" s="210"/>
      <c r="M224" s="210"/>
      <c r="N224" s="210"/>
      <c r="O224" s="210"/>
      <c r="P224" s="210"/>
      <c r="Q224" s="210"/>
      <c r="R224" s="308"/>
      <c r="S224" s="191" t="s">
        <v>459</v>
      </c>
      <c r="T224" s="192"/>
      <c r="U224" s="205"/>
      <c r="V224" s="172">
        <f t="shared" si="20"/>
        <v>224</v>
      </c>
      <c r="W224" s="173" t="str">
        <f t="shared" ref="W224:W227" si="21">IF(R224="","未入力あり","✔")</f>
        <v>未入力あり</v>
      </c>
      <c r="Y224" s="127"/>
      <c r="Z224" s="219">
        <v>0</v>
      </c>
      <c r="AA224" s="219">
        <v>100</v>
      </c>
    </row>
    <row r="225" spans="1:27" ht="20.100000000000001" customHeight="1" thickBot="1">
      <c r="A225" s="291"/>
      <c r="B225" s="292"/>
      <c r="C225" s="293"/>
      <c r="D225" s="295"/>
      <c r="E225" s="296" t="s">
        <v>466</v>
      </c>
      <c r="F225" s="191"/>
      <c r="G225" s="191"/>
      <c r="H225" s="191"/>
      <c r="I225" s="193"/>
      <c r="J225" s="297"/>
      <c r="K225" s="294"/>
      <c r="L225" s="210"/>
      <c r="M225" s="210"/>
      <c r="N225" s="210"/>
      <c r="O225" s="210"/>
      <c r="P225" s="210"/>
      <c r="Q225" s="210"/>
      <c r="R225" s="308"/>
      <c r="S225" s="191" t="s">
        <v>459</v>
      </c>
      <c r="T225" s="192"/>
      <c r="U225" s="205"/>
      <c r="V225" s="172">
        <f t="shared" si="20"/>
        <v>225</v>
      </c>
      <c r="W225" s="173" t="str">
        <f t="shared" si="21"/>
        <v>未入力あり</v>
      </c>
      <c r="Y225" s="127"/>
      <c r="Z225" s="219">
        <v>0</v>
      </c>
      <c r="AA225" s="219">
        <v>300</v>
      </c>
    </row>
    <row r="226" spans="1:27" ht="20.100000000000001" customHeight="1" thickBot="1">
      <c r="A226" s="291"/>
      <c r="B226" s="292"/>
      <c r="C226" s="293"/>
      <c r="D226" s="295"/>
      <c r="E226" s="288" t="s">
        <v>467</v>
      </c>
      <c r="F226" s="260" t="s">
        <v>468</v>
      </c>
      <c r="G226" s="260"/>
      <c r="H226" s="260"/>
      <c r="I226" s="261"/>
      <c r="J226" s="298"/>
      <c r="K226" s="294"/>
      <c r="L226" s="210"/>
      <c r="M226" s="210"/>
      <c r="N226" s="210"/>
      <c r="O226" s="210"/>
      <c r="P226" s="210"/>
      <c r="Q226" s="210"/>
      <c r="R226" s="308"/>
      <c r="S226" s="191" t="s">
        <v>459</v>
      </c>
      <c r="T226" s="192"/>
      <c r="U226" s="205"/>
      <c r="V226" s="172">
        <f t="shared" si="20"/>
        <v>226</v>
      </c>
      <c r="W226" s="173" t="str">
        <f t="shared" ref="W226" si="22">IF(R226="","未入力あり","✔")</f>
        <v>未入力あり</v>
      </c>
      <c r="Y226" s="127"/>
      <c r="Z226" s="219">
        <v>0</v>
      </c>
      <c r="AA226" s="216">
        <v>200</v>
      </c>
    </row>
    <row r="227" spans="1:27" ht="20.100000000000001" customHeight="1" thickBot="1">
      <c r="A227" s="291"/>
      <c r="B227" s="292"/>
      <c r="C227" s="293"/>
      <c r="D227" s="295"/>
      <c r="E227" s="288" t="s">
        <v>469</v>
      </c>
      <c r="F227" s="260"/>
      <c r="G227" s="260"/>
      <c r="H227" s="260"/>
      <c r="I227" s="261"/>
      <c r="J227" s="298"/>
      <c r="K227" s="294"/>
      <c r="L227" s="210"/>
      <c r="M227" s="210"/>
      <c r="N227" s="210"/>
      <c r="O227" s="210"/>
      <c r="P227" s="210"/>
      <c r="Q227" s="210"/>
      <c r="R227" s="308"/>
      <c r="S227" s="191" t="s">
        <v>459</v>
      </c>
      <c r="T227" s="192"/>
      <c r="U227" s="205"/>
      <c r="V227" s="172">
        <f t="shared" si="20"/>
        <v>227</v>
      </c>
      <c r="W227" s="173" t="str">
        <f t="shared" si="21"/>
        <v>未入力あり</v>
      </c>
      <c r="Y227" s="127"/>
      <c r="Z227" s="219">
        <v>0</v>
      </c>
      <c r="AA227" s="219">
        <v>1100</v>
      </c>
    </row>
    <row r="228" spans="1:27" ht="20.100000000000001" customHeight="1" thickBot="1">
      <c r="A228" s="264"/>
      <c r="B228" s="284"/>
      <c r="C228" s="293"/>
      <c r="D228" s="288" t="s">
        <v>470</v>
      </c>
      <c r="E228" s="191"/>
      <c r="F228" s="191"/>
      <c r="G228" s="191"/>
      <c r="H228" s="191"/>
      <c r="I228" s="193"/>
      <c r="J228" s="207"/>
      <c r="K228" s="294"/>
      <c r="L228" s="210"/>
      <c r="M228" s="210"/>
      <c r="N228" s="210"/>
      <c r="O228" s="210"/>
      <c r="P228" s="210"/>
      <c r="Q228" s="210"/>
      <c r="R228" s="1080"/>
      <c r="S228" s="210"/>
      <c r="T228" s="192"/>
      <c r="U228" s="205"/>
      <c r="V228" s="172">
        <f t="shared" si="20"/>
        <v>228</v>
      </c>
      <c r="Y228" s="127"/>
      <c r="Z228" s="162"/>
      <c r="AA228" s="162"/>
    </row>
    <row r="229" spans="1:27" ht="20.100000000000001" customHeight="1" thickBot="1">
      <c r="A229" s="264"/>
      <c r="B229" s="284"/>
      <c r="C229" s="293"/>
      <c r="D229" s="299"/>
      <c r="E229" s="296" t="s">
        <v>471</v>
      </c>
      <c r="F229" s="191"/>
      <c r="G229" s="191"/>
      <c r="H229" s="191"/>
      <c r="I229" s="193"/>
      <c r="J229" s="297"/>
      <c r="K229" s="294"/>
      <c r="L229" s="210"/>
      <c r="M229" s="210"/>
      <c r="N229" s="210"/>
      <c r="O229" s="210"/>
      <c r="P229" s="210"/>
      <c r="Q229" s="210"/>
      <c r="R229" s="308"/>
      <c r="S229" s="191" t="s">
        <v>459</v>
      </c>
      <c r="T229" s="192"/>
      <c r="U229" s="205"/>
      <c r="V229" s="172">
        <f t="shared" si="20"/>
        <v>229</v>
      </c>
      <c r="W229" s="173" t="str">
        <f t="shared" ref="W229:W231" si="23">IF(R229="","未入力あり","✔")</f>
        <v>未入力あり</v>
      </c>
      <c r="Y229" s="127"/>
      <c r="Z229" s="219">
        <v>0</v>
      </c>
      <c r="AA229" s="219">
        <v>90</v>
      </c>
    </row>
    <row r="230" spans="1:27" ht="20.100000000000001" customHeight="1" thickBot="1">
      <c r="A230" s="264"/>
      <c r="B230" s="284"/>
      <c r="C230" s="293"/>
      <c r="D230" s="300"/>
      <c r="E230" s="296" t="s">
        <v>472</v>
      </c>
      <c r="F230" s="191"/>
      <c r="G230" s="191"/>
      <c r="H230" s="191"/>
      <c r="I230" s="193" t="s">
        <v>473</v>
      </c>
      <c r="J230" s="301"/>
      <c r="K230" s="294"/>
      <c r="L230" s="210"/>
      <c r="M230" s="210"/>
      <c r="N230" s="210"/>
      <c r="O230" s="210"/>
      <c r="P230" s="210"/>
      <c r="Q230" s="210"/>
      <c r="R230" s="308"/>
      <c r="S230" s="191" t="s">
        <v>459</v>
      </c>
      <c r="T230" s="192"/>
      <c r="U230" s="205"/>
      <c r="V230" s="172">
        <f t="shared" si="20"/>
        <v>230</v>
      </c>
      <c r="W230" s="173" t="str">
        <f t="shared" si="23"/>
        <v>未入力あり</v>
      </c>
      <c r="Y230" s="127"/>
      <c r="Z230" s="219">
        <v>0</v>
      </c>
      <c r="AA230" s="219">
        <v>300</v>
      </c>
    </row>
    <row r="231" spans="1:27" ht="20.100000000000001" customHeight="1" thickBot="1">
      <c r="A231" s="291"/>
      <c r="B231" s="292"/>
      <c r="C231" s="293"/>
      <c r="D231" s="295"/>
      <c r="E231" s="288" t="s">
        <v>467</v>
      </c>
      <c r="F231" s="260" t="s">
        <v>468</v>
      </c>
      <c r="G231" s="260"/>
      <c r="H231" s="260"/>
      <c r="I231" s="261"/>
      <c r="J231" s="298"/>
      <c r="K231" s="294"/>
      <c r="L231" s="210"/>
      <c r="M231" s="210"/>
      <c r="N231" s="210"/>
      <c r="O231" s="210"/>
      <c r="P231" s="210"/>
      <c r="Q231" s="210"/>
      <c r="R231" s="308"/>
      <c r="S231" s="191" t="s">
        <v>459</v>
      </c>
      <c r="T231" s="192"/>
      <c r="U231" s="205"/>
      <c r="V231" s="172">
        <f t="shared" si="20"/>
        <v>231</v>
      </c>
      <c r="W231" s="173" t="str">
        <f t="shared" si="23"/>
        <v>未入力あり</v>
      </c>
      <c r="Y231" s="127"/>
      <c r="Z231" s="219">
        <v>0</v>
      </c>
      <c r="AA231" s="216">
        <v>200</v>
      </c>
    </row>
    <row r="232" spans="1:27" ht="20.100000000000001" customHeight="1" thickBot="1">
      <c r="A232" s="291"/>
      <c r="B232" s="292"/>
      <c r="C232" s="293"/>
      <c r="D232" s="1359" t="s">
        <v>474</v>
      </c>
      <c r="E232" s="1360"/>
      <c r="F232" s="1360"/>
      <c r="G232" s="1360"/>
      <c r="H232" s="1360"/>
      <c r="I232" s="1360"/>
      <c r="J232" s="1360"/>
      <c r="K232" s="294"/>
      <c r="L232" s="210"/>
      <c r="M232" s="210"/>
      <c r="N232" s="210"/>
      <c r="O232" s="210"/>
      <c r="P232" s="210"/>
      <c r="Q232" s="210"/>
      <c r="R232" s="1086"/>
      <c r="S232" s="191"/>
      <c r="T232" s="192"/>
      <c r="U232" s="205"/>
      <c r="V232" s="172">
        <f t="shared" si="20"/>
        <v>232</v>
      </c>
      <c r="Y232" s="127"/>
      <c r="Z232" s="162"/>
      <c r="AA232" s="162"/>
    </row>
    <row r="233" spans="1:27" ht="20.100000000000001" customHeight="1" thickBot="1">
      <c r="A233" s="291"/>
      <c r="B233" s="292"/>
      <c r="C233" s="293"/>
      <c r="D233" s="295"/>
      <c r="E233" s="1361" t="s">
        <v>475</v>
      </c>
      <c r="F233" s="1331"/>
      <c r="G233" s="1331"/>
      <c r="H233" s="1331"/>
      <c r="I233" s="1331"/>
      <c r="J233" s="1362"/>
      <c r="K233" s="294"/>
      <c r="L233" s="210"/>
      <c r="M233" s="210"/>
      <c r="N233" s="210"/>
      <c r="O233" s="210"/>
      <c r="P233" s="210"/>
      <c r="Q233" s="210"/>
      <c r="R233" s="308"/>
      <c r="S233" s="191" t="s">
        <v>459</v>
      </c>
      <c r="T233" s="192"/>
      <c r="U233" s="205"/>
      <c r="V233" s="172">
        <f t="shared" si="20"/>
        <v>233</v>
      </c>
      <c r="W233" s="173" t="str">
        <f t="shared" ref="W233:W237" si="24">IF(R233="","未入力あり","✔")</f>
        <v>未入力あり</v>
      </c>
      <c r="Y233" s="127"/>
      <c r="Z233" s="219">
        <v>0</v>
      </c>
      <c r="AA233" s="219">
        <v>70</v>
      </c>
    </row>
    <row r="234" spans="1:27" ht="20.100000000000001" customHeight="1" thickBot="1">
      <c r="A234" s="291"/>
      <c r="B234" s="292"/>
      <c r="C234" s="293"/>
      <c r="D234" s="295"/>
      <c r="E234" s="296" t="s">
        <v>476</v>
      </c>
      <c r="F234" s="823"/>
      <c r="G234" s="823"/>
      <c r="H234" s="823"/>
      <c r="I234" s="824"/>
      <c r="J234" s="825"/>
      <c r="K234" s="826"/>
      <c r="L234" s="827"/>
      <c r="M234" s="827"/>
      <c r="N234" s="210"/>
      <c r="O234" s="210"/>
      <c r="P234" s="210"/>
      <c r="Q234" s="210"/>
      <c r="R234" s="308"/>
      <c r="S234" s="191" t="s">
        <v>459</v>
      </c>
      <c r="T234" s="192"/>
      <c r="U234" s="205"/>
      <c r="V234" s="172">
        <f t="shared" si="20"/>
        <v>234</v>
      </c>
      <c r="W234" s="173" t="str">
        <f t="shared" si="24"/>
        <v>未入力あり</v>
      </c>
      <c r="Y234" s="127"/>
      <c r="Z234" s="219">
        <v>0</v>
      </c>
      <c r="AA234" s="219">
        <v>130</v>
      </c>
    </row>
    <row r="235" spans="1:27" ht="20.100000000000001" customHeight="1" thickBot="1">
      <c r="A235" s="291"/>
      <c r="B235" s="292"/>
      <c r="C235" s="293"/>
      <c r="D235" s="295"/>
      <c r="E235" s="296" t="s">
        <v>477</v>
      </c>
      <c r="F235" s="823"/>
      <c r="G235" s="823"/>
      <c r="H235" s="823"/>
      <c r="I235" s="824"/>
      <c r="J235" s="825"/>
      <c r="K235" s="826"/>
      <c r="L235" s="827"/>
      <c r="M235" s="827"/>
      <c r="N235" s="210"/>
      <c r="O235" s="210"/>
      <c r="P235" s="210"/>
      <c r="Q235" s="210"/>
      <c r="R235" s="308"/>
      <c r="S235" s="191" t="s">
        <v>459</v>
      </c>
      <c r="T235" s="192"/>
      <c r="U235" s="205"/>
      <c r="V235" s="172">
        <f t="shared" si="20"/>
        <v>235</v>
      </c>
      <c r="W235" s="173" t="str">
        <f t="shared" ref="W235" si="25">IF(R235="","未入力あり","✔")</f>
        <v>未入力あり</v>
      </c>
      <c r="Y235" s="127"/>
      <c r="Z235" s="219">
        <v>0</v>
      </c>
      <c r="AA235" s="216">
        <v>100</v>
      </c>
    </row>
    <row r="236" spans="1:27" ht="20.100000000000001" customHeight="1" thickBot="1">
      <c r="A236" s="291"/>
      <c r="B236" s="292"/>
      <c r="C236" s="293"/>
      <c r="D236" s="295"/>
      <c r="E236" s="296" t="s">
        <v>478</v>
      </c>
      <c r="F236" s="191"/>
      <c r="G236" s="191"/>
      <c r="H236" s="191"/>
      <c r="I236" s="193" t="s">
        <v>473</v>
      </c>
      <c r="J236" s="297"/>
      <c r="K236" s="294"/>
      <c r="L236" s="210"/>
      <c r="M236" s="210"/>
      <c r="N236" s="210"/>
      <c r="O236" s="210"/>
      <c r="P236" s="210"/>
      <c r="Q236" s="210"/>
      <c r="R236" s="308"/>
      <c r="S236" s="191" t="s">
        <v>459</v>
      </c>
      <c r="T236" s="192"/>
      <c r="U236" s="205"/>
      <c r="V236" s="172">
        <f t="shared" si="20"/>
        <v>236</v>
      </c>
      <c r="W236" s="173" t="str">
        <f t="shared" si="24"/>
        <v>未入力あり</v>
      </c>
      <c r="Y236" s="127"/>
      <c r="Z236" s="219">
        <v>0</v>
      </c>
      <c r="AA236" s="219">
        <v>40</v>
      </c>
    </row>
    <row r="237" spans="1:27" ht="20.100000000000001" customHeight="1" thickBot="1">
      <c r="A237" s="291"/>
      <c r="B237" s="292"/>
      <c r="C237" s="293"/>
      <c r="D237" s="295"/>
      <c r="E237" s="296" t="s">
        <v>479</v>
      </c>
      <c r="F237" s="191"/>
      <c r="G237" s="191"/>
      <c r="H237" s="191"/>
      <c r="I237" s="193"/>
      <c r="J237" s="297"/>
      <c r="K237" s="294"/>
      <c r="L237" s="210"/>
      <c r="M237" s="210"/>
      <c r="N237" s="210"/>
      <c r="O237" s="210"/>
      <c r="P237" s="210"/>
      <c r="Q237" s="210"/>
      <c r="R237" s="308"/>
      <c r="S237" s="191" t="s">
        <v>459</v>
      </c>
      <c r="T237" s="192"/>
      <c r="U237" s="205"/>
      <c r="V237" s="172">
        <f t="shared" si="20"/>
        <v>237</v>
      </c>
      <c r="W237" s="173" t="str">
        <f t="shared" si="24"/>
        <v>未入力あり</v>
      </c>
      <c r="Y237" s="127"/>
      <c r="Z237" s="219">
        <v>0</v>
      </c>
      <c r="AA237" s="219">
        <v>220</v>
      </c>
    </row>
    <row r="238" spans="1:27" ht="20.100000000000001" customHeight="1" thickBot="1">
      <c r="A238" s="291"/>
      <c r="B238" s="292"/>
      <c r="C238" s="293"/>
      <c r="D238" s="288" t="s">
        <v>480</v>
      </c>
      <c r="F238" s="162"/>
      <c r="G238" s="162"/>
      <c r="H238" s="162"/>
      <c r="I238" s="163" t="s">
        <v>473</v>
      </c>
      <c r="J238" s="286"/>
      <c r="K238" s="294"/>
      <c r="L238" s="210"/>
      <c r="M238" s="210"/>
      <c r="N238" s="210"/>
      <c r="O238" s="210"/>
      <c r="P238" s="210"/>
      <c r="Q238" s="210"/>
      <c r="R238" s="1085"/>
      <c r="S238" s="191"/>
      <c r="T238" s="192"/>
      <c r="U238" s="205"/>
      <c r="V238" s="172">
        <f t="shared" si="20"/>
        <v>238</v>
      </c>
      <c r="Y238" s="127"/>
      <c r="Z238" s="162"/>
      <c r="AA238" s="162"/>
    </row>
    <row r="239" spans="1:27" ht="20.100000000000001" customHeight="1" thickBot="1">
      <c r="A239" s="291"/>
      <c r="B239" s="292"/>
      <c r="C239" s="293"/>
      <c r="D239" s="295"/>
      <c r="E239" s="296" t="s">
        <v>481</v>
      </c>
      <c r="F239" s="191"/>
      <c r="G239" s="191"/>
      <c r="H239" s="191"/>
      <c r="I239" s="193" t="s">
        <v>473</v>
      </c>
      <c r="J239" s="297"/>
      <c r="K239" s="294"/>
      <c r="L239" s="210"/>
      <c r="M239" s="210"/>
      <c r="N239" s="210"/>
      <c r="O239" s="210"/>
      <c r="P239" s="210"/>
      <c r="Q239" s="210"/>
      <c r="R239" s="308"/>
      <c r="S239" s="191" t="s">
        <v>459</v>
      </c>
      <c r="T239" s="192"/>
      <c r="U239" s="205"/>
      <c r="V239" s="172">
        <f t="shared" si="20"/>
        <v>239</v>
      </c>
      <c r="W239" s="173" t="str">
        <f t="shared" ref="W239:W243" si="26">IF(R239="","未入力あり","✔")</f>
        <v>未入力あり</v>
      </c>
      <c r="Y239" s="127"/>
      <c r="Z239" s="219">
        <v>0</v>
      </c>
      <c r="AA239" s="219">
        <v>540</v>
      </c>
    </row>
    <row r="240" spans="1:27" ht="20.100000000000001" customHeight="1" thickBot="1">
      <c r="A240" s="291"/>
      <c r="B240" s="292"/>
      <c r="C240" s="293"/>
      <c r="D240" s="295"/>
      <c r="E240" s="296" t="s">
        <v>482</v>
      </c>
      <c r="F240" s="191"/>
      <c r="G240" s="191"/>
      <c r="H240" s="191"/>
      <c r="I240" s="193" t="s">
        <v>473</v>
      </c>
      <c r="J240" s="297"/>
      <c r="K240" s="294"/>
      <c r="L240" s="210"/>
      <c r="M240" s="210"/>
      <c r="N240" s="210"/>
      <c r="O240" s="210"/>
      <c r="P240" s="210"/>
      <c r="Q240" s="210"/>
      <c r="R240" s="308"/>
      <c r="S240" s="191" t="s">
        <v>459</v>
      </c>
      <c r="T240" s="192"/>
      <c r="U240" s="205"/>
      <c r="V240" s="172">
        <f t="shared" si="20"/>
        <v>240</v>
      </c>
      <c r="W240" s="173" t="str">
        <f t="shared" si="26"/>
        <v>未入力あり</v>
      </c>
      <c r="Y240" s="127"/>
      <c r="Z240" s="219">
        <v>0</v>
      </c>
      <c r="AA240" s="219">
        <v>10</v>
      </c>
    </row>
    <row r="241" spans="1:27" ht="20.100000000000001" customHeight="1" thickBot="1">
      <c r="A241" s="291"/>
      <c r="B241" s="292"/>
      <c r="C241" s="293"/>
      <c r="D241" s="295"/>
      <c r="E241" s="296" t="s">
        <v>483</v>
      </c>
      <c r="F241" s="191"/>
      <c r="G241" s="191"/>
      <c r="H241" s="191"/>
      <c r="I241" s="193" t="s">
        <v>473</v>
      </c>
      <c r="J241" s="297"/>
      <c r="K241" s="294"/>
      <c r="L241" s="210"/>
      <c r="M241" s="210"/>
      <c r="N241" s="210"/>
      <c r="O241" s="210"/>
      <c r="P241" s="210"/>
      <c r="Q241" s="210"/>
      <c r="R241" s="308"/>
      <c r="S241" s="191" t="s">
        <v>459</v>
      </c>
      <c r="T241" s="192"/>
      <c r="U241" s="205"/>
      <c r="V241" s="172">
        <f t="shared" si="20"/>
        <v>241</v>
      </c>
      <c r="W241" s="173" t="str">
        <f t="shared" si="26"/>
        <v>未入力あり</v>
      </c>
      <c r="Y241" s="127"/>
      <c r="Z241" s="219">
        <v>0</v>
      </c>
      <c r="AA241" s="219">
        <v>40</v>
      </c>
    </row>
    <row r="242" spans="1:27" ht="20.100000000000001" customHeight="1" thickBot="1">
      <c r="A242" s="291"/>
      <c r="B242" s="292"/>
      <c r="C242" s="293"/>
      <c r="D242" s="295"/>
      <c r="E242" s="296" t="s">
        <v>484</v>
      </c>
      <c r="F242" s="191"/>
      <c r="G242" s="191"/>
      <c r="H242" s="191"/>
      <c r="I242" s="193" t="s">
        <v>473</v>
      </c>
      <c r="J242" s="297"/>
      <c r="K242" s="294"/>
      <c r="L242" s="210"/>
      <c r="M242" s="210"/>
      <c r="N242" s="210"/>
      <c r="O242" s="210"/>
      <c r="P242" s="210"/>
      <c r="Q242" s="210"/>
      <c r="R242" s="308"/>
      <c r="S242" s="191" t="s">
        <v>459</v>
      </c>
      <c r="T242" s="192"/>
      <c r="U242" s="205"/>
      <c r="V242" s="172">
        <f t="shared" si="20"/>
        <v>242</v>
      </c>
      <c r="W242" s="173" t="str">
        <f t="shared" si="26"/>
        <v>未入力あり</v>
      </c>
      <c r="Y242" s="127"/>
      <c r="Z242" s="219">
        <v>0</v>
      </c>
      <c r="AA242" s="219">
        <v>200</v>
      </c>
    </row>
    <row r="243" spans="1:27" ht="20.100000000000001" customHeight="1" thickBot="1">
      <c r="A243" s="291"/>
      <c r="B243" s="292"/>
      <c r="C243" s="293"/>
      <c r="D243" s="295"/>
      <c r="E243" s="288" t="s">
        <v>485</v>
      </c>
      <c r="F243" s="260"/>
      <c r="G243" s="260"/>
      <c r="H243" s="261"/>
      <c r="I243" s="261"/>
      <c r="J243" s="298"/>
      <c r="K243" s="294"/>
      <c r="L243" s="210"/>
      <c r="M243" s="210"/>
      <c r="N243" s="210"/>
      <c r="O243" s="210"/>
      <c r="P243" s="210"/>
      <c r="Q243" s="210"/>
      <c r="R243" s="308"/>
      <c r="S243" s="191" t="s">
        <v>459</v>
      </c>
      <c r="T243" s="192"/>
      <c r="U243" s="205"/>
      <c r="V243" s="172">
        <f t="shared" si="20"/>
        <v>243</v>
      </c>
      <c r="W243" s="173" t="str">
        <f t="shared" si="26"/>
        <v>未入力あり</v>
      </c>
      <c r="Y243" s="127"/>
      <c r="Z243" s="219">
        <v>0</v>
      </c>
      <c r="AA243" s="219">
        <v>40</v>
      </c>
    </row>
    <row r="244" spans="1:27" ht="20.100000000000001" customHeight="1" thickBot="1">
      <c r="A244" s="291"/>
      <c r="B244" s="292"/>
      <c r="C244" s="293"/>
      <c r="D244" s="288" t="s">
        <v>486</v>
      </c>
      <c r="F244" s="162"/>
      <c r="G244" s="162"/>
      <c r="H244" s="162"/>
      <c r="I244" s="163"/>
      <c r="J244" s="286"/>
      <c r="K244" s="294"/>
      <c r="L244" s="210"/>
      <c r="M244" s="210"/>
      <c r="N244" s="210"/>
      <c r="O244" s="210"/>
      <c r="P244" s="210"/>
      <c r="Q244" s="210"/>
      <c r="R244" s="1085"/>
      <c r="S244" s="191"/>
      <c r="T244" s="192"/>
      <c r="U244" s="205"/>
      <c r="V244" s="172">
        <f t="shared" si="20"/>
        <v>244</v>
      </c>
      <c r="Y244" s="127"/>
      <c r="Z244" s="162"/>
      <c r="AA244" s="162"/>
    </row>
    <row r="245" spans="1:27" ht="20.100000000000001" customHeight="1" thickBot="1">
      <c r="A245" s="291"/>
      <c r="B245" s="292"/>
      <c r="C245" s="293"/>
      <c r="D245" s="295"/>
      <c r="E245" s="1324" t="s">
        <v>487</v>
      </c>
      <c r="F245" s="1325"/>
      <c r="G245" s="1325"/>
      <c r="H245" s="1325"/>
      <c r="I245" s="1325"/>
      <c r="J245" s="1326"/>
      <c r="K245" s="294"/>
      <c r="L245" s="210"/>
      <c r="M245" s="210"/>
      <c r="N245" s="210"/>
      <c r="O245" s="210"/>
      <c r="P245" s="210"/>
      <c r="Q245" s="210"/>
      <c r="R245" s="308"/>
      <c r="S245" s="191" t="s">
        <v>459</v>
      </c>
      <c r="T245" s="192"/>
      <c r="U245" s="205"/>
      <c r="V245" s="172">
        <f t="shared" si="20"/>
        <v>245</v>
      </c>
      <c r="W245" s="173" t="str">
        <f t="shared" ref="W245:W246" si="27">IF(R245="","未入力あり","✔")</f>
        <v>未入力あり</v>
      </c>
      <c r="Y245" s="127"/>
      <c r="Z245" s="219">
        <v>0</v>
      </c>
      <c r="AA245" s="216">
        <v>200</v>
      </c>
    </row>
    <row r="246" spans="1:27" ht="20.100000000000001" customHeight="1" thickBot="1">
      <c r="A246" s="291"/>
      <c r="B246" s="292"/>
      <c r="C246" s="293"/>
      <c r="D246" s="295"/>
      <c r="E246" s="296" t="s">
        <v>488</v>
      </c>
      <c r="F246" s="191"/>
      <c r="G246" s="191"/>
      <c r="H246" s="191"/>
      <c r="I246" s="193"/>
      <c r="J246" s="297"/>
      <c r="K246" s="294"/>
      <c r="L246" s="210"/>
      <c r="M246" s="210"/>
      <c r="N246" s="210"/>
      <c r="O246" s="210"/>
      <c r="P246" s="210"/>
      <c r="Q246" s="210"/>
      <c r="R246" s="308"/>
      <c r="S246" s="191" t="s">
        <v>459</v>
      </c>
      <c r="T246" s="192"/>
      <c r="U246" s="205"/>
      <c r="V246" s="172">
        <f t="shared" si="20"/>
        <v>246</v>
      </c>
      <c r="W246" s="173" t="str">
        <f t="shared" si="27"/>
        <v>未入力あり</v>
      </c>
      <c r="Y246" s="127"/>
      <c r="Z246" s="219">
        <v>0</v>
      </c>
      <c r="AA246" s="216">
        <v>200</v>
      </c>
    </row>
    <row r="247" spans="1:27" ht="20.100000000000001" customHeight="1" thickBot="1">
      <c r="A247" s="291"/>
      <c r="B247" s="292"/>
      <c r="C247" s="293"/>
      <c r="D247" s="295"/>
      <c r="E247" s="296" t="s">
        <v>489</v>
      </c>
      <c r="F247" s="191"/>
      <c r="G247" s="191"/>
      <c r="H247" s="191"/>
      <c r="I247" s="193"/>
      <c r="J247" s="297"/>
      <c r="K247" s="294"/>
      <c r="L247" s="210"/>
      <c r="M247" s="210"/>
      <c r="N247" s="210"/>
      <c r="O247" s="210"/>
      <c r="P247" s="210"/>
      <c r="Q247" s="210"/>
      <c r="R247" s="308"/>
      <c r="S247" s="191" t="s">
        <v>459</v>
      </c>
      <c r="T247" s="192"/>
      <c r="U247" s="205"/>
      <c r="V247" s="172">
        <f t="shared" si="20"/>
        <v>247</v>
      </c>
      <c r="W247" s="173" t="str">
        <f t="shared" ref="W247" si="28">IF(R247="","未入力あり","✔")</f>
        <v>未入力あり</v>
      </c>
      <c r="Y247" s="127"/>
      <c r="Z247" s="219">
        <v>0</v>
      </c>
      <c r="AA247" s="216">
        <v>200</v>
      </c>
    </row>
    <row r="248" spans="1:27" ht="20.100000000000001" customHeight="1" thickBot="1">
      <c r="A248" s="291"/>
      <c r="B248" s="292"/>
      <c r="C248" s="293"/>
      <c r="D248" s="288" t="s">
        <v>490</v>
      </c>
      <c r="E248" s="260"/>
      <c r="F248" s="260"/>
      <c r="G248" s="260"/>
      <c r="H248" s="260"/>
      <c r="I248" s="261" t="s">
        <v>473</v>
      </c>
      <c r="J248" s="289"/>
      <c r="K248" s="294"/>
      <c r="L248" s="210"/>
      <c r="M248" s="210"/>
      <c r="N248" s="210"/>
      <c r="O248" s="210"/>
      <c r="P248" s="210"/>
      <c r="Q248" s="210"/>
      <c r="R248" s="1085"/>
      <c r="S248" s="191"/>
      <c r="T248" s="192"/>
      <c r="U248" s="205"/>
      <c r="V248" s="172">
        <f t="shared" si="20"/>
        <v>248</v>
      </c>
      <c r="Y248" s="127"/>
      <c r="Z248" s="162"/>
      <c r="AA248" s="162"/>
    </row>
    <row r="249" spans="1:27" ht="20.100000000000001" customHeight="1" thickBot="1">
      <c r="A249" s="291"/>
      <c r="B249" s="292"/>
      <c r="C249" s="293"/>
      <c r="D249" s="302"/>
      <c r="E249" s="296" t="s">
        <v>491</v>
      </c>
      <c r="F249" s="191"/>
      <c r="G249" s="191"/>
      <c r="H249" s="191"/>
      <c r="I249" s="193"/>
      <c r="J249" s="297"/>
      <c r="K249" s="294"/>
      <c r="L249" s="210"/>
      <c r="M249" s="210"/>
      <c r="N249" s="210"/>
      <c r="O249" s="210"/>
      <c r="P249" s="210"/>
      <c r="Q249" s="210"/>
      <c r="R249" s="308"/>
      <c r="S249" s="191" t="s">
        <v>459</v>
      </c>
      <c r="T249" s="192"/>
      <c r="U249" s="205"/>
      <c r="V249" s="172">
        <f t="shared" si="20"/>
        <v>249</v>
      </c>
      <c r="W249" s="173" t="str">
        <f t="shared" ref="W249:W253" si="29">IF(R249="","未入力あり","✔")</f>
        <v>未入力あり</v>
      </c>
      <c r="Y249" s="127"/>
      <c r="Z249" s="219">
        <v>0</v>
      </c>
      <c r="AA249" s="219">
        <v>70</v>
      </c>
    </row>
    <row r="250" spans="1:27" ht="20.100000000000001" customHeight="1" thickBot="1">
      <c r="A250" s="291"/>
      <c r="B250" s="292"/>
      <c r="C250" s="293"/>
      <c r="D250" s="302"/>
      <c r="E250" s="296" t="s">
        <v>492</v>
      </c>
      <c r="F250" s="191"/>
      <c r="G250" s="191"/>
      <c r="H250" s="191"/>
      <c r="I250" s="193"/>
      <c r="J250" s="297"/>
      <c r="K250" s="294"/>
      <c r="L250" s="210"/>
      <c r="M250" s="210"/>
      <c r="N250" s="210"/>
      <c r="O250" s="210"/>
      <c r="P250" s="210"/>
      <c r="Q250" s="210"/>
      <c r="R250" s="308"/>
      <c r="S250" s="191" t="s">
        <v>459</v>
      </c>
      <c r="T250" s="192"/>
      <c r="U250" s="205"/>
      <c r="V250" s="172">
        <f t="shared" si="20"/>
        <v>250</v>
      </c>
      <c r="W250" s="173" t="str">
        <f t="shared" si="29"/>
        <v>未入力あり</v>
      </c>
      <c r="Y250" s="127"/>
      <c r="Z250" s="219">
        <v>0</v>
      </c>
      <c r="AA250" s="219">
        <v>60</v>
      </c>
    </row>
    <row r="251" spans="1:27" ht="20.100000000000001" customHeight="1" thickBot="1">
      <c r="A251" s="291"/>
      <c r="B251" s="292"/>
      <c r="C251" s="293"/>
      <c r="D251" s="302"/>
      <c r="E251" s="296" t="s">
        <v>467</v>
      </c>
      <c r="F251" s="191" t="s">
        <v>468</v>
      </c>
      <c r="G251" s="191"/>
      <c r="H251" s="191"/>
      <c r="I251" s="193"/>
      <c r="J251" s="297"/>
      <c r="K251" s="294"/>
      <c r="L251" s="210"/>
      <c r="M251" s="210"/>
      <c r="N251" s="210"/>
      <c r="O251" s="210"/>
      <c r="P251" s="210"/>
      <c r="Q251" s="210"/>
      <c r="R251" s="308"/>
      <c r="S251" s="191" t="s">
        <v>459</v>
      </c>
      <c r="T251" s="192"/>
      <c r="U251" s="205"/>
      <c r="V251" s="172">
        <f t="shared" si="20"/>
        <v>251</v>
      </c>
      <c r="W251" s="173" t="str">
        <f t="shared" ref="W251" si="30">IF(R251="","未入力あり","✔")</f>
        <v>未入力あり</v>
      </c>
      <c r="Y251" s="127"/>
      <c r="Z251" s="219">
        <v>0</v>
      </c>
      <c r="AA251" s="216">
        <v>50</v>
      </c>
    </row>
    <row r="252" spans="1:27" ht="20.100000000000001" customHeight="1" thickBot="1">
      <c r="A252" s="291"/>
      <c r="B252" s="292"/>
      <c r="C252" s="293"/>
      <c r="D252" s="302"/>
      <c r="E252" s="296" t="s">
        <v>493</v>
      </c>
      <c r="F252" s="191"/>
      <c r="G252" s="191"/>
      <c r="H252" s="191"/>
      <c r="I252" s="193"/>
      <c r="J252" s="297"/>
      <c r="K252" s="294"/>
      <c r="L252" s="210"/>
      <c r="M252" s="210"/>
      <c r="N252" s="210"/>
      <c r="O252" s="210"/>
      <c r="P252" s="210"/>
      <c r="Q252" s="210"/>
      <c r="R252" s="308"/>
      <c r="S252" s="191" t="s">
        <v>459</v>
      </c>
      <c r="T252" s="192"/>
      <c r="U252" s="205"/>
      <c r="V252" s="172">
        <f t="shared" si="20"/>
        <v>252</v>
      </c>
      <c r="W252" s="173" t="str">
        <f t="shared" si="29"/>
        <v>未入力あり</v>
      </c>
      <c r="Y252" s="127"/>
      <c r="Z252" s="219">
        <v>0</v>
      </c>
      <c r="AA252" s="219">
        <v>70</v>
      </c>
    </row>
    <row r="253" spans="1:27" ht="20.100000000000001" customHeight="1" thickBot="1">
      <c r="A253" s="291"/>
      <c r="B253" s="292"/>
      <c r="C253" s="293"/>
      <c r="D253" s="300"/>
      <c r="E253" s="296" t="s">
        <v>494</v>
      </c>
      <c r="F253" s="191"/>
      <c r="G253" s="191"/>
      <c r="H253" s="191"/>
      <c r="I253" s="193"/>
      <c r="J253" s="297"/>
      <c r="K253" s="294"/>
      <c r="L253" s="210"/>
      <c r="M253" s="210"/>
      <c r="N253" s="210"/>
      <c r="O253" s="210"/>
      <c r="P253" s="210"/>
      <c r="Q253" s="210"/>
      <c r="R253" s="308"/>
      <c r="S253" s="191" t="s">
        <v>459</v>
      </c>
      <c r="T253" s="192"/>
      <c r="U253" s="205"/>
      <c r="V253" s="172">
        <f t="shared" si="20"/>
        <v>253</v>
      </c>
      <c r="W253" s="173" t="str">
        <f t="shared" si="29"/>
        <v>未入力あり</v>
      </c>
      <c r="Y253" s="127"/>
      <c r="Z253" s="219">
        <v>0</v>
      </c>
      <c r="AA253" s="219">
        <v>140</v>
      </c>
    </row>
    <row r="254" spans="1:27" ht="20.100000000000001" customHeight="1" thickBot="1">
      <c r="A254" s="291"/>
      <c r="B254" s="292"/>
      <c r="C254" s="293"/>
      <c r="D254" s="288" t="s">
        <v>495</v>
      </c>
      <c r="F254" s="162"/>
      <c r="G254" s="162"/>
      <c r="H254" s="162"/>
      <c r="I254" s="163"/>
      <c r="J254" s="286"/>
      <c r="K254" s="294"/>
      <c r="L254" s="210"/>
      <c r="M254" s="210"/>
      <c r="N254" s="210"/>
      <c r="O254" s="210"/>
      <c r="P254" s="210"/>
      <c r="Q254" s="210"/>
      <c r="R254" s="1085"/>
      <c r="S254" s="191"/>
      <c r="T254" s="192"/>
      <c r="U254" s="205"/>
      <c r="V254" s="172">
        <f t="shared" si="20"/>
        <v>254</v>
      </c>
      <c r="Y254" s="127"/>
      <c r="Z254" s="162"/>
      <c r="AA254" s="162"/>
    </row>
    <row r="255" spans="1:27" ht="20.100000000000001" customHeight="1" thickBot="1">
      <c r="A255" s="291"/>
      <c r="B255" s="292"/>
      <c r="C255" s="293"/>
      <c r="D255" s="295"/>
      <c r="E255" s="1324" t="s">
        <v>496</v>
      </c>
      <c r="F255" s="1325"/>
      <c r="G255" s="1325"/>
      <c r="H255" s="1325"/>
      <c r="I255" s="1325"/>
      <c r="J255" s="1326"/>
      <c r="K255" s="294"/>
      <c r="L255" s="210"/>
      <c r="M255" s="210"/>
      <c r="N255" s="210"/>
      <c r="O255" s="210"/>
      <c r="P255" s="210"/>
      <c r="Q255" s="210"/>
      <c r="R255" s="308"/>
      <c r="S255" s="191" t="s">
        <v>459</v>
      </c>
      <c r="T255" s="192"/>
      <c r="U255" s="205"/>
      <c r="V255" s="172">
        <f t="shared" si="20"/>
        <v>255</v>
      </c>
      <c r="W255" s="173" t="str">
        <f t="shared" ref="W255:W256" si="31">IF(R255="","未入力あり","✔")</f>
        <v>未入力あり</v>
      </c>
      <c r="Y255" s="127"/>
      <c r="Z255" s="219">
        <v>0</v>
      </c>
      <c r="AA255" s="216">
        <v>100</v>
      </c>
    </row>
    <row r="256" spans="1:27" ht="20.100000000000001" customHeight="1" thickBot="1">
      <c r="A256" s="291"/>
      <c r="B256" s="292"/>
      <c r="C256" s="293"/>
      <c r="D256" s="295"/>
      <c r="E256" s="296" t="s">
        <v>497</v>
      </c>
      <c r="F256" s="191"/>
      <c r="G256" s="191"/>
      <c r="H256" s="191"/>
      <c r="I256" s="193"/>
      <c r="J256" s="297"/>
      <c r="K256" s="294"/>
      <c r="L256" s="210"/>
      <c r="M256" s="210"/>
      <c r="N256" s="210"/>
      <c r="O256" s="210"/>
      <c r="P256" s="210"/>
      <c r="Q256" s="210"/>
      <c r="R256" s="308"/>
      <c r="S256" s="191" t="s">
        <v>459</v>
      </c>
      <c r="T256" s="192"/>
      <c r="U256" s="205"/>
      <c r="V256" s="172">
        <f t="shared" si="20"/>
        <v>256</v>
      </c>
      <c r="W256" s="173" t="str">
        <f t="shared" si="31"/>
        <v>未入力あり</v>
      </c>
      <c r="Y256" s="127"/>
      <c r="Z256" s="219">
        <v>0</v>
      </c>
      <c r="AA256" s="216">
        <v>100</v>
      </c>
    </row>
    <row r="257" spans="1:27" ht="20.100000000000001" customHeight="1" thickBot="1">
      <c r="A257" s="291"/>
      <c r="B257" s="292"/>
      <c r="C257" s="293"/>
      <c r="D257" s="288" t="s">
        <v>498</v>
      </c>
      <c r="F257" s="162"/>
      <c r="G257" s="162"/>
      <c r="H257" s="162"/>
      <c r="I257" s="163"/>
      <c r="J257" s="286"/>
      <c r="K257" s="294"/>
      <c r="L257" s="210"/>
      <c r="M257" s="210"/>
      <c r="N257" s="210"/>
      <c r="O257" s="210"/>
      <c r="P257" s="210"/>
      <c r="Q257" s="210"/>
      <c r="R257" s="1085"/>
      <c r="S257" s="191"/>
      <c r="T257" s="192"/>
      <c r="U257" s="205"/>
      <c r="V257" s="172">
        <f t="shared" si="20"/>
        <v>257</v>
      </c>
      <c r="Y257" s="127"/>
      <c r="Z257" s="162"/>
      <c r="AA257" s="162"/>
    </row>
    <row r="258" spans="1:27" ht="20.100000000000001" customHeight="1" thickBot="1">
      <c r="A258" s="291"/>
      <c r="B258" s="292"/>
      <c r="C258" s="293"/>
      <c r="D258" s="295"/>
      <c r="E258" s="1324" t="s">
        <v>499</v>
      </c>
      <c r="F258" s="1325"/>
      <c r="G258" s="1325"/>
      <c r="H258" s="1325"/>
      <c r="I258" s="1325"/>
      <c r="J258" s="1326"/>
      <c r="K258" s="294"/>
      <c r="L258" s="210"/>
      <c r="M258" s="210"/>
      <c r="N258" s="210"/>
      <c r="O258" s="210"/>
      <c r="P258" s="210"/>
      <c r="Q258" s="210"/>
      <c r="R258" s="308"/>
      <c r="S258" s="191" t="s">
        <v>459</v>
      </c>
      <c r="T258" s="192"/>
      <c r="U258" s="205"/>
      <c r="V258" s="172">
        <f t="shared" si="20"/>
        <v>258</v>
      </c>
      <c r="W258" s="173" t="str">
        <f t="shared" ref="W258" si="32">IF(R258="","未入力あり","✔")</f>
        <v>未入力あり</v>
      </c>
      <c r="Y258" s="127"/>
      <c r="Z258" s="219">
        <v>0</v>
      </c>
      <c r="AA258" s="216">
        <v>150</v>
      </c>
    </row>
    <row r="259" spans="1:27" ht="20.100000000000001" customHeight="1" thickBot="1">
      <c r="A259" s="291"/>
      <c r="B259" s="292"/>
      <c r="C259" s="293"/>
      <c r="D259" s="288" t="s">
        <v>500</v>
      </c>
      <c r="F259" s="162"/>
      <c r="G259" s="162"/>
      <c r="H259" s="162"/>
      <c r="I259" s="163"/>
      <c r="J259" s="286"/>
      <c r="K259" s="294"/>
      <c r="L259" s="210"/>
      <c r="M259" s="210"/>
      <c r="N259" s="210"/>
      <c r="O259" s="210"/>
      <c r="P259" s="210"/>
      <c r="Q259" s="210"/>
      <c r="R259" s="1085"/>
      <c r="S259" s="191"/>
      <c r="T259" s="192"/>
      <c r="U259" s="205"/>
      <c r="V259" s="172">
        <f t="shared" si="20"/>
        <v>259</v>
      </c>
      <c r="Y259" s="127"/>
      <c r="Z259" s="162"/>
      <c r="AA259" s="162"/>
    </row>
    <row r="260" spans="1:27" ht="20.100000000000001" customHeight="1" thickBot="1">
      <c r="A260" s="291"/>
      <c r="B260" s="292"/>
      <c r="C260" s="293"/>
      <c r="D260" s="295"/>
      <c r="E260" s="1324" t="s">
        <v>501</v>
      </c>
      <c r="F260" s="1325"/>
      <c r="G260" s="1325"/>
      <c r="H260" s="1325"/>
      <c r="I260" s="1325"/>
      <c r="J260" s="1326"/>
      <c r="K260" s="294"/>
      <c r="L260" s="210"/>
      <c r="M260" s="210"/>
      <c r="N260" s="210"/>
      <c r="O260" s="210"/>
      <c r="P260" s="210"/>
      <c r="Q260" s="210"/>
      <c r="R260" s="308"/>
      <c r="S260" s="191" t="s">
        <v>459</v>
      </c>
      <c r="T260" s="192"/>
      <c r="U260" s="205"/>
      <c r="V260" s="172">
        <f t="shared" si="20"/>
        <v>260</v>
      </c>
      <c r="W260" s="173" t="str">
        <f t="shared" ref="W260:W261" si="33">IF(R260="","未入力あり","✔")</f>
        <v>未入力あり</v>
      </c>
      <c r="Y260" s="127"/>
      <c r="Z260" s="219">
        <v>0</v>
      </c>
      <c r="AA260" s="216">
        <v>300</v>
      </c>
    </row>
    <row r="261" spans="1:27" ht="20.100000000000001" customHeight="1" thickBot="1">
      <c r="A261" s="291"/>
      <c r="B261" s="292"/>
      <c r="C261" s="293"/>
      <c r="D261" s="295"/>
      <c r="E261" s="296" t="s">
        <v>502</v>
      </c>
      <c r="F261" s="191"/>
      <c r="G261" s="191"/>
      <c r="H261" s="191"/>
      <c r="I261" s="193"/>
      <c r="J261" s="297"/>
      <c r="K261" s="294"/>
      <c r="L261" s="210"/>
      <c r="M261" s="210"/>
      <c r="N261" s="210"/>
      <c r="O261" s="210"/>
      <c r="P261" s="210"/>
      <c r="Q261" s="210"/>
      <c r="R261" s="308"/>
      <c r="S261" s="191" t="s">
        <v>459</v>
      </c>
      <c r="T261" s="192"/>
      <c r="U261" s="205"/>
      <c r="V261" s="172">
        <f t="shared" si="20"/>
        <v>261</v>
      </c>
      <c r="W261" s="173" t="str">
        <f t="shared" si="33"/>
        <v>未入力あり</v>
      </c>
      <c r="Y261" s="127"/>
      <c r="Z261" s="219">
        <v>0</v>
      </c>
      <c r="AA261" s="216">
        <v>300</v>
      </c>
    </row>
    <row r="262" spans="1:27" ht="20.100000000000001" customHeight="1" thickBot="1">
      <c r="A262" s="291"/>
      <c r="B262" s="292"/>
      <c r="C262" s="293"/>
      <c r="D262" s="295"/>
      <c r="E262" s="296"/>
      <c r="F262" s="191" t="s">
        <v>503</v>
      </c>
      <c r="G262" s="191"/>
      <c r="H262" s="191"/>
      <c r="I262" s="193"/>
      <c r="J262" s="297"/>
      <c r="K262" s="294"/>
      <c r="L262" s="210"/>
      <c r="M262" s="210"/>
      <c r="N262" s="210"/>
      <c r="O262" s="210"/>
      <c r="P262" s="210"/>
      <c r="Q262" s="210"/>
      <c r="R262" s="308"/>
      <c r="S262" s="191" t="s">
        <v>459</v>
      </c>
      <c r="T262" s="192"/>
      <c r="U262" s="205"/>
      <c r="V262" s="172">
        <f t="shared" si="20"/>
        <v>262</v>
      </c>
      <c r="W262" s="173" t="str">
        <f t="shared" ref="W262" si="34">IF(R262="","未入力あり","✔")</f>
        <v>未入力あり</v>
      </c>
      <c r="Y262" s="127"/>
      <c r="Z262" s="219">
        <v>0</v>
      </c>
      <c r="AA262" s="216">
        <v>100</v>
      </c>
    </row>
    <row r="263" spans="1:27" ht="20.100000000000001" customHeight="1">
      <c r="A263" s="291"/>
      <c r="B263" s="303" t="s">
        <v>504</v>
      </c>
      <c r="C263" s="290"/>
      <c r="D263" s="260"/>
      <c r="E263" s="260"/>
      <c r="F263" s="260"/>
      <c r="G263" s="260"/>
      <c r="H263" s="261"/>
      <c r="I263" s="261"/>
      <c r="J263" s="289"/>
      <c r="K263" s="290"/>
      <c r="L263" s="262"/>
      <c r="M263" s="262"/>
      <c r="N263" s="262"/>
      <c r="O263" s="262"/>
      <c r="P263" s="262"/>
      <c r="Q263" s="262"/>
      <c r="R263" s="1087"/>
      <c r="S263" s="260"/>
      <c r="T263" s="259"/>
      <c r="U263" s="305"/>
      <c r="V263" s="172">
        <f t="shared" si="20"/>
        <v>263</v>
      </c>
      <c r="Y263" s="127"/>
      <c r="Z263" s="162"/>
      <c r="AA263" s="162"/>
    </row>
    <row r="264" spans="1:27" ht="20.100000000000001" customHeight="1">
      <c r="A264" s="291"/>
      <c r="B264" s="303" t="s">
        <v>505</v>
      </c>
      <c r="C264" s="290"/>
      <c r="D264" s="260"/>
      <c r="E264" s="260"/>
      <c r="F264" s="260"/>
      <c r="G264" s="260"/>
      <c r="H264" s="261"/>
      <c r="I264" s="261"/>
      <c r="J264" s="289"/>
      <c r="K264" s="294"/>
      <c r="L264" s="210"/>
      <c r="M264" s="210"/>
      <c r="N264" s="210"/>
      <c r="O264" s="210"/>
      <c r="P264" s="210"/>
      <c r="Q264" s="210"/>
      <c r="R264" s="1088"/>
      <c r="S264" s="191"/>
      <c r="T264" s="192"/>
      <c r="U264" s="205"/>
      <c r="V264" s="172">
        <f t="shared" si="20"/>
        <v>264</v>
      </c>
      <c r="Y264" s="127"/>
      <c r="Z264" s="162"/>
      <c r="AA264" s="162"/>
    </row>
    <row r="265" spans="1:27" ht="20.100000000000001" customHeight="1" thickBot="1">
      <c r="A265" s="291"/>
      <c r="B265" s="292"/>
      <c r="C265" s="288" t="s">
        <v>506</v>
      </c>
      <c r="D265" s="260"/>
      <c r="E265" s="260"/>
      <c r="F265" s="260"/>
      <c r="G265" s="260"/>
      <c r="H265" s="261"/>
      <c r="I265" s="261"/>
      <c r="J265" s="289"/>
      <c r="K265" s="294"/>
      <c r="L265" s="210"/>
      <c r="M265" s="210"/>
      <c r="N265" s="210"/>
      <c r="O265" s="210"/>
      <c r="P265" s="210"/>
      <c r="Q265" s="210"/>
      <c r="R265" s="1089"/>
      <c r="S265" s="191"/>
      <c r="T265" s="192"/>
      <c r="U265" s="205"/>
      <c r="V265" s="172">
        <f t="shared" si="20"/>
        <v>265</v>
      </c>
      <c r="Y265" s="127"/>
      <c r="Z265" s="162"/>
      <c r="AA265" s="162"/>
    </row>
    <row r="266" spans="1:27" ht="20.100000000000001" customHeight="1" thickBot="1">
      <c r="A266" s="291"/>
      <c r="B266" s="292"/>
      <c r="C266" s="302"/>
      <c r="D266" s="288" t="s">
        <v>507</v>
      </c>
      <c r="E266" s="260"/>
      <c r="F266" s="260"/>
      <c r="G266" s="260"/>
      <c r="H266" s="261"/>
      <c r="I266" s="261"/>
      <c r="J266" s="298"/>
      <c r="K266" s="294"/>
      <c r="L266" s="210"/>
      <c r="M266" s="210"/>
      <c r="N266" s="210"/>
      <c r="O266" s="210"/>
      <c r="P266" s="210"/>
      <c r="Q266" s="210"/>
      <c r="R266" s="308"/>
      <c r="S266" s="191" t="s">
        <v>389</v>
      </c>
      <c r="T266" s="192"/>
      <c r="U266" s="205"/>
      <c r="V266" s="172">
        <f t="shared" si="20"/>
        <v>266</v>
      </c>
      <c r="W266" s="173" t="str">
        <f t="shared" ref="W266:W272" si="35">IF(R266="","未入力あり","✔")</f>
        <v>未入力あり</v>
      </c>
      <c r="Y266" s="127"/>
      <c r="Z266" s="219">
        <v>0</v>
      </c>
      <c r="AA266" s="219">
        <v>2400</v>
      </c>
    </row>
    <row r="267" spans="1:27" ht="20.100000000000001" customHeight="1" thickBot="1">
      <c r="A267" s="291"/>
      <c r="B267" s="292"/>
      <c r="C267" s="302"/>
      <c r="D267" s="284"/>
      <c r="E267" s="296" t="s">
        <v>508</v>
      </c>
      <c r="F267" s="191"/>
      <c r="G267" s="191"/>
      <c r="H267" s="193"/>
      <c r="I267" s="193"/>
      <c r="J267" s="297"/>
      <c r="K267" s="294"/>
      <c r="L267" s="210"/>
      <c r="M267" s="210"/>
      <c r="N267" s="210"/>
      <c r="O267" s="210"/>
      <c r="P267" s="210"/>
      <c r="Q267" s="210"/>
      <c r="R267" s="308"/>
      <c r="S267" s="191" t="s">
        <v>389</v>
      </c>
      <c r="T267" s="192"/>
      <c r="U267" s="205"/>
      <c r="V267" s="172">
        <f t="shared" si="20"/>
        <v>267</v>
      </c>
      <c r="W267" s="173" t="str">
        <f t="shared" si="35"/>
        <v>未入力あり</v>
      </c>
      <c r="Y267" s="127"/>
      <c r="Z267" s="219">
        <v>0</v>
      </c>
      <c r="AA267" s="219">
        <v>200</v>
      </c>
    </row>
    <row r="268" spans="1:27" ht="20.100000000000001" customHeight="1" thickBot="1">
      <c r="A268" s="291"/>
      <c r="B268" s="292"/>
      <c r="C268" s="302"/>
      <c r="D268" s="284"/>
      <c r="E268" s="296" t="s">
        <v>509</v>
      </c>
      <c r="F268" s="191"/>
      <c r="G268" s="191"/>
      <c r="H268" s="193"/>
      <c r="I268" s="193"/>
      <c r="J268" s="297"/>
      <c r="K268" s="294"/>
      <c r="L268" s="210"/>
      <c r="M268" s="210"/>
      <c r="N268" s="210"/>
      <c r="O268" s="210"/>
      <c r="P268" s="210"/>
      <c r="Q268" s="210"/>
      <c r="R268" s="308"/>
      <c r="S268" s="191" t="s">
        <v>389</v>
      </c>
      <c r="T268" s="192"/>
      <c r="U268" s="205"/>
      <c r="V268" s="172">
        <f t="shared" si="20"/>
        <v>268</v>
      </c>
      <c r="W268" s="173" t="str">
        <f t="shared" si="35"/>
        <v>未入力あり</v>
      </c>
      <c r="Y268" s="127"/>
      <c r="Z268" s="219">
        <v>0</v>
      </c>
      <c r="AA268" s="219">
        <v>150</v>
      </c>
    </row>
    <row r="269" spans="1:27" ht="20.100000000000001" customHeight="1" thickBot="1">
      <c r="A269" s="291"/>
      <c r="B269" s="292"/>
      <c r="C269" s="302"/>
      <c r="D269" s="284"/>
      <c r="E269" s="296" t="s">
        <v>510</v>
      </c>
      <c r="F269" s="191"/>
      <c r="G269" s="191"/>
      <c r="H269" s="193"/>
      <c r="I269" s="193"/>
      <c r="J269" s="297"/>
      <c r="K269" s="294"/>
      <c r="L269" s="210"/>
      <c r="M269" s="210"/>
      <c r="N269" s="210"/>
      <c r="O269" s="210"/>
      <c r="P269" s="210"/>
      <c r="Q269" s="210"/>
      <c r="R269" s="308"/>
      <c r="S269" s="191" t="s">
        <v>389</v>
      </c>
      <c r="T269" s="192"/>
      <c r="U269" s="205"/>
      <c r="V269" s="172">
        <f t="shared" si="20"/>
        <v>269</v>
      </c>
      <c r="W269" s="173" t="str">
        <f t="shared" si="35"/>
        <v>未入力あり</v>
      </c>
      <c r="Y269" s="127"/>
      <c r="Z269" s="219">
        <v>0</v>
      </c>
      <c r="AA269" s="219">
        <v>900</v>
      </c>
    </row>
    <row r="270" spans="1:27" ht="20.100000000000001" customHeight="1" thickBot="1">
      <c r="A270" s="291"/>
      <c r="B270" s="292"/>
      <c r="C270" s="302"/>
      <c r="D270" s="306"/>
      <c r="E270" s="296" t="s">
        <v>511</v>
      </c>
      <c r="F270" s="191"/>
      <c r="G270" s="191"/>
      <c r="H270" s="193"/>
      <c r="I270" s="193"/>
      <c r="J270" s="297"/>
      <c r="K270" s="294"/>
      <c r="L270" s="210"/>
      <c r="M270" s="210"/>
      <c r="N270" s="210"/>
      <c r="O270" s="210"/>
      <c r="P270" s="210"/>
      <c r="Q270" s="210"/>
      <c r="R270" s="308"/>
      <c r="S270" s="191" t="s">
        <v>389</v>
      </c>
      <c r="T270" s="192"/>
      <c r="U270" s="205"/>
      <c r="V270" s="172">
        <f t="shared" si="20"/>
        <v>270</v>
      </c>
      <c r="W270" s="173" t="str">
        <f t="shared" si="35"/>
        <v>未入力あり</v>
      </c>
      <c r="Y270" s="127"/>
      <c r="Z270" s="219">
        <v>0</v>
      </c>
      <c r="AA270" s="219">
        <v>200</v>
      </c>
    </row>
    <row r="271" spans="1:27" ht="20.100000000000001" customHeight="1" thickBot="1">
      <c r="A271" s="291"/>
      <c r="B271" s="292"/>
      <c r="C271" s="302"/>
      <c r="D271" s="296" t="s">
        <v>512</v>
      </c>
      <c r="E271" s="191"/>
      <c r="F271" s="191"/>
      <c r="G271" s="191"/>
      <c r="H271" s="193"/>
      <c r="I271" s="193"/>
      <c r="J271" s="297"/>
      <c r="K271" s="294"/>
      <c r="L271" s="210"/>
      <c r="M271" s="210"/>
      <c r="N271" s="210"/>
      <c r="O271" s="210"/>
      <c r="P271" s="210"/>
      <c r="Q271" s="210"/>
      <c r="R271" s="308"/>
      <c r="S271" s="191" t="s">
        <v>389</v>
      </c>
      <c r="T271" s="192"/>
      <c r="U271" s="205"/>
      <c r="V271" s="172">
        <f t="shared" si="20"/>
        <v>271</v>
      </c>
      <c r="W271" s="173" t="str">
        <f t="shared" si="35"/>
        <v>未入力あり</v>
      </c>
      <c r="Y271" s="127"/>
      <c r="Z271" s="219">
        <v>0</v>
      </c>
      <c r="AA271" s="219">
        <v>120</v>
      </c>
    </row>
    <row r="272" spans="1:27" ht="20.100000000000001" customHeight="1" thickBot="1">
      <c r="A272" s="291"/>
      <c r="B272" s="292"/>
      <c r="C272" s="302"/>
      <c r="D272" s="296" t="s">
        <v>513</v>
      </c>
      <c r="E272" s="191"/>
      <c r="F272" s="191"/>
      <c r="G272" s="191"/>
      <c r="H272" s="193"/>
      <c r="I272" s="193"/>
      <c r="J272" s="297"/>
      <c r="K272" s="294"/>
      <c r="L272" s="210"/>
      <c r="M272" s="210"/>
      <c r="N272" s="210"/>
      <c r="O272" s="210"/>
      <c r="P272" s="210"/>
      <c r="Q272" s="210"/>
      <c r="R272" s="308"/>
      <c r="S272" s="191" t="s">
        <v>389</v>
      </c>
      <c r="T272" s="192"/>
      <c r="U272" s="205"/>
      <c r="V272" s="172">
        <f t="shared" si="20"/>
        <v>272</v>
      </c>
      <c r="W272" s="173" t="str">
        <f t="shared" si="35"/>
        <v>未入力あり</v>
      </c>
      <c r="Y272" s="127"/>
      <c r="Z272" s="219">
        <v>0</v>
      </c>
      <c r="AA272" s="219">
        <v>90</v>
      </c>
    </row>
    <row r="273" spans="1:27" ht="20.100000000000001" customHeight="1">
      <c r="A273" s="291"/>
      <c r="B273" s="292"/>
      <c r="C273" s="1052" t="s">
        <v>1522</v>
      </c>
      <c r="D273" s="304"/>
      <c r="E273" s="304"/>
      <c r="F273" s="304"/>
      <c r="H273" s="163"/>
      <c r="I273" s="286"/>
      <c r="J273" s="191"/>
      <c r="K273" s="210"/>
      <c r="L273" s="210"/>
      <c r="M273" s="210"/>
      <c r="N273" s="210"/>
      <c r="O273" s="210"/>
      <c r="P273" s="210"/>
      <c r="Q273" s="210"/>
      <c r="R273" s="1090"/>
      <c r="S273" s="191"/>
      <c r="T273" s="192"/>
      <c r="U273" s="205"/>
      <c r="V273" s="172">
        <f t="shared" si="20"/>
        <v>273</v>
      </c>
      <c r="Y273" s="127"/>
      <c r="Z273" s="162"/>
      <c r="AA273" s="162"/>
    </row>
    <row r="274" spans="1:27" ht="20.100000000000001" customHeight="1" thickBot="1">
      <c r="A274" s="291"/>
      <c r="B274" s="292"/>
      <c r="C274" s="1052"/>
      <c r="D274" s="304" t="s">
        <v>514</v>
      </c>
      <c r="E274" s="304"/>
      <c r="F274" s="304"/>
      <c r="H274" s="163"/>
      <c r="I274" s="286"/>
      <c r="J274" s="294"/>
      <c r="K274" s="210"/>
      <c r="L274" s="210"/>
      <c r="M274" s="210"/>
      <c r="N274" s="210"/>
      <c r="O274" s="210"/>
      <c r="P274" s="210"/>
      <c r="Q274" s="210"/>
      <c r="R274" s="1089"/>
      <c r="S274" s="191"/>
      <c r="T274" s="192"/>
      <c r="U274" s="205"/>
      <c r="V274" s="172">
        <f t="shared" si="20"/>
        <v>274</v>
      </c>
      <c r="Y274" s="127"/>
      <c r="Z274" s="162"/>
      <c r="AA274" s="162"/>
    </row>
    <row r="275" spans="1:27" ht="20.100000000000001" customHeight="1" thickBot="1">
      <c r="A275" s="291"/>
      <c r="B275" s="292"/>
      <c r="C275" s="1052"/>
      <c r="D275" s="1053" t="s">
        <v>44</v>
      </c>
      <c r="E275" s="831"/>
      <c r="F275" s="831"/>
      <c r="G275" s="193"/>
      <c r="H275" s="193"/>
      <c r="I275" s="297"/>
      <c r="J275" s="294"/>
      <c r="K275" s="210"/>
      <c r="L275" s="210"/>
      <c r="M275" s="210"/>
      <c r="N275" s="210"/>
      <c r="O275" s="210"/>
      <c r="P275" s="210"/>
      <c r="Q275" s="210"/>
      <c r="R275" s="308"/>
      <c r="S275" s="191" t="s">
        <v>389</v>
      </c>
      <c r="T275" s="192"/>
      <c r="U275" s="205"/>
      <c r="V275" s="172">
        <f t="shared" si="20"/>
        <v>275</v>
      </c>
      <c r="W275" s="173" t="str">
        <f t="shared" ref="W275:W281" si="36">IF(R275="","未入力あり","✔")</f>
        <v>未入力あり</v>
      </c>
      <c r="Y275" s="127"/>
      <c r="Z275" s="219">
        <v>0</v>
      </c>
      <c r="AA275" s="219">
        <v>400</v>
      </c>
    </row>
    <row r="276" spans="1:27" ht="20.100000000000001" customHeight="1" thickBot="1">
      <c r="A276" s="291"/>
      <c r="B276" s="292"/>
      <c r="C276" s="1052"/>
      <c r="D276" s="1053" t="s">
        <v>45</v>
      </c>
      <c r="E276" s="831"/>
      <c r="F276" s="831"/>
      <c r="G276" s="193"/>
      <c r="H276" s="193"/>
      <c r="I276" s="297"/>
      <c r="J276" s="294"/>
      <c r="K276" s="210"/>
      <c r="L276" s="210"/>
      <c r="M276" s="210"/>
      <c r="N276" s="210"/>
      <c r="O276" s="210"/>
      <c r="P276" s="210"/>
      <c r="Q276" s="210"/>
      <c r="R276" s="308"/>
      <c r="S276" s="191" t="s">
        <v>389</v>
      </c>
      <c r="T276" s="192"/>
      <c r="U276" s="205"/>
      <c r="V276" s="172">
        <f t="shared" si="20"/>
        <v>276</v>
      </c>
      <c r="W276" s="173" t="str">
        <f t="shared" si="36"/>
        <v>未入力あり</v>
      </c>
      <c r="Y276" s="127"/>
      <c r="Z276" s="219">
        <v>0</v>
      </c>
      <c r="AA276" s="219">
        <v>30</v>
      </c>
    </row>
    <row r="277" spans="1:27" ht="20.100000000000001" customHeight="1" thickBot="1">
      <c r="A277" s="291"/>
      <c r="B277" s="292"/>
      <c r="C277" s="1052"/>
      <c r="D277" s="1053" t="s">
        <v>515</v>
      </c>
      <c r="E277" s="831"/>
      <c r="F277" s="831"/>
      <c r="G277" s="193"/>
      <c r="H277" s="193"/>
      <c r="I277" s="297"/>
      <c r="J277" s="294"/>
      <c r="K277" s="210"/>
      <c r="L277" s="210"/>
      <c r="M277" s="210"/>
      <c r="N277" s="210"/>
      <c r="O277" s="210"/>
      <c r="P277" s="210"/>
      <c r="Q277" s="210"/>
      <c r="R277" s="308"/>
      <c r="S277" s="191" t="s">
        <v>389</v>
      </c>
      <c r="T277" s="192"/>
      <c r="U277" s="205"/>
      <c r="V277" s="172">
        <f t="shared" si="20"/>
        <v>277</v>
      </c>
      <c r="W277" s="173" t="str">
        <f t="shared" si="36"/>
        <v>未入力あり</v>
      </c>
      <c r="Y277" s="127"/>
      <c r="Z277" s="219">
        <v>0</v>
      </c>
      <c r="AA277" s="219">
        <v>50</v>
      </c>
    </row>
    <row r="278" spans="1:27" ht="20.100000000000001" customHeight="1" thickBot="1">
      <c r="A278" s="291"/>
      <c r="B278" s="292"/>
      <c r="C278" s="1052"/>
      <c r="D278" s="1053" t="s">
        <v>43</v>
      </c>
      <c r="E278" s="831"/>
      <c r="F278" s="831"/>
      <c r="G278" s="193"/>
      <c r="H278" s="193"/>
      <c r="I278" s="297"/>
      <c r="J278" s="294"/>
      <c r="K278" s="210"/>
      <c r="L278" s="210"/>
      <c r="M278" s="210"/>
      <c r="N278" s="210"/>
      <c r="O278" s="210"/>
      <c r="P278" s="210"/>
      <c r="Q278" s="210"/>
      <c r="R278" s="308"/>
      <c r="S278" s="191" t="s">
        <v>389</v>
      </c>
      <c r="T278" s="192"/>
      <c r="U278" s="205"/>
      <c r="V278" s="172">
        <f t="shared" si="20"/>
        <v>278</v>
      </c>
      <c r="W278" s="173" t="str">
        <f t="shared" si="36"/>
        <v>未入力あり</v>
      </c>
      <c r="Y278" s="127"/>
      <c r="Z278" s="219">
        <v>0</v>
      </c>
      <c r="AA278" s="219">
        <v>80</v>
      </c>
    </row>
    <row r="279" spans="1:27" ht="20.100000000000001" customHeight="1" thickBot="1">
      <c r="A279" s="291"/>
      <c r="B279" s="292"/>
      <c r="C279" s="1052"/>
      <c r="D279" s="1053" t="s">
        <v>1523</v>
      </c>
      <c r="E279" s="831"/>
      <c r="F279" s="831"/>
      <c r="G279" s="193"/>
      <c r="H279" s="193"/>
      <c r="I279" s="297"/>
      <c r="J279" s="294"/>
      <c r="K279" s="210"/>
      <c r="L279" s="210"/>
      <c r="M279" s="210"/>
      <c r="N279" s="210"/>
      <c r="O279" s="210"/>
      <c r="P279" s="210"/>
      <c r="Q279" s="210"/>
      <c r="R279" s="308"/>
      <c r="S279" s="191" t="s">
        <v>389</v>
      </c>
      <c r="T279" s="192"/>
      <c r="U279" s="205"/>
      <c r="V279" s="172">
        <f t="shared" ref="V279:V318" si="37">+ROW()</f>
        <v>279</v>
      </c>
      <c r="W279" s="173" t="str">
        <f t="shared" si="36"/>
        <v>未入力あり</v>
      </c>
      <c r="Y279" s="127"/>
      <c r="Z279" s="219">
        <v>0</v>
      </c>
      <c r="AA279" s="216">
        <v>300</v>
      </c>
    </row>
    <row r="280" spans="1:27" ht="20.100000000000001" customHeight="1" thickBot="1">
      <c r="A280" s="291"/>
      <c r="B280" s="292"/>
      <c r="C280" s="1052"/>
      <c r="D280" s="1053" t="s">
        <v>1525</v>
      </c>
      <c r="E280" s="831"/>
      <c r="F280" s="831"/>
      <c r="G280" s="193"/>
      <c r="H280" s="193"/>
      <c r="I280" s="297"/>
      <c r="J280" s="294"/>
      <c r="K280" s="210"/>
      <c r="L280" s="210"/>
      <c r="M280" s="210"/>
      <c r="N280" s="210"/>
      <c r="O280" s="210"/>
      <c r="P280" s="210"/>
      <c r="Q280" s="210"/>
      <c r="R280" s="308"/>
      <c r="S280" s="191" t="s">
        <v>389</v>
      </c>
      <c r="T280" s="192"/>
      <c r="U280" s="205"/>
      <c r="V280" s="172">
        <f t="shared" si="37"/>
        <v>280</v>
      </c>
      <c r="W280" s="173" t="str">
        <f t="shared" ref="W280" si="38">IF(R280="","未入力あり","✔")</f>
        <v>未入力あり</v>
      </c>
      <c r="Y280" s="127"/>
      <c r="Z280" s="219">
        <v>0</v>
      </c>
      <c r="AA280" s="216">
        <v>300</v>
      </c>
    </row>
    <row r="281" spans="1:27" ht="20.100000000000001" customHeight="1" thickBot="1">
      <c r="A281" s="291"/>
      <c r="B281" s="292"/>
      <c r="C281" s="1052"/>
      <c r="D281" s="1053" t="s">
        <v>1524</v>
      </c>
      <c r="E281" s="831"/>
      <c r="F281" s="831"/>
      <c r="G281" s="193"/>
      <c r="H281" s="193"/>
      <c r="I281" s="297"/>
      <c r="J281" s="294"/>
      <c r="K281" s="210"/>
      <c r="L281" s="210"/>
      <c r="M281" s="210"/>
      <c r="N281" s="210"/>
      <c r="O281" s="210"/>
      <c r="P281" s="210"/>
      <c r="Q281" s="210"/>
      <c r="R281" s="308"/>
      <c r="S281" s="191" t="s">
        <v>389</v>
      </c>
      <c r="T281" s="192"/>
      <c r="U281" s="205"/>
      <c r="V281" s="172">
        <f t="shared" si="37"/>
        <v>281</v>
      </c>
      <c r="W281" s="173" t="str">
        <f t="shared" si="36"/>
        <v>未入力あり</v>
      </c>
      <c r="Y281" s="127"/>
      <c r="Z281" s="219">
        <v>0</v>
      </c>
      <c r="AA281" s="219">
        <v>700</v>
      </c>
    </row>
    <row r="282" spans="1:27" ht="20.100000000000001" customHeight="1" thickBot="1">
      <c r="A282" s="291"/>
      <c r="B282" s="292"/>
      <c r="C282" s="1052"/>
      <c r="D282" s="1053" t="s">
        <v>1526</v>
      </c>
      <c r="E282" s="831"/>
      <c r="F282" s="831"/>
      <c r="G282" s="193"/>
      <c r="H282" s="193"/>
      <c r="I282" s="297"/>
      <c r="J282" s="294"/>
      <c r="K282" s="210"/>
      <c r="L282" s="210"/>
      <c r="M282" s="210"/>
      <c r="N282" s="210"/>
      <c r="O282" s="210"/>
      <c r="P282" s="210"/>
      <c r="Q282" s="210"/>
      <c r="R282" s="308"/>
      <c r="S282" s="191" t="s">
        <v>389</v>
      </c>
      <c r="T282" s="192"/>
      <c r="U282" s="205"/>
      <c r="V282" s="172">
        <f t="shared" si="37"/>
        <v>282</v>
      </c>
      <c r="W282" s="173" t="str">
        <f t="shared" ref="W282" si="39">IF(R282="","未入力あり","✔")</f>
        <v>未入力あり</v>
      </c>
      <c r="Y282" s="127"/>
      <c r="Z282" s="219">
        <v>0</v>
      </c>
      <c r="AA282" s="216">
        <v>300</v>
      </c>
    </row>
    <row r="283" spans="1:27" ht="20.100000000000001" customHeight="1" thickBot="1">
      <c r="A283" s="291"/>
      <c r="B283" s="303" t="s">
        <v>517</v>
      </c>
      <c r="C283" s="174"/>
      <c r="D283" s="191"/>
      <c r="F283" s="174"/>
      <c r="G283" s="162"/>
      <c r="H283" s="163"/>
      <c r="I283" s="163"/>
      <c r="J283" s="286"/>
      <c r="K283" s="294"/>
      <c r="L283" s="210"/>
      <c r="M283" s="210"/>
      <c r="N283" s="210"/>
      <c r="O283" s="210"/>
      <c r="P283" s="210"/>
      <c r="Q283" s="210"/>
      <c r="R283" s="1086"/>
      <c r="S283" s="191"/>
      <c r="T283" s="192"/>
      <c r="U283" s="205"/>
      <c r="V283" s="172">
        <f t="shared" si="37"/>
        <v>283</v>
      </c>
      <c r="Y283" s="127"/>
      <c r="Z283" s="162"/>
      <c r="AA283" s="162"/>
    </row>
    <row r="284" spans="1:27" ht="20.100000000000001" customHeight="1" thickBot="1">
      <c r="A284" s="291"/>
      <c r="B284" s="292"/>
      <c r="C284" s="296" t="s">
        <v>518</v>
      </c>
      <c r="D284" s="174"/>
      <c r="E284" s="191"/>
      <c r="F284" s="294"/>
      <c r="G284" s="191"/>
      <c r="H284" s="193"/>
      <c r="I284" s="193"/>
      <c r="J284" s="297"/>
      <c r="K284" s="294"/>
      <c r="L284" s="210"/>
      <c r="M284" s="210"/>
      <c r="N284" s="210"/>
      <c r="O284" s="210"/>
      <c r="P284" s="210"/>
      <c r="Q284" s="210"/>
      <c r="R284" s="308"/>
      <c r="S284" s="191" t="s">
        <v>389</v>
      </c>
      <c r="T284" s="192"/>
      <c r="U284" s="205"/>
      <c r="V284" s="172">
        <f t="shared" si="37"/>
        <v>284</v>
      </c>
      <c r="W284" s="173" t="str">
        <f t="shared" ref="W284:W286" si="40">IF(R284="","未入力あり","✔")</f>
        <v>未入力あり</v>
      </c>
      <c r="Y284" s="127"/>
      <c r="Z284" s="219">
        <v>0</v>
      </c>
      <c r="AA284" s="219">
        <v>730</v>
      </c>
    </row>
    <row r="285" spans="1:27" ht="20.100000000000001" customHeight="1" thickBot="1">
      <c r="A285" s="291"/>
      <c r="B285" s="292"/>
      <c r="C285" s="296" t="s">
        <v>519</v>
      </c>
      <c r="D285" s="294"/>
      <c r="E285" s="191"/>
      <c r="F285" s="294"/>
      <c r="G285" s="191"/>
      <c r="H285" s="193"/>
      <c r="I285" s="193"/>
      <c r="J285" s="297"/>
      <c r="K285" s="294"/>
      <c r="L285" s="210"/>
      <c r="M285" s="210"/>
      <c r="N285" s="210"/>
      <c r="O285" s="210"/>
      <c r="P285" s="210"/>
      <c r="Q285" s="210"/>
      <c r="R285" s="308"/>
      <c r="S285" s="191" t="s">
        <v>389</v>
      </c>
      <c r="T285" s="192"/>
      <c r="U285" s="205"/>
      <c r="V285" s="172">
        <f t="shared" si="37"/>
        <v>285</v>
      </c>
      <c r="W285" s="173" t="str">
        <f t="shared" si="40"/>
        <v>未入力あり</v>
      </c>
      <c r="Y285" s="127"/>
      <c r="Z285" s="219">
        <v>0</v>
      </c>
      <c r="AA285" s="219">
        <v>510</v>
      </c>
    </row>
    <row r="286" spans="1:27" ht="20.100000000000001" customHeight="1" thickBot="1">
      <c r="A286" s="291"/>
      <c r="B286" s="292"/>
      <c r="C286" s="302" t="s">
        <v>520</v>
      </c>
      <c r="D286" s="260"/>
      <c r="E286" s="260"/>
      <c r="F286" s="290"/>
      <c r="G286" s="260"/>
      <c r="H286" s="261"/>
      <c r="I286" s="261"/>
      <c r="J286" s="298"/>
      <c r="K286" s="294"/>
      <c r="L286" s="210"/>
      <c r="M286" s="210"/>
      <c r="N286" s="210"/>
      <c r="O286" s="210"/>
      <c r="P286" s="210"/>
      <c r="Q286" s="210"/>
      <c r="R286" s="308"/>
      <c r="S286" s="191" t="s">
        <v>389</v>
      </c>
      <c r="T286" s="192"/>
      <c r="U286" s="205"/>
      <c r="V286" s="172">
        <f t="shared" si="37"/>
        <v>286</v>
      </c>
      <c r="W286" s="173" t="str">
        <f t="shared" si="40"/>
        <v>未入力あり</v>
      </c>
      <c r="Y286" s="127"/>
      <c r="Z286" s="219">
        <v>0</v>
      </c>
      <c r="AA286" s="219">
        <v>400</v>
      </c>
    </row>
    <row r="287" spans="1:27" ht="20.100000000000001" customHeight="1" thickBot="1">
      <c r="A287" s="264"/>
      <c r="B287" s="288" t="s">
        <v>1612</v>
      </c>
      <c r="C287" s="260"/>
      <c r="D287" s="260"/>
      <c r="E287" s="260"/>
      <c r="F287" s="259"/>
      <c r="G287" s="261"/>
      <c r="H287" s="252"/>
      <c r="I287" s="222"/>
      <c r="J287" s="262"/>
      <c r="L287" s="210"/>
      <c r="M287" s="210"/>
      <c r="N287" s="210"/>
      <c r="O287" s="210"/>
      <c r="P287" s="210"/>
      <c r="Q287" s="210"/>
      <c r="R287" s="1082"/>
      <c r="S287" s="210"/>
      <c r="T287" s="192"/>
      <c r="U287" s="205"/>
      <c r="V287" s="172">
        <f t="shared" si="37"/>
        <v>287</v>
      </c>
      <c r="Y287" s="127"/>
      <c r="Z287" s="162"/>
      <c r="AA287" s="162"/>
    </row>
    <row r="288" spans="1:27" ht="20.100000000000001" customHeight="1" thickBot="1">
      <c r="A288" s="264"/>
      <c r="B288" s="284"/>
      <c r="C288" s="296" t="s">
        <v>1611</v>
      </c>
      <c r="D288" s="191"/>
      <c r="E288" s="191"/>
      <c r="F288" s="192"/>
      <c r="G288" s="193"/>
      <c r="H288" s="206"/>
      <c r="I288" s="212"/>
      <c r="J288" s="210"/>
      <c r="L288" s="210"/>
      <c r="M288" s="210"/>
      <c r="N288" s="210"/>
      <c r="O288" s="210"/>
      <c r="P288" s="210"/>
      <c r="Q288" s="210"/>
      <c r="R288" s="308"/>
      <c r="S288" s="191" t="s">
        <v>389</v>
      </c>
      <c r="T288" s="192"/>
      <c r="U288" s="205"/>
      <c r="V288" s="172">
        <f t="shared" si="37"/>
        <v>288</v>
      </c>
      <c r="W288" s="173" t="str">
        <f t="shared" ref="W288:W291" si="41">IF(R288="","未入力あり","✔")</f>
        <v>未入力あり</v>
      </c>
      <c r="Y288" s="127"/>
      <c r="Z288" s="219">
        <v>0</v>
      </c>
      <c r="AA288" s="216">
        <v>100</v>
      </c>
    </row>
    <row r="289" spans="1:27" ht="20.100000000000001" customHeight="1" thickBot="1">
      <c r="A289" s="264"/>
      <c r="B289" s="284"/>
      <c r="C289" s="296" t="s">
        <v>521</v>
      </c>
      <c r="D289" s="191"/>
      <c r="E289" s="191"/>
      <c r="F289" s="192"/>
      <c r="G289" s="193"/>
      <c r="H289" s="206"/>
      <c r="I289" s="212"/>
      <c r="J289" s="210"/>
      <c r="L289" s="210"/>
      <c r="M289" s="210"/>
      <c r="N289" s="210"/>
      <c r="O289" s="210"/>
      <c r="P289" s="210"/>
      <c r="Q289" s="210"/>
      <c r="R289" s="308"/>
      <c r="S289" s="191" t="s">
        <v>389</v>
      </c>
      <c r="T289" s="192"/>
      <c r="U289" s="205"/>
      <c r="V289" s="172">
        <f t="shared" si="37"/>
        <v>289</v>
      </c>
      <c r="W289" s="173" t="str">
        <f t="shared" ref="W289" si="42">IF(R289="","未入力あり","✔")</f>
        <v>未入力あり</v>
      </c>
      <c r="Y289" s="127"/>
      <c r="Z289" s="219">
        <v>0</v>
      </c>
      <c r="AA289" s="216">
        <v>100</v>
      </c>
    </row>
    <row r="290" spans="1:27" ht="20.100000000000001" customHeight="1" thickBot="1">
      <c r="A290" s="264"/>
      <c r="B290" s="284"/>
      <c r="C290" s="296" t="s">
        <v>1613</v>
      </c>
      <c r="D290" s="191"/>
      <c r="E290" s="191"/>
      <c r="F290" s="192"/>
      <c r="G290" s="193"/>
      <c r="H290" s="206"/>
      <c r="I290" s="212"/>
      <c r="J290" s="210"/>
      <c r="L290" s="210"/>
      <c r="M290" s="210"/>
      <c r="N290" s="210"/>
      <c r="O290" s="210"/>
      <c r="P290" s="210"/>
      <c r="Q290" s="210"/>
      <c r="R290" s="308"/>
      <c r="S290" s="191" t="s">
        <v>389</v>
      </c>
      <c r="T290" s="192"/>
      <c r="U290" s="205"/>
      <c r="V290" s="172">
        <f t="shared" si="37"/>
        <v>290</v>
      </c>
      <c r="W290" s="173" t="str">
        <f t="shared" si="41"/>
        <v>未入力あり</v>
      </c>
      <c r="Y290" s="127"/>
      <c r="Z290" s="219">
        <v>0</v>
      </c>
      <c r="AA290" s="216">
        <v>100</v>
      </c>
    </row>
    <row r="291" spans="1:27" ht="20.100000000000001" customHeight="1" thickBot="1">
      <c r="A291" s="264"/>
      <c r="B291" s="284"/>
      <c r="C291" s="296" t="s">
        <v>1614</v>
      </c>
      <c r="D291" s="260"/>
      <c r="E291" s="260"/>
      <c r="F291" s="259"/>
      <c r="G291" s="261"/>
      <c r="H291" s="252"/>
      <c r="I291" s="222"/>
      <c r="J291" s="262"/>
      <c r="L291" s="262"/>
      <c r="M291" s="262"/>
      <c r="N291" s="262"/>
      <c r="O291" s="262"/>
      <c r="P291" s="262"/>
      <c r="Q291" s="262"/>
      <c r="R291" s="308"/>
      <c r="S291" s="260" t="s">
        <v>389</v>
      </c>
      <c r="T291" s="259"/>
      <c r="U291" s="305"/>
      <c r="V291" s="172">
        <f t="shared" si="37"/>
        <v>291</v>
      </c>
      <c r="W291" s="173" t="str">
        <f t="shared" si="41"/>
        <v>未入力あり</v>
      </c>
      <c r="Y291" s="127"/>
      <c r="Z291" s="219">
        <v>0</v>
      </c>
      <c r="AA291" s="216">
        <v>100</v>
      </c>
    </row>
    <row r="292" spans="1:27" ht="20.100000000000001" customHeight="1" thickBot="1">
      <c r="A292" s="264"/>
      <c r="B292" s="284"/>
      <c r="C292" s="296" t="s">
        <v>1615</v>
      </c>
      <c r="D292" s="260"/>
      <c r="E292" s="260"/>
      <c r="F292" s="259"/>
      <c r="G292" s="261"/>
      <c r="H292" s="252"/>
      <c r="I292" s="222"/>
      <c r="J292" s="262"/>
      <c r="L292" s="262"/>
      <c r="M292" s="262"/>
      <c r="N292" s="262"/>
      <c r="O292" s="262"/>
      <c r="P292" s="262"/>
      <c r="Q292" s="262"/>
      <c r="R292" s="308"/>
      <c r="S292" s="260" t="s">
        <v>389</v>
      </c>
      <c r="T292" s="259"/>
      <c r="U292" s="305"/>
      <c r="V292" s="172">
        <f t="shared" si="37"/>
        <v>292</v>
      </c>
      <c r="W292" s="173" t="str">
        <f t="shared" ref="W292" si="43">IF(R292="","未入力あり","✔")</f>
        <v>未入力あり</v>
      </c>
      <c r="Y292" s="127"/>
      <c r="Z292" s="219">
        <v>0</v>
      </c>
      <c r="AA292" s="216">
        <v>100</v>
      </c>
    </row>
    <row r="293" spans="1:27" ht="20.100000000000001" customHeight="1" thickBot="1">
      <c r="A293" s="264"/>
      <c r="B293" s="296"/>
      <c r="C293" s="191"/>
      <c r="D293" s="191"/>
      <c r="E293" s="191"/>
      <c r="F293" s="192"/>
      <c r="G293" s="193"/>
      <c r="H293" s="206"/>
      <c r="I293" s="212"/>
      <c r="J293" s="262"/>
      <c r="L293" s="262"/>
      <c r="M293" s="262"/>
      <c r="N293" s="262"/>
      <c r="O293" s="262"/>
      <c r="P293" s="262"/>
      <c r="Q293" s="262"/>
      <c r="R293" s="1091"/>
      <c r="S293" s="262"/>
      <c r="T293" s="259"/>
      <c r="U293" s="305"/>
      <c r="V293" s="172">
        <f t="shared" si="37"/>
        <v>293</v>
      </c>
      <c r="Y293" s="127"/>
      <c r="Z293" s="162"/>
      <c r="AA293" s="162"/>
    </row>
    <row r="294" spans="1:27" ht="20.100000000000001" customHeight="1" thickBot="1">
      <c r="A294" s="264"/>
      <c r="B294" s="296" t="s">
        <v>522</v>
      </c>
      <c r="C294" s="191"/>
      <c r="D294" s="191"/>
      <c r="E294" s="191"/>
      <c r="F294" s="192"/>
      <c r="G294" s="193"/>
      <c r="H294" s="206"/>
      <c r="I294" s="212"/>
      <c r="J294" s="262"/>
      <c r="L294" s="262"/>
      <c r="M294" s="262"/>
      <c r="N294" s="262"/>
      <c r="O294" s="262"/>
      <c r="P294" s="262"/>
      <c r="Q294" s="262"/>
      <c r="R294" s="43"/>
      <c r="S294" s="1327" t="s">
        <v>523</v>
      </c>
      <c r="T294" s="1328"/>
      <c r="U294" s="305"/>
      <c r="V294" s="172">
        <f t="shared" si="37"/>
        <v>294</v>
      </c>
      <c r="W294" s="173" t="str">
        <f>IF(R294="","未入力あり","✔")</f>
        <v>未入力あり</v>
      </c>
      <c r="Y294" s="127"/>
      <c r="Z294" s="162"/>
      <c r="AA294" s="162"/>
    </row>
    <row r="295" spans="1:27" ht="20.100000000000001" customHeight="1" thickBot="1">
      <c r="A295" s="264"/>
      <c r="B295" s="296" t="s">
        <v>524</v>
      </c>
      <c r="C295" s="191"/>
      <c r="D295" s="191"/>
      <c r="E295" s="191"/>
      <c r="F295" s="192"/>
      <c r="G295" s="193"/>
      <c r="H295" s="206"/>
      <c r="I295" s="212"/>
      <c r="J295" s="262"/>
      <c r="L295" s="262"/>
      <c r="M295" s="262"/>
      <c r="N295" s="262"/>
      <c r="O295" s="262"/>
      <c r="P295" s="262"/>
      <c r="Q295" s="262"/>
      <c r="R295" s="43"/>
      <c r="S295" s="1327" t="s">
        <v>523</v>
      </c>
      <c r="T295" s="1328"/>
      <c r="U295" s="305"/>
      <c r="V295" s="172">
        <f t="shared" si="37"/>
        <v>295</v>
      </c>
      <c r="W295" s="173" t="str">
        <f t="shared" ref="W295:W300" si="44">IF(R295="","未入力あり","✔")</f>
        <v>未入力あり</v>
      </c>
      <c r="Y295" s="127"/>
      <c r="Z295" s="162"/>
      <c r="AA295" s="162"/>
    </row>
    <row r="296" spans="1:27" ht="20.100000000000001" customHeight="1" thickBot="1">
      <c r="A296" s="264"/>
      <c r="B296" s="296" t="s">
        <v>525</v>
      </c>
      <c r="C296" s="191"/>
      <c r="D296" s="191"/>
      <c r="E296" s="191"/>
      <c r="F296" s="192"/>
      <c r="G296" s="193"/>
      <c r="H296" s="206"/>
      <c r="I296" s="212"/>
      <c r="J296" s="262"/>
      <c r="L296" s="262"/>
      <c r="M296" s="262"/>
      <c r="N296" s="262"/>
      <c r="O296" s="262"/>
      <c r="P296" s="262"/>
      <c r="Q296" s="262"/>
      <c r="R296" s="43"/>
      <c r="S296" s="1327" t="s">
        <v>523</v>
      </c>
      <c r="T296" s="1328"/>
      <c r="U296" s="305"/>
      <c r="V296" s="172">
        <f t="shared" si="37"/>
        <v>296</v>
      </c>
      <c r="W296" s="173" t="str">
        <f t="shared" si="44"/>
        <v>未入力あり</v>
      </c>
      <c r="Y296" s="127"/>
      <c r="Z296" s="162"/>
      <c r="AA296" s="162"/>
    </row>
    <row r="297" spans="1:27" ht="20.100000000000001" customHeight="1" thickBot="1">
      <c r="A297" s="264"/>
      <c r="B297" s="296" t="s">
        <v>526</v>
      </c>
      <c r="C297" s="191"/>
      <c r="D297" s="191"/>
      <c r="E297" s="191"/>
      <c r="F297" s="192"/>
      <c r="G297" s="193"/>
      <c r="H297" s="206"/>
      <c r="I297" s="212"/>
      <c r="J297" s="262"/>
      <c r="L297" s="262"/>
      <c r="M297" s="262"/>
      <c r="N297" s="262"/>
      <c r="O297" s="262"/>
      <c r="P297" s="262"/>
      <c r="Q297" s="262"/>
      <c r="R297" s="43"/>
      <c r="S297" s="1327" t="s">
        <v>523</v>
      </c>
      <c r="T297" s="1328"/>
      <c r="U297" s="305"/>
      <c r="V297" s="172">
        <f t="shared" si="37"/>
        <v>297</v>
      </c>
      <c r="W297" s="173" t="str">
        <f t="shared" ref="W297" si="45">IF(R297="","未入力あり","✔")</f>
        <v>未入力あり</v>
      </c>
      <c r="Y297" s="127"/>
      <c r="Z297" s="162"/>
      <c r="AA297" s="162"/>
    </row>
    <row r="298" spans="1:27" ht="20.100000000000001" customHeight="1" thickBot="1">
      <c r="A298" s="264"/>
      <c r="B298" s="296" t="s">
        <v>527</v>
      </c>
      <c r="C298" s="191"/>
      <c r="D298" s="191"/>
      <c r="E298" s="191"/>
      <c r="F298" s="192"/>
      <c r="G298" s="193"/>
      <c r="H298" s="206"/>
      <c r="I298" s="212"/>
      <c r="J298" s="262"/>
      <c r="L298" s="262"/>
      <c r="M298" s="262"/>
      <c r="N298" s="262"/>
      <c r="O298" s="262"/>
      <c r="P298" s="262"/>
      <c r="Q298" s="262"/>
      <c r="R298" s="43"/>
      <c r="S298" s="1327" t="s">
        <v>523</v>
      </c>
      <c r="T298" s="1328"/>
      <c r="U298" s="305"/>
      <c r="V298" s="172">
        <f t="shared" si="37"/>
        <v>298</v>
      </c>
      <c r="W298" s="173" t="str">
        <f t="shared" si="44"/>
        <v>未入力あり</v>
      </c>
      <c r="Y298" s="127"/>
      <c r="Z298" s="162"/>
      <c r="AA298" s="162"/>
    </row>
    <row r="299" spans="1:27" ht="20.100000000000001" customHeight="1" thickBot="1">
      <c r="A299" s="264"/>
      <c r="B299" s="296" t="s">
        <v>528</v>
      </c>
      <c r="C299" s="191"/>
      <c r="D299" s="191"/>
      <c r="E299" s="191"/>
      <c r="F299" s="192"/>
      <c r="G299" s="193"/>
      <c r="H299" s="206"/>
      <c r="I299" s="212"/>
      <c r="J299" s="262"/>
      <c r="L299" s="262"/>
      <c r="M299" s="262"/>
      <c r="N299" s="262"/>
      <c r="O299" s="262"/>
      <c r="P299" s="262"/>
      <c r="Q299" s="262"/>
      <c r="R299" s="43"/>
      <c r="S299" s="1327" t="s">
        <v>523</v>
      </c>
      <c r="T299" s="1328"/>
      <c r="U299" s="305"/>
      <c r="V299" s="172">
        <f t="shared" si="37"/>
        <v>299</v>
      </c>
      <c r="W299" s="173" t="str">
        <f t="shared" si="44"/>
        <v>未入力あり</v>
      </c>
      <c r="Y299" s="127"/>
      <c r="Z299" s="162"/>
      <c r="AA299" s="162"/>
    </row>
    <row r="300" spans="1:27" ht="20.100000000000001" customHeight="1" thickBot="1">
      <c r="A300" s="264"/>
      <c r="B300" s="296" t="s">
        <v>529</v>
      </c>
      <c r="C300" s="191"/>
      <c r="D300" s="191"/>
      <c r="E300" s="191"/>
      <c r="F300" s="192"/>
      <c r="G300" s="193"/>
      <c r="H300" s="206"/>
      <c r="I300" s="212"/>
      <c r="J300" s="262"/>
      <c r="L300" s="262"/>
      <c r="M300" s="262"/>
      <c r="N300" s="262"/>
      <c r="O300" s="262"/>
      <c r="P300" s="262"/>
      <c r="Q300" s="262"/>
      <c r="R300" s="43"/>
      <c r="S300" s="1327" t="s">
        <v>523</v>
      </c>
      <c r="T300" s="1328"/>
      <c r="U300" s="305"/>
      <c r="V300" s="172">
        <f t="shared" si="37"/>
        <v>300</v>
      </c>
      <c r="W300" s="173" t="str">
        <f t="shared" si="44"/>
        <v>未入力あり</v>
      </c>
      <c r="Y300" s="127"/>
      <c r="Z300" s="162"/>
      <c r="AA300" s="162"/>
    </row>
    <row r="301" spans="1:27" ht="20.100000000000001" customHeight="1" thickBot="1">
      <c r="A301" s="264"/>
      <c r="B301" s="296" t="s">
        <v>530</v>
      </c>
      <c r="C301" s="191"/>
      <c r="D301" s="191"/>
      <c r="E301" s="191"/>
      <c r="F301" s="192"/>
      <c r="G301" s="193"/>
      <c r="H301" s="206"/>
      <c r="I301" s="212"/>
      <c r="J301" s="262"/>
      <c r="L301" s="262"/>
      <c r="M301" s="262"/>
      <c r="N301" s="262"/>
      <c r="O301" s="262"/>
      <c r="P301" s="262"/>
      <c r="Q301" s="262"/>
      <c r="R301" s="43"/>
      <c r="S301" s="1327" t="s">
        <v>523</v>
      </c>
      <c r="T301" s="1328"/>
      <c r="U301" s="305"/>
      <c r="V301" s="172">
        <f t="shared" si="37"/>
        <v>301</v>
      </c>
      <c r="W301" s="173" t="str">
        <f t="shared" ref="W301" si="46">IF(R301="","未入力あり","✔")</f>
        <v>未入力あり</v>
      </c>
      <c r="Y301" s="127"/>
      <c r="Z301" s="162"/>
      <c r="AA301" s="162"/>
    </row>
    <row r="302" spans="1:27" ht="20.100000000000001" customHeight="1" thickBot="1">
      <c r="A302" s="264"/>
      <c r="B302" s="296"/>
      <c r="C302" s="191"/>
      <c r="D302" s="191"/>
      <c r="E302" s="191"/>
      <c r="F302" s="192"/>
      <c r="G302" s="193"/>
      <c r="H302" s="206"/>
      <c r="I302" s="212"/>
      <c r="J302" s="262"/>
      <c r="L302" s="262"/>
      <c r="M302" s="262"/>
      <c r="N302" s="262"/>
      <c r="O302" s="262"/>
      <c r="P302" s="262"/>
      <c r="Q302" s="262"/>
      <c r="R302" s="1091"/>
      <c r="S302" s="262"/>
      <c r="T302" s="259"/>
      <c r="U302" s="305"/>
      <c r="V302" s="172">
        <f t="shared" si="37"/>
        <v>302</v>
      </c>
      <c r="Y302" s="127"/>
      <c r="Z302" s="162"/>
      <c r="AA302" s="162"/>
    </row>
    <row r="303" spans="1:27" ht="20.100000000000001" customHeight="1" thickBot="1">
      <c r="A303" s="264"/>
      <c r="B303" s="296" t="s">
        <v>531</v>
      </c>
      <c r="C303" s="191"/>
      <c r="D303" s="191"/>
      <c r="E303" s="191"/>
      <c r="F303" s="192"/>
      <c r="G303" s="193"/>
      <c r="H303" s="206"/>
      <c r="I303" s="212"/>
      <c r="J303" s="262"/>
      <c r="L303" s="262"/>
      <c r="M303" s="262"/>
      <c r="N303" s="262"/>
      <c r="O303" s="262"/>
      <c r="P303" s="262"/>
      <c r="Q303" s="262"/>
      <c r="R303" s="43"/>
      <c r="S303" s="1327" t="s">
        <v>523</v>
      </c>
      <c r="T303" s="1328"/>
      <c r="U303" s="305"/>
      <c r="V303" s="172">
        <f t="shared" si="37"/>
        <v>303</v>
      </c>
      <c r="W303" s="173" t="str">
        <f t="shared" ref="W303:W304" si="47">IF(R303="","未入力あり","✔")</f>
        <v>未入力あり</v>
      </c>
      <c r="Y303" s="127"/>
      <c r="Z303" s="162"/>
      <c r="AA303" s="162"/>
    </row>
    <row r="304" spans="1:27" ht="20.100000000000001" customHeight="1" thickBot="1">
      <c r="A304" s="264"/>
      <c r="B304" s="296" t="s">
        <v>532</v>
      </c>
      <c r="C304" s="191"/>
      <c r="D304" s="191"/>
      <c r="E304" s="191"/>
      <c r="F304" s="192"/>
      <c r="G304" s="193"/>
      <c r="H304" s="206"/>
      <c r="I304" s="212"/>
      <c r="J304" s="262"/>
      <c r="L304" s="262"/>
      <c r="M304" s="262"/>
      <c r="N304" s="262"/>
      <c r="O304" s="262"/>
      <c r="P304" s="262"/>
      <c r="Q304" s="262"/>
      <c r="R304" s="43"/>
      <c r="S304" s="1327" t="s">
        <v>523</v>
      </c>
      <c r="T304" s="1328"/>
      <c r="U304" s="305"/>
      <c r="V304" s="172">
        <f t="shared" si="37"/>
        <v>304</v>
      </c>
      <c r="W304" s="173" t="str">
        <f t="shared" si="47"/>
        <v>未入力あり</v>
      </c>
      <c r="Y304" s="127"/>
      <c r="Z304" s="162"/>
      <c r="AA304" s="162"/>
    </row>
    <row r="305" spans="1:27" ht="20.100000000000001" customHeight="1">
      <c r="A305" s="190"/>
      <c r="B305" s="296"/>
      <c r="C305" s="191"/>
      <c r="D305" s="191"/>
      <c r="E305" s="191"/>
      <c r="F305" s="192"/>
      <c r="G305" s="193"/>
      <c r="H305" s="206"/>
      <c r="I305" s="212"/>
      <c r="J305" s="210"/>
      <c r="K305" s="210"/>
      <c r="L305" s="210"/>
      <c r="M305" s="210"/>
      <c r="N305" s="210"/>
      <c r="O305" s="210"/>
      <c r="P305" s="210"/>
      <c r="Q305" s="210"/>
      <c r="R305" s="1079"/>
      <c r="S305" s="210"/>
      <c r="T305" s="192"/>
      <c r="U305" s="205"/>
      <c r="V305" s="172">
        <f t="shared" si="37"/>
        <v>305</v>
      </c>
      <c r="Y305" s="127"/>
      <c r="Z305" s="162"/>
      <c r="AA305" s="162"/>
    </row>
    <row r="306" spans="1:27" ht="20.100000000000001" customHeight="1" thickBot="1">
      <c r="A306" s="307" t="s">
        <v>533</v>
      </c>
      <c r="B306" s="191"/>
      <c r="C306" s="191"/>
      <c r="D306" s="191"/>
      <c r="E306" s="191"/>
      <c r="F306" s="192"/>
      <c r="G306" s="193"/>
      <c r="H306" s="206"/>
      <c r="I306" s="212"/>
      <c r="J306" s="210"/>
      <c r="K306" s="210"/>
      <c r="L306" s="210"/>
      <c r="M306" s="210"/>
      <c r="N306" s="210"/>
      <c r="O306" s="210"/>
      <c r="P306" s="210"/>
      <c r="Q306" s="210"/>
      <c r="R306" s="1080"/>
      <c r="S306" s="210"/>
      <c r="T306" s="192"/>
      <c r="U306" s="205"/>
      <c r="V306" s="172">
        <f t="shared" si="37"/>
        <v>306</v>
      </c>
      <c r="Y306" s="127"/>
      <c r="Z306" s="162"/>
      <c r="AA306" s="162"/>
    </row>
    <row r="307" spans="1:27" ht="20.100000000000001" customHeight="1" thickBot="1">
      <c r="A307" s="190"/>
      <c r="B307" s="191" t="s">
        <v>534</v>
      </c>
      <c r="C307" s="191"/>
      <c r="D307" s="191"/>
      <c r="E307" s="191"/>
      <c r="F307" s="192"/>
      <c r="G307" s="193"/>
      <c r="H307" s="206"/>
      <c r="I307" s="212"/>
      <c r="J307" s="210"/>
      <c r="K307" s="210"/>
      <c r="L307" s="210"/>
      <c r="M307" s="210"/>
      <c r="N307" s="210"/>
      <c r="O307" s="210"/>
      <c r="P307" s="210"/>
      <c r="Q307" s="210"/>
      <c r="R307" s="43"/>
      <c r="S307" s="1327" t="s">
        <v>523</v>
      </c>
      <c r="T307" s="1328"/>
      <c r="U307" s="205"/>
      <c r="V307" s="172">
        <f t="shared" si="37"/>
        <v>307</v>
      </c>
      <c r="W307" s="173" t="str">
        <f t="shared" ref="W307:W310" si="48">IF(R307="","未入力あり","✔")</f>
        <v>未入力あり</v>
      </c>
      <c r="Y307" s="127"/>
      <c r="Z307" s="162"/>
      <c r="AA307" s="162"/>
    </row>
    <row r="308" spans="1:27" ht="20.100000000000001" customHeight="1" thickBot="1">
      <c r="A308" s="190"/>
      <c r="B308" s="191"/>
      <c r="C308" s="191" t="s">
        <v>535</v>
      </c>
      <c r="D308" s="191"/>
      <c r="E308" s="191"/>
      <c r="F308" s="192"/>
      <c r="G308" s="193"/>
      <c r="H308" s="206"/>
      <c r="I308" s="212"/>
      <c r="J308" s="210"/>
      <c r="K308" s="210"/>
      <c r="L308" s="210"/>
      <c r="M308" s="210"/>
      <c r="N308" s="210"/>
      <c r="O308" s="210"/>
      <c r="P308" s="210"/>
      <c r="Q308" s="210"/>
      <c r="R308" s="43"/>
      <c r="S308" s="1327" t="s">
        <v>523</v>
      </c>
      <c r="T308" s="1328"/>
      <c r="U308" s="205"/>
      <c r="V308" s="172">
        <f t="shared" si="37"/>
        <v>308</v>
      </c>
      <c r="W308" s="173" t="str">
        <f t="shared" si="48"/>
        <v>未入力あり</v>
      </c>
      <c r="Y308" s="127"/>
      <c r="Z308" s="162"/>
      <c r="AA308" s="162"/>
    </row>
    <row r="309" spans="1:27" ht="20.100000000000001" customHeight="1" thickBot="1">
      <c r="A309" s="190"/>
      <c r="B309" s="191"/>
      <c r="C309" s="191" t="s">
        <v>536</v>
      </c>
      <c r="D309" s="191"/>
      <c r="E309" s="191"/>
      <c r="F309" s="192"/>
      <c r="G309" s="193"/>
      <c r="H309" s="206"/>
      <c r="I309" s="212"/>
      <c r="J309" s="210"/>
      <c r="K309" s="210"/>
      <c r="L309" s="210"/>
      <c r="M309" s="210"/>
      <c r="N309" s="210"/>
      <c r="O309" s="210"/>
      <c r="P309" s="210"/>
      <c r="Q309" s="210"/>
      <c r="R309" s="43"/>
      <c r="S309" s="1327" t="s">
        <v>523</v>
      </c>
      <c r="T309" s="1328"/>
      <c r="U309" s="205"/>
      <c r="V309" s="172">
        <f t="shared" si="37"/>
        <v>309</v>
      </c>
      <c r="W309" s="173" t="str">
        <f t="shared" si="48"/>
        <v>未入力あり</v>
      </c>
      <c r="Y309" s="127"/>
      <c r="Z309" s="162"/>
      <c r="AA309" s="162"/>
    </row>
    <row r="310" spans="1:27" ht="20.100000000000001" customHeight="1" thickBot="1">
      <c r="A310" s="190"/>
      <c r="B310" s="191"/>
      <c r="C310" s="191"/>
      <c r="D310" s="191" t="s">
        <v>537</v>
      </c>
      <c r="E310" s="191"/>
      <c r="F310" s="192"/>
      <c r="G310" s="193"/>
      <c r="H310" s="206"/>
      <c r="I310" s="212"/>
      <c r="J310" s="210"/>
      <c r="K310" s="210"/>
      <c r="L310" s="210"/>
      <c r="M310" s="210"/>
      <c r="N310" s="210"/>
      <c r="O310" s="210"/>
      <c r="P310" s="210"/>
      <c r="Q310" s="210"/>
      <c r="R310" s="308"/>
      <c r="S310" s="191" t="s">
        <v>538</v>
      </c>
      <c r="T310" s="192"/>
      <c r="U310" s="205"/>
      <c r="V310" s="172">
        <f t="shared" si="37"/>
        <v>310</v>
      </c>
      <c r="W310" s="173" t="str">
        <f t="shared" si="48"/>
        <v>未入力あり</v>
      </c>
      <c r="Y310" s="127"/>
      <c r="Z310" s="219">
        <v>0</v>
      </c>
      <c r="AA310" s="216">
        <v>120</v>
      </c>
    </row>
    <row r="311" spans="1:27" ht="20.100000000000001" customHeight="1">
      <c r="A311" s="190"/>
      <c r="B311" s="191"/>
      <c r="C311" s="191"/>
      <c r="D311" s="191"/>
      <c r="E311" s="191"/>
      <c r="F311" s="192"/>
      <c r="G311" s="193"/>
      <c r="H311" s="206"/>
      <c r="I311" s="212"/>
      <c r="J311" s="210"/>
      <c r="K311" s="210"/>
      <c r="L311" s="210"/>
      <c r="M311" s="210"/>
      <c r="N311" s="210"/>
      <c r="O311" s="210"/>
      <c r="P311" s="210"/>
      <c r="Q311" s="210"/>
      <c r="R311" s="1079"/>
      <c r="S311" s="210"/>
      <c r="T311" s="192"/>
      <c r="U311" s="205"/>
      <c r="V311" s="172">
        <f t="shared" si="37"/>
        <v>311</v>
      </c>
      <c r="Y311" s="127"/>
      <c r="Z311" s="162"/>
      <c r="AA311" s="162"/>
    </row>
    <row r="312" spans="1:27" ht="20.100000000000001" customHeight="1" thickBot="1">
      <c r="A312" s="190" t="s">
        <v>539</v>
      </c>
      <c r="B312" s="191"/>
      <c r="C312" s="191"/>
      <c r="D312" s="191"/>
      <c r="E312" s="191"/>
      <c r="F312" s="192"/>
      <c r="G312" s="193"/>
      <c r="H312" s="206"/>
      <c r="I312" s="212"/>
      <c r="J312" s="210"/>
      <c r="K312" s="210"/>
      <c r="L312" s="210"/>
      <c r="M312" s="210"/>
      <c r="N312" s="210"/>
      <c r="O312" s="210"/>
      <c r="P312" s="210"/>
      <c r="Q312" s="210"/>
      <c r="R312" s="1080"/>
      <c r="S312" s="210"/>
      <c r="T312" s="192"/>
      <c r="U312" s="205"/>
      <c r="V312" s="172">
        <f t="shared" si="37"/>
        <v>312</v>
      </c>
      <c r="Y312" s="127"/>
      <c r="Z312" s="162"/>
      <c r="AA312" s="162"/>
    </row>
    <row r="313" spans="1:27" ht="20.100000000000001" customHeight="1" thickBot="1">
      <c r="A313" s="190"/>
      <c r="B313" s="191" t="s">
        <v>540</v>
      </c>
      <c r="C313" s="191"/>
      <c r="D313" s="191"/>
      <c r="E313" s="191"/>
      <c r="F313" s="192"/>
      <c r="G313" s="193"/>
      <c r="H313" s="206"/>
      <c r="I313" s="212"/>
      <c r="J313" s="210"/>
      <c r="K313" s="210"/>
      <c r="L313" s="210"/>
      <c r="M313" s="210"/>
      <c r="N313" s="210"/>
      <c r="O313" s="210"/>
      <c r="P313" s="210"/>
      <c r="Q313" s="210"/>
      <c r="R313" s="43"/>
      <c r="S313" s="1327" t="s">
        <v>523</v>
      </c>
      <c r="T313" s="1328"/>
      <c r="U313" s="205"/>
      <c r="V313" s="172">
        <f t="shared" si="37"/>
        <v>313</v>
      </c>
      <c r="W313" s="173" t="str">
        <f t="shared" ref="W313:W314" si="49">IF(R313="","未入力あり","✔")</f>
        <v>未入力あり</v>
      </c>
      <c r="Y313" s="127"/>
      <c r="Z313" s="162"/>
      <c r="AA313" s="162"/>
    </row>
    <row r="314" spans="1:27" ht="20.100000000000001" customHeight="1" thickBot="1">
      <c r="A314" s="190"/>
      <c r="B314" s="191" t="s">
        <v>541</v>
      </c>
      <c r="C314" s="191"/>
      <c r="D314" s="191"/>
      <c r="E314" s="191"/>
      <c r="F314" s="192"/>
      <c r="G314" s="193"/>
      <c r="H314" s="206"/>
      <c r="I314" s="212"/>
      <c r="J314" s="210"/>
      <c r="K314" s="210"/>
      <c r="L314" s="210"/>
      <c r="M314" s="210"/>
      <c r="N314" s="210"/>
      <c r="O314" s="210"/>
      <c r="P314" s="210"/>
      <c r="Q314" s="210"/>
      <c r="R314" s="43"/>
      <c r="S314" s="1327" t="s">
        <v>523</v>
      </c>
      <c r="T314" s="1328"/>
      <c r="U314" s="205"/>
      <c r="V314" s="172">
        <f t="shared" si="37"/>
        <v>314</v>
      </c>
      <c r="W314" s="173" t="str">
        <f t="shared" si="49"/>
        <v>未入力あり</v>
      </c>
      <c r="Y314" s="127"/>
      <c r="Z314" s="162"/>
      <c r="AA314" s="162"/>
    </row>
    <row r="315" spans="1:27" ht="20.100000000000001" customHeight="1">
      <c r="A315" s="190" t="s">
        <v>542</v>
      </c>
      <c r="B315" s="191"/>
      <c r="C315" s="191"/>
      <c r="D315" s="191"/>
      <c r="E315" s="191"/>
      <c r="F315" s="192"/>
      <c r="G315" s="193"/>
      <c r="H315" s="206"/>
      <c r="I315" s="212"/>
      <c r="J315" s="210"/>
      <c r="K315" s="210"/>
      <c r="L315" s="210"/>
      <c r="M315" s="210"/>
      <c r="N315" s="210"/>
      <c r="O315" s="210"/>
      <c r="P315" s="210"/>
      <c r="Q315" s="210"/>
      <c r="R315" s="1079"/>
      <c r="S315" s="210"/>
      <c r="T315" s="192"/>
      <c r="U315" s="205"/>
      <c r="V315" s="172">
        <f t="shared" si="37"/>
        <v>315</v>
      </c>
      <c r="Y315" s="127"/>
      <c r="Z315" s="162"/>
      <c r="AA315" s="162"/>
    </row>
    <row r="316" spans="1:27" ht="20.100000000000001" customHeight="1">
      <c r="A316" s="258"/>
      <c r="B316" s="260"/>
      <c r="C316" s="260"/>
      <c r="D316" s="260"/>
      <c r="E316" s="260"/>
      <c r="F316" s="259"/>
      <c r="G316" s="261"/>
      <c r="H316" s="252"/>
      <c r="I316" s="222"/>
      <c r="J316" s="262"/>
      <c r="K316" s="262"/>
      <c r="L316" s="262"/>
      <c r="M316" s="262"/>
      <c r="N316" s="262"/>
      <c r="O316" s="262"/>
      <c r="P316" s="262"/>
      <c r="Q316" s="262"/>
      <c r="R316" s="1078"/>
      <c r="S316" s="262"/>
      <c r="T316" s="259"/>
      <c r="U316" s="305"/>
      <c r="V316" s="172">
        <f t="shared" si="37"/>
        <v>316</v>
      </c>
      <c r="Y316" s="127"/>
      <c r="Z316" s="162"/>
      <c r="AA316" s="162"/>
    </row>
    <row r="317" spans="1:27" ht="20.100000000000001" customHeight="1" thickBot="1">
      <c r="A317" s="258" t="s">
        <v>543</v>
      </c>
      <c r="B317" s="260"/>
      <c r="C317" s="260"/>
      <c r="D317" s="260"/>
      <c r="E317" s="260"/>
      <c r="F317" s="259"/>
      <c r="G317" s="261"/>
      <c r="H317" s="252"/>
      <c r="I317" s="222"/>
      <c r="J317" s="262"/>
      <c r="K317" s="262"/>
      <c r="L317" s="262"/>
      <c r="M317" s="262"/>
      <c r="N317" s="262"/>
      <c r="O317" s="262"/>
      <c r="P317" s="262"/>
      <c r="Q317" s="262"/>
      <c r="R317" s="1078"/>
      <c r="S317" s="262"/>
      <c r="T317" s="259"/>
      <c r="U317" s="305"/>
      <c r="V317" s="172">
        <f t="shared" si="37"/>
        <v>317</v>
      </c>
      <c r="Y317" s="127"/>
      <c r="Z317" s="162"/>
      <c r="AA317" s="162"/>
    </row>
    <row r="318" spans="1:27" ht="20.100000000000001" customHeight="1" thickBot="1">
      <c r="A318" s="190"/>
      <c r="B318" s="191" t="s">
        <v>544</v>
      </c>
      <c r="C318" s="191"/>
      <c r="D318" s="191"/>
      <c r="E318" s="191"/>
      <c r="F318" s="192"/>
      <c r="G318" s="193"/>
      <c r="H318" s="206"/>
      <c r="I318" s="212"/>
      <c r="J318" s="210"/>
      <c r="K318" s="210"/>
      <c r="L318" s="210"/>
      <c r="M318" s="210"/>
      <c r="N318" s="210"/>
      <c r="O318" s="210"/>
      <c r="P318" s="210"/>
      <c r="Q318" s="210"/>
      <c r="R318" s="43"/>
      <c r="S318" s="1327" t="s">
        <v>523</v>
      </c>
      <c r="T318" s="1328"/>
      <c r="U318" s="205"/>
      <c r="V318" s="172">
        <f t="shared" si="37"/>
        <v>318</v>
      </c>
      <c r="W318" s="173" t="str">
        <f t="shared" ref="W318" si="50">IF(R318="","未入力あり","✔")</f>
        <v>未入力あり</v>
      </c>
      <c r="Y318" s="123"/>
      <c r="Z318" s="162"/>
      <c r="AA318" s="162"/>
    </row>
    <row r="319" spans="1:27" ht="20.100000000000001" customHeight="1">
      <c r="Z319" s="162"/>
      <c r="AA319" s="162"/>
    </row>
    <row r="320" spans="1:27" ht="20.100000000000001" customHeight="1">
      <c r="Z320" s="162"/>
      <c r="AA320" s="162"/>
    </row>
    <row r="321" spans="26:27" ht="20.100000000000001" customHeight="1">
      <c r="Z321" s="162"/>
      <c r="AA321" s="162"/>
    </row>
    <row r="322" spans="26:27" ht="20.100000000000001" customHeight="1">
      <c r="Z322" s="162"/>
      <c r="AA322" s="162"/>
    </row>
    <row r="323" spans="26:27" ht="20.100000000000001" customHeight="1">
      <c r="Z323" s="162"/>
      <c r="AA323" s="162"/>
    </row>
    <row r="324" spans="26:27" ht="20.100000000000001" customHeight="1">
      <c r="Z324" s="162"/>
      <c r="AA324" s="162"/>
    </row>
    <row r="325" spans="26:27" ht="20.100000000000001" customHeight="1">
      <c r="Z325" s="162"/>
      <c r="AA325" s="162"/>
    </row>
    <row r="326" spans="26:27" ht="20.100000000000001" customHeight="1">
      <c r="Z326" s="162"/>
      <c r="AA326" s="162"/>
    </row>
    <row r="327" spans="26:27" ht="20.100000000000001" customHeight="1">
      <c r="Z327" s="162"/>
      <c r="AA327" s="162"/>
    </row>
    <row r="328" spans="26:27" ht="20.100000000000001" customHeight="1">
      <c r="Z328" s="162"/>
      <c r="AA328" s="162"/>
    </row>
    <row r="329" spans="26:27" ht="20.100000000000001" customHeight="1">
      <c r="Z329" s="162"/>
      <c r="AA329" s="162"/>
    </row>
    <row r="330" spans="26:27" ht="20.100000000000001" customHeight="1">
      <c r="Z330" s="162"/>
      <c r="AA330" s="162"/>
    </row>
    <row r="331" spans="26:27" ht="20.100000000000001" customHeight="1">
      <c r="Z331" s="162"/>
      <c r="AA331" s="162"/>
    </row>
    <row r="332" spans="26:27" ht="20.100000000000001" customHeight="1">
      <c r="Z332" s="162"/>
      <c r="AA332" s="162"/>
    </row>
    <row r="333" spans="26:27" ht="20.100000000000001" customHeight="1">
      <c r="Z333" s="162"/>
      <c r="AA333" s="162"/>
    </row>
    <row r="334" spans="26:27" ht="20.100000000000001" customHeight="1">
      <c r="Z334" s="162"/>
      <c r="AA334" s="162"/>
    </row>
    <row r="335" spans="26:27" ht="20.100000000000001" customHeight="1">
      <c r="Z335" s="162"/>
      <c r="AA335" s="162"/>
    </row>
  </sheetData>
  <sheetProtection algorithmName="SHA-512" hashValue="4jaoFrND2B7P0AbsPyVrIeCwO3Y/wKJe1dP6fiRzgn0rYAWFpSmPZ9IJxvSSvZw4W1sgCPf32ZsJTAHEE3oWJQ==" saltValue="6/4Zd87AxbUJKugFwXsDEg==" spinCount="100000" sheet="1" selectLockedCells="1"/>
  <mergeCells count="43">
    <mergeCell ref="E224:J224"/>
    <mergeCell ref="E260:J260"/>
    <mergeCell ref="S309:T309"/>
    <mergeCell ref="E245:J245"/>
    <mergeCell ref="D232:J232"/>
    <mergeCell ref="E233:J233"/>
    <mergeCell ref="S307:T307"/>
    <mergeCell ref="S308:T308"/>
    <mergeCell ref="S304:T304"/>
    <mergeCell ref="S297:T297"/>
    <mergeCell ref="S301:T301"/>
    <mergeCell ref="Z204:Z205"/>
    <mergeCell ref="V1:W5"/>
    <mergeCell ref="Z13:Z23"/>
    <mergeCell ref="I16:T16"/>
    <mergeCell ref="H18:T18"/>
    <mergeCell ref="H19:T19"/>
    <mergeCell ref="A2:U2"/>
    <mergeCell ref="H9:T9"/>
    <mergeCell ref="H21:T21"/>
    <mergeCell ref="H20:T20"/>
    <mergeCell ref="H17:T17"/>
    <mergeCell ref="A3:U3"/>
    <mergeCell ref="H11:T11"/>
    <mergeCell ref="I15:T15"/>
    <mergeCell ref="H22:T22"/>
    <mergeCell ref="C189:H189"/>
    <mergeCell ref="I5:J5"/>
    <mergeCell ref="E255:J255"/>
    <mergeCell ref="S314:T314"/>
    <mergeCell ref="S318:T318"/>
    <mergeCell ref="E258:J258"/>
    <mergeCell ref="S303:T303"/>
    <mergeCell ref="S294:T294"/>
    <mergeCell ref="S295:T295"/>
    <mergeCell ref="S296:T296"/>
    <mergeCell ref="S298:T298"/>
    <mergeCell ref="S299:T299"/>
    <mergeCell ref="S300:T300"/>
    <mergeCell ref="D33:T33"/>
    <mergeCell ref="C182:H182"/>
    <mergeCell ref="D211:R211"/>
    <mergeCell ref="S313:T313"/>
  </mergeCells>
  <phoneticPr fontId="8" type="Hiragana"/>
  <conditionalFormatting sqref="V1">
    <cfRule type="cellIs" dxfId="65" priority="213" stopIfTrue="1" operator="equal">
      <formula>"↓　このシートには未入力があります。「未入力あり」の行を確認してください。"</formula>
    </cfRule>
    <cfRule type="cellIs" dxfId="64" priority="214" stopIfTrue="1" operator="equal">
      <formula>"未入力あり"</formula>
    </cfRule>
  </conditionalFormatting>
  <conditionalFormatting sqref="W288 W290:W291 W293:W296 W298:W300 W302:W1048576 W6:W205 W212:W220">
    <cfRule type="cellIs" dxfId="63" priority="14" stopIfTrue="1" operator="equal">
      <formula>"未入力あり"</formula>
    </cfRule>
  </conditionalFormatting>
  <conditionalFormatting sqref="W209:W210">
    <cfRule type="cellIs" dxfId="62" priority="56" stopIfTrue="1" operator="equal">
      <formula>"未入力あり"</formula>
    </cfRule>
  </conditionalFormatting>
  <conditionalFormatting sqref="W224:W225 W227">
    <cfRule type="cellIs" dxfId="61" priority="42" stopIfTrue="1" operator="equal">
      <formula>"未入力あり"</formula>
    </cfRule>
  </conditionalFormatting>
  <conditionalFormatting sqref="W229:W230">
    <cfRule type="cellIs" dxfId="60" priority="44" stopIfTrue="1" operator="equal">
      <formula>"未入力あり"</formula>
    </cfRule>
  </conditionalFormatting>
  <conditionalFormatting sqref="W233:W234 W236:W237">
    <cfRule type="cellIs" dxfId="59" priority="43" stopIfTrue="1" operator="equal">
      <formula>"未入力あり"</formula>
    </cfRule>
  </conditionalFormatting>
  <conditionalFormatting sqref="W239:W243">
    <cfRule type="cellIs" dxfId="58" priority="40" stopIfTrue="1" operator="equal">
      <formula>"未入力あり"</formula>
    </cfRule>
  </conditionalFormatting>
  <conditionalFormatting sqref="W245:W246">
    <cfRule type="cellIs" dxfId="57" priority="30" stopIfTrue="1" operator="equal">
      <formula>"未入力あり"</formula>
    </cfRule>
  </conditionalFormatting>
  <conditionalFormatting sqref="W249:W250 W252:W253">
    <cfRule type="cellIs" dxfId="56" priority="41" stopIfTrue="1" operator="equal">
      <formula>"未入力あり"</formula>
    </cfRule>
  </conditionalFormatting>
  <conditionalFormatting sqref="W255:W256">
    <cfRule type="cellIs" dxfId="55" priority="34" stopIfTrue="1" operator="equal">
      <formula>"未入力あり"</formula>
    </cfRule>
  </conditionalFormatting>
  <conditionalFormatting sqref="W258">
    <cfRule type="cellIs" dxfId="54" priority="13" stopIfTrue="1" operator="equal">
      <formula>"未入力あり"</formula>
    </cfRule>
  </conditionalFormatting>
  <conditionalFormatting sqref="W260:W261">
    <cfRule type="cellIs" dxfId="53" priority="35" stopIfTrue="1" operator="equal">
      <formula>"未入力あり"</formula>
    </cfRule>
  </conditionalFormatting>
  <conditionalFormatting sqref="W266:W272">
    <cfRule type="cellIs" dxfId="52" priority="39" stopIfTrue="1" operator="equal">
      <formula>"未入力あり"</formula>
    </cfRule>
  </conditionalFormatting>
  <conditionalFormatting sqref="W275:W282">
    <cfRule type="cellIs" dxfId="51" priority="31" stopIfTrue="1" operator="equal">
      <formula>"未入力あり"</formula>
    </cfRule>
  </conditionalFormatting>
  <conditionalFormatting sqref="W284:W286">
    <cfRule type="cellIs" dxfId="50" priority="37" stopIfTrue="1" operator="equal">
      <formula>"未入力あり"</formula>
    </cfRule>
  </conditionalFormatting>
  <conditionalFormatting sqref="W206:W207">
    <cfRule type="cellIs" dxfId="49" priority="12" stopIfTrue="1" operator="equal">
      <formula>"未入力あり"</formula>
    </cfRule>
  </conditionalFormatting>
  <conditionalFormatting sqref="W211">
    <cfRule type="cellIs" dxfId="48" priority="11" stopIfTrue="1" operator="equal">
      <formula>"未入力あり"</formula>
    </cfRule>
  </conditionalFormatting>
  <conditionalFormatting sqref="W289">
    <cfRule type="cellIs" dxfId="47" priority="10" stopIfTrue="1" operator="equal">
      <formula>"未入力あり"</formula>
    </cfRule>
  </conditionalFormatting>
  <conditionalFormatting sqref="W292">
    <cfRule type="cellIs" dxfId="46" priority="9" stopIfTrue="1" operator="equal">
      <formula>"未入力あり"</formula>
    </cfRule>
  </conditionalFormatting>
  <conditionalFormatting sqref="W297">
    <cfRule type="cellIs" dxfId="45" priority="8" stopIfTrue="1" operator="equal">
      <formula>"未入力あり"</formula>
    </cfRule>
  </conditionalFormatting>
  <conditionalFormatting sqref="W301">
    <cfRule type="cellIs" dxfId="44" priority="7" stopIfTrue="1" operator="equal">
      <formula>"未入力あり"</formula>
    </cfRule>
  </conditionalFormatting>
  <conditionalFormatting sqref="W226">
    <cfRule type="cellIs" dxfId="43" priority="6" stopIfTrue="1" operator="equal">
      <formula>"未入力あり"</formula>
    </cfRule>
  </conditionalFormatting>
  <conditionalFormatting sqref="W231">
    <cfRule type="cellIs" dxfId="42" priority="5" stopIfTrue="1" operator="equal">
      <formula>"未入力あり"</formula>
    </cfRule>
  </conditionalFormatting>
  <conditionalFormatting sqref="W235">
    <cfRule type="cellIs" dxfId="41" priority="4" stopIfTrue="1" operator="equal">
      <formula>"未入力あり"</formula>
    </cfRule>
  </conditionalFormatting>
  <conditionalFormatting sqref="W247">
    <cfRule type="cellIs" dxfId="40" priority="3" stopIfTrue="1" operator="equal">
      <formula>"未入力あり"</formula>
    </cfRule>
  </conditionalFormatting>
  <conditionalFormatting sqref="W251">
    <cfRule type="cellIs" dxfId="39" priority="2" stopIfTrue="1" operator="equal">
      <formula>"未入力あり"</formula>
    </cfRule>
  </conditionalFormatting>
  <conditionalFormatting sqref="W262">
    <cfRule type="cellIs" dxfId="38" priority="1" stopIfTrue="1" operator="equal">
      <formula>"未入力あり"</formula>
    </cfRule>
  </conditionalFormatting>
  <dataValidations xWindow="1108" yWindow="615" count="18">
    <dataValidation operator="greaterThanOrEqual" allowBlank="1" showInputMessage="1" showErrorMessage="1" error="整数を入力" sqref="R213" xr:uid="{00000000-0002-0000-0400-000000000000}"/>
    <dataValidation type="list" allowBlank="1" showInputMessage="1" showErrorMessage="1" error="選択肢から選んでください" sqref="R307:R309 R313:R314 R303:R304 R318 R294:R301" xr:uid="{00000000-0002-0000-0400-000001000000}">
      <formula1>"はい,いいえ"</formula1>
    </dataValidation>
    <dataValidation type="list" allowBlank="1" showInputMessage="1" showErrorMessage="1" error="選択肢から選んでください" sqref="H200:H202" xr:uid="{00000000-0002-0000-0400-000002000000}">
      <formula1>"あり,なし"</formula1>
    </dataValidation>
    <dataValidation type="list" allowBlank="1" showInputMessage="1" showErrorMessage="1" error="選択肢から選んでください" sqref="R198" xr:uid="{00000000-0002-0000-0400-000003000000}">
      <formula1>"可,否"</formula1>
    </dataValidation>
    <dataValidation type="custom" imeMode="disabled" allowBlank="1" showInputMessage="1" showErrorMessage="1" error="半角で入力してください" prompt="〒は入れず_x000a_XXX-XXXXで半角入力" sqref="H14" xr:uid="{00000000-0002-0000-0400-000004000000}">
      <formula1>LEN(H14)=LENB(H14)</formula1>
    </dataValidation>
    <dataValidation allowBlank="1" showInputMessage="1" showErrorMessage="1" prompt="表紙シートの病院名を反映" sqref="H9:T10" xr:uid="{00000000-0002-0000-0400-000005000000}"/>
    <dataValidation type="custom" imeMode="hiragana" allowBlank="1" showInputMessage="1" showErrorMessage="1" error="ひらながで入力してください" prompt="ひらがなで入力" sqref="H11:T11" xr:uid="{00000000-0002-0000-0400-000006000000}">
      <formula1>H11=PHONETIC(H11)</formula1>
    </dataValidation>
    <dataValidation type="custom" imeMode="disabled" allowBlank="1" showInputMessage="1" showErrorMessage="1" error="半角で入力してください" prompt="アドレスは、手入力せずにホームページからコピーしてください" sqref="H20:T20" xr:uid="{00000000-0002-0000-0400-000007000000}">
      <formula1>LEN(H20)=LENB(H20)</formula1>
    </dataValidation>
    <dataValidation type="custom" imeMode="hiragana" allowBlank="1" showInputMessage="1" showErrorMessage="1" error="ひらがなで入力してください" prompt="市区町村以下のよみがなをひらがなで入力" sqref="I16" xr:uid="{00000000-0002-0000-0400-000008000000}">
      <formula1>I16=PHONETIC(I16)</formula1>
    </dataValidation>
    <dataValidation type="custom" imeMode="disabled" allowBlank="1" showInputMessage="1" showErrorMessage="1" error="半角で入力してください" prompt="電話番号はハイフン「-」を含め、半角で入力_x000a_XXX-XXXX-XXXX" sqref="H17:T18" xr:uid="{00000000-0002-0000-0400-000009000000}">
      <formula1>LEN(H17)=LENB(H17)</formula1>
    </dataValidation>
    <dataValidation type="custom" imeMode="disabled" allowBlank="1" showInputMessage="1" showErrorMessage="1" error="半角で入力してください" prompt="半角で入力" sqref="H19:T19" xr:uid="{00000000-0002-0000-0400-00000A000000}">
      <formula1>LEN(H19)=LENB(H19)</formula1>
    </dataValidation>
    <dataValidation type="list" allowBlank="1" showInputMessage="1" showErrorMessage="1" error="選択肢から選んでください" prompt="都道府県を選択" sqref="H15" xr:uid="{00000000-0002-0000-0400-00000B000000}">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5:T15" xr:uid="{00000000-0002-0000-0400-00000C000000}"/>
    <dataValidation type="whole" errorStyle="warning" allowBlank="1" showInputMessage="1" showErrorMessage="1" errorTitle="入力値を要確認！" error="想定を超えた数値が入力されています。ご確認ください。" sqref="R229:R231 R233:R237 R239:R243 R245:R247 R249:R253 R255:R256 R258 R260:R262 R266:R272 R275:R282 R284:R286 R288:R292 R216:R218 R209:R210 R310 R206:R207 R224:R227 R26:R32" xr:uid="{00000000-0002-0000-0400-00000D000000}">
      <formula1>0</formula1>
      <formula2>AA26</formula2>
    </dataValidation>
    <dataValidation type="whole" errorStyle="warning" allowBlank="1" showInputMessage="1" showErrorMessage="1" errorTitle="入力値を要確認！" error="想定を超えた数値が入力されています。ご確認ください。" sqref="R194:R196 R178:R191 R153:R174 R149:R150 R66:R146 R38:R62" xr:uid="{00000000-0002-0000-0400-00000E000000}">
      <formula1>0</formula1>
      <formula2>AC38</formula2>
    </dataValidation>
    <dataValidation type="whole" errorStyle="warning" allowBlank="1" showInputMessage="1" showErrorMessage="1" errorTitle="入力値を要確認！" error="想定を超えた数値が入力されています。ご確認ください。" sqref="I38:I62 I66:I146 I149:I150 I153:I174 I178:I191 I194:I196" xr:uid="{00000000-0002-0000-0400-00000F000000}">
      <formula1>0</formula1>
      <formula2>AA38</formula2>
    </dataValidation>
    <dataValidation type="whole" errorStyle="warning" allowBlank="1" showInputMessage="1" showErrorMessage="1" errorTitle="入力値を要確認！" error="想定を超えた数値が入力されています。ご確認ください。" sqref="N200:N202" xr:uid="{00000000-0002-0000-0400-000010000000}">
      <formula1>0</formula1>
      <formula2>AA200</formula2>
    </dataValidation>
    <dataValidation type="list" allowBlank="1" showInputMessage="1" showErrorMessage="1" prompt="新規指定・指定更新・現況報告を選択してください" sqref="G5" xr:uid="{00000000-0002-0000-0400-000011000000}">
      <formula1>"新規指定,指定更新,現況報告"</formula1>
    </dataValidation>
  </dataValidations>
  <printOptions horizontalCentered="1"/>
  <pageMargins left="0.39370078740157483" right="0.39370078740157483" top="0.59055118110236227" bottom="0.59055118110236227" header="0.35433070866141736" footer="0.27559055118110237"/>
  <pageSetup paperSize="8" scale="59" fitToHeight="0" orientation="portrait" cellComments="asDisplayed" r:id="rId1"/>
  <headerFooter>
    <oddFooter>&amp;C&amp;P/&amp;N&amp;R&amp;A</oddFooter>
  </headerFooter>
  <rowBreaks count="2" manualBreakCount="2">
    <brk id="84" max="22" man="1"/>
    <brk id="151" max="16383" man="1"/>
  </rowBreaks>
  <colBreaks count="1" manualBreakCount="1">
    <brk id="2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pageSetUpPr fitToPage="1"/>
  </sheetPr>
  <dimension ref="A1:U353"/>
  <sheetViews>
    <sheetView view="pageBreakPreview" topLeftCell="A7" zoomScale="85" zoomScaleNormal="55" zoomScaleSheetLayoutView="85" workbookViewId="0">
      <selection activeCell="J13" sqref="J13"/>
    </sheetView>
  </sheetViews>
  <sheetFormatPr defaultColWidth="9" defaultRowHeight="13.2"/>
  <cols>
    <col min="1" max="1" width="4.33203125" style="314" customWidth="1"/>
    <col min="2" max="5" width="4.109375" style="314" customWidth="1"/>
    <col min="6" max="6" width="6.21875" style="314" customWidth="1"/>
    <col min="7" max="7" width="4.109375" style="314" customWidth="1"/>
    <col min="8" max="8" width="118.6640625" style="828" customWidth="1"/>
    <col min="9" max="9" width="9.88671875" style="310" customWidth="1"/>
    <col min="10" max="10" width="13.109375" style="828" customWidth="1"/>
    <col min="11" max="11" width="55.33203125" style="828" customWidth="1"/>
    <col min="12" max="12" width="2.33203125" style="311" customWidth="1"/>
    <col min="13" max="13" width="9" style="312"/>
    <col min="14" max="14" width="1" style="312" customWidth="1"/>
    <col min="15" max="15" width="73.109375" style="313" customWidth="1"/>
    <col min="16" max="16" width="9" style="149" customWidth="1"/>
    <col min="17" max="19" width="9" style="149" hidden="1" customWidth="1"/>
    <col min="20" max="20" width="9" style="149" customWidth="1"/>
    <col min="21" max="21" width="11.44140625" style="149" customWidth="1"/>
    <col min="22" max="22" width="9" style="149" customWidth="1"/>
    <col min="23" max="16384" width="9" style="149"/>
  </cols>
  <sheetData>
    <row r="1" spans="1:19" ht="13.8" thickBot="1">
      <c r="A1" s="309">
        <v>1</v>
      </c>
      <c r="B1" s="149"/>
      <c r="C1" s="149"/>
      <c r="D1" s="149"/>
      <c r="E1" s="149"/>
      <c r="F1" s="149"/>
      <c r="G1" s="149"/>
      <c r="H1" s="149"/>
      <c r="I1" s="149"/>
      <c r="K1" s="310"/>
      <c r="Q1" s="314" t="s">
        <v>545</v>
      </c>
      <c r="R1" s="314" t="s">
        <v>546</v>
      </c>
      <c r="S1" s="314" t="s">
        <v>547</v>
      </c>
    </row>
    <row r="2" spans="1:19" ht="21.75" customHeight="1" thickBot="1">
      <c r="A2" s="309">
        <v>2</v>
      </c>
      <c r="B2" s="1366" t="s">
        <v>548</v>
      </c>
      <c r="C2" s="1366"/>
      <c r="D2" s="1366"/>
      <c r="E2" s="1366"/>
      <c r="F2" s="1366"/>
      <c r="G2" s="1366"/>
      <c r="H2" s="1369" t="str">
        <f>+IF(ISBLANK(表紙!E2),"未入力",表紙!E3)</f>
        <v>未入力</v>
      </c>
      <c r="J2" s="315"/>
      <c r="K2" s="316" t="str">
        <f>+IF(SUM(Q2)&gt;0,"未入力があります。","")</f>
        <v>未入力があります。</v>
      </c>
      <c r="Q2" s="149">
        <f>+COUNTIF($M10:$M353,$Q$1)</f>
        <v>302</v>
      </c>
      <c r="R2" s="149">
        <f>+COUNTIF($M10:$M353,$R$1)</f>
        <v>0</v>
      </c>
      <c r="S2" s="149">
        <f>+COUNTIF($M10:$M353,$S$1)</f>
        <v>0</v>
      </c>
    </row>
    <row r="3" spans="1:19" ht="13.8" thickBot="1">
      <c r="A3" s="309">
        <v>3</v>
      </c>
      <c r="B3" s="1367"/>
      <c r="C3" s="1367"/>
      <c r="D3" s="1367"/>
      <c r="E3" s="1367"/>
      <c r="F3" s="1367"/>
      <c r="G3" s="1367"/>
      <c r="H3" s="1370"/>
      <c r="J3" s="310"/>
      <c r="K3" s="310"/>
    </row>
    <row r="4" spans="1:19" ht="13.8" thickBot="1">
      <c r="A4" s="309">
        <v>4</v>
      </c>
      <c r="B4" s="1368"/>
      <c r="C4" s="1368"/>
      <c r="D4" s="1368"/>
      <c r="E4" s="1368"/>
      <c r="F4" s="1368"/>
      <c r="G4" s="1368"/>
      <c r="H4" s="1371"/>
      <c r="J4" s="310"/>
      <c r="K4" s="310"/>
    </row>
    <row r="5" spans="1:19" ht="13.8" thickBot="1">
      <c r="A5" s="309">
        <v>5</v>
      </c>
      <c r="B5" s="313"/>
      <c r="J5" s="310"/>
      <c r="K5" s="310"/>
    </row>
    <row r="6" spans="1:19" ht="13.8" thickBot="1">
      <c r="A6" s="309">
        <v>6</v>
      </c>
      <c r="B6" s="313"/>
      <c r="J6" s="310"/>
      <c r="K6" s="310"/>
    </row>
    <row r="7" spans="1:19" ht="13.8" thickBot="1">
      <c r="A7" s="309">
        <v>7</v>
      </c>
      <c r="B7" s="313"/>
      <c r="J7" s="310"/>
      <c r="K7" s="310"/>
    </row>
    <row r="8" spans="1:19" ht="39" customHeight="1" thickBot="1">
      <c r="A8" s="309">
        <v>8</v>
      </c>
      <c r="B8" s="149"/>
      <c r="J8" s="310"/>
    </row>
    <row r="9" spans="1:19" ht="27" thickBot="1">
      <c r="A9" s="309">
        <v>9</v>
      </c>
      <c r="B9" s="317" t="s">
        <v>1653</v>
      </c>
      <c r="C9" s="318"/>
      <c r="D9" s="318"/>
      <c r="E9" s="318"/>
      <c r="F9" s="318"/>
      <c r="G9" s="318"/>
      <c r="H9" s="319" t="s">
        <v>549</v>
      </c>
      <c r="I9" s="320" t="s">
        <v>550</v>
      </c>
      <c r="J9" s="321" t="s">
        <v>551</v>
      </c>
      <c r="K9" s="322" t="s">
        <v>552</v>
      </c>
      <c r="O9" s="323" t="s">
        <v>553</v>
      </c>
    </row>
    <row r="10" spans="1:19" ht="13.8" thickBot="1">
      <c r="A10" s="309">
        <v>10</v>
      </c>
      <c r="C10" s="893">
        <v>1</v>
      </c>
      <c r="D10" s="324" t="s">
        <v>554</v>
      </c>
      <c r="E10" s="325"/>
      <c r="F10" s="325"/>
      <c r="G10" s="325"/>
      <c r="H10" s="326"/>
      <c r="I10" s="327"/>
      <c r="J10" s="326"/>
      <c r="K10" s="328"/>
      <c r="O10" s="128"/>
    </row>
    <row r="11" spans="1:19" ht="13.8" thickBot="1">
      <c r="A11" s="309">
        <v>11</v>
      </c>
      <c r="C11" s="332"/>
      <c r="D11" s="333" t="s">
        <v>555</v>
      </c>
      <c r="E11" s="334" t="s">
        <v>556</v>
      </c>
      <c r="F11" s="335"/>
      <c r="G11" s="335"/>
      <c r="H11" s="336"/>
      <c r="I11" s="337"/>
      <c r="J11" s="336"/>
      <c r="K11" s="338"/>
      <c r="O11" s="128"/>
    </row>
    <row r="12" spans="1:19" ht="13.8" thickBot="1">
      <c r="A12" s="309">
        <v>12</v>
      </c>
      <c r="C12" s="332"/>
      <c r="D12" s="332"/>
      <c r="E12" s="832" t="s">
        <v>456</v>
      </c>
      <c r="F12" s="833" t="s">
        <v>557</v>
      </c>
      <c r="G12" s="834"/>
      <c r="H12" s="835"/>
      <c r="I12" s="341"/>
      <c r="J12" s="340"/>
      <c r="K12" s="342"/>
      <c r="O12" s="128"/>
    </row>
    <row r="13" spans="1:19" ht="66.599999999999994" thickBot="1">
      <c r="A13" s="309">
        <v>13</v>
      </c>
      <c r="C13" s="332"/>
      <c r="D13" s="332"/>
      <c r="E13" s="836"/>
      <c r="F13" s="837" t="s">
        <v>1301</v>
      </c>
      <c r="G13" s="838"/>
      <c r="H13" s="839" t="s">
        <v>1631</v>
      </c>
      <c r="I13" s="344" t="s">
        <v>1292</v>
      </c>
      <c r="J13" s="46"/>
      <c r="K13" s="329" t="s">
        <v>558</v>
      </c>
      <c r="M13" s="330" t="str">
        <f t="shared" ref="M13:M19" si="0">+IF(I13="A",IF(ISBLANK(J13),"未入力あり",IF(J13="はい","○","×")),"")</f>
        <v>未入力あり</v>
      </c>
      <c r="O13" s="128"/>
    </row>
    <row r="14" spans="1:19" ht="30.75" customHeight="1" thickBot="1">
      <c r="A14" s="309">
        <v>14</v>
      </c>
      <c r="C14" s="332"/>
      <c r="D14" s="332"/>
      <c r="E14" s="836"/>
      <c r="F14" s="840"/>
      <c r="G14" s="841"/>
      <c r="H14" s="842" t="s">
        <v>1295</v>
      </c>
      <c r="I14" s="346" t="s">
        <v>1292</v>
      </c>
      <c r="J14" s="46"/>
      <c r="K14" s="331" t="s">
        <v>559</v>
      </c>
      <c r="M14" s="330" t="str">
        <f t="shared" si="0"/>
        <v>未入力あり</v>
      </c>
      <c r="O14" s="128"/>
    </row>
    <row r="15" spans="1:19" ht="13.8" thickBot="1">
      <c r="A15" s="309">
        <v>15</v>
      </c>
      <c r="C15" s="332"/>
      <c r="D15" s="332"/>
      <c r="E15" s="836"/>
      <c r="F15" s="837" t="s">
        <v>1302</v>
      </c>
      <c r="G15" s="838"/>
      <c r="H15" s="843" t="s">
        <v>560</v>
      </c>
      <c r="I15" s="347" t="s">
        <v>1292</v>
      </c>
      <c r="J15" s="46"/>
      <c r="K15" s="918"/>
      <c r="M15" s="330" t="str">
        <f t="shared" si="0"/>
        <v>未入力あり</v>
      </c>
      <c r="O15" s="128"/>
    </row>
    <row r="16" spans="1:19" ht="13.8" thickBot="1">
      <c r="A16" s="309">
        <v>16</v>
      </c>
      <c r="C16" s="332"/>
      <c r="D16" s="332"/>
      <c r="E16" s="836"/>
      <c r="F16" s="836"/>
      <c r="G16" s="844" t="s">
        <v>561</v>
      </c>
      <c r="H16" s="845" t="s">
        <v>562</v>
      </c>
      <c r="I16" s="349" t="s">
        <v>1292</v>
      </c>
      <c r="J16" s="46"/>
      <c r="K16" s="915"/>
      <c r="M16" s="330" t="str">
        <f t="shared" si="0"/>
        <v>未入力あり</v>
      </c>
      <c r="O16" s="128"/>
    </row>
    <row r="17" spans="1:21" ht="13.8" thickBot="1">
      <c r="A17" s="309">
        <v>17</v>
      </c>
      <c r="C17" s="332"/>
      <c r="D17" s="332"/>
      <c r="E17" s="836"/>
      <c r="F17" s="836"/>
      <c r="G17" s="844" t="s">
        <v>563</v>
      </c>
      <c r="H17" s="845" t="s">
        <v>564</v>
      </c>
      <c r="I17" s="894" t="s">
        <v>1292</v>
      </c>
      <c r="J17" s="46"/>
      <c r="K17" s="915"/>
      <c r="M17" s="330" t="str">
        <f t="shared" si="0"/>
        <v>未入力あり</v>
      </c>
      <c r="O17" s="128"/>
    </row>
    <row r="18" spans="1:21" ht="13.8" thickBot="1">
      <c r="A18" s="309">
        <v>18</v>
      </c>
      <c r="C18" s="332"/>
      <c r="D18" s="332"/>
      <c r="E18" s="836"/>
      <c r="F18" s="840"/>
      <c r="G18" s="846" t="s">
        <v>565</v>
      </c>
      <c r="H18" s="847" t="s">
        <v>566</v>
      </c>
      <c r="I18" s="895" t="s">
        <v>1292</v>
      </c>
      <c r="J18" s="46"/>
      <c r="K18" s="923"/>
      <c r="M18" s="330" t="str">
        <f t="shared" si="0"/>
        <v>未入力あり</v>
      </c>
      <c r="O18" s="128"/>
    </row>
    <row r="19" spans="1:21" ht="13.8" thickBot="1">
      <c r="A19" s="309">
        <v>19</v>
      </c>
      <c r="C19" s="332"/>
      <c r="D19" s="332"/>
      <c r="E19" s="836"/>
      <c r="F19" s="837" t="s">
        <v>1303</v>
      </c>
      <c r="G19" s="838"/>
      <c r="H19" s="843" t="s">
        <v>567</v>
      </c>
      <c r="I19" s="896" t="s">
        <v>1292</v>
      </c>
      <c r="J19" s="46"/>
      <c r="K19" s="918"/>
      <c r="M19" s="330" t="str">
        <f t="shared" si="0"/>
        <v>未入力あり</v>
      </c>
      <c r="O19" s="128"/>
    </row>
    <row r="20" spans="1:21" ht="27.75" customHeight="1" thickBot="1">
      <c r="A20" s="309">
        <v>20</v>
      </c>
      <c r="C20" s="332"/>
      <c r="D20" s="332"/>
      <c r="E20" s="836"/>
      <c r="F20" s="836"/>
      <c r="G20" s="844" t="s">
        <v>561</v>
      </c>
      <c r="H20" s="845" t="s">
        <v>568</v>
      </c>
      <c r="I20" s="894" t="s">
        <v>1549</v>
      </c>
      <c r="J20" s="46"/>
      <c r="K20" s="915" t="s">
        <v>569</v>
      </c>
      <c r="M20" s="330" t="str">
        <f t="shared" ref="M20:M23" si="1">IF(ISBLANK(J20),"未入力あり","〇")</f>
        <v>未入力あり</v>
      </c>
      <c r="O20" s="128"/>
    </row>
    <row r="21" spans="1:21" ht="27" thickBot="1">
      <c r="A21" s="309">
        <v>21</v>
      </c>
      <c r="C21" s="332"/>
      <c r="D21" s="332"/>
      <c r="E21" s="836"/>
      <c r="F21" s="836"/>
      <c r="G21" s="844" t="s">
        <v>563</v>
      </c>
      <c r="H21" s="845" t="s">
        <v>570</v>
      </c>
      <c r="I21" s="894" t="s">
        <v>1549</v>
      </c>
      <c r="J21" s="46"/>
      <c r="K21" s="915" t="s">
        <v>569</v>
      </c>
      <c r="M21" s="330" t="str">
        <f t="shared" si="1"/>
        <v>未入力あり</v>
      </c>
      <c r="O21" s="128"/>
    </row>
    <row r="22" spans="1:21" ht="40.200000000000003" thickBot="1">
      <c r="A22" s="309">
        <v>22</v>
      </c>
      <c r="C22" s="332"/>
      <c r="D22" s="332"/>
      <c r="E22" s="836"/>
      <c r="F22" s="836"/>
      <c r="G22" s="844" t="s">
        <v>565</v>
      </c>
      <c r="H22" s="845" t="s">
        <v>571</v>
      </c>
      <c r="I22" s="894" t="s">
        <v>1549</v>
      </c>
      <c r="J22" s="308"/>
      <c r="K22" s="915" t="s">
        <v>572</v>
      </c>
      <c r="M22" s="330" t="str">
        <f t="shared" si="1"/>
        <v>未入力あり</v>
      </c>
      <c r="O22" s="128"/>
      <c r="T22" s="353"/>
      <c r="U22" s="354"/>
    </row>
    <row r="23" spans="1:21" ht="27" thickBot="1">
      <c r="A23" s="309">
        <v>23</v>
      </c>
      <c r="C23" s="332"/>
      <c r="D23" s="332"/>
      <c r="E23" s="836"/>
      <c r="F23" s="836"/>
      <c r="G23" s="848" t="s">
        <v>573</v>
      </c>
      <c r="H23" s="847" t="s">
        <v>574</v>
      </c>
      <c r="I23" s="895" t="s">
        <v>1549</v>
      </c>
      <c r="J23" s="308"/>
      <c r="K23" s="923" t="s">
        <v>575</v>
      </c>
      <c r="M23" s="330" t="str">
        <f t="shared" si="1"/>
        <v>未入力あり</v>
      </c>
      <c r="O23" s="128"/>
      <c r="T23" s="353"/>
      <c r="U23" s="354"/>
    </row>
    <row r="24" spans="1:21" ht="13.8" thickBot="1">
      <c r="A24" s="309">
        <v>24</v>
      </c>
      <c r="C24" s="332"/>
      <c r="D24" s="332"/>
      <c r="E24" s="836"/>
      <c r="F24" s="840"/>
      <c r="G24" s="849"/>
      <c r="H24" s="842" t="s">
        <v>576</v>
      </c>
      <c r="I24" s="897" t="s">
        <v>1292</v>
      </c>
      <c r="J24" s="46"/>
      <c r="K24" s="929"/>
      <c r="M24" s="330" t="str">
        <f>+IF(I24="A",IF(ISBLANK(J24),"未入力あり",IF(J24="はい","○","×")),"")</f>
        <v>未入力あり</v>
      </c>
      <c r="O24" s="128"/>
    </row>
    <row r="25" spans="1:21" ht="27" thickBot="1">
      <c r="A25" s="309">
        <v>25</v>
      </c>
      <c r="C25" s="332"/>
      <c r="D25" s="332"/>
      <c r="E25" s="836"/>
      <c r="F25" s="850" t="s">
        <v>1304</v>
      </c>
      <c r="G25" s="851"/>
      <c r="H25" s="852" t="s">
        <v>577</v>
      </c>
      <c r="I25" s="898" t="s">
        <v>1292</v>
      </c>
      <c r="J25" s="46"/>
      <c r="K25" s="917" t="s">
        <v>1706</v>
      </c>
      <c r="M25" s="330" t="str">
        <f>+IF(I25="A",IF(ISBLANK(J25),"未入力あり",IF(J25="はい","○","×")),"")</f>
        <v>未入力あり</v>
      </c>
      <c r="O25" s="128"/>
    </row>
    <row r="26" spans="1:21" ht="27" thickBot="1">
      <c r="A26" s="309">
        <v>26</v>
      </c>
      <c r="C26" s="332"/>
      <c r="D26" s="332"/>
      <c r="E26" s="836"/>
      <c r="F26" s="837" t="s">
        <v>1305</v>
      </c>
      <c r="G26" s="838"/>
      <c r="H26" s="839" t="s">
        <v>578</v>
      </c>
      <c r="I26" s="899" t="s">
        <v>1292</v>
      </c>
      <c r="J26" s="46"/>
      <c r="K26" s="329"/>
      <c r="M26" s="330" t="str">
        <f>+IF(I26="A",IF(ISBLANK(J26),"未入力あり",IF(J26="はい","○","×")),"")</f>
        <v>未入力あり</v>
      </c>
      <c r="O26" s="128"/>
    </row>
    <row r="27" spans="1:21" ht="38.25" customHeight="1" thickBot="1">
      <c r="A27" s="309">
        <v>27</v>
      </c>
      <c r="C27" s="332"/>
      <c r="D27" s="332"/>
      <c r="E27" s="840"/>
      <c r="F27" s="840"/>
      <c r="G27" s="841"/>
      <c r="H27" s="842" t="s">
        <v>1281</v>
      </c>
      <c r="I27" s="897" t="s">
        <v>579</v>
      </c>
      <c r="J27" s="75"/>
      <c r="K27" s="331"/>
      <c r="M27" s="738" t="str">
        <f>IF(ISBLANK(J27),"未入力あり","〇")</f>
        <v>未入力あり</v>
      </c>
      <c r="O27" s="128"/>
    </row>
    <row r="28" spans="1:21" ht="13.8" thickBot="1">
      <c r="A28" s="309">
        <v>28</v>
      </c>
      <c r="C28" s="332"/>
      <c r="D28" s="332"/>
      <c r="E28" s="832" t="s">
        <v>1300</v>
      </c>
      <c r="F28" s="833" t="s">
        <v>1632</v>
      </c>
      <c r="G28" s="834"/>
      <c r="H28" s="835"/>
      <c r="I28" s="900"/>
      <c r="J28" s="1062"/>
      <c r="K28" s="342"/>
      <c r="M28" s="739"/>
      <c r="O28" s="128"/>
    </row>
    <row r="29" spans="1:21" ht="13.8" thickBot="1">
      <c r="A29" s="309">
        <v>29</v>
      </c>
      <c r="C29" s="332"/>
      <c r="D29" s="332"/>
      <c r="E29" s="853" t="s">
        <v>1296</v>
      </c>
      <c r="F29" s="854"/>
      <c r="G29" s="855"/>
      <c r="H29" s="856"/>
      <c r="I29" s="901" t="s">
        <v>579</v>
      </c>
      <c r="J29" s="46"/>
      <c r="K29" s="734"/>
      <c r="M29" s="738" t="str">
        <f>IF(ISBLANK(J29),"未入力あり","〇")</f>
        <v>未入力あり</v>
      </c>
      <c r="O29" s="128"/>
    </row>
    <row r="30" spans="1:21" ht="31.5" customHeight="1" thickBot="1">
      <c r="A30" s="309">
        <v>30</v>
      </c>
      <c r="C30" s="332"/>
      <c r="D30" s="332"/>
      <c r="E30" s="857"/>
      <c r="F30" s="1363" t="s">
        <v>1297</v>
      </c>
      <c r="G30" s="1364"/>
      <c r="H30" s="1365"/>
      <c r="I30" s="902"/>
      <c r="J30" s="1063"/>
      <c r="K30" s="734"/>
      <c r="O30" s="128"/>
    </row>
    <row r="31" spans="1:21" ht="19.5" customHeight="1" thickBot="1">
      <c r="A31" s="309">
        <v>31</v>
      </c>
      <c r="C31" s="332"/>
      <c r="D31" s="332"/>
      <c r="E31" s="857"/>
      <c r="F31" s="837" t="s">
        <v>1301</v>
      </c>
      <c r="G31" s="858"/>
      <c r="H31" s="859" t="s">
        <v>1361</v>
      </c>
      <c r="I31" s="902" t="s">
        <v>1333</v>
      </c>
      <c r="J31" s="46"/>
      <c r="K31" s="734"/>
      <c r="M31" s="738" t="str">
        <f t="shared" ref="M31:M37" si="2">IF(ISBLANK(J31),"未入力あり","〇")</f>
        <v>未入力あり</v>
      </c>
      <c r="O31" s="128"/>
    </row>
    <row r="32" spans="1:21" ht="13.8" thickBot="1">
      <c r="A32" s="309">
        <v>32</v>
      </c>
      <c r="C32" s="332"/>
      <c r="D32" s="332"/>
      <c r="E32" s="836"/>
      <c r="F32" s="860"/>
      <c r="G32" s="858"/>
      <c r="H32" s="839" t="s">
        <v>580</v>
      </c>
      <c r="I32" s="899" t="s">
        <v>1298</v>
      </c>
      <c r="J32" s="46"/>
      <c r="K32" s="329"/>
      <c r="M32" s="738" t="str">
        <f t="shared" si="2"/>
        <v>未入力あり</v>
      </c>
      <c r="O32" s="128"/>
    </row>
    <row r="33" spans="1:21" ht="13.8" thickBot="1">
      <c r="A33" s="309">
        <v>33</v>
      </c>
      <c r="C33" s="332"/>
      <c r="D33" s="332"/>
      <c r="E33" s="836"/>
      <c r="F33" s="840"/>
      <c r="G33" s="849"/>
      <c r="H33" s="861" t="s">
        <v>581</v>
      </c>
      <c r="I33" s="903" t="s">
        <v>582</v>
      </c>
      <c r="J33" s="46"/>
      <c r="K33" s="358"/>
      <c r="M33" s="738" t="str">
        <f t="shared" si="2"/>
        <v>未入力あり</v>
      </c>
      <c r="O33" s="128"/>
    </row>
    <row r="34" spans="1:21" ht="13.8" thickBot="1">
      <c r="A34" s="309">
        <v>34</v>
      </c>
      <c r="C34" s="332"/>
      <c r="D34" s="332"/>
      <c r="E34" s="836"/>
      <c r="F34" s="837" t="s">
        <v>1302</v>
      </c>
      <c r="G34" s="838"/>
      <c r="H34" s="839" t="s">
        <v>583</v>
      </c>
      <c r="I34" s="899" t="s">
        <v>1298</v>
      </c>
      <c r="J34" s="46"/>
      <c r="K34" s="329"/>
      <c r="M34" s="738" t="str">
        <f t="shared" si="2"/>
        <v>未入力あり</v>
      </c>
      <c r="O34" s="128"/>
    </row>
    <row r="35" spans="1:21" ht="13.8" thickBot="1">
      <c r="A35" s="309">
        <v>35</v>
      </c>
      <c r="C35" s="332"/>
      <c r="D35" s="332"/>
      <c r="E35" s="836"/>
      <c r="F35" s="840"/>
      <c r="G35" s="841"/>
      <c r="H35" s="842" t="s">
        <v>584</v>
      </c>
      <c r="I35" s="897" t="s">
        <v>1293</v>
      </c>
      <c r="J35" s="46"/>
      <c r="K35" s="331"/>
      <c r="M35" s="738" t="str">
        <f t="shared" si="2"/>
        <v>未入力あり</v>
      </c>
      <c r="O35" s="128"/>
    </row>
    <row r="36" spans="1:21" ht="13.8" thickBot="1">
      <c r="A36" s="309">
        <v>36</v>
      </c>
      <c r="C36" s="332"/>
      <c r="D36" s="332"/>
      <c r="E36" s="836"/>
      <c r="F36" s="837" t="s">
        <v>1303</v>
      </c>
      <c r="G36" s="838"/>
      <c r="H36" s="839" t="s">
        <v>585</v>
      </c>
      <c r="I36" s="904" t="str">
        <f>IF(J29="はい","C",IF(J29="いいえ","-","C／-"))</f>
        <v>C／-</v>
      </c>
      <c r="J36" s="46"/>
      <c r="K36" s="329"/>
      <c r="M36" s="738" t="str">
        <f t="shared" si="2"/>
        <v>未入力あり</v>
      </c>
      <c r="O36" s="128"/>
    </row>
    <row r="37" spans="1:21" ht="13.8" thickBot="1">
      <c r="A37" s="309">
        <v>37</v>
      </c>
      <c r="C37" s="332"/>
      <c r="D37" s="332"/>
      <c r="E37" s="836"/>
      <c r="F37" s="840"/>
      <c r="G37" s="841"/>
      <c r="H37" s="842" t="s">
        <v>586</v>
      </c>
      <c r="I37" s="904" t="str">
        <f>IF(J29="はい","C",IF(J29="いいえ","-","C／-"))</f>
        <v>C／-</v>
      </c>
      <c r="J37" s="46"/>
      <c r="K37" s="331"/>
      <c r="M37" s="738" t="str">
        <f t="shared" si="2"/>
        <v>未入力あり</v>
      </c>
      <c r="O37" s="128"/>
    </row>
    <row r="38" spans="1:21" ht="13.8" thickBot="1">
      <c r="A38" s="309">
        <v>38</v>
      </c>
      <c r="C38" s="332"/>
      <c r="D38" s="332"/>
      <c r="E38" s="836"/>
      <c r="F38" s="837" t="s">
        <v>1304</v>
      </c>
      <c r="G38" s="862"/>
      <c r="H38" s="863" t="s">
        <v>587</v>
      </c>
      <c r="I38" s="904" t="str">
        <f>IF(J29="はい","A",IF(J29="いいえ","-","A／-"))</f>
        <v>A／-</v>
      </c>
      <c r="J38" s="46"/>
      <c r="K38" s="359"/>
      <c r="M38" s="737" t="str">
        <f>+IF(I38="A",IF(ISBLANK(J38),"未入力あり",IF(J38="はい","○","×")),"")</f>
        <v/>
      </c>
      <c r="O38" s="128"/>
    </row>
    <row r="39" spans="1:21" ht="36" customHeight="1" thickBot="1">
      <c r="A39" s="309">
        <v>39</v>
      </c>
      <c r="C39" s="332"/>
      <c r="D39" s="332"/>
      <c r="E39" s="836"/>
      <c r="F39" s="840"/>
      <c r="G39" s="849"/>
      <c r="H39" s="864" t="s">
        <v>1633</v>
      </c>
      <c r="I39" s="905" t="s">
        <v>579</v>
      </c>
      <c r="J39" s="46"/>
      <c r="K39" s="360"/>
      <c r="M39" s="330" t="str">
        <f>IF(ISBLANK(J39),"未入力あり","〇")</f>
        <v>未入力あり</v>
      </c>
      <c r="O39" s="128"/>
    </row>
    <row r="40" spans="1:21" ht="40.200000000000003" thickBot="1">
      <c r="A40" s="309">
        <v>40</v>
      </c>
      <c r="C40" s="332"/>
      <c r="D40" s="332"/>
      <c r="E40" s="836"/>
      <c r="F40" s="837" t="s">
        <v>1305</v>
      </c>
      <c r="G40" s="838"/>
      <c r="H40" s="839" t="s">
        <v>1634</v>
      </c>
      <c r="I40" s="904" t="str">
        <f>IF(J29="はい","A",IF(J29="いいえ","-","A／-"))</f>
        <v>A／-</v>
      </c>
      <c r="J40" s="46"/>
      <c r="K40" s="329"/>
      <c r="M40" s="737" t="str">
        <f>+IF(I40="A",IF(ISBLANK(J40),"未入力あり",IF(J40="はい","○","×")),"")</f>
        <v/>
      </c>
      <c r="O40" s="128"/>
    </row>
    <row r="41" spans="1:21" ht="36" customHeight="1" thickBot="1">
      <c r="A41" s="309">
        <v>41</v>
      </c>
      <c r="C41" s="332"/>
      <c r="D41" s="332"/>
      <c r="E41" s="836"/>
      <c r="F41" s="836"/>
      <c r="G41" s="865"/>
      <c r="H41" s="866" t="s">
        <v>1635</v>
      </c>
      <c r="I41" s="906" t="s">
        <v>582</v>
      </c>
      <c r="J41" s="46"/>
      <c r="K41" s="361"/>
      <c r="M41" s="330" t="str">
        <f>IF(ISBLANK(J41),"未入力あり","〇")</f>
        <v>未入力あり</v>
      </c>
      <c r="O41" s="128"/>
    </row>
    <row r="42" spans="1:21" ht="34.5" customHeight="1" thickBot="1">
      <c r="A42" s="309">
        <v>42</v>
      </c>
      <c r="C42" s="332"/>
      <c r="D42" s="332"/>
      <c r="E42" s="836"/>
      <c r="F42" s="840"/>
      <c r="G42" s="849"/>
      <c r="H42" s="867" t="s">
        <v>1636</v>
      </c>
      <c r="I42" s="905" t="s">
        <v>579</v>
      </c>
      <c r="J42" s="46"/>
      <c r="K42" s="360"/>
      <c r="M42" s="330" t="str">
        <f>IF(ISBLANK(J42),"未入力あり","〇")</f>
        <v>未入力あり</v>
      </c>
      <c r="O42" s="128"/>
    </row>
    <row r="43" spans="1:21" ht="30.75" customHeight="1" thickBot="1">
      <c r="A43" s="309">
        <v>43</v>
      </c>
      <c r="C43" s="332"/>
      <c r="D43" s="332"/>
      <c r="E43" s="836"/>
      <c r="F43" s="837" t="s">
        <v>1306</v>
      </c>
      <c r="G43" s="838"/>
      <c r="H43" s="839" t="s">
        <v>1637</v>
      </c>
      <c r="I43" s="904" t="str">
        <f>IF(J29="はい","A",IF(J29="いいえ","-","A／-"))</f>
        <v>A／-</v>
      </c>
      <c r="J43" s="46"/>
      <c r="K43" s="362"/>
      <c r="M43" s="737" t="str">
        <f>+IF(I43="A",IF(ISBLANK(J43),"未入力あり",IF(J43="はい","○","×")),"")</f>
        <v/>
      </c>
      <c r="O43" s="128"/>
    </row>
    <row r="44" spans="1:21" ht="33.75" customHeight="1" thickBot="1">
      <c r="A44" s="309">
        <v>44</v>
      </c>
      <c r="C44" s="332"/>
      <c r="D44" s="332"/>
      <c r="E44" s="836"/>
      <c r="F44" s="836"/>
      <c r="G44" s="865"/>
      <c r="H44" s="868" t="s">
        <v>1638</v>
      </c>
      <c r="I44" s="899" t="s">
        <v>582</v>
      </c>
      <c r="J44" s="308"/>
      <c r="K44" s="361" t="s">
        <v>588</v>
      </c>
      <c r="M44" s="330" t="str">
        <f t="shared" ref="M44:M46" si="3">IF(ISBLANK(J44),"未入力あり","〇")</f>
        <v>未入力あり</v>
      </c>
      <c r="O44" s="128"/>
      <c r="U44" s="354"/>
    </row>
    <row r="45" spans="1:21" ht="36" customHeight="1" thickBot="1">
      <c r="A45" s="309">
        <v>45</v>
      </c>
      <c r="C45" s="332"/>
      <c r="D45" s="332"/>
      <c r="E45" s="836"/>
      <c r="F45" s="836"/>
      <c r="G45" s="865"/>
      <c r="H45" s="869" t="s">
        <v>1639</v>
      </c>
      <c r="I45" s="907" t="s">
        <v>582</v>
      </c>
      <c r="J45" s="75"/>
      <c r="K45" s="361"/>
      <c r="M45" s="330" t="str">
        <f t="shared" si="3"/>
        <v>未入力あり</v>
      </c>
      <c r="O45" s="128"/>
    </row>
    <row r="46" spans="1:21" ht="35.25" customHeight="1" thickBot="1">
      <c r="A46" s="309">
        <v>46</v>
      </c>
      <c r="C46" s="332"/>
      <c r="D46" s="332"/>
      <c r="E46" s="836"/>
      <c r="F46" s="836"/>
      <c r="G46" s="865"/>
      <c r="H46" s="870" t="s">
        <v>1640</v>
      </c>
      <c r="I46" s="908" t="s">
        <v>582</v>
      </c>
      <c r="J46" s="46"/>
      <c r="K46" s="364"/>
      <c r="M46" s="330" t="str">
        <f t="shared" si="3"/>
        <v>未入力あり</v>
      </c>
      <c r="O46" s="128"/>
    </row>
    <row r="47" spans="1:21" ht="27" thickBot="1">
      <c r="A47" s="309">
        <v>47</v>
      </c>
      <c r="C47" s="332"/>
      <c r="D47" s="332"/>
      <c r="E47" s="836"/>
      <c r="F47" s="871" t="s">
        <v>1307</v>
      </c>
      <c r="G47" s="851"/>
      <c r="H47" s="852" t="s">
        <v>1641</v>
      </c>
      <c r="I47" s="904" t="str">
        <f>IF(J29="はい","C",IF(J29="いいえ","-","C／-"))</f>
        <v>C／-</v>
      </c>
      <c r="J47" s="46"/>
      <c r="K47" s="365"/>
      <c r="M47" s="330" t="str">
        <f>IF(ISBLANK(J47),"未入力あり","〇")</f>
        <v>未入力あり</v>
      </c>
      <c r="O47" s="128"/>
    </row>
    <row r="48" spans="1:21" ht="13.8" thickBot="1">
      <c r="A48" s="309">
        <v>48</v>
      </c>
      <c r="C48" s="332"/>
      <c r="D48" s="332"/>
      <c r="E48" s="836"/>
      <c r="F48" s="871" t="s">
        <v>1308</v>
      </c>
      <c r="G48" s="851"/>
      <c r="H48" s="852" t="s">
        <v>589</v>
      </c>
      <c r="I48" s="898" t="s">
        <v>1292</v>
      </c>
      <c r="J48" s="46"/>
      <c r="K48" s="356"/>
      <c r="M48" s="330" t="str">
        <f>+IF(I48="A",IF(ISBLANK(J48),"未入力あり",IF(J48="はい","○","×")),"")</f>
        <v>未入力あり</v>
      </c>
      <c r="O48" s="128"/>
    </row>
    <row r="49" spans="1:15" ht="27" thickBot="1">
      <c r="A49" s="309">
        <v>49</v>
      </c>
      <c r="C49" s="332"/>
      <c r="D49" s="332"/>
      <c r="E49" s="840"/>
      <c r="F49" s="840" t="s">
        <v>1309</v>
      </c>
      <c r="G49" s="841"/>
      <c r="H49" s="872" t="s">
        <v>590</v>
      </c>
      <c r="I49" s="909" t="s">
        <v>1292</v>
      </c>
      <c r="J49" s="46"/>
      <c r="K49" s="914" t="s">
        <v>1476</v>
      </c>
      <c r="M49" s="330" t="str">
        <f>+IF(I49="A",IF(ISBLANK(J49),"未入力あり",IF(J49="はい","○","×")),"")</f>
        <v>未入力あり</v>
      </c>
      <c r="O49" s="128"/>
    </row>
    <row r="50" spans="1:15" ht="13.8" thickBot="1">
      <c r="A50" s="309">
        <v>50</v>
      </c>
      <c r="C50" s="332"/>
      <c r="D50" s="332"/>
      <c r="E50" s="832" t="s">
        <v>1299</v>
      </c>
      <c r="F50" s="833" t="s">
        <v>591</v>
      </c>
      <c r="G50" s="834"/>
      <c r="H50" s="835"/>
      <c r="I50" s="910"/>
      <c r="J50" s="1064"/>
      <c r="K50" s="342"/>
      <c r="O50" s="128"/>
    </row>
    <row r="51" spans="1:15" ht="27" thickBot="1">
      <c r="A51" s="309">
        <v>51</v>
      </c>
      <c r="C51" s="332"/>
      <c r="D51" s="332"/>
      <c r="E51" s="836"/>
      <c r="F51" s="837" t="s">
        <v>1301</v>
      </c>
      <c r="G51" s="838"/>
      <c r="H51" s="839" t="s">
        <v>592</v>
      </c>
      <c r="I51" s="899" t="s">
        <v>1298</v>
      </c>
      <c r="J51" s="46"/>
      <c r="K51" s="329"/>
      <c r="M51" s="330" t="str">
        <f>IF(ISBLANK(J51),"未入力あり","〇")</f>
        <v>未入力あり</v>
      </c>
      <c r="O51" s="128"/>
    </row>
    <row r="52" spans="1:15" ht="27" thickBot="1">
      <c r="A52" s="309">
        <v>52</v>
      </c>
      <c r="C52" s="332"/>
      <c r="D52" s="332"/>
      <c r="E52" s="836"/>
      <c r="F52" s="837" t="s">
        <v>1302</v>
      </c>
      <c r="G52" s="838"/>
      <c r="H52" s="839" t="s">
        <v>1550</v>
      </c>
      <c r="I52" s="899" t="s">
        <v>1292</v>
      </c>
      <c r="J52" s="46"/>
      <c r="K52" s="329"/>
      <c r="M52" s="330" t="str">
        <f t="shared" ref="M52:M108" si="4">+IF(I52="A",IF(ISBLANK(J52),"未入力あり",IF(J52="はい","○","×")),"")</f>
        <v>未入力あり</v>
      </c>
      <c r="O52" s="128"/>
    </row>
    <row r="53" spans="1:15" ht="27" thickBot="1">
      <c r="A53" s="309">
        <v>53</v>
      </c>
      <c r="C53" s="332"/>
      <c r="D53" s="332"/>
      <c r="E53" s="836"/>
      <c r="F53" s="840"/>
      <c r="G53" s="841"/>
      <c r="H53" s="842" t="s">
        <v>593</v>
      </c>
      <c r="I53" s="911" t="s">
        <v>1292</v>
      </c>
      <c r="J53" s="46"/>
      <c r="K53" s="331"/>
      <c r="M53" s="330" t="str">
        <f t="shared" si="4"/>
        <v>未入力あり</v>
      </c>
      <c r="O53" s="128"/>
    </row>
    <row r="54" spans="1:15" ht="27" thickBot="1">
      <c r="A54" s="309">
        <v>54</v>
      </c>
      <c r="C54" s="332"/>
      <c r="D54" s="332"/>
      <c r="E54" s="836"/>
      <c r="F54" s="836" t="s">
        <v>1303</v>
      </c>
      <c r="G54" s="865"/>
      <c r="H54" s="843" t="s">
        <v>1642</v>
      </c>
      <c r="I54" s="896" t="s">
        <v>1292</v>
      </c>
      <c r="J54" s="46"/>
      <c r="K54" s="348" t="s">
        <v>594</v>
      </c>
      <c r="M54" s="330" t="str">
        <f t="shared" si="4"/>
        <v>未入力あり</v>
      </c>
      <c r="O54" s="128"/>
    </row>
    <row r="55" spans="1:15" ht="27" thickBot="1">
      <c r="A55" s="309">
        <v>55</v>
      </c>
      <c r="C55" s="332"/>
      <c r="D55" s="332"/>
      <c r="E55" s="836"/>
      <c r="F55" s="836"/>
      <c r="G55" s="844" t="s">
        <v>561</v>
      </c>
      <c r="H55" s="845" t="s">
        <v>595</v>
      </c>
      <c r="I55" s="894" t="s">
        <v>1292</v>
      </c>
      <c r="J55" s="46"/>
      <c r="K55" s="350"/>
      <c r="M55" s="330" t="str">
        <f t="shared" si="4"/>
        <v>未入力あり</v>
      </c>
      <c r="O55" s="128"/>
    </row>
    <row r="56" spans="1:15" ht="27" thickBot="1">
      <c r="A56" s="309">
        <v>56</v>
      </c>
      <c r="C56" s="332"/>
      <c r="D56" s="332"/>
      <c r="E56" s="836"/>
      <c r="F56" s="836"/>
      <c r="G56" s="873" t="s">
        <v>563</v>
      </c>
      <c r="H56" s="845" t="s">
        <v>1643</v>
      </c>
      <c r="I56" s="894" t="s">
        <v>1292</v>
      </c>
      <c r="J56" s="46"/>
      <c r="K56" s="915" t="s">
        <v>1654</v>
      </c>
      <c r="M56" s="330" t="str">
        <f t="shared" si="4"/>
        <v>未入力あり</v>
      </c>
      <c r="O56" s="128"/>
    </row>
    <row r="57" spans="1:15" ht="13.8" thickBot="1">
      <c r="A57" s="309">
        <v>57</v>
      </c>
      <c r="C57" s="332"/>
      <c r="D57" s="332"/>
      <c r="E57" s="836"/>
      <c r="F57" s="836"/>
      <c r="G57" s="874"/>
      <c r="H57" s="875" t="s">
        <v>596</v>
      </c>
      <c r="I57" s="912" t="s">
        <v>1292</v>
      </c>
      <c r="J57" s="46"/>
      <c r="K57" s="366"/>
      <c r="M57" s="330" t="str">
        <f t="shared" si="4"/>
        <v>未入力あり</v>
      </c>
      <c r="O57" s="128"/>
    </row>
    <row r="58" spans="1:15" ht="13.8" thickBot="1">
      <c r="A58" s="309">
        <v>58</v>
      </c>
      <c r="C58" s="332"/>
      <c r="D58" s="332"/>
      <c r="E58" s="836"/>
      <c r="F58" s="837" t="s">
        <v>1304</v>
      </c>
      <c r="G58" s="838"/>
      <c r="H58" s="839" t="s">
        <v>597</v>
      </c>
      <c r="I58" s="899" t="s">
        <v>1292</v>
      </c>
      <c r="J58" s="46"/>
      <c r="K58" s="329" t="s">
        <v>598</v>
      </c>
      <c r="M58" s="330" t="str">
        <f t="shared" si="4"/>
        <v>未入力あり</v>
      </c>
      <c r="O58" s="128"/>
    </row>
    <row r="59" spans="1:15" ht="13.8" thickBot="1">
      <c r="A59" s="309">
        <v>59</v>
      </c>
      <c r="C59" s="332"/>
      <c r="D59" s="332"/>
      <c r="E59" s="836"/>
      <c r="F59" s="836"/>
      <c r="G59" s="865"/>
      <c r="H59" s="876" t="s">
        <v>599</v>
      </c>
      <c r="I59" s="913" t="s">
        <v>1292</v>
      </c>
      <c r="J59" s="46"/>
      <c r="K59" s="367"/>
      <c r="M59" s="330" t="str">
        <f t="shared" si="4"/>
        <v>未入力あり</v>
      </c>
      <c r="O59" s="128"/>
    </row>
    <row r="60" spans="1:15" ht="13.8" thickBot="1">
      <c r="A60" s="309">
        <v>60</v>
      </c>
      <c r="C60" s="332"/>
      <c r="D60" s="332"/>
      <c r="E60" s="836"/>
      <c r="F60" s="840"/>
      <c r="G60" s="841"/>
      <c r="H60" s="872" t="s">
        <v>600</v>
      </c>
      <c r="I60" s="909" t="s">
        <v>1292</v>
      </c>
      <c r="J60" s="46"/>
      <c r="K60" s="360"/>
      <c r="M60" s="330" t="str">
        <f t="shared" si="4"/>
        <v>未入力あり</v>
      </c>
      <c r="O60" s="128"/>
    </row>
    <row r="61" spans="1:15" ht="27" thickBot="1">
      <c r="A61" s="309">
        <v>61</v>
      </c>
      <c r="C61" s="332"/>
      <c r="D61" s="332"/>
      <c r="E61" s="836"/>
      <c r="F61" s="836" t="s">
        <v>1305</v>
      </c>
      <c r="G61" s="865"/>
      <c r="H61" s="839" t="s">
        <v>601</v>
      </c>
      <c r="I61" s="899" t="s">
        <v>1292</v>
      </c>
      <c r="J61" s="46"/>
      <c r="K61" s="329"/>
      <c r="M61" s="330" t="str">
        <f t="shared" si="4"/>
        <v>未入力あり</v>
      </c>
      <c r="O61" s="128"/>
    </row>
    <row r="62" spans="1:15" ht="13.8" thickBot="1">
      <c r="A62" s="309">
        <v>62</v>
      </c>
      <c r="C62" s="332"/>
      <c r="D62" s="332"/>
      <c r="E62" s="836"/>
      <c r="F62" s="836"/>
      <c r="G62" s="865"/>
      <c r="H62" s="842" t="s">
        <v>602</v>
      </c>
      <c r="I62" s="911" t="s">
        <v>1292</v>
      </c>
      <c r="J62" s="46"/>
      <c r="K62" s="331"/>
      <c r="M62" s="330" t="str">
        <f t="shared" si="4"/>
        <v>未入力あり</v>
      </c>
      <c r="O62" s="128"/>
    </row>
    <row r="63" spans="1:15" ht="13.8" thickBot="1">
      <c r="A63" s="309">
        <v>63</v>
      </c>
      <c r="C63" s="332"/>
      <c r="D63" s="332"/>
      <c r="E63" s="836"/>
      <c r="F63" s="837" t="s">
        <v>1306</v>
      </c>
      <c r="G63" s="838"/>
      <c r="H63" s="843" t="s">
        <v>603</v>
      </c>
      <c r="I63" s="347" t="s">
        <v>1292</v>
      </c>
      <c r="J63" s="46"/>
      <c r="K63" s="348"/>
      <c r="M63" s="330" t="str">
        <f t="shared" si="4"/>
        <v>未入力あり</v>
      </c>
      <c r="O63" s="128"/>
    </row>
    <row r="64" spans="1:15" ht="27" thickBot="1">
      <c r="A64" s="309">
        <v>64</v>
      </c>
      <c r="C64" s="332"/>
      <c r="D64" s="332"/>
      <c r="E64" s="836"/>
      <c r="F64" s="836"/>
      <c r="G64" s="844" t="s">
        <v>561</v>
      </c>
      <c r="H64" s="845" t="s">
        <v>604</v>
      </c>
      <c r="I64" s="349" t="s">
        <v>1292</v>
      </c>
      <c r="J64" s="46"/>
      <c r="K64" s="350"/>
      <c r="M64" s="330" t="str">
        <f t="shared" si="4"/>
        <v>未入力あり</v>
      </c>
      <c r="O64" s="128"/>
    </row>
    <row r="65" spans="1:15" ht="27" thickBot="1">
      <c r="A65" s="309">
        <v>65</v>
      </c>
      <c r="C65" s="332"/>
      <c r="D65" s="332"/>
      <c r="E65" s="836"/>
      <c r="F65" s="840"/>
      <c r="G65" s="846" t="s">
        <v>563</v>
      </c>
      <c r="H65" s="847" t="s">
        <v>605</v>
      </c>
      <c r="I65" s="351" t="s">
        <v>1293</v>
      </c>
      <c r="J65" s="46"/>
      <c r="K65" s="352" t="s">
        <v>606</v>
      </c>
      <c r="M65" s="330" t="str">
        <f>IF(ISBLANK(J65),"未入力あり","〇")</f>
        <v>未入力あり</v>
      </c>
      <c r="O65" s="128"/>
    </row>
    <row r="66" spans="1:15" ht="40.200000000000003" thickBot="1">
      <c r="A66" s="309">
        <v>66</v>
      </c>
      <c r="C66" s="332"/>
      <c r="D66" s="332"/>
      <c r="E66" s="836"/>
      <c r="F66" s="836" t="s">
        <v>1307</v>
      </c>
      <c r="G66" s="865"/>
      <c r="H66" s="839" t="s">
        <v>607</v>
      </c>
      <c r="I66" s="355" t="s">
        <v>1292</v>
      </c>
      <c r="J66" s="46"/>
      <c r="K66" s="356" t="s">
        <v>608</v>
      </c>
      <c r="M66" s="330" t="str">
        <f t="shared" si="4"/>
        <v>未入力あり</v>
      </c>
      <c r="O66" s="128"/>
    </row>
    <row r="67" spans="1:15" ht="13.8" thickBot="1">
      <c r="A67" s="309">
        <v>67</v>
      </c>
      <c r="C67" s="332"/>
      <c r="D67" s="332"/>
      <c r="E67" s="836"/>
      <c r="F67" s="836"/>
      <c r="G67" s="865"/>
      <c r="H67" s="842" t="s">
        <v>1312</v>
      </c>
      <c r="I67" s="898" t="s">
        <v>1298</v>
      </c>
      <c r="J67" s="916"/>
      <c r="K67" s="917"/>
      <c r="M67" s="330" t="str">
        <f>IF(ISBLANK(J67),"未入力あり","〇")</f>
        <v>未入力あり</v>
      </c>
      <c r="O67" s="128"/>
    </row>
    <row r="68" spans="1:15" ht="27" thickBot="1">
      <c r="A68" s="309">
        <v>68</v>
      </c>
      <c r="C68" s="332"/>
      <c r="D68" s="332"/>
      <c r="E68" s="836"/>
      <c r="F68" s="871" t="s">
        <v>1308</v>
      </c>
      <c r="G68" s="851"/>
      <c r="H68" s="852" t="s">
        <v>1644</v>
      </c>
      <c r="I68" s="898" t="s">
        <v>1292</v>
      </c>
      <c r="J68" s="916"/>
      <c r="K68" s="917"/>
      <c r="M68" s="330" t="str">
        <f t="shared" si="4"/>
        <v>未入力あり</v>
      </c>
      <c r="O68" s="128"/>
    </row>
    <row r="69" spans="1:15" ht="27" thickBot="1">
      <c r="A69" s="309">
        <v>69</v>
      </c>
      <c r="C69" s="332"/>
      <c r="D69" s="332"/>
      <c r="E69" s="836"/>
      <c r="F69" s="836" t="s">
        <v>1309</v>
      </c>
      <c r="G69" s="865"/>
      <c r="H69" s="852" t="s">
        <v>609</v>
      </c>
      <c r="I69" s="898" t="s">
        <v>1292</v>
      </c>
      <c r="J69" s="916"/>
      <c r="K69" s="917"/>
      <c r="M69" s="330" t="str">
        <f t="shared" si="4"/>
        <v>未入力あり</v>
      </c>
      <c r="O69" s="128"/>
    </row>
    <row r="70" spans="1:15" ht="13.8" thickBot="1">
      <c r="A70" s="309">
        <v>70</v>
      </c>
      <c r="C70" s="332"/>
      <c r="D70" s="332"/>
      <c r="E70" s="836"/>
      <c r="F70" s="837" t="s">
        <v>1310</v>
      </c>
      <c r="G70" s="838"/>
      <c r="H70" s="843" t="s">
        <v>610</v>
      </c>
      <c r="I70" s="896" t="s">
        <v>1292</v>
      </c>
      <c r="J70" s="916"/>
      <c r="K70" s="918" t="s">
        <v>611</v>
      </c>
      <c r="M70" s="330" t="str">
        <f t="shared" si="4"/>
        <v>未入力あり</v>
      </c>
      <c r="O70" s="128"/>
    </row>
    <row r="71" spans="1:15" ht="13.8" thickBot="1">
      <c r="A71" s="309">
        <v>71</v>
      </c>
      <c r="C71" s="332"/>
      <c r="D71" s="332"/>
      <c r="E71" s="836"/>
      <c r="F71" s="836"/>
      <c r="G71" s="873" t="s">
        <v>561</v>
      </c>
      <c r="H71" s="877" t="s">
        <v>612</v>
      </c>
      <c r="I71" s="919" t="s">
        <v>1292</v>
      </c>
      <c r="J71" s="916"/>
      <c r="K71" s="920"/>
      <c r="M71" s="330" t="str">
        <f>+IF(I71="A",IF(ISBLANK(J71),"未入力あり",IF(J71="はい","○","×")),"")</f>
        <v>未入力あり</v>
      </c>
      <c r="O71" s="128"/>
    </row>
    <row r="72" spans="1:15" ht="27" thickBot="1">
      <c r="A72" s="309">
        <v>72</v>
      </c>
      <c r="C72" s="332"/>
      <c r="D72" s="332"/>
      <c r="E72" s="836"/>
      <c r="F72" s="836"/>
      <c r="G72" s="878"/>
      <c r="H72" s="877" t="s">
        <v>613</v>
      </c>
      <c r="I72" s="921" t="s">
        <v>1292</v>
      </c>
      <c r="J72" s="922" t="str">
        <f>+IF(AND(ISBLANK(J73),ISBLANK(J74)),"",IF(OR(J73="はい",J74="はい"),"はい","いいえ "))</f>
        <v/>
      </c>
      <c r="K72" s="920" t="s">
        <v>1655</v>
      </c>
      <c r="M72" s="330" t="str">
        <f>+IF(I72="A",IF(AND(ISBLANK(J73),ISBLANK(J74)),"未入力あり",IF(J72="はい","○","×")),"")</f>
        <v>未入力あり</v>
      </c>
      <c r="O72" s="128"/>
    </row>
    <row r="73" spans="1:15" ht="13.8" thickBot="1">
      <c r="A73" s="309">
        <v>73</v>
      </c>
      <c r="C73" s="332"/>
      <c r="D73" s="332"/>
      <c r="E73" s="836"/>
      <c r="F73" s="836"/>
      <c r="G73" s="878"/>
      <c r="H73" s="879" t="s">
        <v>614</v>
      </c>
      <c r="I73" s="370" t="s">
        <v>579</v>
      </c>
      <c r="J73" s="46"/>
      <c r="K73" s="361"/>
      <c r="M73" s="330" t="str">
        <f>IF(ISBLANK(J73),"未入力あり","〇")</f>
        <v>未入力あり</v>
      </c>
      <c r="O73" s="128"/>
    </row>
    <row r="74" spans="1:15" ht="13.8" thickBot="1">
      <c r="A74" s="309">
        <v>74</v>
      </c>
      <c r="C74" s="332"/>
      <c r="D74" s="332"/>
      <c r="E74" s="836"/>
      <c r="F74" s="836"/>
      <c r="G74" s="878"/>
      <c r="H74" s="880" t="s">
        <v>615</v>
      </c>
      <c r="I74" s="371" t="s">
        <v>579</v>
      </c>
      <c r="J74" s="46"/>
      <c r="K74" s="372"/>
      <c r="M74" s="330" t="str">
        <f>IF(ISBLANK(J74),"未入力あり","〇")</f>
        <v>未入力あり</v>
      </c>
      <c r="O74" s="128"/>
    </row>
    <row r="75" spans="1:15" ht="27" customHeight="1" thickBot="1">
      <c r="A75" s="309">
        <v>75</v>
      </c>
      <c r="C75" s="332"/>
      <c r="D75" s="332"/>
      <c r="E75" s="836"/>
      <c r="F75" s="836"/>
      <c r="G75" s="878"/>
      <c r="H75" s="845" t="s">
        <v>616</v>
      </c>
      <c r="I75" s="373" t="s">
        <v>1292</v>
      </c>
      <c r="J75" s="46"/>
      <c r="K75" s="374"/>
      <c r="M75" s="330" t="str">
        <f>+IF(I75="A",IF(ISBLANK(J75),"未入力あり",IF(J75="はい","○","×")),"")</f>
        <v>未入力あり</v>
      </c>
      <c r="O75" s="128"/>
    </row>
    <row r="76" spans="1:15" ht="13.8" thickBot="1">
      <c r="A76" s="309">
        <v>76</v>
      </c>
      <c r="C76" s="332"/>
      <c r="D76" s="332"/>
      <c r="E76" s="836"/>
      <c r="F76" s="836"/>
      <c r="G76" s="873" t="s">
        <v>563</v>
      </c>
      <c r="H76" s="877" t="s">
        <v>617</v>
      </c>
      <c r="I76" s="919" t="s">
        <v>1298</v>
      </c>
      <c r="J76" s="46"/>
      <c r="K76" s="369"/>
      <c r="M76" s="330" t="str">
        <f>IF(ISBLANK(J76),"未入力あり","〇")</f>
        <v>未入力あり</v>
      </c>
      <c r="O76" s="128"/>
    </row>
    <row r="77" spans="1:15" ht="27" thickBot="1">
      <c r="A77" s="309">
        <v>77</v>
      </c>
      <c r="C77" s="332"/>
      <c r="D77" s="332"/>
      <c r="E77" s="836"/>
      <c r="F77" s="836"/>
      <c r="G77" s="878"/>
      <c r="H77" s="881" t="s">
        <v>618</v>
      </c>
      <c r="I77" s="375" t="s">
        <v>1292</v>
      </c>
      <c r="J77" s="46"/>
      <c r="K77" s="376"/>
      <c r="M77" s="330" t="str">
        <f>+IF(I77="A",IF(ISBLANK(J77),"未入力あり",IF(J77="はい","○","×")),"")</f>
        <v>未入力あり</v>
      </c>
      <c r="O77" s="128"/>
    </row>
    <row r="78" spans="1:15" ht="13.8" thickBot="1">
      <c r="A78" s="309">
        <v>78</v>
      </c>
      <c r="C78" s="332"/>
      <c r="D78" s="332"/>
      <c r="E78" s="836"/>
      <c r="F78" s="840"/>
      <c r="G78" s="874"/>
      <c r="H78" s="882" t="s">
        <v>619</v>
      </c>
      <c r="I78" s="377" t="s">
        <v>1292</v>
      </c>
      <c r="J78" s="46"/>
      <c r="K78" s="378"/>
      <c r="M78" s="330" t="str">
        <f>+IF(I78="A",IF(ISBLANK(J78),"未入力あり",IF(J78="はい","○","×")),"")</f>
        <v>未入力あり</v>
      </c>
      <c r="O78" s="128"/>
    </row>
    <row r="79" spans="1:15" ht="32.25" customHeight="1" thickBot="1">
      <c r="A79" s="309">
        <v>79</v>
      </c>
      <c r="C79" s="332"/>
      <c r="D79" s="332"/>
      <c r="E79" s="836"/>
      <c r="F79" s="837" t="s">
        <v>1311</v>
      </c>
      <c r="G79" s="838"/>
      <c r="H79" s="839" t="s">
        <v>620</v>
      </c>
      <c r="I79" s="344" t="s">
        <v>1292</v>
      </c>
      <c r="J79" s="46"/>
      <c r="K79" s="329" t="s">
        <v>621</v>
      </c>
      <c r="M79" s="330" t="str">
        <f>+IF(I79="A",IF(ISBLANK(J79),"未入力あり",IF(J79="はい","○","×")),"")</f>
        <v>未入力あり</v>
      </c>
      <c r="O79" s="128"/>
    </row>
    <row r="80" spans="1:15" ht="13.8" thickBot="1">
      <c r="A80" s="309">
        <v>80</v>
      </c>
      <c r="C80" s="332"/>
      <c r="D80" s="332"/>
      <c r="E80" s="840"/>
      <c r="F80" s="840"/>
      <c r="G80" s="841"/>
      <c r="H80" s="842" t="s">
        <v>622</v>
      </c>
      <c r="I80" s="346" t="s">
        <v>1292</v>
      </c>
      <c r="J80" s="46"/>
      <c r="K80" s="331"/>
      <c r="M80" s="330" t="str">
        <f>+IF(I80="A",IF(ISBLANK(J80),"未入力あり",IF(J80="はい","○","×")),"")</f>
        <v>未入力あり</v>
      </c>
      <c r="O80" s="128"/>
    </row>
    <row r="81" spans="1:15" ht="13.8" thickBot="1">
      <c r="A81" s="309">
        <v>81</v>
      </c>
      <c r="C81" s="332"/>
      <c r="D81" s="332"/>
      <c r="E81" s="832" t="s">
        <v>1313</v>
      </c>
      <c r="F81" s="833" t="s">
        <v>623</v>
      </c>
      <c r="G81" s="834"/>
      <c r="H81" s="835"/>
      <c r="I81" s="341"/>
      <c r="J81" s="1064"/>
      <c r="K81" s="342"/>
      <c r="O81" s="128"/>
    </row>
    <row r="82" spans="1:15" ht="13.8" thickBot="1">
      <c r="A82" s="309">
        <v>82</v>
      </c>
      <c r="C82" s="332"/>
      <c r="D82" s="332"/>
      <c r="E82" s="836"/>
      <c r="F82" s="837" t="s">
        <v>1301</v>
      </c>
      <c r="G82" s="838"/>
      <c r="H82" s="843" t="s">
        <v>624</v>
      </c>
      <c r="I82" s="347" t="s">
        <v>1292</v>
      </c>
      <c r="J82" s="46"/>
      <c r="K82" s="348"/>
      <c r="M82" s="330" t="str">
        <f>+IF(I82="A",IF(ISBLANK(J82),"未入力あり",IF(J82="はい","○","×")),"")</f>
        <v>未入力あり</v>
      </c>
      <c r="O82" s="128"/>
    </row>
    <row r="83" spans="1:15" ht="27" thickBot="1">
      <c r="A83" s="309">
        <v>83</v>
      </c>
      <c r="C83" s="332"/>
      <c r="D83" s="332"/>
      <c r="E83" s="836"/>
      <c r="F83" s="836"/>
      <c r="G83" s="873" t="s">
        <v>561</v>
      </c>
      <c r="H83" s="877" t="s">
        <v>625</v>
      </c>
      <c r="I83" s="368" t="s">
        <v>1292</v>
      </c>
      <c r="J83" s="46"/>
      <c r="K83" s="369" t="s">
        <v>611</v>
      </c>
      <c r="M83" s="330" t="str">
        <f>+IF(I83="A",IF(ISBLANK(J83),"未入力あり",IF(J83="はい","○","×")),"")</f>
        <v>未入力あり</v>
      </c>
      <c r="O83" s="128"/>
    </row>
    <row r="84" spans="1:15" ht="27" thickBot="1">
      <c r="A84" s="309">
        <v>84</v>
      </c>
      <c r="C84" s="332"/>
      <c r="D84" s="332"/>
      <c r="E84" s="836"/>
      <c r="F84" s="836"/>
      <c r="G84" s="873" t="s">
        <v>563</v>
      </c>
      <c r="H84" s="877" t="s">
        <v>626</v>
      </c>
      <c r="I84" s="919" t="s">
        <v>1292</v>
      </c>
      <c r="J84" s="916"/>
      <c r="K84" s="920"/>
      <c r="M84" s="330" t="str">
        <f>+IF(I84="A",IF(ISBLANK(J84),"未入力あり",IF(J84="はい","○","×")),"")</f>
        <v>未入力あり</v>
      </c>
      <c r="O84" s="128"/>
    </row>
    <row r="85" spans="1:15" ht="27" thickBot="1">
      <c r="A85" s="309">
        <v>85</v>
      </c>
      <c r="C85" s="332"/>
      <c r="D85" s="332"/>
      <c r="E85" s="836"/>
      <c r="F85" s="836"/>
      <c r="G85" s="873" t="s">
        <v>565</v>
      </c>
      <c r="H85" s="877" t="s">
        <v>627</v>
      </c>
      <c r="I85" s="919" t="s">
        <v>1298</v>
      </c>
      <c r="J85" s="916"/>
      <c r="K85" s="920"/>
      <c r="M85" s="330" t="str">
        <f t="shared" ref="M85:M86" si="5">IF(ISBLANK(J85),"未入力あり","〇")</f>
        <v>未入力あり</v>
      </c>
      <c r="O85" s="128"/>
    </row>
    <row r="86" spans="1:15" ht="28.2" customHeight="1" thickBot="1">
      <c r="A86" s="309">
        <v>86</v>
      </c>
      <c r="C86" s="332"/>
      <c r="D86" s="332"/>
      <c r="E86" s="836"/>
      <c r="F86" s="836"/>
      <c r="G86" s="846" t="s">
        <v>573</v>
      </c>
      <c r="H86" s="847" t="s">
        <v>628</v>
      </c>
      <c r="I86" s="895" t="s">
        <v>1298</v>
      </c>
      <c r="J86" s="916"/>
      <c r="K86" s="923"/>
      <c r="M86" s="330" t="str">
        <f t="shared" si="5"/>
        <v>未入力あり</v>
      </c>
      <c r="O86" s="128"/>
    </row>
    <row r="87" spans="1:15" ht="13.8" thickBot="1">
      <c r="A87" s="309">
        <v>87</v>
      </c>
      <c r="C87" s="332"/>
      <c r="D87" s="332"/>
      <c r="E87" s="836"/>
      <c r="F87" s="871" t="s">
        <v>1302</v>
      </c>
      <c r="G87" s="851"/>
      <c r="H87" s="852" t="s">
        <v>629</v>
      </c>
      <c r="I87" s="898" t="s">
        <v>1292</v>
      </c>
      <c r="J87" s="916"/>
      <c r="K87" s="917"/>
      <c r="M87" s="330" t="str">
        <f>+IF(I87="A",IF(ISBLANK(J87),"未入力あり",IF(J87="はい","○","×")),"")</f>
        <v>未入力あり</v>
      </c>
      <c r="O87" s="128"/>
    </row>
    <row r="88" spans="1:15" ht="17.25" customHeight="1" thickBot="1">
      <c r="A88" s="309">
        <v>88</v>
      </c>
      <c r="C88" s="332"/>
      <c r="D88" s="332"/>
      <c r="E88" s="836"/>
      <c r="F88" s="836" t="s">
        <v>1303</v>
      </c>
      <c r="G88" s="865"/>
      <c r="H88" s="883" t="s">
        <v>1314</v>
      </c>
      <c r="I88" s="924" t="s">
        <v>1292</v>
      </c>
      <c r="J88" s="916"/>
      <c r="K88" s="925"/>
      <c r="M88" s="330" t="str">
        <f t="shared" si="4"/>
        <v>未入力あり</v>
      </c>
      <c r="O88" s="128"/>
    </row>
    <row r="89" spans="1:15" ht="41.25" customHeight="1" thickBot="1">
      <c r="A89" s="309">
        <v>89</v>
      </c>
      <c r="C89" s="332"/>
      <c r="D89" s="332"/>
      <c r="E89" s="836"/>
      <c r="F89" s="836"/>
      <c r="G89" s="865"/>
      <c r="H89" s="884" t="s">
        <v>1315</v>
      </c>
      <c r="I89" s="926" t="s">
        <v>1292</v>
      </c>
      <c r="J89" s="916"/>
      <c r="K89" s="925"/>
      <c r="M89" s="330" t="str">
        <f t="shared" si="4"/>
        <v>未入力あり</v>
      </c>
      <c r="O89" s="128"/>
    </row>
    <row r="90" spans="1:15" ht="27" customHeight="1" thickBot="1">
      <c r="A90" s="309">
        <v>90</v>
      </c>
      <c r="C90" s="332"/>
      <c r="D90" s="332"/>
      <c r="E90" s="836"/>
      <c r="F90" s="836"/>
      <c r="G90" s="865"/>
      <c r="H90" s="883" t="s">
        <v>1316</v>
      </c>
      <c r="I90" s="924" t="s">
        <v>1317</v>
      </c>
      <c r="J90" s="927"/>
      <c r="K90" s="925"/>
      <c r="M90" s="330" t="str">
        <f>IF(ISBLANK(J90),"未入力あり","〇")</f>
        <v>未入力あり</v>
      </c>
      <c r="O90" s="128"/>
    </row>
    <row r="91" spans="1:15" ht="27" thickBot="1">
      <c r="A91" s="309">
        <v>91</v>
      </c>
      <c r="C91" s="332"/>
      <c r="D91" s="332"/>
      <c r="E91" s="836"/>
      <c r="F91" s="871" t="s">
        <v>1304</v>
      </c>
      <c r="G91" s="851"/>
      <c r="H91" s="852" t="s">
        <v>630</v>
      </c>
      <c r="I91" s="898" t="s">
        <v>1298</v>
      </c>
      <c r="J91" s="916"/>
      <c r="K91" s="917" t="s">
        <v>1656</v>
      </c>
      <c r="M91" s="330" t="str">
        <f>IF(ISBLANK(J91),"未入力あり","〇")</f>
        <v>未入力あり</v>
      </c>
      <c r="O91" s="128"/>
    </row>
    <row r="92" spans="1:15" ht="27" thickBot="1">
      <c r="A92" s="309">
        <v>92</v>
      </c>
      <c r="C92" s="332"/>
      <c r="D92" s="332"/>
      <c r="E92" s="836"/>
      <c r="F92" s="836" t="s">
        <v>1305</v>
      </c>
      <c r="G92" s="865"/>
      <c r="H92" s="883" t="s">
        <v>631</v>
      </c>
      <c r="I92" s="924" t="s">
        <v>1292</v>
      </c>
      <c r="J92" s="916"/>
      <c r="K92" s="925"/>
      <c r="M92" s="330" t="str">
        <f t="shared" si="4"/>
        <v>未入力あり</v>
      </c>
      <c r="O92" s="128"/>
    </row>
    <row r="93" spans="1:15" ht="27" thickBot="1">
      <c r="A93" s="309">
        <v>93</v>
      </c>
      <c r="C93" s="332"/>
      <c r="D93" s="332"/>
      <c r="E93" s="836"/>
      <c r="F93" s="871" t="s">
        <v>1306</v>
      </c>
      <c r="G93" s="851"/>
      <c r="H93" s="852" t="s">
        <v>632</v>
      </c>
      <c r="I93" s="898" t="s">
        <v>1292</v>
      </c>
      <c r="J93" s="916"/>
      <c r="K93" s="917"/>
      <c r="M93" s="330" t="str">
        <f t="shared" si="4"/>
        <v>未入力あり</v>
      </c>
      <c r="O93" s="128"/>
    </row>
    <row r="94" spans="1:15" ht="27" thickBot="1">
      <c r="A94" s="309">
        <v>94</v>
      </c>
      <c r="C94" s="332"/>
      <c r="D94" s="332"/>
      <c r="E94" s="836"/>
      <c r="F94" s="836" t="s">
        <v>1307</v>
      </c>
      <c r="G94" s="865"/>
      <c r="H94" s="883" t="s">
        <v>1552</v>
      </c>
      <c r="I94" s="924" t="s">
        <v>1292</v>
      </c>
      <c r="J94" s="916"/>
      <c r="K94" s="925"/>
      <c r="M94" s="330" t="str">
        <f t="shared" si="4"/>
        <v>未入力あり</v>
      </c>
      <c r="O94" s="128"/>
    </row>
    <row r="95" spans="1:15" ht="13.8" thickBot="1">
      <c r="A95" s="309">
        <v>95</v>
      </c>
      <c r="C95" s="332"/>
      <c r="D95" s="332"/>
      <c r="E95" s="836"/>
      <c r="F95" s="836"/>
      <c r="G95" s="865"/>
      <c r="H95" s="885" t="s">
        <v>1503</v>
      </c>
      <c r="I95" s="926" t="s">
        <v>1504</v>
      </c>
      <c r="J95" s="916"/>
      <c r="K95" s="928" t="s">
        <v>1604</v>
      </c>
      <c r="M95" s="330" t="str">
        <f t="shared" ref="M95" si="6">IF(ISBLANK(J95),"未入力あり","〇")</f>
        <v>未入力あり</v>
      </c>
      <c r="O95" s="128"/>
    </row>
    <row r="96" spans="1:15" ht="32.25" customHeight="1" thickBot="1">
      <c r="A96" s="309">
        <v>96</v>
      </c>
      <c r="C96" s="332"/>
      <c r="D96" s="332"/>
      <c r="E96" s="836"/>
      <c r="F96" s="836"/>
      <c r="G96" s="865"/>
      <c r="H96" s="842" t="s">
        <v>1553</v>
      </c>
      <c r="I96" s="897" t="s">
        <v>1292</v>
      </c>
      <c r="J96" s="916"/>
      <c r="K96" s="929"/>
      <c r="M96" s="330" t="str">
        <f t="shared" si="4"/>
        <v>未入力あり</v>
      </c>
      <c r="O96" s="128"/>
    </row>
    <row r="97" spans="1:21" ht="38.25" customHeight="1" thickBot="1">
      <c r="A97" s="309">
        <v>97</v>
      </c>
      <c r="C97" s="332"/>
      <c r="D97" s="332"/>
      <c r="E97" s="840"/>
      <c r="F97" s="871" t="s">
        <v>1308</v>
      </c>
      <c r="G97" s="851"/>
      <c r="H97" s="852" t="s">
        <v>633</v>
      </c>
      <c r="I97" s="898" t="s">
        <v>1292</v>
      </c>
      <c r="J97" s="916"/>
      <c r="K97" s="917" t="s">
        <v>634</v>
      </c>
      <c r="M97" s="330" t="str">
        <f>+IF(I97="A",IF(ISBLANK(J97),"未入力あり",IF(J97="はい","○","×")),"")</f>
        <v>未入力あり</v>
      </c>
      <c r="O97" s="128"/>
    </row>
    <row r="98" spans="1:21" ht="39" customHeight="1" thickBot="1">
      <c r="A98" s="309">
        <v>98</v>
      </c>
      <c r="C98" s="332"/>
      <c r="D98" s="332"/>
      <c r="E98" s="832" t="s">
        <v>1318</v>
      </c>
      <c r="F98" s="833" t="s">
        <v>635</v>
      </c>
      <c r="G98" s="834"/>
      <c r="H98" s="835"/>
      <c r="I98" s="910"/>
      <c r="J98" s="1065"/>
      <c r="K98" s="930" t="s">
        <v>1477</v>
      </c>
      <c r="O98" s="128"/>
    </row>
    <row r="99" spans="1:21" ht="27" thickBot="1">
      <c r="A99" s="309">
        <v>99</v>
      </c>
      <c r="C99" s="332"/>
      <c r="D99" s="332"/>
      <c r="E99" s="836"/>
      <c r="F99" s="837" t="s">
        <v>1481</v>
      </c>
      <c r="G99" s="838"/>
      <c r="H99" s="839" t="s">
        <v>636</v>
      </c>
      <c r="I99" s="344" t="s">
        <v>1292</v>
      </c>
      <c r="J99" s="46"/>
      <c r="K99" s="329"/>
      <c r="M99" s="330" t="str">
        <f t="shared" si="4"/>
        <v>未入力あり</v>
      </c>
      <c r="O99" s="128"/>
    </row>
    <row r="100" spans="1:21" ht="13.8" thickBot="1">
      <c r="A100" s="309">
        <v>100</v>
      </c>
      <c r="C100" s="332"/>
      <c r="D100" s="332"/>
      <c r="E100" s="836"/>
      <c r="F100" s="836"/>
      <c r="G100" s="865"/>
      <c r="H100" s="876" t="s">
        <v>637</v>
      </c>
      <c r="I100" s="380" t="s">
        <v>1292</v>
      </c>
      <c r="J100" s="46"/>
      <c r="K100" s="367"/>
      <c r="M100" s="330" t="str">
        <f t="shared" si="4"/>
        <v>未入力あり</v>
      </c>
      <c r="O100" s="128"/>
    </row>
    <row r="101" spans="1:21" ht="27" thickBot="1">
      <c r="A101" s="309">
        <v>101</v>
      </c>
      <c r="C101" s="332"/>
      <c r="D101" s="332"/>
      <c r="E101" s="836"/>
      <c r="F101" s="840"/>
      <c r="G101" s="849"/>
      <c r="H101" s="886" t="s">
        <v>1645</v>
      </c>
      <c r="I101" s="381" t="s">
        <v>579</v>
      </c>
      <c r="J101" s="308"/>
      <c r="K101" s="382"/>
      <c r="M101" s="330" t="str">
        <f>IF(ISBLANK(J101),"未入力あり","〇")</f>
        <v>未入力あり</v>
      </c>
      <c r="O101" s="128"/>
      <c r="T101" s="353"/>
      <c r="U101" s="383"/>
    </row>
    <row r="102" spans="1:21" ht="27" thickBot="1">
      <c r="A102" s="309">
        <v>102</v>
      </c>
      <c r="C102" s="332"/>
      <c r="D102" s="332"/>
      <c r="E102" s="836"/>
      <c r="F102" s="837" t="s">
        <v>1479</v>
      </c>
      <c r="G102" s="838"/>
      <c r="H102" s="839" t="s">
        <v>1646</v>
      </c>
      <c r="I102" s="344" t="s">
        <v>1292</v>
      </c>
      <c r="J102" s="46"/>
      <c r="K102" s="329"/>
      <c r="M102" s="330" t="str">
        <f>+IF(I102="A",IF(ISBLANK(J102),"未入力あり",IF(J102="はい","○","×")),"")</f>
        <v>未入力あり</v>
      </c>
      <c r="O102" s="128"/>
    </row>
    <row r="103" spans="1:21" ht="13.8" thickBot="1">
      <c r="A103" s="309">
        <v>103</v>
      </c>
      <c r="C103" s="332"/>
      <c r="D103" s="332"/>
      <c r="E103" s="840"/>
      <c r="F103" s="871" t="s">
        <v>1480</v>
      </c>
      <c r="G103" s="851"/>
      <c r="H103" s="852" t="s">
        <v>638</v>
      </c>
      <c r="I103" s="355" t="s">
        <v>1293</v>
      </c>
      <c r="J103" s="46"/>
      <c r="K103" s="356"/>
      <c r="M103" s="330" t="str">
        <f>IF(ISBLANK(J103),"未入力あり","〇")</f>
        <v>未入力あり</v>
      </c>
      <c r="O103" s="128"/>
    </row>
    <row r="104" spans="1:21" ht="13.8" thickBot="1">
      <c r="A104" s="309">
        <v>104</v>
      </c>
      <c r="C104" s="332"/>
      <c r="D104" s="332"/>
      <c r="E104" s="832" t="s">
        <v>765</v>
      </c>
      <c r="F104" s="833" t="s">
        <v>639</v>
      </c>
      <c r="G104" s="834"/>
      <c r="H104" s="835"/>
      <c r="I104" s="341"/>
      <c r="J104" s="1064"/>
      <c r="K104" s="342"/>
      <c r="O104" s="128"/>
    </row>
    <row r="105" spans="1:21" ht="27" thickBot="1">
      <c r="A105" s="309">
        <v>105</v>
      </c>
      <c r="C105" s="332"/>
      <c r="D105" s="332"/>
      <c r="E105" s="836"/>
      <c r="F105" s="871" t="s">
        <v>1481</v>
      </c>
      <c r="G105" s="838"/>
      <c r="H105" s="839" t="s">
        <v>1647</v>
      </c>
      <c r="I105" s="344" t="s">
        <v>1292</v>
      </c>
      <c r="J105" s="46"/>
      <c r="K105" s="329"/>
      <c r="M105" s="330" t="str">
        <f t="shared" si="4"/>
        <v>未入力あり</v>
      </c>
      <c r="O105" s="128"/>
    </row>
    <row r="106" spans="1:21" ht="29.4" customHeight="1" thickBot="1">
      <c r="A106" s="309">
        <v>106</v>
      </c>
      <c r="C106" s="332"/>
      <c r="D106" s="332"/>
      <c r="E106" s="836"/>
      <c r="F106" s="871" t="s">
        <v>1479</v>
      </c>
      <c r="G106" s="851"/>
      <c r="H106" s="852" t="s">
        <v>640</v>
      </c>
      <c r="I106" s="355" t="s">
        <v>1292</v>
      </c>
      <c r="J106" s="46"/>
      <c r="K106" s="356"/>
      <c r="M106" s="330" t="str">
        <f t="shared" si="4"/>
        <v>未入力あり</v>
      </c>
      <c r="O106" s="128"/>
    </row>
    <row r="107" spans="1:21" ht="27" thickBot="1">
      <c r="A107" s="309">
        <v>107</v>
      </c>
      <c r="C107" s="332"/>
      <c r="D107" s="332"/>
      <c r="E107" s="836"/>
      <c r="F107" s="836" t="s">
        <v>1480</v>
      </c>
      <c r="G107" s="865"/>
      <c r="H107" s="883" t="s">
        <v>1648</v>
      </c>
      <c r="I107" s="924" t="s">
        <v>1292</v>
      </c>
      <c r="J107" s="916"/>
      <c r="K107" s="925" t="s">
        <v>1618</v>
      </c>
      <c r="M107" s="330" t="str">
        <f t="shared" si="4"/>
        <v>未入力あり</v>
      </c>
      <c r="O107" s="128"/>
    </row>
    <row r="108" spans="1:21" ht="27" thickBot="1">
      <c r="A108" s="309">
        <v>108</v>
      </c>
      <c r="C108" s="332"/>
      <c r="D108" s="332"/>
      <c r="E108" s="836"/>
      <c r="F108" s="836"/>
      <c r="G108" s="865"/>
      <c r="H108" s="876" t="s">
        <v>1649</v>
      </c>
      <c r="I108" s="926" t="s">
        <v>1292</v>
      </c>
      <c r="J108" s="916"/>
      <c r="K108" s="884"/>
      <c r="M108" s="330" t="str">
        <f t="shared" si="4"/>
        <v>未入力あり</v>
      </c>
      <c r="O108" s="128"/>
    </row>
    <row r="109" spans="1:21" ht="13.8" thickBot="1">
      <c r="A109" s="309">
        <v>109</v>
      </c>
      <c r="C109" s="332"/>
      <c r="D109" s="332"/>
      <c r="E109" s="836"/>
      <c r="F109" s="836"/>
      <c r="G109" s="865"/>
      <c r="H109" s="876" t="s">
        <v>1551</v>
      </c>
      <c r="I109" s="931" t="s">
        <v>1298</v>
      </c>
      <c r="J109" s="916"/>
      <c r="K109" s="928"/>
      <c r="M109" s="330" t="str">
        <f t="shared" ref="M109:M117" si="7">IF(ISBLANK(J109),"未入力あり","〇")</f>
        <v>未入力あり</v>
      </c>
      <c r="O109" s="128"/>
    </row>
    <row r="110" spans="1:21" ht="13.8" thickBot="1">
      <c r="A110" s="309">
        <v>110</v>
      </c>
      <c r="C110" s="332"/>
      <c r="D110" s="332"/>
      <c r="E110" s="836"/>
      <c r="F110" s="836"/>
      <c r="G110" s="865"/>
      <c r="H110" s="883" t="s">
        <v>1650</v>
      </c>
      <c r="I110" s="897" t="s">
        <v>1298</v>
      </c>
      <c r="J110" s="916"/>
      <c r="K110" s="932" t="s">
        <v>641</v>
      </c>
      <c r="M110" s="330" t="str">
        <f t="shared" si="7"/>
        <v>未入力あり</v>
      </c>
      <c r="O110" s="128"/>
    </row>
    <row r="111" spans="1:21" ht="88.2" customHeight="1" thickBot="1">
      <c r="A111" s="309">
        <v>111</v>
      </c>
      <c r="C111" s="332"/>
      <c r="D111" s="332"/>
      <c r="E111" s="836"/>
      <c r="F111" s="837" t="s">
        <v>1482</v>
      </c>
      <c r="G111" s="838"/>
      <c r="H111" s="839" t="s">
        <v>1651</v>
      </c>
      <c r="I111" s="899" t="s">
        <v>1319</v>
      </c>
      <c r="J111" s="916"/>
      <c r="K111" s="933" t="s">
        <v>1657</v>
      </c>
      <c r="M111" s="330" t="str">
        <f>IF(AND(I111="B",J111=""),"未入力あり",IF(AND(I111="B",J111&lt;&gt;""),"〇",IF(I111="-","")))</f>
        <v>未入力あり</v>
      </c>
      <c r="O111" s="128"/>
    </row>
    <row r="112" spans="1:21" ht="13.8" thickBot="1">
      <c r="A112" s="309">
        <v>112</v>
      </c>
      <c r="C112" s="332"/>
      <c r="D112" s="332"/>
      <c r="E112" s="836"/>
      <c r="F112" s="836"/>
      <c r="G112" s="865"/>
      <c r="H112" s="887" t="s">
        <v>642</v>
      </c>
      <c r="I112" s="934" t="s">
        <v>1293</v>
      </c>
      <c r="J112" s="916"/>
      <c r="K112" s="935" t="s">
        <v>643</v>
      </c>
      <c r="M112" s="330" t="str">
        <f t="shared" si="7"/>
        <v>未入力あり</v>
      </c>
      <c r="O112" s="128"/>
    </row>
    <row r="113" spans="1:21" ht="27" thickBot="1">
      <c r="A113" s="309">
        <v>113</v>
      </c>
      <c r="C113" s="332"/>
      <c r="D113" s="332"/>
      <c r="E113" s="836"/>
      <c r="F113" s="840"/>
      <c r="G113" s="849"/>
      <c r="H113" s="861" t="s">
        <v>1652</v>
      </c>
      <c r="I113" s="936" t="s">
        <v>582</v>
      </c>
      <c r="J113" s="937"/>
      <c r="K113" s="938"/>
      <c r="M113" s="330" t="str">
        <f>IF(ISBLANK(J113),"未入力あり","〇")</f>
        <v>未入力あり</v>
      </c>
      <c r="O113" s="128"/>
      <c r="T113" s="353"/>
      <c r="U113" s="354"/>
    </row>
    <row r="114" spans="1:21" ht="13.8" thickBot="1">
      <c r="A114" s="309">
        <v>114</v>
      </c>
      <c r="C114" s="332"/>
      <c r="D114" s="332"/>
      <c r="E114" s="836"/>
      <c r="F114" s="837" t="s">
        <v>1483</v>
      </c>
      <c r="G114" s="838"/>
      <c r="H114" s="843" t="s">
        <v>644</v>
      </c>
      <c r="I114" s="939" t="s">
        <v>1298</v>
      </c>
      <c r="J114" s="916"/>
      <c r="K114" s="918"/>
      <c r="M114" s="330" t="str">
        <f t="shared" si="7"/>
        <v>未入力あり</v>
      </c>
      <c r="O114" s="128"/>
    </row>
    <row r="115" spans="1:21" ht="13.8" thickBot="1">
      <c r="A115" s="309">
        <v>115</v>
      </c>
      <c r="C115" s="332"/>
      <c r="D115" s="332"/>
      <c r="E115" s="836"/>
      <c r="F115" s="836"/>
      <c r="G115" s="888"/>
      <c r="H115" s="842" t="s">
        <v>645</v>
      </c>
      <c r="I115" s="897" t="s">
        <v>1298</v>
      </c>
      <c r="J115" s="916"/>
      <c r="K115" s="929"/>
      <c r="M115" s="330" t="str">
        <f t="shared" si="7"/>
        <v>未入力あり</v>
      </c>
      <c r="O115" s="128"/>
    </row>
    <row r="116" spans="1:21" ht="13.8" thickBot="1">
      <c r="A116" s="309">
        <v>116</v>
      </c>
      <c r="C116" s="332"/>
      <c r="D116" s="332"/>
      <c r="E116" s="836"/>
      <c r="F116" s="836"/>
      <c r="G116" s="888"/>
      <c r="H116" s="889" t="s">
        <v>646</v>
      </c>
      <c r="I116" s="924" t="s">
        <v>579</v>
      </c>
      <c r="J116" s="916"/>
      <c r="K116" s="925" t="s">
        <v>647</v>
      </c>
      <c r="M116" s="330" t="str">
        <f>IF(ISBLANK(J116),"未入力あり","〇")</f>
        <v>未入力あり</v>
      </c>
      <c r="O116" s="128"/>
    </row>
    <row r="117" spans="1:21" ht="78" customHeight="1" thickBot="1">
      <c r="A117" s="309">
        <v>117</v>
      </c>
      <c r="C117" s="332"/>
      <c r="D117" s="345"/>
      <c r="E117" s="840"/>
      <c r="F117" s="871" t="s">
        <v>1484</v>
      </c>
      <c r="G117" s="851"/>
      <c r="H117" s="852" t="s">
        <v>648</v>
      </c>
      <c r="I117" s="904" t="s">
        <v>1298</v>
      </c>
      <c r="J117" s="916"/>
      <c r="K117" s="917" t="s">
        <v>1485</v>
      </c>
      <c r="M117" s="330" t="str">
        <f t="shared" si="7"/>
        <v>未入力あり</v>
      </c>
      <c r="O117" s="128"/>
    </row>
    <row r="118" spans="1:21" ht="13.8" thickBot="1">
      <c r="A118" s="309">
        <v>118</v>
      </c>
      <c r="C118" s="332"/>
      <c r="D118" s="333" t="s">
        <v>649</v>
      </c>
      <c r="E118" s="890" t="s">
        <v>650</v>
      </c>
      <c r="F118" s="891"/>
      <c r="G118" s="891"/>
      <c r="H118" s="892"/>
      <c r="I118" s="337"/>
      <c r="J118" s="1066"/>
      <c r="K118" s="338"/>
      <c r="O118" s="128"/>
    </row>
    <row r="119" spans="1:21" ht="59.25" customHeight="1" thickBot="1">
      <c r="A119" s="309">
        <v>119</v>
      </c>
      <c r="C119" s="332"/>
      <c r="D119" s="735"/>
      <c r="E119" s="1363" t="s">
        <v>1606</v>
      </c>
      <c r="F119" s="1364"/>
      <c r="G119" s="1364"/>
      <c r="H119" s="1365"/>
      <c r="I119" s="940"/>
      <c r="J119" s="1067"/>
      <c r="K119" s="941"/>
      <c r="O119" s="128"/>
    </row>
    <row r="120" spans="1:21" ht="13.8" thickBot="1">
      <c r="A120" s="309">
        <v>120</v>
      </c>
      <c r="C120" s="332"/>
      <c r="D120" s="332"/>
      <c r="E120" s="832" t="s">
        <v>456</v>
      </c>
      <c r="F120" s="833" t="s">
        <v>1658</v>
      </c>
      <c r="G120" s="834"/>
      <c r="H120" s="835"/>
      <c r="I120" s="910"/>
      <c r="J120" s="1065"/>
      <c r="K120" s="930"/>
      <c r="O120" s="128"/>
    </row>
    <row r="121" spans="1:21" ht="74.25" customHeight="1" thickBot="1">
      <c r="A121" s="309">
        <v>121</v>
      </c>
      <c r="C121" s="332"/>
      <c r="D121" s="332"/>
      <c r="E121" s="836"/>
      <c r="F121" s="837" t="s">
        <v>1478</v>
      </c>
      <c r="G121" s="838"/>
      <c r="H121" s="839" t="s">
        <v>651</v>
      </c>
      <c r="I121" s="899" t="s">
        <v>1292</v>
      </c>
      <c r="J121" s="937"/>
      <c r="K121" s="933" t="s">
        <v>652</v>
      </c>
      <c r="M121" s="330" t="str">
        <f>+IF(I121="A",IF(ISBLANK(J121),"未入力あり",IF(J121&gt;=1,"○","×")),"")</f>
        <v>未入力あり</v>
      </c>
      <c r="O121" s="128"/>
      <c r="T121" s="353"/>
      <c r="U121" s="353"/>
    </row>
    <row r="122" spans="1:21" ht="27" customHeight="1" thickBot="1">
      <c r="A122" s="309">
        <v>122</v>
      </c>
      <c r="C122" s="332"/>
      <c r="D122" s="332"/>
      <c r="E122" s="836"/>
      <c r="F122" s="837" t="s">
        <v>1486</v>
      </c>
      <c r="G122" s="838"/>
      <c r="H122" s="839" t="s">
        <v>1320</v>
      </c>
      <c r="I122" s="899" t="s">
        <v>1292</v>
      </c>
      <c r="J122" s="916"/>
      <c r="K122" s="933"/>
      <c r="M122" s="330" t="str">
        <f t="shared" ref="M122" si="8">+IF(I122="A",IF(ISBLANK(J122),"未入力あり",IF(J122="はい","○","×")),"")</f>
        <v>未入力あり</v>
      </c>
      <c r="O122" s="128"/>
      <c r="T122" s="353"/>
      <c r="U122" s="353"/>
    </row>
    <row r="123" spans="1:21" ht="13.8" thickBot="1">
      <c r="A123" s="309">
        <v>123</v>
      </c>
      <c r="C123" s="332"/>
      <c r="D123" s="332"/>
      <c r="E123" s="836"/>
      <c r="F123" s="836"/>
      <c r="G123" s="858"/>
      <c r="H123" s="876" t="s">
        <v>1321</v>
      </c>
      <c r="I123" s="942" t="s">
        <v>1317</v>
      </c>
      <c r="J123" s="916"/>
      <c r="K123" s="933"/>
      <c r="M123" s="330" t="str">
        <f>IF(ISBLANK(J123),"未入力あり","〇")</f>
        <v>未入力あり</v>
      </c>
      <c r="O123" s="128"/>
      <c r="T123" s="353"/>
      <c r="U123" s="353"/>
    </row>
    <row r="124" spans="1:21" ht="13.8" thickBot="1">
      <c r="A124" s="309">
        <v>124</v>
      </c>
      <c r="C124" s="332"/>
      <c r="D124" s="332"/>
      <c r="E124" s="836"/>
      <c r="F124" s="836"/>
      <c r="G124" s="858"/>
      <c r="H124" s="887" t="s">
        <v>1322</v>
      </c>
      <c r="I124" s="904" t="str">
        <f>IF(J123="はい","A",IF(J123="いいえ","-","A／-"))</f>
        <v>A／-</v>
      </c>
      <c r="J124" s="937"/>
      <c r="K124" s="943" t="s">
        <v>1554</v>
      </c>
      <c r="L124" s="742"/>
      <c r="M124" s="737" t="str">
        <f>+IF(I124="A",IF(ISBLANK(J124),"未入力あり",IF(J124&gt;=1,"○","×")),"")</f>
        <v/>
      </c>
      <c r="O124" s="128"/>
      <c r="T124" s="353"/>
      <c r="U124" s="353"/>
    </row>
    <row r="125" spans="1:21" ht="13.8" thickBot="1">
      <c r="A125" s="309">
        <v>125</v>
      </c>
      <c r="C125" s="332"/>
      <c r="D125" s="332"/>
      <c r="E125" s="836"/>
      <c r="F125" s="836"/>
      <c r="G125" s="858"/>
      <c r="H125" s="944" t="s">
        <v>1323</v>
      </c>
      <c r="I125" s="904" t="str">
        <f>IF(J123="はい","C",IF(J123="いいえ","-","C／-"))</f>
        <v>C／-</v>
      </c>
      <c r="J125" s="937"/>
      <c r="K125" s="943"/>
      <c r="L125" s="742"/>
      <c r="M125" s="330" t="str">
        <f t="shared" ref="M125" si="9">IF(ISBLANK(J125),"未入力あり","〇")</f>
        <v>未入力あり</v>
      </c>
      <c r="O125" s="128"/>
      <c r="T125" s="353"/>
      <c r="U125" s="353"/>
    </row>
    <row r="126" spans="1:21" ht="92.4" customHeight="1" thickBot="1">
      <c r="A126" s="309">
        <v>126</v>
      </c>
      <c r="C126" s="332"/>
      <c r="D126" s="332"/>
      <c r="E126" s="836"/>
      <c r="F126" s="871" t="s">
        <v>1303</v>
      </c>
      <c r="G126" s="851"/>
      <c r="H126" s="852" t="s">
        <v>1659</v>
      </c>
      <c r="I126" s="898" t="s">
        <v>1292</v>
      </c>
      <c r="J126" s="937"/>
      <c r="K126" s="917" t="s">
        <v>766</v>
      </c>
      <c r="M126" s="330" t="str">
        <f>+IF(I126="A",IF(ISBLANK(J126),"未入力あり",IF(J126&gt;=1,"○","×")),"")</f>
        <v>未入力あり</v>
      </c>
      <c r="O126" s="128"/>
      <c r="T126" s="353"/>
      <c r="U126" s="353"/>
    </row>
    <row r="127" spans="1:21" ht="93.6" customHeight="1" thickBot="1">
      <c r="A127" s="309">
        <v>127</v>
      </c>
      <c r="C127" s="332"/>
      <c r="D127" s="332"/>
      <c r="E127" s="836"/>
      <c r="F127" s="837" t="s">
        <v>1304</v>
      </c>
      <c r="G127" s="838"/>
      <c r="H127" s="945" t="s">
        <v>1660</v>
      </c>
      <c r="I127" s="899" t="s">
        <v>1292</v>
      </c>
      <c r="J127" s="811"/>
      <c r="K127" s="933" t="s">
        <v>1661</v>
      </c>
      <c r="M127" s="330" t="str">
        <f>+IF(I127="A",IF(ISBLANK(J127),"未入力あり",IF(J127&gt;=1,"○","×")),"")</f>
        <v>未入力あり</v>
      </c>
      <c r="O127" s="128"/>
      <c r="T127" s="353"/>
      <c r="U127" s="353"/>
    </row>
    <row r="128" spans="1:21" ht="13.8" thickBot="1">
      <c r="A128" s="309">
        <v>128</v>
      </c>
      <c r="C128" s="332"/>
      <c r="D128" s="332"/>
      <c r="E128" s="332"/>
      <c r="F128" s="332"/>
      <c r="H128" s="866" t="s">
        <v>1707</v>
      </c>
      <c r="I128" s="363" t="s">
        <v>1293</v>
      </c>
      <c r="J128" s="308"/>
      <c r="K128" s="361"/>
      <c r="M128" s="330" t="str">
        <f t="shared" ref="M128:M129" si="10">IF(ISBLANK(J128),"未入力あり","〇")</f>
        <v>未入力あり</v>
      </c>
      <c r="O128" s="128"/>
      <c r="T128" s="353"/>
      <c r="U128" s="353"/>
    </row>
    <row r="129" spans="1:21" ht="27" thickBot="1">
      <c r="A129" s="309">
        <v>129</v>
      </c>
      <c r="C129" s="332"/>
      <c r="D129" s="332"/>
      <c r="E129" s="332"/>
      <c r="F129" s="332"/>
      <c r="H129" s="889" t="s">
        <v>1487</v>
      </c>
      <c r="I129" s="379" t="s">
        <v>1293</v>
      </c>
      <c r="J129" s="308"/>
      <c r="K129" s="365"/>
      <c r="M129" s="330" t="str">
        <f t="shared" si="10"/>
        <v>未入力あり</v>
      </c>
      <c r="O129" s="128"/>
      <c r="T129" s="353"/>
      <c r="U129" s="353"/>
    </row>
    <row r="130" spans="1:21" ht="13.8" thickBot="1">
      <c r="A130" s="309">
        <v>130</v>
      </c>
      <c r="C130" s="332"/>
      <c r="D130" s="332"/>
      <c r="E130" s="332"/>
      <c r="F130" s="332"/>
      <c r="H130" s="887" t="s">
        <v>767</v>
      </c>
      <c r="I130" s="384" t="s">
        <v>1292</v>
      </c>
      <c r="J130" s="308"/>
      <c r="K130" s="385" t="s">
        <v>653</v>
      </c>
      <c r="M130" s="330" t="str">
        <f>+IF(I130="A",IF(ISBLANK(J130),"未入力あり",IF(J130&gt;=1,"○","×")),"")</f>
        <v>未入力あり</v>
      </c>
      <c r="O130" s="128"/>
      <c r="T130" s="353"/>
      <c r="U130" s="353"/>
    </row>
    <row r="131" spans="1:21" ht="34.5" customHeight="1" thickBot="1">
      <c r="A131" s="309">
        <v>131</v>
      </c>
      <c r="C131" s="332"/>
      <c r="D131" s="332"/>
      <c r="E131" s="332"/>
      <c r="F131" s="840"/>
      <c r="G131" s="841"/>
      <c r="H131" s="861" t="s">
        <v>1324</v>
      </c>
      <c r="I131" s="936" t="s">
        <v>1293</v>
      </c>
      <c r="J131" s="916"/>
      <c r="K131" s="938"/>
      <c r="M131" s="330" t="str">
        <f t="shared" ref="M131" si="11">IF(ISBLANK(J131),"未入力あり","〇")</f>
        <v>未入力あり</v>
      </c>
      <c r="O131" s="128"/>
      <c r="T131" s="353"/>
      <c r="U131" s="353"/>
    </row>
    <row r="132" spans="1:21" ht="69" customHeight="1" thickBot="1">
      <c r="A132" s="309">
        <v>132</v>
      </c>
      <c r="C132" s="332"/>
      <c r="D132" s="332"/>
      <c r="E132" s="332"/>
      <c r="F132" s="837" t="s">
        <v>1305</v>
      </c>
      <c r="G132" s="862"/>
      <c r="H132" s="843" t="s">
        <v>1325</v>
      </c>
      <c r="I132" s="909" t="s">
        <v>1292</v>
      </c>
      <c r="J132" s="916"/>
      <c r="K132" s="914" t="s">
        <v>1488</v>
      </c>
      <c r="M132" s="330" t="str">
        <f t="shared" ref="M132" si="12">+IF(I132="A",IF(ISBLANK(J132),"未入力あり",IF(J132&gt;=1,"○","×")),"")</f>
        <v>未入力あり</v>
      </c>
      <c r="O132" s="128"/>
      <c r="T132" s="353"/>
      <c r="U132" s="353"/>
    </row>
    <row r="133" spans="1:21" ht="13.8" thickBot="1">
      <c r="A133" s="309">
        <v>133</v>
      </c>
      <c r="C133" s="332"/>
      <c r="D133" s="332"/>
      <c r="E133" s="836"/>
      <c r="F133" s="836"/>
      <c r="G133" s="888"/>
      <c r="H133" s="876" t="s">
        <v>1326</v>
      </c>
      <c r="I133" s="924" t="s">
        <v>1328</v>
      </c>
      <c r="J133" s="916"/>
      <c r="K133" s="914"/>
      <c r="M133" s="330" t="str">
        <f t="shared" ref="M133:M135" si="13">IF(ISBLANK(J133),"未入力あり","〇")</f>
        <v>未入力あり</v>
      </c>
      <c r="O133" s="128"/>
      <c r="T133" s="353"/>
      <c r="U133" s="353"/>
    </row>
    <row r="134" spans="1:21" ht="13.8" thickBot="1">
      <c r="A134" s="309">
        <v>134</v>
      </c>
      <c r="C134" s="332"/>
      <c r="D134" s="332"/>
      <c r="E134" s="836"/>
      <c r="F134" s="840"/>
      <c r="G134" s="849"/>
      <c r="H134" s="842" t="s">
        <v>1327</v>
      </c>
      <c r="I134" s="897" t="str">
        <f>IF(J133="いいえ","A",IF(J133="はい","-","A／-"))</f>
        <v>A／-</v>
      </c>
      <c r="J134" s="937"/>
      <c r="K134" s="914" t="s">
        <v>1489</v>
      </c>
      <c r="M134" s="737" t="str">
        <f>+IF(I134="A",IF(ISBLANK(J134),"未入力あり",IF(J134&gt;=1,"○","×")),"")</f>
        <v/>
      </c>
      <c r="O134" s="128"/>
      <c r="T134" s="353"/>
      <c r="U134" s="353"/>
    </row>
    <row r="135" spans="1:21" ht="13.8" thickBot="1">
      <c r="A135" s="309">
        <v>135</v>
      </c>
      <c r="C135" s="332"/>
      <c r="D135" s="332"/>
      <c r="E135" s="836"/>
      <c r="F135" s="840" t="s">
        <v>1306</v>
      </c>
      <c r="G135" s="841"/>
      <c r="H135" s="872" t="s">
        <v>654</v>
      </c>
      <c r="I135" s="909" t="s">
        <v>1293</v>
      </c>
      <c r="J135" s="937"/>
      <c r="K135" s="914"/>
      <c r="M135" s="330" t="str">
        <f t="shared" si="13"/>
        <v>未入力あり</v>
      </c>
      <c r="O135" s="128"/>
      <c r="T135" s="353"/>
      <c r="U135" s="354"/>
    </row>
    <row r="136" spans="1:21" ht="13.8" thickBot="1">
      <c r="A136" s="309">
        <v>136</v>
      </c>
      <c r="C136" s="332"/>
      <c r="D136" s="332"/>
      <c r="E136" s="832" t="s">
        <v>1300</v>
      </c>
      <c r="F136" s="833" t="s">
        <v>1555</v>
      </c>
      <c r="G136" s="834"/>
      <c r="H136" s="835"/>
      <c r="I136" s="946"/>
      <c r="J136" s="1068"/>
      <c r="K136" s="930"/>
      <c r="O136" s="128"/>
    </row>
    <row r="137" spans="1:21" ht="13.8" thickBot="1">
      <c r="A137" s="309">
        <v>137</v>
      </c>
      <c r="C137" s="810"/>
      <c r="D137" s="810"/>
      <c r="E137" s="953"/>
      <c r="F137" s="947" t="s">
        <v>1605</v>
      </c>
      <c r="G137" s="948"/>
      <c r="H137" s="949"/>
      <c r="I137" s="950"/>
      <c r="J137" s="1069"/>
      <c r="K137" s="951"/>
      <c r="O137" s="128"/>
    </row>
    <row r="138" spans="1:21" ht="13.8" thickBot="1">
      <c r="A138" s="309">
        <v>138</v>
      </c>
      <c r="C138" s="332"/>
      <c r="D138" s="332"/>
      <c r="E138" s="836"/>
      <c r="F138" s="837" t="s">
        <v>1478</v>
      </c>
      <c r="G138" s="838"/>
      <c r="H138" s="843" t="s">
        <v>1329</v>
      </c>
      <c r="I138" s="939" t="str">
        <f>IF(J29="はい","A",IF(J29="いいえ","-","A／-"))</f>
        <v>A／-</v>
      </c>
      <c r="J138" s="937"/>
      <c r="K138" s="918" t="s">
        <v>1492</v>
      </c>
      <c r="M138" s="737" t="str">
        <f>+IF(I138="A",IF(ISBLANK(J138),"未入力あり",IF(J138&gt;=1,"○","×")),"")</f>
        <v/>
      </c>
      <c r="O138" s="128"/>
      <c r="T138" s="353"/>
      <c r="U138" s="353"/>
    </row>
    <row r="139" spans="1:21" ht="13.8" thickBot="1">
      <c r="A139" s="309">
        <v>139</v>
      </c>
      <c r="C139" s="332"/>
      <c r="D139" s="332"/>
      <c r="E139" s="836"/>
      <c r="F139" s="836"/>
      <c r="G139" s="865"/>
      <c r="H139" s="884" t="s">
        <v>1330</v>
      </c>
      <c r="I139" s="952" t="str">
        <f>IF(J29="はい","C",IF(J29="いいえ","-","C／-"))</f>
        <v>C／-</v>
      </c>
      <c r="J139" s="916"/>
      <c r="K139" s="929"/>
      <c r="M139" s="330" t="str">
        <f t="shared" ref="M139:M162" si="14">IF(ISBLANK(J139),"未入力あり","〇")</f>
        <v>未入力あり</v>
      </c>
      <c r="O139" s="128"/>
      <c r="T139" s="353"/>
      <c r="U139" s="353"/>
    </row>
    <row r="140" spans="1:21" ht="13.8" thickBot="1">
      <c r="A140" s="309">
        <v>140</v>
      </c>
      <c r="C140" s="332"/>
      <c r="D140" s="332"/>
      <c r="E140" s="836"/>
      <c r="F140" s="836"/>
      <c r="G140" s="865"/>
      <c r="H140" s="885" t="s">
        <v>1331</v>
      </c>
      <c r="I140" s="926" t="s">
        <v>579</v>
      </c>
      <c r="J140" s="937"/>
      <c r="K140" s="925"/>
      <c r="M140" s="330" t="str">
        <f t="shared" si="14"/>
        <v>未入力あり</v>
      </c>
      <c r="O140" s="128"/>
      <c r="T140" s="353"/>
      <c r="U140" s="353"/>
    </row>
    <row r="141" spans="1:21" ht="26.25" customHeight="1" thickBot="1">
      <c r="A141" s="309">
        <v>141</v>
      </c>
      <c r="C141" s="332"/>
      <c r="D141" s="332"/>
      <c r="E141" s="836"/>
      <c r="F141" s="836"/>
      <c r="G141" s="865"/>
      <c r="H141" s="885" t="s">
        <v>1498</v>
      </c>
      <c r="I141" s="909" t="s">
        <v>579</v>
      </c>
      <c r="J141" s="927"/>
      <c r="K141" s="925"/>
      <c r="M141" s="330" t="str">
        <f t="shared" si="14"/>
        <v>未入力あり</v>
      </c>
      <c r="O141" s="128"/>
      <c r="T141" s="353"/>
      <c r="U141" s="353"/>
    </row>
    <row r="142" spans="1:21" ht="13.8" thickBot="1">
      <c r="A142" s="309">
        <v>142</v>
      </c>
      <c r="C142" s="332"/>
      <c r="D142" s="332"/>
      <c r="E142" s="836"/>
      <c r="F142" s="836"/>
      <c r="G142" s="865"/>
      <c r="H142" s="876" t="s">
        <v>1334</v>
      </c>
      <c r="I142" s="896" t="str">
        <f>IF(J29="はい","A",IF(J29="いいえ","-","A／-"))</f>
        <v>A／-</v>
      </c>
      <c r="J142" s="937"/>
      <c r="K142" s="918" t="s">
        <v>1662</v>
      </c>
      <c r="M142" s="737" t="str">
        <f>+IF(I142="A",IF(ISBLANK(J142),"未入力あり",IF(J142&gt;=1,"○","×")),"")</f>
        <v/>
      </c>
      <c r="O142" s="128"/>
      <c r="T142" s="353"/>
      <c r="U142" s="353"/>
    </row>
    <row r="143" spans="1:21" ht="13.8" thickBot="1">
      <c r="A143" s="309">
        <v>143</v>
      </c>
      <c r="C143" s="332"/>
      <c r="D143" s="332"/>
      <c r="E143" s="836"/>
      <c r="F143" s="836"/>
      <c r="G143" s="865"/>
      <c r="H143" s="885" t="s">
        <v>1335</v>
      </c>
      <c r="I143" s="924" t="s">
        <v>1333</v>
      </c>
      <c r="J143" s="937"/>
      <c r="K143" s="928"/>
      <c r="M143" s="330" t="str">
        <f t="shared" si="14"/>
        <v>未入力あり</v>
      </c>
      <c r="O143" s="128"/>
      <c r="T143" s="353"/>
      <c r="U143" s="353"/>
    </row>
    <row r="144" spans="1:21" ht="13.8" thickBot="1">
      <c r="A144" s="309">
        <v>144</v>
      </c>
      <c r="C144" s="332"/>
      <c r="D144" s="332"/>
      <c r="E144" s="836"/>
      <c r="F144" s="836"/>
      <c r="G144" s="865"/>
      <c r="H144" s="884" t="s">
        <v>1336</v>
      </c>
      <c r="I144" s="896" t="str">
        <f>IF(J29="はい","C",IF(J29="いいえ","-","C／-"))</f>
        <v>C／-</v>
      </c>
      <c r="J144" s="916"/>
      <c r="K144" s="928"/>
      <c r="M144" s="330" t="str">
        <f t="shared" si="14"/>
        <v>未入力あり</v>
      </c>
      <c r="O144" s="128"/>
      <c r="T144" s="353"/>
      <c r="U144" s="353"/>
    </row>
    <row r="145" spans="1:21" ht="13.8" thickBot="1">
      <c r="A145" s="309">
        <v>145</v>
      </c>
      <c r="C145" s="332"/>
      <c r="D145" s="332"/>
      <c r="E145" s="836"/>
      <c r="F145" s="836"/>
      <c r="G145" s="865"/>
      <c r="H145" s="885" t="s">
        <v>1337</v>
      </c>
      <c r="I145" s="954" t="s">
        <v>1333</v>
      </c>
      <c r="J145" s="937"/>
      <c r="K145" s="928"/>
      <c r="M145" s="330" t="str">
        <f t="shared" si="14"/>
        <v>未入力あり</v>
      </c>
      <c r="O145" s="128"/>
      <c r="T145" s="353"/>
      <c r="U145" s="353"/>
    </row>
    <row r="146" spans="1:21" ht="24.75" customHeight="1" thickBot="1">
      <c r="A146" s="309">
        <v>146</v>
      </c>
      <c r="C146" s="332"/>
      <c r="D146" s="332"/>
      <c r="E146" s="836"/>
      <c r="F146" s="836"/>
      <c r="G146" s="865"/>
      <c r="H146" s="885" t="s">
        <v>1498</v>
      </c>
      <c r="I146" s="897" t="s">
        <v>1333</v>
      </c>
      <c r="J146" s="927"/>
      <c r="K146" s="928"/>
      <c r="M146" s="330" t="str">
        <f t="shared" si="14"/>
        <v>未入力あり</v>
      </c>
      <c r="O146" s="128"/>
      <c r="T146" s="353"/>
      <c r="U146" s="353"/>
    </row>
    <row r="147" spans="1:21" ht="13.8" thickBot="1">
      <c r="A147" s="309">
        <v>147</v>
      </c>
      <c r="C147" s="332"/>
      <c r="D147" s="332"/>
      <c r="E147" s="836"/>
      <c r="F147" s="836"/>
      <c r="G147" s="865"/>
      <c r="H147" s="876" t="s">
        <v>1663</v>
      </c>
      <c r="I147" s="896" t="str">
        <f>IF(J29="はい","C",IF(J29="いいえ","-","C／-"))</f>
        <v>C／-</v>
      </c>
      <c r="J147" s="937"/>
      <c r="K147" s="928"/>
      <c r="M147" s="330" t="str">
        <f t="shared" si="14"/>
        <v>未入力あり</v>
      </c>
      <c r="O147" s="128"/>
      <c r="T147" s="353"/>
      <c r="U147" s="353"/>
    </row>
    <row r="148" spans="1:21" ht="13.8" thickBot="1">
      <c r="A148" s="309">
        <v>148</v>
      </c>
      <c r="C148" s="332"/>
      <c r="D148" s="332"/>
      <c r="E148" s="836"/>
      <c r="F148" s="836"/>
      <c r="G148" s="865"/>
      <c r="H148" s="885" t="s">
        <v>1338</v>
      </c>
      <c r="I148" s="911" t="s">
        <v>1333</v>
      </c>
      <c r="J148" s="937"/>
      <c r="K148" s="928"/>
      <c r="M148" s="330" t="str">
        <f t="shared" si="14"/>
        <v>未入力あり</v>
      </c>
      <c r="O148" s="128"/>
      <c r="T148" s="353"/>
      <c r="U148" s="353"/>
    </row>
    <row r="149" spans="1:21" ht="13.8" thickBot="1">
      <c r="A149" s="309">
        <v>149</v>
      </c>
      <c r="C149" s="332"/>
      <c r="D149" s="332"/>
      <c r="E149" s="836"/>
      <c r="F149" s="836"/>
      <c r="G149" s="865"/>
      <c r="H149" s="884" t="s">
        <v>1339</v>
      </c>
      <c r="I149" s="896" t="str">
        <f>IF(J29="はい","C",IF(J29="いいえ","-","C／-"))</f>
        <v>C／-</v>
      </c>
      <c r="J149" s="937"/>
      <c r="K149" s="928"/>
      <c r="M149" s="330" t="str">
        <f t="shared" si="14"/>
        <v>未入力あり</v>
      </c>
      <c r="O149" s="128"/>
      <c r="T149" s="353"/>
      <c r="U149" s="353"/>
    </row>
    <row r="150" spans="1:21" ht="13.8" thickBot="1">
      <c r="A150" s="309">
        <v>150</v>
      </c>
      <c r="C150" s="332"/>
      <c r="D150" s="332"/>
      <c r="E150" s="836"/>
      <c r="F150" s="836"/>
      <c r="G150" s="865"/>
      <c r="H150" s="885" t="s">
        <v>1354</v>
      </c>
      <c r="I150" s="926" t="s">
        <v>1333</v>
      </c>
      <c r="J150" s="937"/>
      <c r="K150" s="928"/>
      <c r="M150" s="330" t="str">
        <f t="shared" si="14"/>
        <v>未入力あり</v>
      </c>
      <c r="O150" s="128"/>
      <c r="T150" s="353"/>
      <c r="U150" s="353"/>
    </row>
    <row r="151" spans="1:21" ht="24.75" customHeight="1" thickBot="1">
      <c r="A151" s="309">
        <v>151</v>
      </c>
      <c r="C151" s="332"/>
      <c r="D151" s="332"/>
      <c r="E151" s="836"/>
      <c r="F151" s="836"/>
      <c r="G151" s="865"/>
      <c r="H151" s="889" t="s">
        <v>1498</v>
      </c>
      <c r="I151" s="924" t="s">
        <v>1333</v>
      </c>
      <c r="J151" s="927"/>
      <c r="K151" s="928"/>
      <c r="M151" s="330" t="str">
        <f t="shared" si="14"/>
        <v>未入力あり</v>
      </c>
      <c r="O151" s="128"/>
      <c r="T151" s="353"/>
      <c r="U151" s="353"/>
    </row>
    <row r="152" spans="1:21" ht="13.8" thickBot="1">
      <c r="A152" s="309">
        <v>152</v>
      </c>
      <c r="C152" s="332"/>
      <c r="D152" s="332"/>
      <c r="E152" s="836"/>
      <c r="F152" s="955" t="s">
        <v>1486</v>
      </c>
      <c r="G152" s="862"/>
      <c r="H152" s="956" t="s">
        <v>656</v>
      </c>
      <c r="I152" s="896" t="s">
        <v>1292</v>
      </c>
      <c r="J152" s="937"/>
      <c r="K152" s="928" t="s">
        <v>655</v>
      </c>
      <c r="M152" s="330" t="str">
        <f t="shared" ref="M152:M163" si="15">+IF(I152="A",IF(ISBLANK(J152),"未入力あり",IF(J152&gt;=1,"○","×")),"")</f>
        <v>未入力あり</v>
      </c>
      <c r="O152" s="128"/>
      <c r="T152" s="353"/>
      <c r="U152" s="353"/>
    </row>
    <row r="153" spans="1:21" ht="13.8" thickBot="1">
      <c r="A153" s="309">
        <v>153</v>
      </c>
      <c r="C153" s="332"/>
      <c r="D153" s="332"/>
      <c r="E153" s="836"/>
      <c r="F153" s="836"/>
      <c r="G153" s="865"/>
      <c r="H153" s="957" t="s">
        <v>1338</v>
      </c>
      <c r="I153" s="926" t="s">
        <v>1333</v>
      </c>
      <c r="J153" s="937"/>
      <c r="K153" s="928"/>
      <c r="M153" s="330" t="str">
        <f t="shared" si="14"/>
        <v>未入力あり</v>
      </c>
      <c r="O153" s="128"/>
      <c r="T153" s="353"/>
      <c r="U153" s="353"/>
    </row>
    <row r="154" spans="1:21" ht="13.8" thickBot="1">
      <c r="A154" s="309">
        <v>154</v>
      </c>
      <c r="C154" s="332"/>
      <c r="D154" s="332"/>
      <c r="E154" s="836"/>
      <c r="F154" s="836"/>
      <c r="G154" s="865"/>
      <c r="H154" s="884" t="s">
        <v>1344</v>
      </c>
      <c r="I154" s="926" t="s">
        <v>1343</v>
      </c>
      <c r="J154" s="916"/>
      <c r="K154" s="928"/>
      <c r="M154" s="330" t="str">
        <f t="shared" si="14"/>
        <v>未入力あり</v>
      </c>
      <c r="O154" s="128"/>
      <c r="T154" s="353"/>
      <c r="U154" s="353"/>
    </row>
    <row r="155" spans="1:21" ht="13.8" thickBot="1">
      <c r="A155" s="309">
        <v>155</v>
      </c>
      <c r="C155" s="332"/>
      <c r="D155" s="332"/>
      <c r="E155" s="836"/>
      <c r="F155" s="836"/>
      <c r="G155" s="865"/>
      <c r="H155" s="885" t="s">
        <v>1352</v>
      </c>
      <c r="I155" s="926" t="s">
        <v>1333</v>
      </c>
      <c r="J155" s="937"/>
      <c r="K155" s="928"/>
      <c r="M155" s="330" t="str">
        <f t="shared" si="14"/>
        <v>未入力あり</v>
      </c>
      <c r="O155" s="128"/>
      <c r="T155" s="353"/>
      <c r="U155" s="353"/>
    </row>
    <row r="156" spans="1:21" ht="13.8" thickBot="1">
      <c r="A156" s="309">
        <v>156</v>
      </c>
      <c r="C156" s="332"/>
      <c r="D156" s="332"/>
      <c r="E156" s="836"/>
      <c r="F156" s="836"/>
      <c r="G156" s="865"/>
      <c r="H156" s="885" t="s">
        <v>1353</v>
      </c>
      <c r="I156" s="926" t="s">
        <v>1333</v>
      </c>
      <c r="J156" s="937"/>
      <c r="K156" s="928"/>
      <c r="M156" s="330" t="str">
        <f t="shared" si="14"/>
        <v>未入力あり</v>
      </c>
      <c r="O156" s="128"/>
      <c r="T156" s="353"/>
      <c r="U156" s="353"/>
    </row>
    <row r="157" spans="1:21" ht="13.8" thickBot="1">
      <c r="A157" s="309">
        <v>157</v>
      </c>
      <c r="C157" s="332"/>
      <c r="D157" s="332"/>
      <c r="E157" s="836"/>
      <c r="F157" s="836"/>
      <c r="G157" s="865"/>
      <c r="H157" s="957" t="s">
        <v>1498</v>
      </c>
      <c r="I157" s="924" t="s">
        <v>1333</v>
      </c>
      <c r="J157" s="927"/>
      <c r="K157" s="928"/>
      <c r="M157" s="330" t="str">
        <f t="shared" si="14"/>
        <v>未入力あり</v>
      </c>
      <c r="O157" s="128"/>
      <c r="T157" s="353"/>
      <c r="U157" s="353"/>
    </row>
    <row r="158" spans="1:21" ht="13.8" thickBot="1">
      <c r="A158" s="309">
        <v>158</v>
      </c>
      <c r="C158" s="332"/>
      <c r="D158" s="332"/>
      <c r="E158" s="836"/>
      <c r="F158" s="836"/>
      <c r="G158" s="865"/>
      <c r="H158" s="843" t="s">
        <v>657</v>
      </c>
      <c r="I158" s="896" t="s">
        <v>1292</v>
      </c>
      <c r="J158" s="937"/>
      <c r="K158" s="928" t="s">
        <v>655</v>
      </c>
      <c r="M158" s="330" t="str">
        <f>+IF(I158="A",IF(ISBLANK(J158),"未入力あり",IF(J158&gt;=1,"○","×")),"")</f>
        <v>未入力あり</v>
      </c>
      <c r="O158" s="128"/>
      <c r="T158" s="353"/>
      <c r="U158" s="353"/>
    </row>
    <row r="159" spans="1:21" ht="13.8" thickBot="1">
      <c r="A159" s="309">
        <v>159</v>
      </c>
      <c r="C159" s="332"/>
      <c r="D159" s="332"/>
      <c r="E159" s="836"/>
      <c r="F159" s="836"/>
      <c r="G159" s="865"/>
      <c r="H159" s="876" t="s">
        <v>1340</v>
      </c>
      <c r="I159" s="926" t="s">
        <v>1493</v>
      </c>
      <c r="J159" s="916"/>
      <c r="K159" s="928"/>
      <c r="M159" s="330" t="str">
        <f t="shared" si="14"/>
        <v>未入力あり</v>
      </c>
      <c r="O159" s="128"/>
      <c r="T159" s="353"/>
      <c r="U159" s="353"/>
    </row>
    <row r="160" spans="1:21" ht="13.8" thickBot="1">
      <c r="A160" s="309">
        <v>160</v>
      </c>
      <c r="C160" s="332"/>
      <c r="D160" s="332"/>
      <c r="E160" s="836"/>
      <c r="F160" s="836"/>
      <c r="G160" s="865"/>
      <c r="H160" s="885" t="s">
        <v>1341</v>
      </c>
      <c r="I160" s="926" t="s">
        <v>1475</v>
      </c>
      <c r="J160" s="937"/>
      <c r="K160" s="928"/>
      <c r="M160" s="330" t="str">
        <f t="shared" si="14"/>
        <v>未入力あり</v>
      </c>
      <c r="O160" s="128"/>
      <c r="T160" s="353"/>
      <c r="U160" s="353"/>
    </row>
    <row r="161" spans="1:21" ht="13.8" thickBot="1">
      <c r="A161" s="309">
        <v>161</v>
      </c>
      <c r="C161" s="332"/>
      <c r="D161" s="332"/>
      <c r="E161" s="836"/>
      <c r="F161" s="836"/>
      <c r="G161" s="865"/>
      <c r="H161" s="885" t="s">
        <v>1342</v>
      </c>
      <c r="I161" s="926" t="s">
        <v>1475</v>
      </c>
      <c r="J161" s="937"/>
      <c r="K161" s="928"/>
      <c r="M161" s="330" t="str">
        <f t="shared" si="14"/>
        <v>未入力あり</v>
      </c>
      <c r="O161" s="128"/>
      <c r="T161" s="353"/>
      <c r="U161" s="353"/>
    </row>
    <row r="162" spans="1:21" ht="13.8" thickBot="1">
      <c r="A162" s="309">
        <v>162</v>
      </c>
      <c r="C162" s="332"/>
      <c r="D162" s="332"/>
      <c r="E162" s="836"/>
      <c r="F162" s="836"/>
      <c r="G162" s="865"/>
      <c r="H162" s="944" t="s">
        <v>1498</v>
      </c>
      <c r="I162" s="911" t="s">
        <v>579</v>
      </c>
      <c r="J162" s="927"/>
      <c r="K162" s="932"/>
      <c r="M162" s="330" t="str">
        <f t="shared" si="14"/>
        <v>未入力あり</v>
      </c>
      <c r="O162" s="128"/>
      <c r="T162" s="353"/>
      <c r="U162" s="353"/>
    </row>
    <row r="163" spans="1:21" ht="13.8" thickBot="1">
      <c r="A163" s="309">
        <v>163</v>
      </c>
      <c r="C163" s="332"/>
      <c r="D163" s="332"/>
      <c r="E163" s="836"/>
      <c r="F163" s="837" t="s">
        <v>1490</v>
      </c>
      <c r="G163" s="838"/>
      <c r="H163" s="843" t="s">
        <v>658</v>
      </c>
      <c r="I163" s="896" t="s">
        <v>1292</v>
      </c>
      <c r="J163" s="937"/>
      <c r="K163" s="933" t="s">
        <v>655</v>
      </c>
      <c r="M163" s="330" t="str">
        <f t="shared" si="15"/>
        <v>未入力あり</v>
      </c>
      <c r="O163" s="128"/>
      <c r="T163" s="353"/>
      <c r="U163" s="353"/>
    </row>
    <row r="164" spans="1:21" ht="13.8" thickBot="1">
      <c r="A164" s="309">
        <v>164</v>
      </c>
      <c r="C164" s="332"/>
      <c r="D164" s="332"/>
      <c r="E164" s="836"/>
      <c r="F164" s="836"/>
      <c r="G164" s="858"/>
      <c r="H164" s="876" t="s">
        <v>1345</v>
      </c>
      <c r="I164" s="924" t="s">
        <v>1346</v>
      </c>
      <c r="J164" s="937"/>
      <c r="K164" s="928" t="s">
        <v>655</v>
      </c>
      <c r="M164" s="330" t="str">
        <f>+IF(I164="A",IF(ISBLANK(J164),"未入力あり",IF(J164&gt;=1,"○","×")),"")</f>
        <v>未入力あり</v>
      </c>
      <c r="O164" s="128"/>
      <c r="T164" s="353"/>
      <c r="U164" s="353"/>
    </row>
    <row r="165" spans="1:21" ht="13.8" thickBot="1">
      <c r="A165" s="309">
        <v>165</v>
      </c>
      <c r="C165" s="332"/>
      <c r="D165" s="332"/>
      <c r="E165" s="836"/>
      <c r="F165" s="836"/>
      <c r="G165" s="858"/>
      <c r="H165" s="885" t="s">
        <v>1348</v>
      </c>
      <c r="I165" s="926" t="s">
        <v>1475</v>
      </c>
      <c r="J165" s="937"/>
      <c r="K165" s="928"/>
      <c r="M165" s="330" t="str">
        <f t="shared" ref="M165:M203" si="16">IF(ISBLANK(J165),"未入力あり","〇")</f>
        <v>未入力あり</v>
      </c>
      <c r="O165" s="128"/>
      <c r="T165" s="353"/>
      <c r="U165" s="353"/>
    </row>
    <row r="166" spans="1:21" ht="13.8" thickBot="1">
      <c r="A166" s="309">
        <v>166</v>
      </c>
      <c r="C166" s="332"/>
      <c r="D166" s="332"/>
      <c r="E166" s="836"/>
      <c r="F166" s="836"/>
      <c r="G166" s="858"/>
      <c r="H166" s="885" t="s">
        <v>1349</v>
      </c>
      <c r="I166" s="926" t="s">
        <v>1475</v>
      </c>
      <c r="J166" s="937"/>
      <c r="K166" s="928"/>
      <c r="M166" s="330" t="str">
        <f t="shared" si="16"/>
        <v>未入力あり</v>
      </c>
      <c r="O166" s="128"/>
      <c r="T166" s="353"/>
      <c r="U166" s="353"/>
    </row>
    <row r="167" spans="1:21" ht="13.8" thickBot="1">
      <c r="A167" s="309">
        <v>167</v>
      </c>
      <c r="C167" s="332"/>
      <c r="D167" s="332"/>
      <c r="E167" s="836"/>
      <c r="F167" s="836"/>
      <c r="G167" s="865"/>
      <c r="H167" s="885" t="s">
        <v>1350</v>
      </c>
      <c r="I167" s="926" t="s">
        <v>1475</v>
      </c>
      <c r="J167" s="937"/>
      <c r="K167" s="928"/>
      <c r="M167" s="330" t="str">
        <f t="shared" si="16"/>
        <v>未入力あり</v>
      </c>
      <c r="O167" s="128"/>
      <c r="T167" s="353"/>
      <c r="U167" s="353"/>
    </row>
    <row r="168" spans="1:21" ht="13.8" thickBot="1">
      <c r="A168" s="309">
        <v>168</v>
      </c>
      <c r="C168" s="332"/>
      <c r="D168" s="332"/>
      <c r="E168" s="332"/>
      <c r="F168" s="836"/>
      <c r="G168" s="865"/>
      <c r="H168" s="889" t="s">
        <v>1498</v>
      </c>
      <c r="I168" s="924" t="s">
        <v>1475</v>
      </c>
      <c r="J168" s="927"/>
      <c r="K168" s="928"/>
      <c r="M168" s="330" t="str">
        <f t="shared" si="16"/>
        <v>未入力あり</v>
      </c>
      <c r="O168" s="128"/>
      <c r="T168" s="353"/>
      <c r="U168" s="353"/>
    </row>
    <row r="169" spans="1:21" ht="13.8" thickBot="1">
      <c r="A169" s="309">
        <v>169</v>
      </c>
      <c r="C169" s="332"/>
      <c r="D169" s="332"/>
      <c r="E169" s="332"/>
      <c r="F169" s="837" t="s">
        <v>1482</v>
      </c>
      <c r="G169" s="838"/>
      <c r="H169" s="843" t="s">
        <v>659</v>
      </c>
      <c r="I169" s="896" t="s">
        <v>1343</v>
      </c>
      <c r="J169" s="937"/>
      <c r="K169" s="928"/>
      <c r="M169" s="330" t="str">
        <f t="shared" si="16"/>
        <v>未入力あり</v>
      </c>
      <c r="O169" s="128"/>
      <c r="T169" s="353"/>
      <c r="U169" s="353"/>
    </row>
    <row r="170" spans="1:21" ht="13.8" thickBot="1">
      <c r="A170" s="309">
        <v>170</v>
      </c>
      <c r="C170" s="332"/>
      <c r="D170" s="332"/>
      <c r="E170" s="332"/>
      <c r="F170" s="836"/>
      <c r="G170" s="858"/>
      <c r="H170" s="883" t="s">
        <v>1347</v>
      </c>
      <c r="I170" s="926" t="s">
        <v>1493</v>
      </c>
      <c r="J170" s="916"/>
      <c r="K170" s="928"/>
      <c r="M170" s="330" t="str">
        <f t="shared" si="16"/>
        <v>未入力あり</v>
      </c>
      <c r="O170" s="128"/>
      <c r="T170" s="353"/>
      <c r="U170" s="353"/>
    </row>
    <row r="171" spans="1:21" ht="13.8" thickBot="1">
      <c r="A171" s="309">
        <v>171</v>
      </c>
      <c r="C171" s="332"/>
      <c r="D171" s="332"/>
      <c r="E171" s="332"/>
      <c r="F171" s="836"/>
      <c r="G171" s="858"/>
      <c r="H171" s="885" t="s">
        <v>1351</v>
      </c>
      <c r="I171" s="926" t="s">
        <v>1475</v>
      </c>
      <c r="J171" s="937"/>
      <c r="K171" s="928"/>
      <c r="M171" s="330" t="str">
        <f t="shared" si="16"/>
        <v>未入力あり</v>
      </c>
      <c r="O171" s="128"/>
      <c r="T171" s="353"/>
      <c r="U171" s="353"/>
    </row>
    <row r="172" spans="1:21" ht="13.8" thickBot="1">
      <c r="A172" s="309">
        <v>172</v>
      </c>
      <c r="C172" s="332"/>
      <c r="D172" s="332"/>
      <c r="E172" s="332"/>
      <c r="F172" s="836"/>
      <c r="G172" s="858"/>
      <c r="H172" s="889" t="s">
        <v>1332</v>
      </c>
      <c r="I172" s="924" t="s">
        <v>1475</v>
      </c>
      <c r="J172" s="937"/>
      <c r="K172" s="928"/>
      <c r="M172" s="330" t="str">
        <f t="shared" si="16"/>
        <v>未入力あり</v>
      </c>
      <c r="O172" s="128"/>
      <c r="T172" s="353"/>
      <c r="U172" s="353"/>
    </row>
    <row r="173" spans="1:21" ht="13.8" thickBot="1">
      <c r="A173" s="309">
        <v>173</v>
      </c>
      <c r="C173" s="332"/>
      <c r="D173" s="332"/>
      <c r="E173" s="332"/>
      <c r="F173" s="836"/>
      <c r="G173" s="865"/>
      <c r="H173" s="843" t="s">
        <v>660</v>
      </c>
      <c r="I173" s="896" t="s">
        <v>1493</v>
      </c>
      <c r="J173" s="937"/>
      <c r="K173" s="928"/>
      <c r="M173" s="330" t="str">
        <f t="shared" si="16"/>
        <v>未入力あり</v>
      </c>
      <c r="O173" s="128"/>
      <c r="T173" s="353"/>
      <c r="U173" s="353"/>
    </row>
    <row r="174" spans="1:21" ht="13.8" thickBot="1">
      <c r="A174" s="309">
        <v>174</v>
      </c>
      <c r="C174" s="332"/>
      <c r="D174" s="332"/>
      <c r="E174" s="332"/>
      <c r="F174" s="836"/>
      <c r="G174" s="865"/>
      <c r="H174" s="883" t="s">
        <v>1355</v>
      </c>
      <c r="I174" s="924" t="s">
        <v>1493</v>
      </c>
      <c r="J174" s="916"/>
      <c r="K174" s="928"/>
      <c r="M174" s="330" t="str">
        <f t="shared" si="16"/>
        <v>未入力あり</v>
      </c>
      <c r="O174" s="128"/>
      <c r="T174" s="353"/>
      <c r="U174" s="353"/>
    </row>
    <row r="175" spans="1:21" ht="13.8" thickBot="1">
      <c r="A175" s="309">
        <v>175</v>
      </c>
      <c r="C175" s="332"/>
      <c r="D175" s="332"/>
      <c r="E175" s="332"/>
      <c r="F175" s="836"/>
      <c r="G175" s="865"/>
      <c r="H175" s="885" t="s">
        <v>1357</v>
      </c>
      <c r="I175" s="926" t="s">
        <v>1293</v>
      </c>
      <c r="J175" s="937"/>
      <c r="K175" s="928"/>
      <c r="M175" s="330" t="str">
        <f t="shared" si="16"/>
        <v>未入力あり</v>
      </c>
      <c r="O175" s="128"/>
      <c r="T175" s="353"/>
      <c r="U175" s="353"/>
    </row>
    <row r="176" spans="1:21" ht="13.8" thickBot="1">
      <c r="A176" s="309">
        <v>176</v>
      </c>
      <c r="C176" s="332"/>
      <c r="D176" s="332"/>
      <c r="E176" s="332"/>
      <c r="F176" s="836"/>
      <c r="G176" s="865"/>
      <c r="H176" s="884" t="s">
        <v>1356</v>
      </c>
      <c r="I176" s="958" t="s">
        <v>1493</v>
      </c>
      <c r="J176" s="916"/>
      <c r="K176" s="928"/>
      <c r="M176" s="330" t="str">
        <f t="shared" si="16"/>
        <v>未入力あり</v>
      </c>
      <c r="O176" s="128"/>
      <c r="T176" s="353"/>
      <c r="U176" s="353"/>
    </row>
    <row r="177" spans="1:21" ht="13.8" thickBot="1">
      <c r="A177" s="309">
        <v>177</v>
      </c>
      <c r="C177" s="332"/>
      <c r="D177" s="332"/>
      <c r="E177" s="332"/>
      <c r="F177" s="840"/>
      <c r="G177" s="849"/>
      <c r="H177" s="944" t="s">
        <v>1357</v>
      </c>
      <c r="I177" s="959" t="s">
        <v>1293</v>
      </c>
      <c r="J177" s="937"/>
      <c r="K177" s="928"/>
      <c r="M177" s="330" t="str">
        <f t="shared" si="16"/>
        <v>未入力あり</v>
      </c>
      <c r="O177" s="128"/>
      <c r="T177" s="353"/>
      <c r="U177" s="353"/>
    </row>
    <row r="178" spans="1:21" ht="13.8" thickBot="1">
      <c r="A178" s="309">
        <v>178</v>
      </c>
      <c r="C178" s="332"/>
      <c r="D178" s="332"/>
      <c r="E178" s="332"/>
      <c r="F178" s="836" t="s">
        <v>1483</v>
      </c>
      <c r="G178" s="865"/>
      <c r="H178" s="843" t="s">
        <v>661</v>
      </c>
      <c r="I178" s="924" t="s">
        <v>1294</v>
      </c>
      <c r="J178" s="937"/>
      <c r="K178" s="928"/>
      <c r="M178" s="330" t="str">
        <f t="shared" si="16"/>
        <v>未入力あり</v>
      </c>
      <c r="O178" s="128"/>
      <c r="T178" s="353"/>
      <c r="U178" s="353"/>
    </row>
    <row r="179" spans="1:21" ht="13.8" thickBot="1">
      <c r="A179" s="309">
        <v>179</v>
      </c>
      <c r="C179" s="332"/>
      <c r="D179" s="332"/>
      <c r="E179" s="332"/>
      <c r="F179" s="836"/>
      <c r="G179" s="865"/>
      <c r="H179" s="884" t="s">
        <v>1358</v>
      </c>
      <c r="I179" s="960" t="s">
        <v>1333</v>
      </c>
      <c r="J179" s="916"/>
      <c r="K179" s="928"/>
      <c r="M179" s="330" t="str">
        <f t="shared" si="16"/>
        <v>未入力あり</v>
      </c>
      <c r="O179" s="128"/>
      <c r="T179" s="353"/>
      <c r="U179" s="353"/>
    </row>
    <row r="180" spans="1:21" ht="13.8" thickBot="1">
      <c r="A180" s="309">
        <v>180</v>
      </c>
      <c r="C180" s="332"/>
      <c r="D180" s="332"/>
      <c r="E180" s="332"/>
      <c r="F180" s="836"/>
      <c r="G180" s="865"/>
      <c r="H180" s="957" t="s">
        <v>1360</v>
      </c>
      <c r="I180" s="960" t="s">
        <v>1333</v>
      </c>
      <c r="J180" s="937"/>
      <c r="K180" s="928"/>
      <c r="M180" s="330" t="str">
        <f t="shared" si="16"/>
        <v>未入力あり</v>
      </c>
      <c r="O180" s="128"/>
      <c r="T180" s="353"/>
      <c r="U180" s="353"/>
    </row>
    <row r="181" spans="1:21" ht="13.8" thickBot="1">
      <c r="A181" s="309">
        <v>181</v>
      </c>
      <c r="C181" s="332"/>
      <c r="D181" s="332"/>
      <c r="E181" s="332"/>
      <c r="F181" s="836"/>
      <c r="G181" s="865"/>
      <c r="H181" s="935" t="s">
        <v>1359</v>
      </c>
      <c r="I181" s="960" t="s">
        <v>1333</v>
      </c>
      <c r="J181" s="916"/>
      <c r="K181" s="928"/>
      <c r="M181" s="330" t="str">
        <f t="shared" si="16"/>
        <v>未入力あり</v>
      </c>
      <c r="O181" s="128"/>
      <c r="T181" s="353"/>
      <c r="U181" s="353"/>
    </row>
    <row r="182" spans="1:21" ht="13.8" thickBot="1">
      <c r="A182" s="309">
        <v>182</v>
      </c>
      <c r="C182" s="332"/>
      <c r="D182" s="332"/>
      <c r="E182" s="332"/>
      <c r="F182" s="836"/>
      <c r="G182" s="865"/>
      <c r="H182" s="957" t="s">
        <v>1360</v>
      </c>
      <c r="I182" s="960" t="s">
        <v>1333</v>
      </c>
      <c r="J182" s="937"/>
      <c r="K182" s="961"/>
      <c r="M182" s="330" t="str">
        <f t="shared" si="16"/>
        <v>未入力あり</v>
      </c>
      <c r="O182" s="128"/>
      <c r="T182" s="353"/>
      <c r="U182" s="353"/>
    </row>
    <row r="183" spans="1:21" ht="13.8" thickBot="1">
      <c r="A183" s="309">
        <v>183</v>
      </c>
      <c r="C183" s="332"/>
      <c r="D183" s="332"/>
      <c r="E183" s="332"/>
      <c r="F183" s="840"/>
      <c r="G183" s="849"/>
      <c r="H183" s="944" t="s">
        <v>1498</v>
      </c>
      <c r="I183" s="903" t="s">
        <v>579</v>
      </c>
      <c r="J183" s="927"/>
      <c r="K183" s="938"/>
      <c r="M183" s="330" t="str">
        <f t="shared" si="16"/>
        <v>未入力あり</v>
      </c>
      <c r="O183" s="128"/>
      <c r="T183" s="353"/>
      <c r="U183" s="353"/>
    </row>
    <row r="184" spans="1:21" ht="13.8" thickBot="1">
      <c r="A184" s="309">
        <v>184</v>
      </c>
      <c r="C184" s="332"/>
      <c r="D184" s="332"/>
      <c r="E184" s="332"/>
      <c r="F184" s="836" t="s">
        <v>1484</v>
      </c>
      <c r="G184" s="865"/>
      <c r="H184" s="883" t="s">
        <v>1362</v>
      </c>
      <c r="I184" s="896" t="str">
        <f>IF(J31="はい","A",IF(J31="いいえ","-","A／-"))</f>
        <v>A／-</v>
      </c>
      <c r="J184" s="937"/>
      <c r="K184" s="925" t="s">
        <v>1664</v>
      </c>
      <c r="M184" s="737" t="str">
        <f>+IF(I184="A",IF(ISBLANK(J184),"未入力あり",IF(J184&gt;=1,"○","×")),"")</f>
        <v/>
      </c>
      <c r="O184" s="128"/>
      <c r="T184" s="353"/>
      <c r="U184" s="353"/>
    </row>
    <row r="185" spans="1:21" ht="13.8" thickBot="1">
      <c r="A185" s="309">
        <v>185</v>
      </c>
      <c r="C185" s="332"/>
      <c r="D185" s="332"/>
      <c r="E185" s="332"/>
      <c r="F185" s="836"/>
      <c r="G185" s="865"/>
      <c r="H185" s="885" t="s">
        <v>1363</v>
      </c>
      <c r="I185" s="926" t="s">
        <v>1333</v>
      </c>
      <c r="J185" s="937"/>
      <c r="K185" s="928"/>
      <c r="M185" s="330" t="str">
        <f t="shared" si="16"/>
        <v>未入力あり</v>
      </c>
      <c r="O185" s="128"/>
      <c r="T185" s="353"/>
      <c r="U185" s="353"/>
    </row>
    <row r="186" spans="1:21" ht="13.8" thickBot="1">
      <c r="A186" s="309">
        <v>186</v>
      </c>
      <c r="C186" s="332"/>
      <c r="D186" s="332"/>
      <c r="E186" s="332"/>
      <c r="F186" s="836"/>
      <c r="G186" s="865"/>
      <c r="H186" s="885" t="s">
        <v>1364</v>
      </c>
      <c r="I186" s="926" t="s">
        <v>1333</v>
      </c>
      <c r="J186" s="937"/>
      <c r="K186" s="928"/>
      <c r="M186" s="330" t="str">
        <f t="shared" si="16"/>
        <v>未入力あり</v>
      </c>
      <c r="O186" s="128"/>
      <c r="T186" s="353"/>
      <c r="U186" s="353"/>
    </row>
    <row r="187" spans="1:21" ht="13.8" thickBot="1">
      <c r="A187" s="309">
        <v>187</v>
      </c>
      <c r="C187" s="332"/>
      <c r="D187" s="332"/>
      <c r="E187" s="332"/>
      <c r="F187" s="836"/>
      <c r="G187" s="865"/>
      <c r="H187" s="884" t="s">
        <v>1365</v>
      </c>
      <c r="I187" s="926" t="s">
        <v>1343</v>
      </c>
      <c r="J187" s="916"/>
      <c r="K187" s="928"/>
      <c r="M187" s="330" t="str">
        <f t="shared" si="16"/>
        <v>未入力あり</v>
      </c>
      <c r="O187" s="128"/>
      <c r="T187" s="353"/>
      <c r="U187" s="353"/>
    </row>
    <row r="188" spans="1:21" ht="13.8" thickBot="1">
      <c r="A188" s="309">
        <v>188</v>
      </c>
      <c r="C188" s="332"/>
      <c r="D188" s="332"/>
      <c r="E188" s="332"/>
      <c r="F188" s="836"/>
      <c r="G188" s="865"/>
      <c r="H188" s="885" t="s">
        <v>1366</v>
      </c>
      <c r="I188" s="926" t="s">
        <v>1333</v>
      </c>
      <c r="J188" s="937"/>
      <c r="K188" s="928"/>
      <c r="M188" s="330" t="str">
        <f t="shared" si="16"/>
        <v>未入力あり</v>
      </c>
      <c r="O188" s="128"/>
      <c r="T188" s="353"/>
      <c r="U188" s="353"/>
    </row>
    <row r="189" spans="1:21" ht="13.8" thickBot="1">
      <c r="A189" s="309">
        <v>189</v>
      </c>
      <c r="C189" s="332"/>
      <c r="D189" s="332"/>
      <c r="E189" s="332"/>
      <c r="F189" s="840"/>
      <c r="G189" s="841"/>
      <c r="H189" s="944" t="s">
        <v>1498</v>
      </c>
      <c r="I189" s="911" t="s">
        <v>1333</v>
      </c>
      <c r="J189" s="927"/>
      <c r="K189" s="929"/>
      <c r="M189" s="330" t="str">
        <f t="shared" si="16"/>
        <v>未入力あり</v>
      </c>
      <c r="O189" s="128"/>
      <c r="T189" s="353"/>
      <c r="U189" s="353"/>
    </row>
    <row r="190" spans="1:21" ht="13.8" thickBot="1">
      <c r="A190" s="309">
        <v>190</v>
      </c>
      <c r="C190" s="332"/>
      <c r="D190" s="332"/>
      <c r="E190" s="332"/>
      <c r="F190" s="836" t="s">
        <v>1491</v>
      </c>
      <c r="G190" s="865"/>
      <c r="H190" s="883" t="s">
        <v>662</v>
      </c>
      <c r="I190" s="924" t="s">
        <v>1293</v>
      </c>
      <c r="J190" s="937"/>
      <c r="K190" s="925"/>
      <c r="M190" s="330" t="str">
        <f t="shared" si="16"/>
        <v>未入力あり</v>
      </c>
      <c r="O190" s="128"/>
      <c r="T190" s="353"/>
      <c r="U190" s="354"/>
    </row>
    <row r="191" spans="1:21" ht="13.8" thickBot="1">
      <c r="A191" s="309">
        <v>191</v>
      </c>
      <c r="C191" s="332"/>
      <c r="D191" s="332"/>
      <c r="E191" s="332"/>
      <c r="F191" s="836"/>
      <c r="G191" s="865"/>
      <c r="H191" s="957" t="s">
        <v>663</v>
      </c>
      <c r="I191" s="934" t="s">
        <v>1293</v>
      </c>
      <c r="J191" s="937"/>
      <c r="K191" s="935"/>
      <c r="M191" s="330" t="str">
        <f t="shared" si="16"/>
        <v>未入力あり</v>
      </c>
      <c r="O191" s="128"/>
      <c r="T191" s="353"/>
      <c r="U191" s="354"/>
    </row>
    <row r="192" spans="1:21" ht="13.8" thickBot="1">
      <c r="A192" s="309">
        <v>192</v>
      </c>
      <c r="C192" s="332"/>
      <c r="D192" s="332"/>
      <c r="E192" s="332"/>
      <c r="F192" s="836"/>
      <c r="G192" s="865"/>
      <c r="H192" s="885" t="s">
        <v>664</v>
      </c>
      <c r="I192" s="926" t="s">
        <v>1293</v>
      </c>
      <c r="J192" s="937"/>
      <c r="K192" s="884"/>
      <c r="M192" s="330" t="str">
        <f t="shared" si="16"/>
        <v>未入力あり</v>
      </c>
      <c r="O192" s="128"/>
      <c r="T192" s="353"/>
      <c r="U192" s="354"/>
    </row>
    <row r="193" spans="1:21" ht="13.8" thickBot="1">
      <c r="A193" s="309">
        <v>193</v>
      </c>
      <c r="C193" s="332"/>
      <c r="D193" s="345"/>
      <c r="E193" s="345"/>
      <c r="F193" s="840"/>
      <c r="G193" s="841"/>
      <c r="H193" s="944" t="s">
        <v>665</v>
      </c>
      <c r="I193" s="897" t="s">
        <v>1293</v>
      </c>
      <c r="J193" s="937"/>
      <c r="K193" s="929"/>
      <c r="M193" s="330" t="str">
        <f t="shared" si="16"/>
        <v>未入力あり</v>
      </c>
      <c r="O193" s="128"/>
      <c r="T193" s="353"/>
      <c r="U193" s="354"/>
    </row>
    <row r="194" spans="1:21" ht="13.8" thickBot="1">
      <c r="A194" s="309">
        <v>194</v>
      </c>
      <c r="C194" s="332"/>
      <c r="D194" s="333" t="s">
        <v>666</v>
      </c>
      <c r="E194" s="334" t="s">
        <v>667</v>
      </c>
      <c r="F194" s="891"/>
      <c r="G194" s="891"/>
      <c r="H194" s="892"/>
      <c r="I194" s="940"/>
      <c r="J194" s="1067"/>
      <c r="K194" s="941"/>
      <c r="O194" s="128"/>
    </row>
    <row r="195" spans="1:21" ht="13.8" thickBot="1">
      <c r="A195" s="309">
        <v>195</v>
      </c>
      <c r="C195" s="332"/>
      <c r="D195" s="836"/>
      <c r="E195" s="832" t="s">
        <v>1367</v>
      </c>
      <c r="F195" s="834"/>
      <c r="G195" s="834"/>
      <c r="H195" s="839" t="s">
        <v>668</v>
      </c>
      <c r="I195" s="899" t="s">
        <v>1293</v>
      </c>
      <c r="J195" s="916"/>
      <c r="K195" s="933" t="s">
        <v>669</v>
      </c>
      <c r="M195" s="330" t="str">
        <f t="shared" si="16"/>
        <v>未入力あり</v>
      </c>
      <c r="O195" s="128"/>
    </row>
    <row r="196" spans="1:21" ht="27" thickBot="1">
      <c r="A196" s="309">
        <v>196</v>
      </c>
      <c r="C196" s="332"/>
      <c r="D196" s="836"/>
      <c r="E196" s="832" t="s">
        <v>1368</v>
      </c>
      <c r="F196" s="834"/>
      <c r="G196" s="834"/>
      <c r="H196" s="839" t="s">
        <v>670</v>
      </c>
      <c r="I196" s="899" t="s">
        <v>1371</v>
      </c>
      <c r="J196" s="916"/>
      <c r="K196" s="933"/>
      <c r="M196" s="330" t="str">
        <f t="shared" si="16"/>
        <v>未入力あり</v>
      </c>
      <c r="O196" s="128"/>
    </row>
    <row r="197" spans="1:21" ht="13.8" thickBot="1">
      <c r="A197" s="309">
        <v>197</v>
      </c>
      <c r="C197" s="332"/>
      <c r="D197" s="836"/>
      <c r="E197" s="993"/>
      <c r="F197" s="962"/>
      <c r="G197" s="962"/>
      <c r="H197" s="842" t="s">
        <v>671</v>
      </c>
      <c r="I197" s="911" t="s">
        <v>1293</v>
      </c>
      <c r="J197" s="916"/>
      <c r="K197" s="929"/>
      <c r="M197" s="330" t="str">
        <f t="shared" si="16"/>
        <v>未入力あり</v>
      </c>
      <c r="O197" s="128"/>
    </row>
    <row r="198" spans="1:21" ht="27" thickBot="1">
      <c r="A198" s="309">
        <v>198</v>
      </c>
      <c r="C198" s="332"/>
      <c r="D198" s="836"/>
      <c r="E198" s="1013" t="s">
        <v>1369</v>
      </c>
      <c r="F198" s="963"/>
      <c r="G198" s="963"/>
      <c r="H198" s="852" t="s">
        <v>672</v>
      </c>
      <c r="I198" s="898" t="s">
        <v>1292</v>
      </c>
      <c r="J198" s="916"/>
      <c r="K198" s="917"/>
      <c r="M198" s="330" t="str">
        <f t="shared" ref="M198" si="17">+IF(I198="A",IF(ISBLANK(J198),"未入力あり",IF(J198="はい","○","×")),"")</f>
        <v>未入力あり</v>
      </c>
      <c r="O198" s="128"/>
    </row>
    <row r="199" spans="1:21" ht="13.8" thickBot="1">
      <c r="A199" s="309">
        <v>199</v>
      </c>
      <c r="C199" s="332"/>
      <c r="D199" s="836"/>
      <c r="E199" s="993" t="s">
        <v>1370</v>
      </c>
      <c r="F199" s="962"/>
      <c r="G199" s="962"/>
      <c r="H199" s="883" t="s">
        <v>673</v>
      </c>
      <c r="I199" s="924" t="s">
        <v>1371</v>
      </c>
      <c r="J199" s="916"/>
      <c r="K199" s="925" t="s">
        <v>674</v>
      </c>
      <c r="M199" s="330" t="str">
        <f t="shared" si="16"/>
        <v>未入力あり</v>
      </c>
      <c r="O199" s="128"/>
    </row>
    <row r="200" spans="1:21" ht="13.8" thickBot="1">
      <c r="A200" s="309">
        <v>200</v>
      </c>
      <c r="C200" s="332"/>
      <c r="D200" s="836"/>
      <c r="E200" s="993"/>
      <c r="F200" s="962"/>
      <c r="G200" s="962"/>
      <c r="H200" s="876" t="s">
        <v>1665</v>
      </c>
      <c r="I200" s="913" t="s">
        <v>1371</v>
      </c>
      <c r="J200" s="916"/>
      <c r="K200" s="884"/>
      <c r="M200" s="330" t="str">
        <f t="shared" si="16"/>
        <v>未入力あり</v>
      </c>
      <c r="O200" s="128"/>
    </row>
    <row r="201" spans="1:21" ht="13.8" thickBot="1">
      <c r="A201" s="309">
        <v>201</v>
      </c>
      <c r="C201" s="332"/>
      <c r="D201" s="836"/>
      <c r="E201" s="993"/>
      <c r="F201" s="962"/>
      <c r="G201" s="962"/>
      <c r="H201" s="885" t="s">
        <v>675</v>
      </c>
      <c r="I201" s="913" t="s">
        <v>579</v>
      </c>
      <c r="J201" s="916"/>
      <c r="K201" s="884"/>
      <c r="M201" s="330" t="str">
        <f t="shared" si="16"/>
        <v>未入力あり</v>
      </c>
      <c r="O201" s="128"/>
    </row>
    <row r="202" spans="1:21" ht="13.8" thickBot="1">
      <c r="A202" s="309">
        <v>202</v>
      </c>
      <c r="C202" s="332"/>
      <c r="D202" s="332"/>
      <c r="E202" s="387"/>
      <c r="F202" s="962"/>
      <c r="G202" s="962"/>
      <c r="H202" s="885" t="s">
        <v>676</v>
      </c>
      <c r="I202" s="913" t="s">
        <v>579</v>
      </c>
      <c r="J202" s="916"/>
      <c r="K202" s="884"/>
      <c r="M202" s="330" t="str">
        <f t="shared" si="16"/>
        <v>未入力あり</v>
      </c>
      <c r="O202" s="128"/>
    </row>
    <row r="203" spans="1:21" ht="27" thickBot="1">
      <c r="A203" s="309">
        <v>203</v>
      </c>
      <c r="C203" s="332"/>
      <c r="D203" s="332"/>
      <c r="E203" s="387"/>
      <c r="F203" s="962"/>
      <c r="G203" s="962"/>
      <c r="H203" s="883" t="s">
        <v>677</v>
      </c>
      <c r="I203" s="924" t="s">
        <v>1371</v>
      </c>
      <c r="J203" s="916"/>
      <c r="K203" s="925" t="s">
        <v>678</v>
      </c>
      <c r="M203" s="330" t="str">
        <f t="shared" si="16"/>
        <v>未入力あり</v>
      </c>
      <c r="O203" s="128"/>
    </row>
    <row r="204" spans="1:21" ht="13.8" thickBot="1">
      <c r="A204" s="309">
        <v>204</v>
      </c>
      <c r="C204" s="893">
        <v>2</v>
      </c>
      <c r="D204" s="964" t="s">
        <v>679</v>
      </c>
      <c r="E204" s="965"/>
      <c r="F204" s="965"/>
      <c r="G204" s="965"/>
      <c r="H204" s="966"/>
      <c r="I204" s="327"/>
      <c r="J204" s="1070"/>
      <c r="K204" s="328"/>
      <c r="O204" s="128"/>
    </row>
    <row r="205" spans="1:21" ht="13.8" thickBot="1">
      <c r="A205" s="309">
        <v>205</v>
      </c>
      <c r="C205" s="836"/>
      <c r="D205" s="967" t="s">
        <v>555</v>
      </c>
      <c r="E205" s="890"/>
      <c r="F205" s="891"/>
      <c r="G205" s="891"/>
      <c r="H205" s="892"/>
      <c r="I205" s="337"/>
      <c r="J205" s="1066"/>
      <c r="K205" s="338"/>
      <c r="O205" s="128"/>
    </row>
    <row r="206" spans="1:21" ht="13.8" thickBot="1">
      <c r="A206" s="309">
        <v>206</v>
      </c>
      <c r="C206" s="836"/>
      <c r="D206" s="836"/>
      <c r="E206" s="853" t="s">
        <v>1376</v>
      </c>
      <c r="F206" s="854"/>
      <c r="G206" s="855"/>
      <c r="H206" s="839"/>
      <c r="I206" s="344" t="s">
        <v>1292</v>
      </c>
      <c r="J206" s="46"/>
      <c r="K206" s="329"/>
      <c r="M206" s="330" t="str">
        <f t="shared" ref="M206" si="18">+IF(I206="A",IF(ISBLANK(J206),"未入力あり",IF(J206="はい","○","×")),"")</f>
        <v>未入力あり</v>
      </c>
      <c r="O206" s="128"/>
    </row>
    <row r="207" spans="1:21" ht="32.25" customHeight="1" thickBot="1">
      <c r="A207" s="309">
        <v>207</v>
      </c>
      <c r="C207" s="836"/>
      <c r="D207" s="836"/>
      <c r="E207" s="836"/>
      <c r="F207" s="871" t="s">
        <v>1372</v>
      </c>
      <c r="G207" s="968"/>
      <c r="H207" s="969" t="s">
        <v>1666</v>
      </c>
      <c r="I207" s="355" t="s">
        <v>1292</v>
      </c>
      <c r="J207" s="308"/>
      <c r="K207" s="356" t="s">
        <v>680</v>
      </c>
      <c r="M207" s="330" t="str">
        <f>+IF(I207="A",IF(ISBLANK(J207),"未入力あり",IF(J207&gt;=200,"○","×")),"")</f>
        <v>未入力あり</v>
      </c>
      <c r="O207" s="128"/>
      <c r="T207" s="353"/>
      <c r="U207" s="353"/>
    </row>
    <row r="208" spans="1:21" ht="46.5" customHeight="1" thickBot="1">
      <c r="A208" s="309">
        <v>208</v>
      </c>
      <c r="C208" s="836"/>
      <c r="D208" s="836"/>
      <c r="E208" s="836"/>
      <c r="F208" s="871" t="s">
        <v>1373</v>
      </c>
      <c r="G208" s="968"/>
      <c r="H208" s="969" t="s">
        <v>1667</v>
      </c>
      <c r="I208" s="355" t="s">
        <v>1292</v>
      </c>
      <c r="J208" s="308"/>
      <c r="K208" s="356" t="s">
        <v>681</v>
      </c>
      <c r="M208" s="330" t="str">
        <f t="shared" ref="M208" si="19">+IF(I208="A",IF(ISBLANK(J208),"未入力あり",IF(J208&gt;=200,"○","×")),"")</f>
        <v>未入力あり</v>
      </c>
      <c r="O208" s="128"/>
      <c r="T208" s="353"/>
      <c r="U208" s="353"/>
    </row>
    <row r="209" spans="1:21" ht="40.200000000000003" thickBot="1">
      <c r="A209" s="309">
        <v>209</v>
      </c>
      <c r="C209" s="836"/>
      <c r="D209" s="836"/>
      <c r="E209" s="836"/>
      <c r="F209" s="837" t="s">
        <v>1374</v>
      </c>
      <c r="G209" s="862"/>
      <c r="H209" s="969" t="s">
        <v>1668</v>
      </c>
      <c r="I209" s="344" t="s">
        <v>1292</v>
      </c>
      <c r="J209" s="308"/>
      <c r="K209" s="329" t="s">
        <v>682</v>
      </c>
      <c r="M209" s="330" t="str">
        <f>+IF(I209="A",IF(ISBLANK(J209),"未入力あり",IF(J209&gt;=400,"○","×")),"")</f>
        <v>未入力あり</v>
      </c>
      <c r="O209" s="128"/>
      <c r="T209" s="353"/>
      <c r="U209" s="353"/>
    </row>
    <row r="210" spans="1:21" ht="45.75" customHeight="1" thickBot="1">
      <c r="A210" s="309">
        <v>210</v>
      </c>
      <c r="C210" s="836"/>
      <c r="D210" s="836"/>
      <c r="E210" s="836"/>
      <c r="F210" s="840"/>
      <c r="G210" s="849"/>
      <c r="H210" s="970" t="s">
        <v>1669</v>
      </c>
      <c r="I210" s="357" t="s">
        <v>579</v>
      </c>
      <c r="J210" s="308"/>
      <c r="K210" s="329"/>
      <c r="M210" s="330" t="str">
        <f t="shared" ref="M210:M212" si="20">IF(ISBLANK(J210),"未入力あり","〇")</f>
        <v>未入力あり</v>
      </c>
      <c r="O210" s="128"/>
      <c r="T210" s="353"/>
      <c r="U210" s="354"/>
    </row>
    <row r="211" spans="1:21" ht="27" thickBot="1">
      <c r="A211" s="309">
        <v>211</v>
      </c>
      <c r="C211" s="836"/>
      <c r="D211" s="836"/>
      <c r="E211" s="836"/>
      <c r="F211" s="871" t="s">
        <v>1375</v>
      </c>
      <c r="G211" s="968"/>
      <c r="H211" s="969" t="s">
        <v>1670</v>
      </c>
      <c r="I211" s="355" t="s">
        <v>1292</v>
      </c>
      <c r="J211" s="308"/>
      <c r="K211" s="356" t="s">
        <v>683</v>
      </c>
      <c r="M211" s="330" t="str">
        <f>+IF(I211="A",IF(ISBLANK(J211),"未入力あり",IF(J211&gt;=35,"○","×")),"")</f>
        <v>未入力あり</v>
      </c>
      <c r="O211" s="128"/>
      <c r="T211" s="353"/>
      <c r="U211" s="353"/>
    </row>
    <row r="212" spans="1:21" ht="13.8" thickBot="1">
      <c r="A212" s="309">
        <v>212</v>
      </c>
      <c r="C212" s="840"/>
      <c r="D212" s="840"/>
      <c r="E212" s="840"/>
      <c r="F212" s="971"/>
      <c r="G212" s="972"/>
      <c r="H212" s="973" t="s">
        <v>684</v>
      </c>
      <c r="I212" s="911" t="s">
        <v>1333</v>
      </c>
      <c r="J212" s="811"/>
      <c r="K212" s="331" t="s">
        <v>685</v>
      </c>
      <c r="M212" s="330" t="str">
        <f t="shared" si="20"/>
        <v>未入力あり</v>
      </c>
      <c r="O212" s="129"/>
    </row>
    <row r="213" spans="1:21" ht="13.8" thickBot="1">
      <c r="A213" s="309">
        <v>213</v>
      </c>
      <c r="C213" s="893">
        <v>3</v>
      </c>
      <c r="D213" s="964" t="s">
        <v>686</v>
      </c>
      <c r="E213" s="965"/>
      <c r="F213" s="965"/>
      <c r="G213" s="965"/>
      <c r="H213" s="966"/>
      <c r="I213" s="974"/>
      <c r="J213" s="1070"/>
      <c r="K213" s="328"/>
      <c r="O213" s="128"/>
    </row>
    <row r="214" spans="1:21" ht="13.8" thickBot="1">
      <c r="A214" s="309">
        <v>214</v>
      </c>
      <c r="C214" s="836"/>
      <c r="D214" s="975" t="s">
        <v>687</v>
      </c>
      <c r="E214" s="891"/>
      <c r="F214" s="891"/>
      <c r="G214" s="891"/>
      <c r="H214" s="843" t="s">
        <v>1671</v>
      </c>
      <c r="I214" s="896" t="s">
        <v>1292</v>
      </c>
      <c r="J214" s="46"/>
      <c r="K214" s="348"/>
      <c r="M214" s="330" t="str">
        <f t="shared" ref="M214:M220" si="21">+IF(I214="A",IF(ISBLANK(J214),"未入力あり",IF(J214="はい","○","×")),"")</f>
        <v>未入力あり</v>
      </c>
      <c r="O214" s="128"/>
    </row>
    <row r="215" spans="1:21" ht="13.8" thickBot="1">
      <c r="A215" s="309">
        <v>215</v>
      </c>
      <c r="C215" s="836"/>
      <c r="D215" s="976"/>
      <c r="E215" s="977"/>
      <c r="F215" s="977"/>
      <c r="G215" s="977"/>
      <c r="H215" s="876" t="s">
        <v>688</v>
      </c>
      <c r="I215" s="913" t="s">
        <v>1292</v>
      </c>
      <c r="J215" s="46"/>
      <c r="K215" s="367"/>
      <c r="M215" s="330" t="str">
        <f t="shared" si="21"/>
        <v>未入力あり</v>
      </c>
      <c r="O215" s="128"/>
    </row>
    <row r="216" spans="1:21" ht="13.8" thickBot="1">
      <c r="A216" s="309">
        <v>216</v>
      </c>
      <c r="C216" s="836"/>
      <c r="D216" s="976"/>
      <c r="E216" s="977"/>
      <c r="F216" s="977"/>
      <c r="G216" s="977"/>
      <c r="H216" s="842" t="s">
        <v>689</v>
      </c>
      <c r="I216" s="911" t="s">
        <v>1292</v>
      </c>
      <c r="J216" s="46"/>
      <c r="K216" s="331"/>
      <c r="M216" s="330" t="str">
        <f t="shared" si="21"/>
        <v>未入力あり</v>
      </c>
      <c r="O216" s="128"/>
    </row>
    <row r="217" spans="1:21" ht="27" thickBot="1">
      <c r="A217" s="309">
        <v>217</v>
      </c>
      <c r="C217" s="836"/>
      <c r="D217" s="975" t="s">
        <v>690</v>
      </c>
      <c r="E217" s="891"/>
      <c r="F217" s="891"/>
      <c r="G217" s="891"/>
      <c r="H217" s="839" t="s">
        <v>691</v>
      </c>
      <c r="I217" s="899" t="s">
        <v>1292</v>
      </c>
      <c r="J217" s="46"/>
      <c r="K217" s="329"/>
      <c r="M217" s="330" t="str">
        <f t="shared" si="21"/>
        <v>未入力あり</v>
      </c>
      <c r="O217" s="128"/>
    </row>
    <row r="218" spans="1:21" ht="48" customHeight="1" thickBot="1">
      <c r="A218" s="309">
        <v>218</v>
      </c>
      <c r="C218" s="836"/>
      <c r="D218" s="975" t="s">
        <v>692</v>
      </c>
      <c r="E218" s="891"/>
      <c r="F218" s="891"/>
      <c r="G218" s="891"/>
      <c r="H218" s="839" t="s">
        <v>1377</v>
      </c>
      <c r="I218" s="939" t="s">
        <v>1292</v>
      </c>
      <c r="J218" s="46"/>
      <c r="K218" s="736"/>
      <c r="M218" s="330" t="str">
        <f t="shared" si="21"/>
        <v>未入力あり</v>
      </c>
      <c r="O218" s="128"/>
    </row>
    <row r="219" spans="1:21" ht="22.5" customHeight="1" thickBot="1">
      <c r="A219" s="309">
        <v>219</v>
      </c>
      <c r="C219" s="836"/>
      <c r="D219" s="976"/>
      <c r="E219" s="978"/>
      <c r="F219" s="978"/>
      <c r="G219" s="978"/>
      <c r="H219" s="876" t="s">
        <v>1380</v>
      </c>
      <c r="I219" s="926" t="s">
        <v>1333</v>
      </c>
      <c r="J219" s="46"/>
      <c r="K219" s="740"/>
      <c r="M219" s="330" t="str">
        <f t="shared" ref="M219:M225" si="22">IF(ISBLANK(J219),"未入力あり","〇")</f>
        <v>未入力あり</v>
      </c>
      <c r="O219" s="128"/>
    </row>
    <row r="220" spans="1:21" ht="13.8" thickBot="1">
      <c r="A220" s="309">
        <v>220</v>
      </c>
      <c r="C220" s="836"/>
      <c r="D220" s="976"/>
      <c r="E220" s="977"/>
      <c r="F220" s="977"/>
      <c r="G220" s="977"/>
      <c r="H220" s="876" t="s">
        <v>693</v>
      </c>
      <c r="I220" s="924" t="s">
        <v>1292</v>
      </c>
      <c r="J220" s="46"/>
      <c r="K220" s="365"/>
      <c r="M220" s="330" t="str">
        <f t="shared" si="21"/>
        <v>未入力あり</v>
      </c>
      <c r="O220" s="128"/>
      <c r="T220" s="353"/>
      <c r="U220" s="353"/>
    </row>
    <row r="221" spans="1:21" ht="13.8" thickBot="1">
      <c r="A221" s="309">
        <v>221</v>
      </c>
      <c r="C221" s="836"/>
      <c r="D221" s="976"/>
      <c r="E221" s="977"/>
      <c r="F221" s="977"/>
      <c r="G221" s="977"/>
      <c r="H221" s="979" t="s">
        <v>1378</v>
      </c>
      <c r="I221" s="980" t="s">
        <v>579</v>
      </c>
      <c r="J221" s="308"/>
      <c r="K221" s="393"/>
      <c r="M221" s="330" t="str">
        <f t="shared" si="22"/>
        <v>未入力あり</v>
      </c>
      <c r="O221" s="128"/>
      <c r="T221" s="353"/>
      <c r="U221" s="354"/>
    </row>
    <row r="222" spans="1:21" ht="13.8" thickBot="1">
      <c r="A222" s="309">
        <v>222</v>
      </c>
      <c r="C222" s="836"/>
      <c r="D222" s="976"/>
      <c r="E222" s="977"/>
      <c r="F222" s="977"/>
      <c r="G222" s="977"/>
      <c r="H222" s="866" t="s">
        <v>694</v>
      </c>
      <c r="I222" s="907" t="s">
        <v>579</v>
      </c>
      <c r="J222" s="308"/>
      <c r="K222" s="361"/>
      <c r="M222" s="330" t="str">
        <f t="shared" si="22"/>
        <v>未入力あり</v>
      </c>
      <c r="O222" s="128"/>
      <c r="T222" s="353"/>
      <c r="U222" s="353"/>
    </row>
    <row r="223" spans="1:21" ht="13.8" thickBot="1">
      <c r="A223" s="309">
        <v>223</v>
      </c>
      <c r="C223" s="836"/>
      <c r="D223" s="976"/>
      <c r="E223" s="977"/>
      <c r="F223" s="977"/>
      <c r="G223" s="977"/>
      <c r="H223" s="981" t="s">
        <v>695</v>
      </c>
      <c r="I223" s="982" t="s">
        <v>579</v>
      </c>
      <c r="J223" s="394" t="str">
        <f>+IFERROR(J222/J221,"")</f>
        <v/>
      </c>
      <c r="K223" s="372"/>
      <c r="O223" s="128"/>
      <c r="T223" s="353"/>
      <c r="U223" s="353"/>
    </row>
    <row r="224" spans="1:21" ht="13.8" thickBot="1">
      <c r="A224" s="309">
        <v>224</v>
      </c>
      <c r="C224" s="836"/>
      <c r="D224" s="976"/>
      <c r="E224" s="977"/>
      <c r="F224" s="977"/>
      <c r="G224" s="977"/>
      <c r="H224" s="979" t="s">
        <v>696</v>
      </c>
      <c r="I224" s="980" t="s">
        <v>579</v>
      </c>
      <c r="J224" s="308"/>
      <c r="K224" s="393"/>
      <c r="M224" s="330" t="str">
        <f t="shared" si="22"/>
        <v>未入力あり</v>
      </c>
      <c r="O224" s="128"/>
      <c r="T224" s="353"/>
      <c r="U224" s="353"/>
    </row>
    <row r="225" spans="1:21" ht="13.8" thickBot="1">
      <c r="A225" s="309">
        <v>225</v>
      </c>
      <c r="C225" s="836"/>
      <c r="D225" s="976"/>
      <c r="E225" s="977"/>
      <c r="F225" s="977"/>
      <c r="G225" s="977"/>
      <c r="H225" s="866" t="s">
        <v>694</v>
      </c>
      <c r="I225" s="907" t="s">
        <v>579</v>
      </c>
      <c r="J225" s="308"/>
      <c r="K225" s="361"/>
      <c r="M225" s="330" t="str">
        <f t="shared" si="22"/>
        <v>未入力あり</v>
      </c>
      <c r="O225" s="128"/>
      <c r="T225" s="353"/>
      <c r="U225" s="353"/>
    </row>
    <row r="226" spans="1:21" ht="13.8" thickBot="1">
      <c r="A226" s="309">
        <v>226</v>
      </c>
      <c r="C226" s="836"/>
      <c r="D226" s="976"/>
      <c r="E226" s="977"/>
      <c r="F226" s="977"/>
      <c r="G226" s="977"/>
      <c r="H226" s="981" t="s">
        <v>695</v>
      </c>
      <c r="I226" s="982" t="s">
        <v>579</v>
      </c>
      <c r="J226" s="394" t="str">
        <f>+IFERROR(J225/J224,"")</f>
        <v/>
      </c>
      <c r="K226" s="372"/>
      <c r="O226" s="128"/>
      <c r="T226" s="353"/>
      <c r="U226" s="353"/>
    </row>
    <row r="227" spans="1:21" ht="13.8" thickBot="1">
      <c r="A227" s="309">
        <v>227</v>
      </c>
      <c r="C227" s="836"/>
      <c r="D227" s="976"/>
      <c r="E227" s="977"/>
      <c r="F227" s="977"/>
      <c r="G227" s="977"/>
      <c r="H227" s="876" t="s">
        <v>697</v>
      </c>
      <c r="I227" s="924" t="s">
        <v>1292</v>
      </c>
      <c r="J227" s="46"/>
      <c r="K227" s="365"/>
      <c r="M227" s="330" t="str">
        <f t="shared" ref="M227:M233" si="23">+IF(I227="A",IF(ISBLANK(J227),"未入力あり",IF(J227="はい","○","×")),"")</f>
        <v>未入力あり</v>
      </c>
      <c r="O227" s="128"/>
    </row>
    <row r="228" spans="1:21" ht="13.8" thickBot="1">
      <c r="A228" s="309">
        <v>228</v>
      </c>
      <c r="C228" s="836"/>
      <c r="D228" s="976"/>
      <c r="E228" s="977"/>
      <c r="F228" s="977"/>
      <c r="G228" s="977"/>
      <c r="H228" s="885" t="s">
        <v>1379</v>
      </c>
      <c r="I228" s="926" t="s">
        <v>1333</v>
      </c>
      <c r="J228" s="75"/>
      <c r="K228" s="365"/>
      <c r="M228" s="330" t="str">
        <f t="shared" ref="M228" si="24">IF(ISBLANK(J228),"未入力あり","〇")</f>
        <v>未入力あり</v>
      </c>
      <c r="O228" s="128"/>
    </row>
    <row r="229" spans="1:21" ht="13.8" thickBot="1">
      <c r="A229" s="309">
        <v>229</v>
      </c>
      <c r="C229" s="836"/>
      <c r="D229" s="976"/>
      <c r="E229" s="977"/>
      <c r="F229" s="977"/>
      <c r="G229" s="977"/>
      <c r="H229" s="842" t="s">
        <v>698</v>
      </c>
      <c r="I229" s="911" t="s">
        <v>1292</v>
      </c>
      <c r="J229" s="46"/>
      <c r="K229" s="331"/>
      <c r="M229" s="330" t="str">
        <f t="shared" si="23"/>
        <v>未入力あり</v>
      </c>
      <c r="O229" s="128"/>
    </row>
    <row r="230" spans="1:21" ht="13.8" thickBot="1">
      <c r="A230" s="309">
        <v>230</v>
      </c>
      <c r="C230" s="836"/>
      <c r="D230" s="975" t="s">
        <v>699</v>
      </c>
      <c r="E230" s="891"/>
      <c r="F230" s="891"/>
      <c r="G230" s="891"/>
      <c r="H230" s="839" t="s">
        <v>700</v>
      </c>
      <c r="I230" s="899" t="s">
        <v>1292</v>
      </c>
      <c r="J230" s="46"/>
      <c r="K230" s="329"/>
      <c r="M230" s="330" t="str">
        <f t="shared" si="23"/>
        <v>未入力あり</v>
      </c>
      <c r="O230" s="128"/>
    </row>
    <row r="231" spans="1:21" ht="33" customHeight="1" thickBot="1">
      <c r="A231" s="309">
        <v>231</v>
      </c>
      <c r="C231" s="836"/>
      <c r="D231" s="975" t="s">
        <v>701</v>
      </c>
      <c r="E231" s="891"/>
      <c r="F231" s="891"/>
      <c r="G231" s="983"/>
      <c r="H231" s="984" t="s">
        <v>1672</v>
      </c>
      <c r="I231" s="899" t="s">
        <v>1292</v>
      </c>
      <c r="J231" s="46"/>
      <c r="K231" s="356"/>
      <c r="M231" s="330" t="str">
        <f t="shared" si="23"/>
        <v>未入力あり</v>
      </c>
      <c r="O231" s="128"/>
    </row>
    <row r="232" spans="1:21" ht="33" customHeight="1" thickBot="1">
      <c r="A232" s="309">
        <v>232</v>
      </c>
      <c r="C232" s="836"/>
      <c r="D232" s="985"/>
      <c r="E232" s="986"/>
      <c r="F232" s="986"/>
      <c r="G232" s="987"/>
      <c r="H232" s="957" t="s">
        <v>1392</v>
      </c>
      <c r="I232" s="897" t="s">
        <v>1333</v>
      </c>
      <c r="J232" s="75"/>
      <c r="K232" s="365"/>
      <c r="M232" s="330" t="str">
        <f t="shared" ref="M232" si="25">IF(ISBLANK(J232),"未入力あり","〇")</f>
        <v>未入力あり</v>
      </c>
      <c r="O232" s="128"/>
    </row>
    <row r="233" spans="1:21" ht="27" thickBot="1">
      <c r="A233" s="309">
        <v>233</v>
      </c>
      <c r="C233" s="836"/>
      <c r="D233" s="976" t="s">
        <v>702</v>
      </c>
      <c r="E233" s="977"/>
      <c r="F233" s="977"/>
      <c r="G233" s="977"/>
      <c r="H233" s="843" t="s">
        <v>703</v>
      </c>
      <c r="I233" s="924" t="s">
        <v>1292</v>
      </c>
      <c r="J233" s="46"/>
      <c r="K233" s="736"/>
      <c r="M233" s="330" t="str">
        <f t="shared" si="23"/>
        <v>未入力あり</v>
      </c>
      <c r="O233" s="128"/>
    </row>
    <row r="234" spans="1:21" ht="13.8" thickBot="1">
      <c r="A234" s="309">
        <v>234</v>
      </c>
      <c r="C234" s="836"/>
      <c r="D234" s="976"/>
      <c r="E234" s="977"/>
      <c r="F234" s="977"/>
      <c r="G234" s="977"/>
      <c r="H234" s="887" t="s">
        <v>704</v>
      </c>
      <c r="I234" s="954" t="s">
        <v>1293</v>
      </c>
      <c r="J234" s="46"/>
      <c r="K234" s="385"/>
      <c r="M234" s="330" t="str">
        <f t="shared" ref="M234:M236" si="26">IF(ISBLANK(J234),"未入力あり","〇")</f>
        <v>未入力あり</v>
      </c>
      <c r="O234" s="128"/>
    </row>
    <row r="235" spans="1:21" ht="13.8" thickBot="1">
      <c r="A235" s="309">
        <v>235</v>
      </c>
      <c r="C235" s="836"/>
      <c r="D235" s="976"/>
      <c r="E235" s="977"/>
      <c r="F235" s="977"/>
      <c r="G235" s="988"/>
      <c r="H235" s="989" t="s">
        <v>705</v>
      </c>
      <c r="I235" s="908" t="s">
        <v>582</v>
      </c>
      <c r="J235" s="308"/>
      <c r="K235" s="364"/>
      <c r="M235" s="330" t="str">
        <f t="shared" si="26"/>
        <v>未入力あり</v>
      </c>
      <c r="O235" s="128"/>
      <c r="T235" s="353"/>
      <c r="U235" s="354"/>
    </row>
    <row r="236" spans="1:21" ht="45.75" customHeight="1" thickBot="1">
      <c r="A236" s="309">
        <v>236</v>
      </c>
      <c r="C236" s="836"/>
      <c r="D236" s="985"/>
      <c r="E236" s="986"/>
      <c r="F236" s="986"/>
      <c r="G236" s="987"/>
      <c r="H236" s="861" t="s">
        <v>706</v>
      </c>
      <c r="I236" s="903" t="s">
        <v>582</v>
      </c>
      <c r="J236" s="75"/>
      <c r="K236" s="358"/>
      <c r="M236" s="330" t="str">
        <f t="shared" si="26"/>
        <v>未入力あり</v>
      </c>
      <c r="O236" s="128"/>
    </row>
    <row r="237" spans="1:21" ht="13.8" thickBot="1">
      <c r="A237" s="309">
        <v>237</v>
      </c>
      <c r="C237" s="836"/>
      <c r="D237" s="976" t="s">
        <v>707</v>
      </c>
      <c r="E237" s="977"/>
      <c r="F237" s="977"/>
      <c r="G237" s="977"/>
      <c r="H237" s="883" t="s">
        <v>708</v>
      </c>
      <c r="I237" s="924" t="s">
        <v>1292</v>
      </c>
      <c r="J237" s="46"/>
      <c r="K237" s="365"/>
      <c r="M237" s="330" t="str">
        <f t="shared" ref="M237" si="27">+IF(I237="A",IF(ISBLANK(J237),"未入力あり",IF(J237="はい","○","×")),"")</f>
        <v>未入力あり</v>
      </c>
      <c r="O237" s="128"/>
    </row>
    <row r="238" spans="1:21" ht="13.8" thickBot="1">
      <c r="A238" s="309">
        <v>238</v>
      </c>
      <c r="C238" s="836"/>
      <c r="D238" s="976"/>
      <c r="E238" s="977"/>
      <c r="F238" s="977"/>
      <c r="G238" s="988"/>
      <c r="H238" s="989" t="s">
        <v>705</v>
      </c>
      <c r="I238" s="908" t="s">
        <v>582</v>
      </c>
      <c r="J238" s="308"/>
      <c r="K238" s="364"/>
      <c r="M238" s="330" t="str">
        <f t="shared" ref="M238:M243" si="28">IF(ISBLANK(J238),"未入力あり","〇")</f>
        <v>未入力あり</v>
      </c>
      <c r="O238" s="128"/>
      <c r="T238" s="353"/>
      <c r="U238" s="354"/>
    </row>
    <row r="239" spans="1:21" ht="45.75" customHeight="1" thickBot="1">
      <c r="A239" s="309">
        <v>239</v>
      </c>
      <c r="C239" s="836"/>
      <c r="D239" s="976"/>
      <c r="E239" s="977"/>
      <c r="F239" s="977"/>
      <c r="G239" s="988"/>
      <c r="H239" s="989" t="s">
        <v>706</v>
      </c>
      <c r="I239" s="908" t="s">
        <v>582</v>
      </c>
      <c r="J239" s="75"/>
      <c r="K239" s="364"/>
      <c r="M239" s="330" t="str">
        <f t="shared" si="28"/>
        <v>未入力あり</v>
      </c>
      <c r="O239" s="128"/>
    </row>
    <row r="240" spans="1:21" ht="24.6" customHeight="1" thickBot="1">
      <c r="A240" s="309">
        <v>240</v>
      </c>
      <c r="C240" s="836"/>
      <c r="D240" s="985"/>
      <c r="E240" s="986"/>
      <c r="F240" s="986"/>
      <c r="G240" s="987"/>
      <c r="H240" s="842" t="s">
        <v>709</v>
      </c>
      <c r="I240" s="911" t="s">
        <v>1292</v>
      </c>
      <c r="J240" s="46"/>
      <c r="K240" s="331"/>
      <c r="M240" s="330" t="str">
        <f t="shared" ref="M240" si="29">+IF(I240="A",IF(ISBLANK(J240),"未入力あり",IF(J240="はい","○","×")),"")</f>
        <v>未入力あり</v>
      </c>
      <c r="O240" s="128"/>
    </row>
    <row r="241" spans="1:21" ht="26.4" customHeight="1" thickBot="1">
      <c r="A241" s="309">
        <v>241</v>
      </c>
      <c r="C241" s="836"/>
      <c r="D241" s="975" t="s">
        <v>710</v>
      </c>
      <c r="E241" s="891"/>
      <c r="F241" s="891"/>
      <c r="G241" s="983"/>
      <c r="H241" s="990" t="s">
        <v>711</v>
      </c>
      <c r="I241" s="909" t="s">
        <v>1343</v>
      </c>
      <c r="J241" s="46"/>
      <c r="K241" s="360"/>
      <c r="M241" s="330" t="str">
        <f t="shared" si="28"/>
        <v>未入力あり</v>
      </c>
      <c r="O241" s="128"/>
    </row>
    <row r="242" spans="1:21" ht="13.8" thickBot="1">
      <c r="A242" s="309">
        <v>242</v>
      </c>
      <c r="C242" s="836"/>
      <c r="D242" s="976"/>
      <c r="E242" s="978"/>
      <c r="F242" s="978"/>
      <c r="G242" s="988"/>
      <c r="H242" s="885" t="s">
        <v>1381</v>
      </c>
      <c r="I242" s="991" t="s">
        <v>1333</v>
      </c>
      <c r="J242" s="46"/>
      <c r="K242" s="736"/>
      <c r="M242" s="330" t="str">
        <f t="shared" si="28"/>
        <v>未入力あり</v>
      </c>
      <c r="O242" s="128"/>
    </row>
    <row r="243" spans="1:21" ht="13.8" thickBot="1">
      <c r="A243" s="309">
        <v>243</v>
      </c>
      <c r="C243" s="840"/>
      <c r="D243" s="985"/>
      <c r="E243" s="986"/>
      <c r="F243" s="986"/>
      <c r="G243" s="987"/>
      <c r="H243" s="944" t="s">
        <v>1382</v>
      </c>
      <c r="I243" s="992" t="s">
        <v>1333</v>
      </c>
      <c r="J243" s="46"/>
      <c r="K243" s="741"/>
      <c r="M243" s="330" t="str">
        <f t="shared" si="28"/>
        <v>未入力あり</v>
      </c>
      <c r="O243" s="128"/>
    </row>
    <row r="244" spans="1:21" ht="13.8" thickBot="1">
      <c r="A244" s="309">
        <v>244</v>
      </c>
      <c r="C244" s="893">
        <v>4</v>
      </c>
      <c r="D244" s="964" t="s">
        <v>712</v>
      </c>
      <c r="E244" s="965"/>
      <c r="F244" s="965"/>
      <c r="G244" s="965"/>
      <c r="H244" s="966"/>
      <c r="I244" s="974"/>
      <c r="J244" s="1070"/>
      <c r="K244" s="328"/>
      <c r="O244" s="128"/>
    </row>
    <row r="245" spans="1:21" ht="13.8" thickBot="1">
      <c r="A245" s="309">
        <v>245</v>
      </c>
      <c r="C245" s="836"/>
      <c r="D245" s="967" t="s">
        <v>555</v>
      </c>
      <c r="E245" s="890" t="s">
        <v>713</v>
      </c>
      <c r="F245" s="891"/>
      <c r="G245" s="891"/>
      <c r="H245" s="892"/>
      <c r="I245" s="940"/>
      <c r="J245" s="1066"/>
      <c r="K245" s="338"/>
      <c r="O245" s="128"/>
    </row>
    <row r="246" spans="1:21" ht="27" thickBot="1">
      <c r="A246" s="309">
        <v>246</v>
      </c>
      <c r="C246" s="836"/>
      <c r="D246" s="836"/>
      <c r="E246" s="865"/>
      <c r="F246" s="865"/>
      <c r="G246" s="865"/>
      <c r="H246" s="839" t="s">
        <v>1673</v>
      </c>
      <c r="I246" s="899" t="s">
        <v>1292</v>
      </c>
      <c r="J246" s="46"/>
      <c r="K246" s="329" t="s">
        <v>714</v>
      </c>
      <c r="M246" s="330" t="str">
        <f>+IF(I246="A",IF(ISBLANK(J246),"未入力あり",IF(J246="はい","○","×")),"")</f>
        <v>未入力あり</v>
      </c>
      <c r="O246" s="128"/>
    </row>
    <row r="247" spans="1:21" ht="13.8" thickBot="1">
      <c r="A247" s="309">
        <v>247</v>
      </c>
      <c r="C247" s="836"/>
      <c r="D247" s="836"/>
      <c r="E247" s="865"/>
      <c r="F247" s="865"/>
      <c r="G247" s="865"/>
      <c r="H247" s="876" t="s">
        <v>715</v>
      </c>
      <c r="I247" s="913" t="s">
        <v>1292</v>
      </c>
      <c r="J247" s="46"/>
      <c r="K247" s="367"/>
      <c r="M247" s="330" t="str">
        <f t="shared" ref="M247" si="30">+IF(I247="A",IF(ISBLANK(J247),"未入力あり",IF(J247="はい","○","×")),"")</f>
        <v>未入力あり</v>
      </c>
      <c r="O247" s="128"/>
    </row>
    <row r="248" spans="1:21" ht="13.8" thickBot="1">
      <c r="A248" s="309">
        <v>248</v>
      </c>
      <c r="C248" s="836"/>
      <c r="D248" s="836"/>
      <c r="E248" s="865"/>
      <c r="F248" s="865"/>
      <c r="G248" s="865"/>
      <c r="H248" s="883" t="s">
        <v>716</v>
      </c>
      <c r="I248" s="909" t="s">
        <v>1343</v>
      </c>
      <c r="J248" s="46"/>
      <c r="K248" s="360"/>
      <c r="M248" s="330" t="str">
        <f t="shared" ref="M248:M255" si="31">IF(ISBLANK(J248),"未入力あり","〇")</f>
        <v>未入力あり</v>
      </c>
      <c r="O248" s="128"/>
    </row>
    <row r="249" spans="1:21" ht="32.25" customHeight="1" thickBot="1">
      <c r="A249" s="309">
        <v>249</v>
      </c>
      <c r="C249" s="836"/>
      <c r="D249" s="836"/>
      <c r="E249" s="865"/>
      <c r="F249" s="865"/>
      <c r="G249" s="865"/>
      <c r="H249" s="885" t="s">
        <v>1497</v>
      </c>
      <c r="I249" s="924" t="s">
        <v>1391</v>
      </c>
      <c r="J249" s="75"/>
      <c r="K249" s="365"/>
      <c r="M249" s="330" t="str">
        <f t="shared" si="31"/>
        <v>未入力あり</v>
      </c>
      <c r="O249" s="128"/>
    </row>
    <row r="250" spans="1:21" ht="13.8" thickBot="1">
      <c r="A250" s="309">
        <v>250</v>
      </c>
      <c r="C250" s="836"/>
      <c r="D250" s="836"/>
      <c r="E250" s="841"/>
      <c r="F250" s="865"/>
      <c r="G250" s="865"/>
      <c r="H250" s="867" t="s">
        <v>717</v>
      </c>
      <c r="I250" s="907" t="s">
        <v>579</v>
      </c>
      <c r="J250" s="46"/>
      <c r="K250" s="361"/>
      <c r="M250" s="330" t="str">
        <f t="shared" si="31"/>
        <v>未入力あり</v>
      </c>
      <c r="O250" s="128"/>
    </row>
    <row r="251" spans="1:21" ht="13.8" thickBot="1">
      <c r="A251" s="309">
        <v>251</v>
      </c>
      <c r="C251" s="836"/>
      <c r="D251" s="836"/>
      <c r="E251" s="832" t="s">
        <v>1383</v>
      </c>
      <c r="F251" s="834"/>
      <c r="G251" s="834"/>
      <c r="H251" s="839" t="s">
        <v>1559</v>
      </c>
      <c r="I251" s="899" t="s">
        <v>1292</v>
      </c>
      <c r="J251" s="46"/>
      <c r="K251" s="736" t="s">
        <v>1561</v>
      </c>
      <c r="M251" s="330" t="str">
        <f>+IF(I251="A",IF(ISBLANK(J251),"未入力あり",IF(J251="はい","○","×")),"")</f>
        <v>未入力あり</v>
      </c>
      <c r="O251" s="128"/>
    </row>
    <row r="252" spans="1:21" ht="13.8" thickBot="1">
      <c r="A252" s="309">
        <v>252</v>
      </c>
      <c r="C252" s="836"/>
      <c r="D252" s="836"/>
      <c r="E252" s="993"/>
      <c r="F252" s="994"/>
      <c r="G252" s="994"/>
      <c r="H252" s="876" t="s">
        <v>1560</v>
      </c>
      <c r="I252" s="899" t="s">
        <v>1549</v>
      </c>
      <c r="J252" s="46"/>
      <c r="K252" s="365"/>
      <c r="M252" s="330" t="str">
        <f>IF(ISBLANK(J252),"未入力あり","〇")</f>
        <v>未入力あり</v>
      </c>
      <c r="O252" s="128"/>
    </row>
    <row r="253" spans="1:21" ht="45" customHeight="1" thickBot="1">
      <c r="A253" s="309">
        <v>253</v>
      </c>
      <c r="C253" s="836"/>
      <c r="D253" s="836"/>
      <c r="E253" s="993"/>
      <c r="F253" s="962"/>
      <c r="G253" s="962"/>
      <c r="H253" s="995" t="s">
        <v>1674</v>
      </c>
      <c r="I253" s="896" t="str">
        <f>IF(J252="はい","C",IF(J252="いいえ","-","C／-"))</f>
        <v>C／-</v>
      </c>
      <c r="J253" s="46"/>
      <c r="K253" s="361"/>
      <c r="M253" s="330" t="str">
        <f t="shared" si="31"/>
        <v>未入力あり</v>
      </c>
      <c r="O253" s="128"/>
    </row>
    <row r="254" spans="1:21" ht="13.8" thickBot="1">
      <c r="A254" s="309">
        <v>254</v>
      </c>
      <c r="C254" s="836"/>
      <c r="D254" s="836"/>
      <c r="E254" s="993"/>
      <c r="F254" s="962"/>
      <c r="G254" s="962"/>
      <c r="H254" s="981" t="s">
        <v>1393</v>
      </c>
      <c r="I254" s="931" t="s">
        <v>1394</v>
      </c>
      <c r="J254" s="308"/>
      <c r="K254" s="743" t="s">
        <v>1562</v>
      </c>
      <c r="M254" s="330" t="str">
        <f t="shared" si="31"/>
        <v>未入力あり</v>
      </c>
      <c r="O254" s="128"/>
    </row>
    <row r="255" spans="1:21" ht="13.8" thickBot="1">
      <c r="A255" s="309">
        <v>255</v>
      </c>
      <c r="C255" s="836"/>
      <c r="D255" s="836"/>
      <c r="E255" s="993"/>
      <c r="F255" s="962"/>
      <c r="G255" s="962"/>
      <c r="H255" s="996" t="s">
        <v>1395</v>
      </c>
      <c r="I255" s="897" t="s">
        <v>1391</v>
      </c>
      <c r="J255" s="46"/>
      <c r="K255" s="365"/>
      <c r="M255" s="330" t="str">
        <f t="shared" si="31"/>
        <v>未入力あり</v>
      </c>
      <c r="O255" s="128"/>
      <c r="T255" s="353"/>
      <c r="U255" s="354"/>
    </row>
    <row r="256" spans="1:21" ht="13.8" thickBot="1">
      <c r="A256" s="309">
        <v>256</v>
      </c>
      <c r="C256" s="836"/>
      <c r="D256" s="836"/>
      <c r="E256" s="832" t="s">
        <v>1384</v>
      </c>
      <c r="F256" s="834"/>
      <c r="G256" s="834"/>
      <c r="H256" s="839" t="s">
        <v>718</v>
      </c>
      <c r="I256" s="899" t="s">
        <v>1292</v>
      </c>
      <c r="J256" s="46"/>
      <c r="K256" s="329"/>
      <c r="M256" s="330" t="str">
        <f t="shared" ref="M256:M266" si="32">+IF(I256="A",IF(ISBLANK(J256),"未入力あり",IF(J256="はい","○","×")),"")</f>
        <v>未入力あり</v>
      </c>
      <c r="O256" s="128"/>
    </row>
    <row r="257" spans="1:15" ht="36.6" customHeight="1" thickBot="1">
      <c r="A257" s="309">
        <v>257</v>
      </c>
      <c r="C257" s="836"/>
      <c r="D257" s="836"/>
      <c r="E257" s="832" t="s">
        <v>1385</v>
      </c>
      <c r="F257" s="834"/>
      <c r="G257" s="834"/>
      <c r="H257" s="839" t="s">
        <v>1675</v>
      </c>
      <c r="I257" s="899" t="s">
        <v>1292</v>
      </c>
      <c r="J257" s="46"/>
      <c r="K257" s="329" t="s">
        <v>719</v>
      </c>
      <c r="M257" s="330" t="str">
        <f t="shared" si="32"/>
        <v>未入力あり</v>
      </c>
      <c r="O257" s="128"/>
    </row>
    <row r="258" spans="1:15" ht="18.75" customHeight="1" thickBot="1">
      <c r="A258" s="309">
        <v>258</v>
      </c>
      <c r="C258" s="836"/>
      <c r="D258" s="836"/>
      <c r="E258" s="993"/>
      <c r="F258" s="962"/>
      <c r="G258" s="962"/>
      <c r="H258" s="852" t="s">
        <v>1396</v>
      </c>
      <c r="I258" s="898" t="s">
        <v>1292</v>
      </c>
      <c r="J258" s="46"/>
      <c r="K258" s="356" t="s">
        <v>720</v>
      </c>
      <c r="M258" s="330" t="str">
        <f t="shared" si="32"/>
        <v>未入力あり</v>
      </c>
      <c r="O258" s="128"/>
    </row>
    <row r="259" spans="1:15" ht="13.8" thickBot="1">
      <c r="A259" s="309">
        <v>259</v>
      </c>
      <c r="C259" s="836"/>
      <c r="D259" s="836"/>
      <c r="E259" s="832" t="s">
        <v>1386</v>
      </c>
      <c r="F259" s="834"/>
      <c r="G259" s="834"/>
      <c r="H259" s="839" t="s">
        <v>721</v>
      </c>
      <c r="I259" s="899" t="s">
        <v>1292</v>
      </c>
      <c r="J259" s="46"/>
      <c r="K259" s="329"/>
      <c r="M259" s="330" t="str">
        <f t="shared" si="32"/>
        <v>未入力あり</v>
      </c>
      <c r="O259" s="128"/>
    </row>
    <row r="260" spans="1:15" ht="40.5" customHeight="1" thickBot="1">
      <c r="A260" s="309">
        <v>260</v>
      </c>
      <c r="C260" s="836"/>
      <c r="D260" s="836"/>
      <c r="E260" s="993"/>
      <c r="F260" s="837" t="s">
        <v>1397</v>
      </c>
      <c r="G260" s="838"/>
      <c r="H260" s="839" t="s">
        <v>722</v>
      </c>
      <c r="I260" s="899" t="s">
        <v>1394</v>
      </c>
      <c r="J260" s="46"/>
      <c r="K260" s="329" t="s">
        <v>723</v>
      </c>
      <c r="M260" s="330" t="str">
        <f t="shared" ref="M260" si="33">IF(ISBLANK(J260),"未入力あり","〇")</f>
        <v>未入力あり</v>
      </c>
      <c r="O260" s="128"/>
    </row>
    <row r="261" spans="1:15" ht="31.2" customHeight="1" thickBot="1">
      <c r="A261" s="309">
        <v>261</v>
      </c>
      <c r="C261" s="836"/>
      <c r="D261" s="836"/>
      <c r="E261" s="993"/>
      <c r="F261" s="837" t="s">
        <v>1398</v>
      </c>
      <c r="G261" s="838"/>
      <c r="H261" s="839" t="s">
        <v>1563</v>
      </c>
      <c r="I261" s="899" t="s">
        <v>1292</v>
      </c>
      <c r="J261" s="46"/>
      <c r="K261" s="329"/>
      <c r="M261" s="330" t="str">
        <f t="shared" si="32"/>
        <v>未入力あり</v>
      </c>
      <c r="O261" s="128"/>
    </row>
    <row r="262" spans="1:15" ht="13.8" thickBot="1">
      <c r="A262" s="309">
        <v>262</v>
      </c>
      <c r="C262" s="836"/>
      <c r="D262" s="836"/>
      <c r="E262" s="993"/>
      <c r="F262" s="871" t="s">
        <v>1399</v>
      </c>
      <c r="G262" s="851"/>
      <c r="H262" s="852" t="s">
        <v>724</v>
      </c>
      <c r="I262" s="898" t="s">
        <v>1292</v>
      </c>
      <c r="J262" s="46"/>
      <c r="K262" s="356"/>
      <c r="M262" s="330" t="str">
        <f t="shared" si="32"/>
        <v>未入力あり</v>
      </c>
      <c r="O262" s="128"/>
    </row>
    <row r="263" spans="1:15" ht="13.8" thickBot="1">
      <c r="A263" s="309">
        <v>263</v>
      </c>
      <c r="C263" s="836"/>
      <c r="D263" s="836"/>
      <c r="E263" s="993"/>
      <c r="F263" s="837" t="s">
        <v>1400</v>
      </c>
      <c r="G263" s="862"/>
      <c r="H263" s="883" t="s">
        <v>725</v>
      </c>
      <c r="I263" s="924" t="s">
        <v>1292</v>
      </c>
      <c r="J263" s="46"/>
      <c r="K263" s="736"/>
      <c r="M263" s="330" t="str">
        <f t="shared" si="32"/>
        <v>未入力あり</v>
      </c>
      <c r="O263" s="128"/>
    </row>
    <row r="264" spans="1:15" ht="24" customHeight="1" thickBot="1">
      <c r="A264" s="309">
        <v>264</v>
      </c>
      <c r="C264" s="836"/>
      <c r="D264" s="836"/>
      <c r="E264" s="993"/>
      <c r="F264" s="836"/>
      <c r="G264" s="888"/>
      <c r="H264" s="885" t="s">
        <v>1496</v>
      </c>
      <c r="I264" s="926" t="s">
        <v>1391</v>
      </c>
      <c r="J264" s="75"/>
      <c r="K264" s="740"/>
      <c r="M264" s="330" t="str">
        <f t="shared" ref="M264" si="34">IF(ISBLANK(J264),"未入力あり","〇")</f>
        <v>未入力あり</v>
      </c>
      <c r="O264" s="128"/>
    </row>
    <row r="265" spans="1:15" ht="13.8" thickBot="1">
      <c r="A265" s="309">
        <v>265</v>
      </c>
      <c r="C265" s="836"/>
      <c r="D265" s="836"/>
      <c r="E265" s="993"/>
      <c r="F265" s="840"/>
      <c r="G265" s="849"/>
      <c r="H265" s="842" t="s">
        <v>726</v>
      </c>
      <c r="I265" s="897" t="s">
        <v>1292</v>
      </c>
      <c r="J265" s="46"/>
      <c r="K265" s="331"/>
      <c r="M265" s="330" t="str">
        <f t="shared" si="32"/>
        <v>未入力あり</v>
      </c>
      <c r="O265" s="128"/>
    </row>
    <row r="266" spans="1:15" ht="13.8" thickBot="1">
      <c r="A266" s="309">
        <v>266</v>
      </c>
      <c r="C266" s="836"/>
      <c r="D266" s="836"/>
      <c r="E266" s="993"/>
      <c r="F266" s="836" t="s">
        <v>1401</v>
      </c>
      <c r="G266" s="865"/>
      <c r="H266" s="883" t="s">
        <v>727</v>
      </c>
      <c r="I266" s="924" t="s">
        <v>1292</v>
      </c>
      <c r="J266" s="46"/>
      <c r="K266" s="365"/>
      <c r="M266" s="330" t="str">
        <f t="shared" si="32"/>
        <v>未入力あり</v>
      </c>
      <c r="O266" s="128"/>
    </row>
    <row r="267" spans="1:15" ht="13.8" thickBot="1">
      <c r="A267" s="309">
        <v>267</v>
      </c>
      <c r="C267" s="836"/>
      <c r="D267" s="836"/>
      <c r="E267" s="832" t="s">
        <v>1387</v>
      </c>
      <c r="F267" s="834"/>
      <c r="G267" s="834"/>
      <c r="H267" s="839" t="s">
        <v>728</v>
      </c>
      <c r="I267" s="899" t="s">
        <v>1493</v>
      </c>
      <c r="J267" s="46"/>
      <c r="K267" s="329"/>
      <c r="M267" s="330" t="str">
        <f t="shared" ref="M267:M268" si="35">IF(ISBLANK(J267),"未入力あり","〇")</f>
        <v>未入力あり</v>
      </c>
      <c r="O267" s="128"/>
    </row>
    <row r="268" spans="1:15" ht="27" thickBot="1">
      <c r="A268" s="309">
        <v>268</v>
      </c>
      <c r="C268" s="836"/>
      <c r="D268" s="836"/>
      <c r="E268" s="971"/>
      <c r="F268" s="948"/>
      <c r="G268" s="948"/>
      <c r="H268" s="842" t="s">
        <v>1676</v>
      </c>
      <c r="I268" s="897" t="s">
        <v>1493</v>
      </c>
      <c r="J268" s="46"/>
      <c r="K268" s="331"/>
      <c r="M268" s="330" t="str">
        <f t="shared" si="35"/>
        <v>未入力あり</v>
      </c>
      <c r="O268" s="128"/>
    </row>
    <row r="269" spans="1:15" ht="27" thickBot="1">
      <c r="A269" s="309">
        <v>269</v>
      </c>
      <c r="C269" s="836"/>
      <c r="D269" s="836"/>
      <c r="E269" s="971" t="s">
        <v>1388</v>
      </c>
      <c r="F269" s="948"/>
      <c r="G269" s="948"/>
      <c r="H269" s="872" t="s">
        <v>729</v>
      </c>
      <c r="I269" s="909" t="s">
        <v>1292</v>
      </c>
      <c r="J269" s="46"/>
      <c r="K269" s="360"/>
      <c r="M269" s="330" t="str">
        <f t="shared" ref="M269:M272" si="36">+IF(I269="A",IF(ISBLANK(J269),"未入力あり",IF(J269="はい","○","×")),"")</f>
        <v>未入力あり</v>
      </c>
      <c r="O269" s="128"/>
    </row>
    <row r="270" spans="1:15" ht="34.5" customHeight="1" thickBot="1">
      <c r="A270" s="309">
        <v>270</v>
      </c>
      <c r="C270" s="836"/>
      <c r="D270" s="836"/>
      <c r="E270" s="971" t="s">
        <v>1389</v>
      </c>
      <c r="F270" s="948"/>
      <c r="G270" s="948"/>
      <c r="H270" s="872" t="s">
        <v>1677</v>
      </c>
      <c r="I270" s="909" t="s">
        <v>1292</v>
      </c>
      <c r="J270" s="46"/>
      <c r="K270" s="914" t="s">
        <v>1494</v>
      </c>
      <c r="M270" s="330" t="str">
        <f t="shared" si="36"/>
        <v>未入力あり</v>
      </c>
      <c r="O270" s="128"/>
    </row>
    <row r="271" spans="1:15" ht="34.5" customHeight="1" thickBot="1">
      <c r="A271" s="309">
        <v>271</v>
      </c>
      <c r="C271" s="836"/>
      <c r="D271" s="836"/>
      <c r="E271" s="993" t="s">
        <v>1390</v>
      </c>
      <c r="F271" s="962"/>
      <c r="G271" s="962"/>
      <c r="H271" s="883" t="s">
        <v>1678</v>
      </c>
      <c r="I271" s="924" t="s">
        <v>1292</v>
      </c>
      <c r="J271" s="46"/>
      <c r="K271" s="365"/>
      <c r="M271" s="330" t="str">
        <f t="shared" si="36"/>
        <v>未入力あり</v>
      </c>
      <c r="O271" s="128"/>
    </row>
    <row r="272" spans="1:15" ht="30.6" customHeight="1" thickBot="1">
      <c r="A272" s="309">
        <v>272</v>
      </c>
      <c r="C272" s="836"/>
      <c r="D272" s="836"/>
      <c r="E272" s="993"/>
      <c r="F272" s="962"/>
      <c r="G272" s="962"/>
      <c r="H272" s="876" t="s">
        <v>730</v>
      </c>
      <c r="I272" s="926" t="s">
        <v>1608</v>
      </c>
      <c r="J272" s="46"/>
      <c r="K272" s="367"/>
      <c r="M272" s="330" t="str">
        <f t="shared" si="36"/>
        <v>未入力あり</v>
      </c>
      <c r="O272" s="128"/>
    </row>
    <row r="273" spans="1:15" ht="13.8" thickBot="1">
      <c r="A273" s="309">
        <v>273</v>
      </c>
      <c r="C273" s="836"/>
      <c r="D273" s="997"/>
      <c r="E273" s="971"/>
      <c r="F273" s="994"/>
      <c r="G273" s="994"/>
      <c r="H273" s="883" t="s">
        <v>731</v>
      </c>
      <c r="I273" s="924" t="s">
        <v>1607</v>
      </c>
      <c r="J273" s="1071"/>
      <c r="K273" s="365"/>
      <c r="M273" s="330" t="str">
        <f t="shared" ref="M273" si="37">IF(ISBLANK(J273),"未入力あり","〇")</f>
        <v>未入力あり</v>
      </c>
      <c r="O273" s="128"/>
    </row>
    <row r="274" spans="1:15" ht="13.8" thickBot="1">
      <c r="A274" s="309">
        <v>274</v>
      </c>
      <c r="C274" s="997"/>
      <c r="D274" s="997"/>
      <c r="E274" s="998" t="s">
        <v>1564</v>
      </c>
      <c r="F274" s="837"/>
      <c r="G274" s="838"/>
      <c r="H274" s="999"/>
      <c r="I274" s="999"/>
      <c r="J274" s="1072"/>
      <c r="K274" s="816"/>
      <c r="L274" s="815"/>
      <c r="M274" s="812"/>
      <c r="O274" s="128"/>
    </row>
    <row r="275" spans="1:15" ht="13.8" thickBot="1">
      <c r="A275" s="309">
        <v>275</v>
      </c>
      <c r="C275" s="997"/>
      <c r="D275" s="997"/>
      <c r="E275" s="1000"/>
      <c r="F275" s="841"/>
      <c r="G275" s="841"/>
      <c r="H275" s="1001" t="s">
        <v>1597</v>
      </c>
      <c r="I275" s="1001"/>
      <c r="J275" s="1073"/>
      <c r="K275" s="819"/>
      <c r="L275" s="815"/>
      <c r="M275" s="820"/>
      <c r="O275" s="128"/>
    </row>
    <row r="276" spans="1:15" ht="14.25" customHeight="1" thickBot="1">
      <c r="A276" s="309">
        <v>276</v>
      </c>
      <c r="C276" s="810"/>
      <c r="D276" s="810"/>
      <c r="E276" s="997"/>
      <c r="F276" s="997" t="s">
        <v>1565</v>
      </c>
      <c r="G276" s="1002"/>
      <c r="H276" s="872" t="s">
        <v>1598</v>
      </c>
      <c r="I276" s="909" t="s">
        <v>1292</v>
      </c>
      <c r="J276" s="817"/>
      <c r="K276" s="818"/>
      <c r="M276" s="330" t="str">
        <f>+IF(I276="A",IF(ISBLANK(J276),"未入力あり",IF(J276="はい","○","×")),"")</f>
        <v>未入力あり</v>
      </c>
      <c r="O276" s="128"/>
    </row>
    <row r="277" spans="1:15" ht="14.25" customHeight="1" thickBot="1">
      <c r="A277" s="309">
        <v>277</v>
      </c>
      <c r="C277" s="810"/>
      <c r="D277" s="810"/>
      <c r="E277" s="997"/>
      <c r="F277" s="837" t="s">
        <v>1566</v>
      </c>
      <c r="G277" s="984"/>
      <c r="H277" s="984" t="s">
        <v>1599</v>
      </c>
      <c r="I277" s="909" t="s">
        <v>1292</v>
      </c>
      <c r="J277" s="46"/>
      <c r="K277" s="813"/>
      <c r="M277" s="330" t="str">
        <f t="shared" ref="M277:M289" si="38">+IF(I277="A",IF(ISBLANK(J277),"未入力あり",IF(J277="はい","○","×")),"")</f>
        <v>未入力あり</v>
      </c>
      <c r="O277" s="128"/>
    </row>
    <row r="278" spans="1:15" ht="13.8" thickBot="1">
      <c r="A278" s="309">
        <v>278</v>
      </c>
      <c r="C278" s="810"/>
      <c r="D278" s="810"/>
      <c r="E278" s="997"/>
      <c r="F278" s="997"/>
      <c r="G278" s="1003" t="s">
        <v>1567</v>
      </c>
      <c r="H278" s="1003" t="s">
        <v>1600</v>
      </c>
      <c r="I278" s="909" t="s">
        <v>1292</v>
      </c>
      <c r="J278" s="46"/>
      <c r="K278" s="813"/>
      <c r="M278" s="330" t="str">
        <f t="shared" si="38"/>
        <v>未入力あり</v>
      </c>
      <c r="O278" s="128"/>
    </row>
    <row r="279" spans="1:15" ht="13.8" thickBot="1">
      <c r="A279" s="309">
        <v>279</v>
      </c>
      <c r="C279" s="810"/>
      <c r="D279" s="810"/>
      <c r="E279" s="997"/>
      <c r="F279" s="997"/>
      <c r="G279" s="1003" t="s">
        <v>1568</v>
      </c>
      <c r="H279" s="1004" t="s">
        <v>1569</v>
      </c>
      <c r="I279" s="909" t="s">
        <v>1292</v>
      </c>
      <c r="J279" s="46"/>
      <c r="K279" s="813"/>
      <c r="M279" s="330" t="str">
        <f t="shared" si="38"/>
        <v>未入力あり</v>
      </c>
      <c r="O279" s="128"/>
    </row>
    <row r="280" spans="1:15" ht="13.8" thickBot="1">
      <c r="A280" s="309">
        <v>280</v>
      </c>
      <c r="C280" s="810"/>
      <c r="D280" s="810"/>
      <c r="E280" s="997"/>
      <c r="F280" s="997"/>
      <c r="G280" s="1003" t="s">
        <v>1570</v>
      </c>
      <c r="H280" s="1003" t="s">
        <v>1571</v>
      </c>
      <c r="I280" s="909" t="s">
        <v>1292</v>
      </c>
      <c r="J280" s="46"/>
      <c r="K280" s="813"/>
      <c r="M280" s="330" t="str">
        <f t="shared" si="38"/>
        <v>未入力あり</v>
      </c>
      <c r="O280" s="128"/>
    </row>
    <row r="281" spans="1:15" ht="13.8" thickBot="1">
      <c r="A281" s="309">
        <v>281</v>
      </c>
      <c r="C281" s="810"/>
      <c r="D281" s="810"/>
      <c r="E281" s="997"/>
      <c r="F281" s="997"/>
      <c r="G281" s="1003" t="s">
        <v>1572</v>
      </c>
      <c r="H281" s="1005" t="s">
        <v>1573</v>
      </c>
      <c r="I281" s="909" t="s">
        <v>1292</v>
      </c>
      <c r="J281" s="46"/>
      <c r="K281" s="813"/>
      <c r="M281" s="330" t="str">
        <f t="shared" si="38"/>
        <v>未入力あり</v>
      </c>
      <c r="O281" s="128"/>
    </row>
    <row r="282" spans="1:15" ht="13.8" thickBot="1">
      <c r="A282" s="309">
        <v>282</v>
      </c>
      <c r="C282" s="810"/>
      <c r="D282" s="810"/>
      <c r="E282" s="997"/>
      <c r="F282" s="997"/>
      <c r="G282" s="1003" t="s">
        <v>1574</v>
      </c>
      <c r="H282" s="1005" t="s">
        <v>1575</v>
      </c>
      <c r="I282" s="909" t="s">
        <v>1292</v>
      </c>
      <c r="J282" s="46"/>
      <c r="K282" s="813"/>
      <c r="M282" s="330" t="str">
        <f t="shared" si="38"/>
        <v>未入力あり</v>
      </c>
      <c r="O282" s="128"/>
    </row>
    <row r="283" spans="1:15" ht="13.8" thickBot="1">
      <c r="A283" s="309">
        <v>283</v>
      </c>
      <c r="C283" s="810"/>
      <c r="D283" s="810"/>
      <c r="E283" s="997"/>
      <c r="F283" s="997"/>
      <c r="G283" s="1003" t="s">
        <v>1576</v>
      </c>
      <c r="H283" s="1005" t="s">
        <v>1577</v>
      </c>
      <c r="I283" s="909" t="s">
        <v>1292</v>
      </c>
      <c r="J283" s="46"/>
      <c r="K283" s="813"/>
      <c r="M283" s="330" t="str">
        <f t="shared" si="38"/>
        <v>未入力あり</v>
      </c>
      <c r="O283" s="128"/>
    </row>
    <row r="284" spans="1:15" ht="13.8" thickBot="1">
      <c r="A284" s="309">
        <v>284</v>
      </c>
      <c r="C284" s="810"/>
      <c r="D284" s="810"/>
      <c r="E284" s="997"/>
      <c r="F284" s="997"/>
      <c r="G284" s="1006" t="s">
        <v>1578</v>
      </c>
      <c r="H284" s="1005" t="s">
        <v>1579</v>
      </c>
      <c r="I284" s="909" t="s">
        <v>1292</v>
      </c>
      <c r="J284" s="46"/>
      <c r="K284" s="813"/>
      <c r="M284" s="330" t="str">
        <f t="shared" si="38"/>
        <v>未入力あり</v>
      </c>
      <c r="O284" s="128"/>
    </row>
    <row r="285" spans="1:15" ht="13.8" thickBot="1">
      <c r="A285" s="309">
        <v>285</v>
      </c>
      <c r="C285" s="810"/>
      <c r="D285" s="810"/>
      <c r="E285" s="997"/>
      <c r="F285" s="837" t="s">
        <v>1580</v>
      </c>
      <c r="G285" s="1007"/>
      <c r="H285" s="1005" t="s">
        <v>1601</v>
      </c>
      <c r="I285" s="1008"/>
      <c r="J285" s="1074"/>
      <c r="K285" s="1055"/>
      <c r="L285" s="815"/>
      <c r="M285" s="812"/>
      <c r="O285" s="128"/>
    </row>
    <row r="286" spans="1:15" ht="13.8" thickBot="1">
      <c r="A286" s="309">
        <v>286</v>
      </c>
      <c r="C286" s="810"/>
      <c r="D286" s="810"/>
      <c r="E286" s="997"/>
      <c r="F286" s="997"/>
      <c r="G286" s="1006" t="s">
        <v>1567</v>
      </c>
      <c r="H286" s="1005" t="s">
        <v>1581</v>
      </c>
      <c r="I286" s="909" t="s">
        <v>1292</v>
      </c>
      <c r="J286" s="46"/>
      <c r="K286" s="813"/>
      <c r="M286" s="330" t="str">
        <f t="shared" si="38"/>
        <v>未入力あり</v>
      </c>
      <c r="O286" s="128"/>
    </row>
    <row r="287" spans="1:15" ht="13.8" thickBot="1">
      <c r="A287" s="309">
        <v>287</v>
      </c>
      <c r="C287" s="810"/>
      <c r="D287" s="810"/>
      <c r="E287" s="997"/>
      <c r="F287" s="997"/>
      <c r="G287" s="1003" t="s">
        <v>1568</v>
      </c>
      <c r="H287" s="1005" t="s">
        <v>1582</v>
      </c>
      <c r="I287" s="909" t="s">
        <v>1292</v>
      </c>
      <c r="J287" s="46"/>
      <c r="K287" s="813"/>
      <c r="M287" s="330" t="str">
        <f t="shared" si="38"/>
        <v>未入力あり</v>
      </c>
      <c r="O287" s="128"/>
    </row>
    <row r="288" spans="1:15" ht="13.8" thickBot="1">
      <c r="A288" s="309">
        <v>288</v>
      </c>
      <c r="C288" s="810"/>
      <c r="D288" s="810"/>
      <c r="E288" s="997"/>
      <c r="F288" s="997"/>
      <c r="G288" s="1003" t="s">
        <v>1570</v>
      </c>
      <c r="H288" s="1005" t="s">
        <v>1583</v>
      </c>
      <c r="I288" s="909" t="s">
        <v>1292</v>
      </c>
      <c r="J288" s="46"/>
      <c r="K288" s="813"/>
      <c r="M288" s="330" t="str">
        <f t="shared" si="38"/>
        <v>未入力あり</v>
      </c>
      <c r="O288" s="128"/>
    </row>
    <row r="289" spans="1:21" ht="13.8" thickBot="1">
      <c r="A289" s="309">
        <v>289</v>
      </c>
      <c r="C289" s="810"/>
      <c r="D289" s="810"/>
      <c r="E289" s="997"/>
      <c r="F289" s="997"/>
      <c r="G289" s="1003" t="s">
        <v>1572</v>
      </c>
      <c r="H289" s="1005" t="s">
        <v>1584</v>
      </c>
      <c r="I289" s="909" t="s">
        <v>1292</v>
      </c>
      <c r="J289" s="46"/>
      <c r="K289" s="813"/>
      <c r="M289" s="330" t="str">
        <f t="shared" si="38"/>
        <v>未入力あり</v>
      </c>
      <c r="O289" s="128"/>
    </row>
    <row r="290" spans="1:21" ht="13.8" thickBot="1">
      <c r="A290" s="309">
        <v>290</v>
      </c>
      <c r="C290" s="810"/>
      <c r="D290" s="810"/>
      <c r="E290" s="997"/>
      <c r="F290" s="997"/>
      <c r="G290" s="1003" t="s">
        <v>1574</v>
      </c>
      <c r="H290" s="1005" t="s">
        <v>1585</v>
      </c>
      <c r="I290" s="909" t="s">
        <v>1292</v>
      </c>
      <c r="J290" s="46"/>
      <c r="K290" s="813"/>
      <c r="M290" s="330" t="str">
        <f>+IF(I290="A",IF(ISBLANK(J290),"未入力あり",IF(J290="はい","○","×")),"")</f>
        <v>未入力あり</v>
      </c>
      <c r="O290" s="128"/>
    </row>
    <row r="291" spans="1:21" ht="13.8" thickBot="1">
      <c r="A291" s="309">
        <v>291</v>
      </c>
      <c r="C291" s="810"/>
      <c r="D291" s="810"/>
      <c r="E291" s="997"/>
      <c r="F291" s="837" t="s">
        <v>1586</v>
      </c>
      <c r="G291" s="1009"/>
      <c r="H291" s="1010" t="s">
        <v>1587</v>
      </c>
      <c r="I291" s="1054"/>
      <c r="J291" s="1074"/>
      <c r="K291" s="1055"/>
      <c r="L291" s="815"/>
      <c r="M291" s="812"/>
      <c r="O291" s="128"/>
    </row>
    <row r="292" spans="1:21" ht="13.8" thickBot="1">
      <c r="A292" s="309">
        <v>292</v>
      </c>
      <c r="C292" s="810"/>
      <c r="D292" s="810"/>
      <c r="E292" s="997"/>
      <c r="F292" s="997"/>
      <c r="G292" s="1003" t="s">
        <v>1567</v>
      </c>
      <c r="H292" s="1003" t="s">
        <v>1588</v>
      </c>
      <c r="I292" s="909" t="s">
        <v>1292</v>
      </c>
      <c r="J292" s="46"/>
      <c r="K292" s="813"/>
      <c r="M292" s="330" t="str">
        <f t="shared" ref="M292:M295" si="39">+IF(I292="A",IF(ISBLANK(J292),"未入力あり",IF(J292="はい","○","×")),"")</f>
        <v>未入力あり</v>
      </c>
      <c r="O292" s="128"/>
    </row>
    <row r="293" spans="1:21" ht="13.8" thickBot="1">
      <c r="A293" s="309">
        <v>293</v>
      </c>
      <c r="C293" s="810"/>
      <c r="D293" s="810"/>
      <c r="E293" s="997"/>
      <c r="F293" s="997"/>
      <c r="G293" s="1003" t="s">
        <v>1568</v>
      </c>
      <c r="H293" s="1003" t="s">
        <v>1589</v>
      </c>
      <c r="I293" s="909" t="s">
        <v>1292</v>
      </c>
      <c r="J293" s="46"/>
      <c r="K293" s="813"/>
      <c r="M293" s="330" t="str">
        <f t="shared" si="39"/>
        <v>未入力あり</v>
      </c>
      <c r="O293" s="128"/>
    </row>
    <row r="294" spans="1:21" ht="13.8" thickBot="1">
      <c r="A294" s="309">
        <v>294</v>
      </c>
      <c r="C294" s="810"/>
      <c r="D294" s="810"/>
      <c r="E294" s="997"/>
      <c r="F294" s="997"/>
      <c r="G294" s="1003" t="s">
        <v>1570</v>
      </c>
      <c r="H294" s="1003" t="s">
        <v>1590</v>
      </c>
      <c r="I294" s="909" t="s">
        <v>1292</v>
      </c>
      <c r="J294" s="46"/>
      <c r="K294" s="813"/>
      <c r="M294" s="330" t="str">
        <f t="shared" si="39"/>
        <v>未入力あり</v>
      </c>
      <c r="O294" s="128"/>
    </row>
    <row r="295" spans="1:21" ht="13.8" thickBot="1">
      <c r="A295" s="309">
        <v>295</v>
      </c>
      <c r="C295" s="810"/>
      <c r="D295" s="810"/>
      <c r="E295" s="997"/>
      <c r="F295" s="997"/>
      <c r="G295" s="1006" t="s">
        <v>1572</v>
      </c>
      <c r="H295" s="1003" t="s">
        <v>1602</v>
      </c>
      <c r="I295" s="909" t="s">
        <v>1292</v>
      </c>
      <c r="J295" s="46"/>
      <c r="K295" s="813"/>
      <c r="M295" s="330" t="str">
        <f t="shared" si="39"/>
        <v>未入力あり</v>
      </c>
      <c r="O295" s="128"/>
    </row>
    <row r="296" spans="1:21" ht="13.8" thickBot="1">
      <c r="A296" s="309">
        <v>296</v>
      </c>
      <c r="C296" s="810"/>
      <c r="D296" s="810"/>
      <c r="E296" s="997"/>
      <c r="F296" s="837"/>
      <c r="G296" s="1003" t="s">
        <v>1565</v>
      </c>
      <c r="H296" s="1005" t="s">
        <v>1592</v>
      </c>
      <c r="I296" s="909" t="s">
        <v>1292</v>
      </c>
      <c r="J296" s="814"/>
      <c r="K296" s="813"/>
      <c r="M296" s="330" t="str">
        <f t="shared" ref="M296:M299" si="40">+IF(I296="A",IF(ISBLANK(J296),"未入力あり",IF(J296="どちらでもない","×","○")),"")</f>
        <v>未入力あり</v>
      </c>
      <c r="O296" s="128"/>
    </row>
    <row r="297" spans="1:21" ht="13.8" thickBot="1">
      <c r="A297" s="309">
        <v>297</v>
      </c>
      <c r="C297" s="810"/>
      <c r="D297" s="810"/>
      <c r="E297" s="997"/>
      <c r="F297" s="997"/>
      <c r="G297" s="1003" t="s">
        <v>1566</v>
      </c>
      <c r="H297" s="1005" t="s">
        <v>1593</v>
      </c>
      <c r="I297" s="909" t="s">
        <v>1292</v>
      </c>
      <c r="J297" s="814"/>
      <c r="K297" s="813"/>
      <c r="M297" s="330" t="str">
        <f t="shared" si="40"/>
        <v>未入力あり</v>
      </c>
      <c r="O297" s="128"/>
    </row>
    <row r="298" spans="1:21" ht="13.8" thickBot="1">
      <c r="A298" s="309">
        <v>298</v>
      </c>
      <c r="C298" s="810"/>
      <c r="D298" s="810"/>
      <c r="E298" s="997"/>
      <c r="F298" s="997"/>
      <c r="G298" s="1003" t="s">
        <v>1580</v>
      </c>
      <c r="H298" s="1005" t="s">
        <v>1595</v>
      </c>
      <c r="I298" s="909" t="s">
        <v>1292</v>
      </c>
      <c r="J298" s="814"/>
      <c r="K298" s="813"/>
      <c r="M298" s="330" t="str">
        <f t="shared" si="40"/>
        <v>未入力あり</v>
      </c>
      <c r="O298" s="128"/>
    </row>
    <row r="299" spans="1:21" ht="13.8" thickBot="1">
      <c r="A299" s="309">
        <v>299</v>
      </c>
      <c r="C299" s="810"/>
      <c r="D299" s="810"/>
      <c r="E299" s="997"/>
      <c r="F299" s="997"/>
      <c r="G299" s="1003" t="s">
        <v>1586</v>
      </c>
      <c r="H299" s="1005" t="s">
        <v>1594</v>
      </c>
      <c r="I299" s="909" t="s">
        <v>1292</v>
      </c>
      <c r="J299" s="814"/>
      <c r="K299" s="813"/>
      <c r="M299" s="330" t="str">
        <f t="shared" si="40"/>
        <v>未入力あり</v>
      </c>
      <c r="O299" s="128"/>
    </row>
    <row r="300" spans="1:21" ht="13.8" thickBot="1">
      <c r="A300" s="309">
        <v>300</v>
      </c>
      <c r="C300" s="810"/>
      <c r="D300" s="997"/>
      <c r="E300" s="840"/>
      <c r="F300" s="840"/>
      <c r="G300" s="1011" t="s">
        <v>1591</v>
      </c>
      <c r="H300" s="1012" t="s">
        <v>1596</v>
      </c>
      <c r="I300" s="909" t="s">
        <v>1292</v>
      </c>
      <c r="J300" s="814"/>
      <c r="K300" s="813"/>
      <c r="M300" s="330" t="str">
        <f>+IF(I300="A",IF(ISBLANK(J300),"未入力あり",IF(J300="どちらでもない","×","○")),"")</f>
        <v>未入力あり</v>
      </c>
      <c r="O300" s="128"/>
    </row>
    <row r="301" spans="1:21" ht="13.8" thickBot="1">
      <c r="A301" s="309">
        <v>301</v>
      </c>
      <c r="C301" s="332"/>
      <c r="D301" s="967" t="s">
        <v>649</v>
      </c>
      <c r="E301" s="890" t="s">
        <v>732</v>
      </c>
      <c r="F301" s="891"/>
      <c r="G301" s="891"/>
      <c r="H301" s="892"/>
      <c r="I301" s="940"/>
      <c r="J301" s="1066"/>
      <c r="K301" s="338"/>
      <c r="O301" s="128"/>
      <c r="T301" s="149" t="s">
        <v>885</v>
      </c>
    </row>
    <row r="302" spans="1:21" ht="27" thickBot="1">
      <c r="A302" s="309">
        <v>302</v>
      </c>
      <c r="C302" s="332"/>
      <c r="D302" s="836"/>
      <c r="E302" s="832" t="s">
        <v>1383</v>
      </c>
      <c r="F302" s="834"/>
      <c r="G302" s="834"/>
      <c r="H302" s="839" t="s">
        <v>733</v>
      </c>
      <c r="I302" s="899" t="s">
        <v>1292</v>
      </c>
      <c r="J302" s="46"/>
      <c r="K302" s="329"/>
      <c r="M302" s="330" t="str">
        <f t="shared" ref="M302" si="41">+IF(I302="A",IF(ISBLANK(J302),"未入力あり",IF(J302="はい","○","×")),"")</f>
        <v>未入力あり</v>
      </c>
      <c r="O302" s="128"/>
    </row>
    <row r="303" spans="1:21" ht="27" thickBot="1">
      <c r="A303" s="309">
        <v>303</v>
      </c>
      <c r="C303" s="332"/>
      <c r="D303" s="836"/>
      <c r="E303" s="832" t="s">
        <v>1384</v>
      </c>
      <c r="F303" s="834"/>
      <c r="G303" s="834"/>
      <c r="H303" s="839" t="s">
        <v>1679</v>
      </c>
      <c r="I303" s="899" t="s">
        <v>1292</v>
      </c>
      <c r="J303" s="308"/>
      <c r="K303" s="329" t="s">
        <v>1402</v>
      </c>
      <c r="M303" s="330" t="str">
        <f t="shared" ref="M303" si="42">+IF(I303="A",IF(ISBLANK(J303),"未入力あり",IF(J303&gt;=1,"○","×")),"")</f>
        <v>未入力あり</v>
      </c>
      <c r="O303" s="128"/>
    </row>
    <row r="304" spans="1:21" ht="13.8" thickBot="1">
      <c r="A304" s="309">
        <v>304</v>
      </c>
      <c r="C304" s="332"/>
      <c r="D304" s="836"/>
      <c r="E304" s="971"/>
      <c r="F304" s="948"/>
      <c r="G304" s="972"/>
      <c r="H304" s="944" t="s">
        <v>1403</v>
      </c>
      <c r="I304" s="897" t="s">
        <v>1394</v>
      </c>
      <c r="J304" s="308"/>
      <c r="K304" s="331"/>
      <c r="M304" s="330" t="str">
        <f t="shared" ref="M304" si="43">IF(ISBLANK(J304),"未入力あり","〇")</f>
        <v>未入力あり</v>
      </c>
      <c r="O304" s="128"/>
      <c r="T304" s="353"/>
      <c r="U304" s="354"/>
    </row>
    <row r="305" spans="1:15" ht="13.8" thickBot="1">
      <c r="A305" s="309">
        <v>305</v>
      </c>
      <c r="C305" s="332"/>
      <c r="D305" s="836"/>
      <c r="E305" s="971" t="s">
        <v>1385</v>
      </c>
      <c r="F305" s="948"/>
      <c r="G305" s="948"/>
      <c r="H305" s="872" t="s">
        <v>734</v>
      </c>
      <c r="I305" s="909" t="s">
        <v>1292</v>
      </c>
      <c r="J305" s="46"/>
      <c r="K305" s="360"/>
      <c r="M305" s="330" t="str">
        <f t="shared" ref="M305:M306" si="44">+IF(I305="A",IF(ISBLANK(J305),"未入力あり",IF(J305="はい","○","×")),"")</f>
        <v>未入力あり</v>
      </c>
      <c r="O305" s="128"/>
    </row>
    <row r="306" spans="1:15" ht="13.8" thickBot="1">
      <c r="A306" s="309">
        <v>306</v>
      </c>
      <c r="C306" s="332"/>
      <c r="D306" s="840"/>
      <c r="E306" s="1013" t="s">
        <v>1386</v>
      </c>
      <c r="F306" s="963"/>
      <c r="G306" s="963"/>
      <c r="H306" s="852" t="s">
        <v>1680</v>
      </c>
      <c r="I306" s="898" t="s">
        <v>1292</v>
      </c>
      <c r="J306" s="46"/>
      <c r="K306" s="356"/>
      <c r="M306" s="330" t="str">
        <f t="shared" si="44"/>
        <v>未入力あり</v>
      </c>
      <c r="O306" s="128"/>
    </row>
    <row r="307" spans="1:15" ht="13.8" thickBot="1">
      <c r="A307" s="309">
        <v>307</v>
      </c>
      <c r="C307" s="332"/>
      <c r="D307" s="967" t="s">
        <v>666</v>
      </c>
      <c r="E307" s="890" t="s">
        <v>735</v>
      </c>
      <c r="F307" s="891"/>
      <c r="G307" s="891"/>
      <c r="H307" s="892"/>
      <c r="I307" s="940"/>
      <c r="J307" s="1066"/>
      <c r="K307" s="338"/>
      <c r="O307" s="128"/>
    </row>
    <row r="308" spans="1:15" ht="13.8" thickBot="1">
      <c r="A308" s="309">
        <v>308</v>
      </c>
      <c r="C308" s="332"/>
      <c r="D308" s="836"/>
      <c r="E308" s="832" t="s">
        <v>1383</v>
      </c>
      <c r="F308" s="834"/>
      <c r="G308" s="834"/>
      <c r="H308" s="839" t="s">
        <v>736</v>
      </c>
      <c r="I308" s="1014" t="s">
        <v>1292</v>
      </c>
      <c r="J308" s="46"/>
      <c r="K308" s="329"/>
      <c r="M308" s="330" t="str">
        <f t="shared" ref="M308:M335" si="45">+IF(I308="A",IF(ISBLANK(J308),"未入力あり",IF(J308="はい","○","×")),"")</f>
        <v>未入力あり</v>
      </c>
      <c r="O308" s="128"/>
    </row>
    <row r="309" spans="1:15" ht="13.8" thickBot="1">
      <c r="A309" s="309">
        <v>309</v>
      </c>
      <c r="C309" s="332"/>
      <c r="D309" s="836"/>
      <c r="E309" s="993"/>
      <c r="F309" s="994"/>
      <c r="G309" s="994"/>
      <c r="H309" s="885" t="s">
        <v>1496</v>
      </c>
      <c r="I309" s="1015" t="s">
        <v>1391</v>
      </c>
      <c r="J309" s="75"/>
      <c r="K309" s="365"/>
      <c r="M309" s="330" t="str">
        <f t="shared" ref="M309:M325" si="46">IF(ISBLANK(J309),"未入力あり","〇")</f>
        <v>未入力あり</v>
      </c>
      <c r="O309" s="128"/>
    </row>
    <row r="310" spans="1:15" ht="52.2" customHeight="1" thickBot="1">
      <c r="A310" s="309">
        <v>310</v>
      </c>
      <c r="C310" s="332"/>
      <c r="D310" s="836"/>
      <c r="E310" s="993"/>
      <c r="F310" s="962"/>
      <c r="G310" s="962"/>
      <c r="H310" s="876" t="s">
        <v>1681</v>
      </c>
      <c r="I310" s="1016" t="s">
        <v>1404</v>
      </c>
      <c r="J310" s="46"/>
      <c r="K310" s="884" t="s">
        <v>1495</v>
      </c>
      <c r="M310" s="330" t="str">
        <f t="shared" si="46"/>
        <v>未入力あり</v>
      </c>
      <c r="O310" s="128"/>
    </row>
    <row r="311" spans="1:15" ht="13.8" thickBot="1">
      <c r="A311" s="309">
        <v>311</v>
      </c>
      <c r="B311" s="332"/>
      <c r="C311" s="332"/>
      <c r="D311" s="836"/>
      <c r="E311" s="993"/>
      <c r="F311" s="962"/>
      <c r="G311" s="962"/>
      <c r="H311" s="957" t="s">
        <v>737</v>
      </c>
      <c r="I311" s="1017" t="s">
        <v>579</v>
      </c>
      <c r="J311" s="46"/>
      <c r="K311" s="385"/>
      <c r="M311" s="330" t="str">
        <f t="shared" si="46"/>
        <v>未入力あり</v>
      </c>
      <c r="O311" s="128"/>
    </row>
    <row r="312" spans="1:15" ht="27" thickBot="1">
      <c r="A312" s="309">
        <v>312</v>
      </c>
      <c r="B312" s="332"/>
      <c r="C312" s="332"/>
      <c r="D312" s="836"/>
      <c r="E312" s="993"/>
      <c r="F312" s="962"/>
      <c r="G312" s="962"/>
      <c r="H312" s="1018" t="s">
        <v>1682</v>
      </c>
      <c r="I312" s="896" t="str">
        <f>IF(J311="はい","B",IF(J311="いいえ","-","B／-"))</f>
        <v>B／-</v>
      </c>
      <c r="J312" s="46"/>
      <c r="K312" s="372"/>
      <c r="M312" s="330" t="str">
        <f t="shared" si="46"/>
        <v>未入力あり</v>
      </c>
      <c r="O312" s="128"/>
    </row>
    <row r="313" spans="1:15" ht="13.8" thickBot="1">
      <c r="A313" s="309">
        <v>313</v>
      </c>
      <c r="B313" s="332"/>
      <c r="C313" s="332"/>
      <c r="D313" s="836"/>
      <c r="E313" s="993"/>
      <c r="F313" s="962"/>
      <c r="G313" s="962"/>
      <c r="H313" s="889" t="s">
        <v>1496</v>
      </c>
      <c r="I313" s="1015" t="s">
        <v>1391</v>
      </c>
      <c r="J313" s="75"/>
      <c r="K313" s="365"/>
      <c r="M313" s="330" t="str">
        <f t="shared" si="46"/>
        <v>未入力あり</v>
      </c>
      <c r="O313" s="128"/>
    </row>
    <row r="314" spans="1:15" ht="13.8" thickBot="1">
      <c r="A314" s="309">
        <v>314</v>
      </c>
      <c r="B314" s="332"/>
      <c r="C314" s="332"/>
      <c r="D314" s="836"/>
      <c r="E314" s="993"/>
      <c r="F314" s="962"/>
      <c r="G314" s="962"/>
      <c r="H314" s="957" t="s">
        <v>738</v>
      </c>
      <c r="I314" s="1017" t="s">
        <v>579</v>
      </c>
      <c r="J314" s="46"/>
      <c r="K314" s="385"/>
      <c r="M314" s="330" t="str">
        <f t="shared" si="46"/>
        <v>未入力あり</v>
      </c>
      <c r="O314" s="128"/>
    </row>
    <row r="315" spans="1:15" ht="27" thickBot="1">
      <c r="A315" s="309">
        <v>315</v>
      </c>
      <c r="B315" s="332"/>
      <c r="C315" s="332"/>
      <c r="D315" s="836"/>
      <c r="E315" s="993"/>
      <c r="F315" s="962"/>
      <c r="G315" s="962"/>
      <c r="H315" s="1018" t="s">
        <v>1683</v>
      </c>
      <c r="I315" s="896" t="str">
        <f>IF(J314="はい","B",IF(J314="いいえ","-","B／-"))</f>
        <v>B／-</v>
      </c>
      <c r="J315" s="46"/>
      <c r="K315" s="372"/>
      <c r="M315" s="330" t="str">
        <f t="shared" si="46"/>
        <v>未入力あり</v>
      </c>
      <c r="O315" s="128"/>
    </row>
    <row r="316" spans="1:15" ht="13.8" thickBot="1">
      <c r="A316" s="309">
        <v>316</v>
      </c>
      <c r="B316" s="332"/>
      <c r="C316" s="332"/>
      <c r="D316" s="836"/>
      <c r="E316" s="993"/>
      <c r="F316" s="962"/>
      <c r="G316" s="962"/>
      <c r="H316" s="889" t="s">
        <v>1496</v>
      </c>
      <c r="I316" s="1015" t="s">
        <v>1391</v>
      </c>
      <c r="J316" s="75"/>
      <c r="K316" s="365"/>
      <c r="M316" s="330" t="str">
        <f t="shared" si="46"/>
        <v>未入力あり</v>
      </c>
      <c r="O316" s="128"/>
    </row>
    <row r="317" spans="1:15" ht="13.8" thickBot="1">
      <c r="A317" s="309">
        <v>317</v>
      </c>
      <c r="B317" s="332"/>
      <c r="C317" s="332"/>
      <c r="D317" s="836"/>
      <c r="E317" s="993"/>
      <c r="F317" s="962"/>
      <c r="G317" s="388"/>
      <c r="H317" s="386" t="s">
        <v>739</v>
      </c>
      <c r="I317" s="402" t="s">
        <v>579</v>
      </c>
      <c r="J317" s="46"/>
      <c r="K317" s="385"/>
      <c r="M317" s="330" t="str">
        <f t="shared" si="46"/>
        <v>未入力あり</v>
      </c>
      <c r="O317" s="128"/>
    </row>
    <row r="318" spans="1:15" ht="27" thickBot="1">
      <c r="A318" s="309">
        <v>318</v>
      </c>
      <c r="B318" s="332"/>
      <c r="C318" s="332"/>
      <c r="D318" s="836"/>
      <c r="E318" s="993"/>
      <c r="F318" s="962"/>
      <c r="G318" s="388"/>
      <c r="H318" s="1018" t="s">
        <v>1684</v>
      </c>
      <c r="I318" s="896" t="str">
        <f>IF(J317="はい","B",IF(J317="いいえ","-","B／-"))</f>
        <v>B／-</v>
      </c>
      <c r="J318" s="916"/>
      <c r="K318" s="1018"/>
      <c r="M318" s="330" t="str">
        <f t="shared" si="46"/>
        <v>未入力あり</v>
      </c>
      <c r="O318" s="128"/>
    </row>
    <row r="319" spans="1:15" ht="13.8" thickBot="1">
      <c r="A319" s="309">
        <v>319</v>
      </c>
      <c r="B319" s="332"/>
      <c r="C319" s="332"/>
      <c r="D319" s="836"/>
      <c r="E319" s="993"/>
      <c r="F319" s="962"/>
      <c r="G319" s="388"/>
      <c r="H319" s="889" t="s">
        <v>1496</v>
      </c>
      <c r="I319" s="1015" t="s">
        <v>1391</v>
      </c>
      <c r="J319" s="927"/>
      <c r="K319" s="925"/>
      <c r="M319" s="330" t="str">
        <f t="shared" si="46"/>
        <v>未入力あり</v>
      </c>
      <c r="O319" s="128"/>
    </row>
    <row r="320" spans="1:15" ht="13.8" thickBot="1">
      <c r="A320" s="309">
        <v>320</v>
      </c>
      <c r="B320" s="332"/>
      <c r="C320" s="332"/>
      <c r="D320" s="836"/>
      <c r="E320" s="993"/>
      <c r="F320" s="962"/>
      <c r="G320" s="388"/>
      <c r="H320" s="957" t="s">
        <v>1685</v>
      </c>
      <c r="I320" s="1017" t="s">
        <v>579</v>
      </c>
      <c r="J320" s="916"/>
      <c r="K320" s="935"/>
      <c r="M320" s="330" t="str">
        <f t="shared" si="46"/>
        <v>未入力あり</v>
      </c>
      <c r="O320" s="128"/>
    </row>
    <row r="321" spans="1:21" ht="27" thickBot="1">
      <c r="A321" s="309">
        <v>321</v>
      </c>
      <c r="B321" s="332"/>
      <c r="C321" s="332"/>
      <c r="D321" s="836"/>
      <c r="E321" s="993"/>
      <c r="F321" s="962"/>
      <c r="G321" s="388"/>
      <c r="H321" s="1018" t="s">
        <v>1686</v>
      </c>
      <c r="I321" s="896" t="str">
        <f>IF(J320="はい","B",IF(J320="いいえ","-","B／-"))</f>
        <v>B／-</v>
      </c>
      <c r="J321" s="916"/>
      <c r="K321" s="1018"/>
      <c r="M321" s="330" t="str">
        <f t="shared" si="46"/>
        <v>未入力あり</v>
      </c>
      <c r="O321" s="128"/>
    </row>
    <row r="322" spans="1:21" ht="13.8" thickBot="1">
      <c r="A322" s="309">
        <v>322</v>
      </c>
      <c r="B322" s="332"/>
      <c r="C322" s="332"/>
      <c r="D322" s="836"/>
      <c r="E322" s="993"/>
      <c r="F322" s="962"/>
      <c r="G322" s="388"/>
      <c r="H322" s="889" t="s">
        <v>1496</v>
      </c>
      <c r="I322" s="1015" t="s">
        <v>1391</v>
      </c>
      <c r="J322" s="927"/>
      <c r="K322" s="925"/>
      <c r="M322" s="330" t="str">
        <f t="shared" si="46"/>
        <v>未入力あり</v>
      </c>
      <c r="O322" s="128"/>
    </row>
    <row r="323" spans="1:21" ht="13.8" thickBot="1">
      <c r="A323" s="309">
        <v>323</v>
      </c>
      <c r="B323" s="332"/>
      <c r="C323" s="332"/>
      <c r="D323" s="836"/>
      <c r="E323" s="993"/>
      <c r="F323" s="962"/>
      <c r="G323" s="388"/>
      <c r="H323" s="957" t="s">
        <v>740</v>
      </c>
      <c r="I323" s="1017" t="s">
        <v>579</v>
      </c>
      <c r="J323" s="916"/>
      <c r="K323" s="935"/>
      <c r="M323" s="330" t="str">
        <f t="shared" si="46"/>
        <v>未入力あり</v>
      </c>
      <c r="O323" s="128"/>
    </row>
    <row r="324" spans="1:21" ht="27" thickBot="1">
      <c r="A324" s="309">
        <v>324</v>
      </c>
      <c r="B324" s="332"/>
      <c r="C324" s="332"/>
      <c r="D324" s="836"/>
      <c r="E324" s="993"/>
      <c r="F324" s="962"/>
      <c r="G324" s="388"/>
      <c r="H324" s="1018" t="s">
        <v>1687</v>
      </c>
      <c r="I324" s="896" t="str">
        <f>IF(J323="はい","B",IF(J323="いいえ","-","B／-"))</f>
        <v>B／-</v>
      </c>
      <c r="J324" s="916"/>
      <c r="K324" s="1018"/>
      <c r="M324" s="330" t="str">
        <f t="shared" si="46"/>
        <v>未入力あり</v>
      </c>
      <c r="O324" s="128"/>
    </row>
    <row r="325" spans="1:21" ht="13.8" thickBot="1">
      <c r="A325" s="309">
        <v>325</v>
      </c>
      <c r="B325" s="332"/>
      <c r="C325" s="332"/>
      <c r="D325" s="836"/>
      <c r="E325" s="993"/>
      <c r="F325" s="962"/>
      <c r="G325" s="388"/>
      <c r="H325" s="889" t="s">
        <v>1496</v>
      </c>
      <c r="I325" s="1015" t="s">
        <v>1391</v>
      </c>
      <c r="J325" s="927"/>
      <c r="K325" s="925"/>
      <c r="M325" s="330" t="str">
        <f t="shared" si="46"/>
        <v>未入力あり</v>
      </c>
      <c r="O325" s="128"/>
    </row>
    <row r="326" spans="1:21" ht="13.8" thickBot="1">
      <c r="A326" s="309">
        <v>326</v>
      </c>
      <c r="C326" s="332"/>
      <c r="D326" s="836"/>
      <c r="E326" s="993"/>
      <c r="F326" s="962"/>
      <c r="G326" s="388"/>
      <c r="H326" s="842" t="s">
        <v>741</v>
      </c>
      <c r="I326" s="1019" t="s">
        <v>1292</v>
      </c>
      <c r="J326" s="916"/>
      <c r="K326" s="932"/>
      <c r="M326" s="330" t="str">
        <f t="shared" si="45"/>
        <v>未入力あり</v>
      </c>
      <c r="O326" s="128"/>
    </row>
    <row r="327" spans="1:21" ht="13.8" thickBot="1">
      <c r="A327" s="309">
        <v>327</v>
      </c>
      <c r="C327" s="332"/>
      <c r="D327" s="836"/>
      <c r="E327" s="832" t="s">
        <v>1384</v>
      </c>
      <c r="F327" s="834"/>
      <c r="G327" s="339"/>
      <c r="H327" s="839" t="s">
        <v>742</v>
      </c>
      <c r="I327" s="1014" t="s">
        <v>1292</v>
      </c>
      <c r="J327" s="916"/>
      <c r="K327" s="933"/>
      <c r="M327" s="330" t="str">
        <f t="shared" si="45"/>
        <v>未入力あり</v>
      </c>
      <c r="O327" s="128"/>
    </row>
    <row r="328" spans="1:21" ht="27" thickBot="1">
      <c r="A328" s="309">
        <v>328</v>
      </c>
      <c r="C328" s="332"/>
      <c r="D328" s="836"/>
      <c r="E328" s="993"/>
      <c r="F328" s="962"/>
      <c r="G328" s="388"/>
      <c r="H328" s="842" t="s">
        <v>1405</v>
      </c>
      <c r="I328" s="1020" t="s">
        <v>1292</v>
      </c>
      <c r="J328" s="916"/>
      <c r="K328" s="929"/>
      <c r="M328" s="330" t="str">
        <f t="shared" si="45"/>
        <v>未入力あり</v>
      </c>
      <c r="O328" s="128"/>
    </row>
    <row r="329" spans="1:21" ht="13.8" thickBot="1">
      <c r="A329" s="309">
        <v>329</v>
      </c>
      <c r="C329" s="332"/>
      <c r="D329" s="836"/>
      <c r="E329" s="832" t="s">
        <v>1385</v>
      </c>
      <c r="F329" s="834"/>
      <c r="G329" s="339"/>
      <c r="H329" s="839" t="s">
        <v>743</v>
      </c>
      <c r="I329" s="1021" t="s">
        <v>1292</v>
      </c>
      <c r="J329" s="916"/>
      <c r="K329" s="917"/>
      <c r="M329" s="330" t="str">
        <f>+IF(I329="A",IF(ISBLANK(J329),"未入力あり",IF(J329="はい","○","×")),"")</f>
        <v>未入力あり</v>
      </c>
      <c r="O329" s="128"/>
    </row>
    <row r="330" spans="1:21" ht="40.200000000000003" thickBot="1">
      <c r="A330" s="309">
        <v>330</v>
      </c>
      <c r="C330" s="332"/>
      <c r="D330" s="836"/>
      <c r="E330" s="971"/>
      <c r="F330" s="948"/>
      <c r="G330" s="400"/>
      <c r="H330" s="861" t="s">
        <v>1406</v>
      </c>
      <c r="I330" s="1022" t="s">
        <v>579</v>
      </c>
      <c r="J330" s="937"/>
      <c r="K330" s="1023" t="s">
        <v>1688</v>
      </c>
      <c r="M330" s="330" t="str">
        <f>IF(ISBLANK(J330),"未入力あり","〇")</f>
        <v>未入力あり</v>
      </c>
      <c r="O330" s="128"/>
    </row>
    <row r="331" spans="1:21" ht="13.8" thickBot="1">
      <c r="A331" s="309">
        <v>331</v>
      </c>
      <c r="C331" s="332"/>
      <c r="D331" s="836"/>
      <c r="E331" s="832" t="s">
        <v>1386</v>
      </c>
      <c r="F331" s="834"/>
      <c r="G331" s="339"/>
      <c r="H331" s="839" t="s">
        <v>744</v>
      </c>
      <c r="I331" s="1014" t="s">
        <v>1292</v>
      </c>
      <c r="J331" s="916"/>
      <c r="K331" s="917"/>
      <c r="M331" s="330" t="str">
        <f t="shared" si="45"/>
        <v>未入力あり</v>
      </c>
      <c r="O331" s="128"/>
      <c r="T331" s="353"/>
      <c r="U331" s="354"/>
    </row>
    <row r="332" spans="1:21" ht="13.8" thickBot="1">
      <c r="A332" s="309">
        <v>332</v>
      </c>
      <c r="C332" s="332"/>
      <c r="D332" s="836"/>
      <c r="E332" s="971"/>
      <c r="F332" s="948"/>
      <c r="G332" s="400"/>
      <c r="H332" s="944" t="s">
        <v>1496</v>
      </c>
      <c r="I332" s="1015" t="s">
        <v>1407</v>
      </c>
      <c r="J332" s="927"/>
      <c r="K332" s="914"/>
      <c r="M332" s="330" t="str">
        <f>IF(ISBLANK(J332),"未入力あり","〇")</f>
        <v>未入力あり</v>
      </c>
      <c r="O332" s="128"/>
      <c r="T332" s="353"/>
      <c r="U332" s="354"/>
    </row>
    <row r="333" spans="1:21" ht="27" thickBot="1">
      <c r="A333" s="309">
        <v>333</v>
      </c>
      <c r="C333" s="332"/>
      <c r="D333" s="836"/>
      <c r="E333" s="971" t="s">
        <v>1387</v>
      </c>
      <c r="F333" s="948"/>
      <c r="G333" s="389"/>
      <c r="H333" s="872" t="s">
        <v>745</v>
      </c>
      <c r="I333" s="1019" t="s">
        <v>1292</v>
      </c>
      <c r="J333" s="916"/>
      <c r="K333" s="914" t="s">
        <v>746</v>
      </c>
      <c r="M333" s="330" t="str">
        <f>+IF(I333="A",IF(ISBLANK(J333),"未入力あり",IF(J333="はい","○","×")),"")</f>
        <v>未入力あり</v>
      </c>
      <c r="O333" s="128"/>
    </row>
    <row r="334" spans="1:21" ht="27" thickBot="1">
      <c r="A334" s="309">
        <v>334</v>
      </c>
      <c r="C334" s="332"/>
      <c r="D334" s="836"/>
      <c r="E334" s="993" t="s">
        <v>1388</v>
      </c>
      <c r="F334" s="962"/>
      <c r="G334" s="388"/>
      <c r="H334" s="883" t="s">
        <v>747</v>
      </c>
      <c r="I334" s="1024" t="s">
        <v>1292</v>
      </c>
      <c r="J334" s="916"/>
      <c r="K334" s="925"/>
      <c r="M334" s="330" t="str">
        <f t="shared" si="45"/>
        <v>未入力あり</v>
      </c>
      <c r="O334" s="128"/>
    </row>
    <row r="335" spans="1:21" ht="27" thickBot="1">
      <c r="A335" s="309">
        <v>335</v>
      </c>
      <c r="C335" s="345"/>
      <c r="D335" s="840"/>
      <c r="E335" s="971"/>
      <c r="F335" s="948"/>
      <c r="G335" s="389"/>
      <c r="H335" s="842" t="s">
        <v>748</v>
      </c>
      <c r="I335" s="1020" t="s">
        <v>1292</v>
      </c>
      <c r="J335" s="916"/>
      <c r="K335" s="929"/>
      <c r="M335" s="330" t="str">
        <f t="shared" si="45"/>
        <v>未入力あり</v>
      </c>
      <c r="O335" s="128"/>
    </row>
    <row r="336" spans="1:21" ht="13.8" thickBot="1">
      <c r="A336" s="309">
        <v>336</v>
      </c>
      <c r="C336" s="893">
        <v>5</v>
      </c>
      <c r="D336" s="324" t="s">
        <v>749</v>
      </c>
      <c r="E336" s="325"/>
      <c r="F336" s="325"/>
      <c r="G336" s="325"/>
      <c r="H336" s="326"/>
      <c r="I336" s="327"/>
      <c r="J336" s="1070"/>
      <c r="K336" s="328"/>
      <c r="O336" s="128"/>
    </row>
    <row r="337" spans="1:21" ht="13.8" thickBot="1">
      <c r="A337" s="309">
        <v>337</v>
      </c>
      <c r="C337" s="836"/>
      <c r="D337" s="975" t="s">
        <v>687</v>
      </c>
      <c r="E337" s="891"/>
      <c r="F337" s="335"/>
      <c r="G337" s="335"/>
      <c r="H337" s="343" t="s">
        <v>750</v>
      </c>
      <c r="I337" s="401" t="s">
        <v>1292</v>
      </c>
      <c r="J337" s="46"/>
      <c r="K337" s="329"/>
      <c r="M337" s="330" t="str">
        <f t="shared" ref="M337" si="47">+IF(I337="A",IF(ISBLANK(J337),"未入力あり",IF(J337="はい","○","×")),"")</f>
        <v>未入力あり</v>
      </c>
      <c r="O337" s="128"/>
    </row>
    <row r="338" spans="1:21" ht="13.8" thickBot="1">
      <c r="A338" s="309">
        <v>338</v>
      </c>
      <c r="C338" s="836"/>
      <c r="D338" s="975" t="s">
        <v>690</v>
      </c>
      <c r="E338" s="891"/>
      <c r="F338" s="335"/>
      <c r="G338" s="335"/>
      <c r="H338" s="343" t="s">
        <v>751</v>
      </c>
      <c r="I338" s="401"/>
      <c r="J338" s="1075"/>
      <c r="K338" s="329" t="s">
        <v>752</v>
      </c>
      <c r="O338" s="128"/>
    </row>
    <row r="339" spans="1:21" ht="13.8" thickBot="1">
      <c r="A339" s="309">
        <v>339</v>
      </c>
      <c r="C339" s="836"/>
      <c r="D339" s="976"/>
      <c r="E339" s="977"/>
      <c r="F339" s="392"/>
      <c r="G339" s="392"/>
      <c r="H339" s="403" t="s">
        <v>753</v>
      </c>
      <c r="I339" s="404" t="s">
        <v>579</v>
      </c>
      <c r="J339" s="46"/>
      <c r="K339" s="393"/>
      <c r="M339" s="330" t="str">
        <f>+IF(ISBLANK(J339),"未入力あり","〇")</f>
        <v>未入力あり</v>
      </c>
      <c r="O339" s="128"/>
    </row>
    <row r="340" spans="1:21" ht="13.8" thickBot="1">
      <c r="A340" s="309">
        <v>340</v>
      </c>
      <c r="C340" s="836"/>
      <c r="D340" s="976"/>
      <c r="E340" s="977"/>
      <c r="F340" s="392"/>
      <c r="G340" s="392"/>
      <c r="H340" s="989" t="s">
        <v>754</v>
      </c>
      <c r="I340" s="896" t="str">
        <f>IF(J339="はい","C",IF(J339="いいえ","-","C/-"))</f>
        <v>C/-</v>
      </c>
      <c r="J340" s="916"/>
      <c r="K340" s="1025" t="s">
        <v>1603</v>
      </c>
      <c r="M340" s="330" t="str">
        <f>+IF(ISBLANK(J340),"未入力あり","〇")</f>
        <v>未入力あり</v>
      </c>
      <c r="O340" s="128"/>
    </row>
    <row r="341" spans="1:21" ht="13.8" thickBot="1">
      <c r="A341" s="309">
        <v>341</v>
      </c>
      <c r="C341" s="836"/>
      <c r="D341" s="976"/>
      <c r="E341" s="977"/>
      <c r="F341" s="392"/>
      <c r="G341" s="392"/>
      <c r="H341" s="981" t="s">
        <v>755</v>
      </c>
      <c r="I341" s="896" t="str">
        <f>IF(J339="はい","C",IF(J339="いいえ","-","C/-"))</f>
        <v>C/-</v>
      </c>
      <c r="J341" s="937"/>
      <c r="K341" s="1025" t="s">
        <v>1603</v>
      </c>
      <c r="M341" s="330" t="str">
        <f>+IF(ISBLANK(J341),"未入力あり","〇")</f>
        <v>未入力あり</v>
      </c>
      <c r="O341" s="128"/>
      <c r="T341" s="353"/>
      <c r="U341" s="354"/>
    </row>
    <row r="342" spans="1:21" ht="13.8" thickBot="1">
      <c r="A342" s="309">
        <v>342</v>
      </c>
      <c r="C342" s="836"/>
      <c r="D342" s="976"/>
      <c r="E342" s="977"/>
      <c r="F342" s="392"/>
      <c r="G342" s="392"/>
      <c r="H342" s="883" t="s">
        <v>756</v>
      </c>
      <c r="I342" s="1024"/>
      <c r="J342" s="1076"/>
      <c r="K342" s="884"/>
      <c r="O342" s="128"/>
    </row>
    <row r="343" spans="1:21" ht="13.8" thickBot="1">
      <c r="A343" s="309">
        <v>343</v>
      </c>
      <c r="C343" s="836"/>
      <c r="D343" s="976"/>
      <c r="E343" s="977"/>
      <c r="F343" s="392"/>
      <c r="G343" s="392"/>
      <c r="H343" s="1026" t="s">
        <v>757</v>
      </c>
      <c r="I343" s="1027" t="s">
        <v>579</v>
      </c>
      <c r="J343" s="916"/>
      <c r="K343" s="995"/>
      <c r="M343" s="330" t="str">
        <f>IF(ISBLANK(J343),"未入力あり","〇")</f>
        <v>未入力あり</v>
      </c>
      <c r="O343" s="128"/>
    </row>
    <row r="344" spans="1:21" ht="13.8" thickBot="1">
      <c r="A344" s="309">
        <v>344</v>
      </c>
      <c r="C344" s="836"/>
      <c r="D344" s="976"/>
      <c r="E344" s="977"/>
      <c r="F344" s="392"/>
      <c r="G344" s="392"/>
      <c r="H344" s="981" t="s">
        <v>758</v>
      </c>
      <c r="I344" s="896" t="str">
        <f>IF(J343="はい","A",IF(J343="いいえ","-","A/-"))</f>
        <v>A/-</v>
      </c>
      <c r="J344" s="916"/>
      <c r="K344" s="1023" t="s">
        <v>1689</v>
      </c>
      <c r="M344" s="737" t="str">
        <f>+IF(I344="A",IF(ISBLANK(J344),"未入力あり",IF(J344&gt;=1,"○","×")),"")</f>
        <v/>
      </c>
      <c r="O344" s="128"/>
    </row>
    <row r="345" spans="1:21" ht="13.8" thickBot="1">
      <c r="A345" s="309">
        <v>345</v>
      </c>
      <c r="C345" s="836"/>
      <c r="D345" s="976"/>
      <c r="E345" s="977"/>
      <c r="F345" s="392"/>
      <c r="G345" s="392"/>
      <c r="H345" s="925" t="s">
        <v>1408</v>
      </c>
      <c r="I345" s="924" t="str">
        <f>IF(OR(J339="はい",J343="はい"),"A",IF(AND(J339="いいえ",J343="いいえ"),"-","A/-"))</f>
        <v>A/-</v>
      </c>
      <c r="J345" s="916"/>
      <c r="K345" s="1028" t="s">
        <v>1690</v>
      </c>
      <c r="M345" s="737" t="str">
        <f t="shared" ref="M345" si="48">+IF(I345="A",IF(ISBLANK(J345),"未入力あり",IF(J345&gt;=1,"○","×")),"")</f>
        <v/>
      </c>
      <c r="O345" s="128"/>
    </row>
    <row r="346" spans="1:21" ht="21" customHeight="1" thickBot="1">
      <c r="A346" s="309">
        <v>346</v>
      </c>
      <c r="C346" s="840"/>
      <c r="D346" s="985"/>
      <c r="E346" s="986"/>
      <c r="F346" s="398"/>
      <c r="G346" s="398"/>
      <c r="H346" s="944" t="s">
        <v>1409</v>
      </c>
      <c r="I346" s="1020" t="s">
        <v>1407</v>
      </c>
      <c r="J346" s="927"/>
      <c r="K346" s="929"/>
      <c r="M346" s="330" t="str">
        <f>IF(ISBLANK(J346),"未入力あり","〇")</f>
        <v>未入力あり</v>
      </c>
      <c r="O346" s="128"/>
    </row>
    <row r="347" spans="1:21" ht="13.8" thickBot="1">
      <c r="A347" s="309">
        <v>347</v>
      </c>
      <c r="C347" s="893">
        <v>6</v>
      </c>
      <c r="D347" s="964" t="s">
        <v>759</v>
      </c>
      <c r="E347" s="965"/>
      <c r="F347" s="325"/>
      <c r="G347" s="325"/>
      <c r="H347" s="326"/>
      <c r="I347" s="327"/>
      <c r="J347" s="1070"/>
      <c r="K347" s="328"/>
      <c r="O347" s="128"/>
    </row>
    <row r="348" spans="1:21" ht="27" thickBot="1">
      <c r="A348" s="309">
        <v>348</v>
      </c>
      <c r="C348" s="332"/>
      <c r="D348" s="390" t="s">
        <v>687</v>
      </c>
      <c r="E348" s="335"/>
      <c r="F348" s="335"/>
      <c r="G348" s="335"/>
      <c r="H348" s="343" t="s">
        <v>760</v>
      </c>
      <c r="I348" s="344" t="s">
        <v>1292</v>
      </c>
      <c r="J348" s="46"/>
      <c r="K348" s="329"/>
      <c r="M348" s="330" t="str">
        <f>+IF(I348="A",IF(ISBLANK(J348),"未入力あり",IF(J348="はい","○","×")),"")</f>
        <v>未入力あり</v>
      </c>
      <c r="O348" s="128"/>
    </row>
    <row r="349" spans="1:21" ht="13.8" thickBot="1">
      <c r="A349" s="309">
        <v>349</v>
      </c>
      <c r="C349" s="332"/>
      <c r="D349" s="391"/>
      <c r="E349" s="392"/>
      <c r="F349" s="392"/>
      <c r="G349" s="392"/>
      <c r="H349" s="842" t="s">
        <v>761</v>
      </c>
      <c r="I349" s="911" t="s">
        <v>1292</v>
      </c>
      <c r="J349" s="916"/>
      <c r="K349" s="929"/>
      <c r="M349" s="330" t="str">
        <f>+IF(I349="A",IF(ISBLANK(J349),"未入力あり",IF(J349="はい","○","×")),"")</f>
        <v>未入力あり</v>
      </c>
      <c r="O349" s="128"/>
    </row>
    <row r="350" spans="1:21" ht="13.8" thickBot="1">
      <c r="A350" s="309">
        <v>350</v>
      </c>
      <c r="C350" s="332"/>
      <c r="D350" s="395" t="s">
        <v>690</v>
      </c>
      <c r="E350" s="396"/>
      <c r="F350" s="396"/>
      <c r="G350" s="396"/>
      <c r="H350" s="852" t="s">
        <v>762</v>
      </c>
      <c r="I350" s="898" t="s">
        <v>1292</v>
      </c>
      <c r="J350" s="916"/>
      <c r="K350" s="917" t="s">
        <v>1691</v>
      </c>
      <c r="M350" s="330" t="str">
        <f>+IF(I350="A",IF(ISBLANK(J350),"未入力あり",IF(J350="はい","○","×")),"")</f>
        <v>未入力あり</v>
      </c>
      <c r="O350" s="128"/>
    </row>
    <row r="351" spans="1:21" ht="50.25" customHeight="1" thickBot="1">
      <c r="A351" s="309">
        <v>351</v>
      </c>
      <c r="C351" s="332"/>
      <c r="D351" s="391" t="s">
        <v>692</v>
      </c>
      <c r="E351" s="392"/>
      <c r="F351" s="392"/>
      <c r="G351" s="392"/>
      <c r="H351" s="843" t="s">
        <v>763</v>
      </c>
      <c r="I351" s="896" t="s">
        <v>1410</v>
      </c>
      <c r="J351" s="916"/>
      <c r="K351" s="918" t="s">
        <v>1692</v>
      </c>
      <c r="M351" s="330" t="str">
        <f t="shared" ref="M351:M353" si="49">IF(ISBLANK(J351),"未入力あり","〇")</f>
        <v>未入力あり</v>
      </c>
      <c r="O351" s="128"/>
    </row>
    <row r="352" spans="1:21" ht="42.75" customHeight="1" thickBot="1">
      <c r="A352" s="309">
        <v>352</v>
      </c>
      <c r="C352" s="332"/>
      <c r="D352" s="391"/>
      <c r="E352" s="392"/>
      <c r="F352" s="392"/>
      <c r="G352" s="392"/>
      <c r="H352" s="1029" t="s">
        <v>764</v>
      </c>
      <c r="I352" s="1030" t="s">
        <v>579</v>
      </c>
      <c r="J352" s="1031"/>
      <c r="K352" s="1032" t="s">
        <v>1691</v>
      </c>
      <c r="M352" s="330" t="str">
        <f t="shared" si="49"/>
        <v>未入力あり</v>
      </c>
      <c r="O352" s="128"/>
    </row>
    <row r="353" spans="1:15" ht="13.8" thickBot="1">
      <c r="A353" s="309">
        <v>353</v>
      </c>
      <c r="C353" s="332"/>
      <c r="D353" s="397"/>
      <c r="E353" s="398"/>
      <c r="F353" s="398"/>
      <c r="G353" s="399"/>
      <c r="H353" s="861" t="s">
        <v>1282</v>
      </c>
      <c r="I353" s="1033" t="s">
        <v>579</v>
      </c>
      <c r="J353" s="1034"/>
      <c r="K353" s="1035" t="s">
        <v>1691</v>
      </c>
      <c r="M353" s="330" t="str">
        <f t="shared" si="49"/>
        <v>未入力あり</v>
      </c>
      <c r="O353" s="128"/>
    </row>
  </sheetData>
  <sheetProtection algorithmName="SHA-512" hashValue="wIJ1wSKrItdYkQ4Dbh9w9jdf7KdDmB6Jqkae7ATsz1MFnUvL5YOAUV9sYYKKT2wV6jkidFG+5UcCWkCf4PjO8A==" saltValue="JL+/kBvmpvmsV6id1DB4sw==" spinCount="100000" sheet="1" selectLockedCells="1"/>
  <protectedRanges>
    <protectedRange sqref="J195:J203 J51:J80 J353 J99:J103 J105:J117 J224:J225 J341 J346 J29 J13:J27 J31:J49 J138:J193 J214:J222 J227:J243 J302:J306 J308:J310 J313 J316 J319 J322 J325:J335 J82:J97 J206:J212 J121:J135 J246:J273 J292:J300 J286:J290 J276:J284" name="範囲3"/>
    <protectedRange sqref="J195:J203 J51:J80 J353 J99:J103 J105:J117 J224:J225 J341 J346 J29 J13:J27 J31:J49 J138:J193 J214:J222 J227:J243 J302:J306 J308:J310 J313 J316 J319 J322 J325:J335 J82:J97 J206:J212 J121:J135 J246:J273 J292:J300 J286:J290 J276:J284" name="範囲2"/>
    <protectedRange sqref="J323:J324 J311:J312 J314:J315 J317:J318 J320:J321" name="範囲3_1"/>
    <protectedRange sqref="J323:J324 J311:J312 J314:J315 J317:J318 J320:J321" name="範囲2_1"/>
  </protectedRanges>
  <mergeCells count="4">
    <mergeCell ref="F30:H30"/>
    <mergeCell ref="E119:H119"/>
    <mergeCell ref="B2:G4"/>
    <mergeCell ref="H2:H4"/>
  </mergeCells>
  <phoneticPr fontId="8"/>
  <conditionalFormatting sqref="K2">
    <cfRule type="containsText" dxfId="37" priority="90" operator="containsText" text="未">
      <formula>NOT(ISERROR(SEARCH("未",K2)))</formula>
    </cfRule>
  </conditionalFormatting>
  <conditionalFormatting sqref="M326:N329 M331:N331 M342:N342 N343 M354:N1048576 N339:N341 N249 M256:N259 N251:N255 M261:N263 N260 M265:N266 N264 M269:N272 N267:N268 N273:N300 M301:N303 M305:N308 N304 N309:N310 N332 M347:N350 N346 M344:N345 N351:N353 M333:N338 M1:N248">
    <cfRule type="cellIs" dxfId="36" priority="83" operator="equal">
      <formula>"未入力あり"</formula>
    </cfRule>
  </conditionalFormatting>
  <conditionalFormatting sqref="N330">
    <cfRule type="cellIs" dxfId="35" priority="81" operator="equal">
      <formula>"未入力あり"</formula>
    </cfRule>
  </conditionalFormatting>
  <conditionalFormatting sqref="N250">
    <cfRule type="cellIs" dxfId="34" priority="79" operator="equal">
      <formula>"未入力あり"</formula>
    </cfRule>
  </conditionalFormatting>
  <conditionalFormatting sqref="N311:N318 N320:N321 N323:N324">
    <cfRule type="cellIs" dxfId="33" priority="73" operator="equal">
      <formula>"未入力あり"</formula>
    </cfRule>
  </conditionalFormatting>
  <conditionalFormatting sqref="M330">
    <cfRule type="cellIs" dxfId="32" priority="44" operator="equal">
      <formula>"未入力あり"</formula>
    </cfRule>
  </conditionalFormatting>
  <conditionalFormatting sqref="M339:M341">
    <cfRule type="cellIs" dxfId="31" priority="43" operator="equal">
      <formula>"未入力あり"</formula>
    </cfRule>
  </conditionalFormatting>
  <conditionalFormatting sqref="M343">
    <cfRule type="cellIs" dxfId="30" priority="42" operator="equal">
      <formula>"未入力あり"</formula>
    </cfRule>
  </conditionalFormatting>
  <conditionalFormatting sqref="N319">
    <cfRule type="cellIs" dxfId="29" priority="24" operator="equal">
      <formula>"未入力あり"</formula>
    </cfRule>
  </conditionalFormatting>
  <conditionalFormatting sqref="N322">
    <cfRule type="cellIs" dxfId="28" priority="23" operator="equal">
      <formula>"未入力あり"</formula>
    </cfRule>
  </conditionalFormatting>
  <conditionalFormatting sqref="N325">
    <cfRule type="cellIs" dxfId="27" priority="22" operator="equal">
      <formula>"未入力あり"</formula>
    </cfRule>
  </conditionalFormatting>
  <conditionalFormatting sqref="M249:M251">
    <cfRule type="cellIs" dxfId="26" priority="21" operator="equal">
      <formula>"未入力あり"</formula>
    </cfRule>
  </conditionalFormatting>
  <conditionalFormatting sqref="M253">
    <cfRule type="cellIs" dxfId="25" priority="20" operator="equal">
      <formula>"未入力あり"</formula>
    </cfRule>
  </conditionalFormatting>
  <conditionalFormatting sqref="M254:M255">
    <cfRule type="cellIs" dxfId="24" priority="19" operator="equal">
      <formula>"未入力あり"</formula>
    </cfRule>
  </conditionalFormatting>
  <conditionalFormatting sqref="M260">
    <cfRule type="cellIs" dxfId="23" priority="18" operator="equal">
      <formula>"未入力あり"</formula>
    </cfRule>
  </conditionalFormatting>
  <conditionalFormatting sqref="M264">
    <cfRule type="cellIs" dxfId="22" priority="17" operator="equal">
      <formula>"未入力あり"</formula>
    </cfRule>
  </conditionalFormatting>
  <conditionalFormatting sqref="M267:M268">
    <cfRule type="cellIs" dxfId="21" priority="16" operator="equal">
      <formula>"未入力あり"</formula>
    </cfRule>
  </conditionalFormatting>
  <conditionalFormatting sqref="M273:M274 M291">
    <cfRule type="cellIs" dxfId="20" priority="15" operator="equal">
      <formula>"未入力あり"</formula>
    </cfRule>
  </conditionalFormatting>
  <conditionalFormatting sqref="M304">
    <cfRule type="cellIs" dxfId="19" priority="14" operator="equal">
      <formula>"未入力あり"</formula>
    </cfRule>
  </conditionalFormatting>
  <conditionalFormatting sqref="M309:M325">
    <cfRule type="cellIs" dxfId="18" priority="13" operator="equal">
      <formula>"未入力あり"</formula>
    </cfRule>
  </conditionalFormatting>
  <conditionalFormatting sqref="M332">
    <cfRule type="cellIs" dxfId="17" priority="12" operator="equal">
      <formula>"未入力あり"</formula>
    </cfRule>
  </conditionalFormatting>
  <conditionalFormatting sqref="M346">
    <cfRule type="cellIs" dxfId="16" priority="11" operator="equal">
      <formula>"未入力あり"</formula>
    </cfRule>
  </conditionalFormatting>
  <conditionalFormatting sqref="M351:M353">
    <cfRule type="cellIs" dxfId="15" priority="10" operator="equal">
      <formula>"未入力あり"</formula>
    </cfRule>
  </conditionalFormatting>
  <conditionalFormatting sqref="M252">
    <cfRule type="cellIs" dxfId="14" priority="8" operator="equal">
      <formula>"未入力あり"</formula>
    </cfRule>
  </conditionalFormatting>
  <conditionalFormatting sqref="M276:M277">
    <cfRule type="cellIs" dxfId="13" priority="7" operator="equal">
      <formula>"未入力あり"</formula>
    </cfRule>
  </conditionalFormatting>
  <conditionalFormatting sqref="M278:M284 M286:M290">
    <cfRule type="cellIs" dxfId="12" priority="6" operator="equal">
      <formula>"未入力あり"</formula>
    </cfRule>
  </conditionalFormatting>
  <conditionalFormatting sqref="M292:M300">
    <cfRule type="cellIs" dxfId="11" priority="5" operator="equal">
      <formula>"未入力あり"</formula>
    </cfRule>
  </conditionalFormatting>
  <conditionalFormatting sqref="M285">
    <cfRule type="cellIs" dxfId="10" priority="4" operator="equal">
      <formula>"未入力あり"</formula>
    </cfRule>
  </conditionalFormatting>
  <conditionalFormatting sqref="M275">
    <cfRule type="cellIs" dxfId="9" priority="3" operator="equal">
      <formula>"未入力あり"</formula>
    </cfRule>
  </conditionalFormatting>
  <conditionalFormatting sqref="A13:A353">
    <cfRule type="expression" dxfId="8" priority="1">
      <formula>$M13="×"</formula>
    </cfRule>
  </conditionalFormatting>
  <dataValidations xWindow="1210" yWindow="863" count="8">
    <dataValidation type="list" allowBlank="1" showInputMessage="1" showErrorMessage="1" error="選択肢から選んでください" sqref="J13:J21 J29 J31:J35 J99:J100 J102:J103 J48:J49 J333:J335 J343:J345 J305:J306 J73:J80 J337 J114:J117 J240:J243 J91:J97 J326:J329 J339:J340 J105:J112 J214:J220 J195:J203 J237 J233:J234 J348:J351 J51:J71 J302 J82:J89 J122:J123 J131:J133 J24:J26 J154 J159 J174 J176 J179 J181 J170 J187 J206 J227 J229:J231 J246:J248 J250:J252 J255:J263 J308 J310:J311 J314 J317 J320 J323 J331 J265:J273 J276:J284 J286:J290 J292:J295" xr:uid="{00000000-0002-0000-0500-000000000000}">
      <formula1>"はい,いいえ"</formula1>
    </dataValidation>
    <dataValidation type="decimal" imeMode="disabled" operator="greaterThanOrEqual" allowBlank="1" showInputMessage="1" showErrorMessage="1" error="数値を入力してください" prompt="数値を入力" sqref="J212 J127" xr:uid="{00000000-0002-0000-0500-000001000000}">
      <formula1>0</formula1>
    </dataValidation>
    <dataValidation type="list" allowBlank="1" showInputMessage="1" showErrorMessage="1" error="選択肢から選んでください" sqref="J352" xr:uid="{00000000-0002-0000-0500-000002000000}">
      <formula1>"JCI,ISO9001,日本医療機能評価機構 病院機能評価"</formula1>
    </dataValidation>
    <dataValidation type="whole" errorStyle="warning" allowBlank="1" showInputMessage="1" showErrorMessage="1" errorTitle="入力値を要確認！" error="想定を超えた数値が入力されています。ご確認ください。" sqref="J101 J113 J134:J135 J221:J222 J224:J225 J235 J238 J128:J130 J303:J304 J330 J341 J121 J207:J211 J140 J138 J142:J143 J145 J147:J150 J160:J161 J155:J156 J152:J153 J158 J163:J167 J171:J173 J175 J177:J178 J180 J169 J190:J193 J182 J184:J186 J188 J124:J126 J254" xr:uid="{00000000-0002-0000-0500-000003000000}">
      <formula1>T101</formula1>
      <formula2>U101</formula2>
    </dataValidation>
    <dataValidation type="whole" errorStyle="warning" allowBlank="1" showInputMessage="1" showErrorMessage="1" errorTitle="入力値を要確認！" error="想定を超えた数値が入力されています。ご確認ください。" sqref="J44 J353" xr:uid="{00000000-0002-0000-0500-000004000000}">
      <formula1>0</formula1>
      <formula2>U44</formula2>
    </dataValidation>
    <dataValidation type="decimal" errorStyle="warning" allowBlank="1" showInputMessage="1" showErrorMessage="1" errorTitle="入力値を要確認！" error="想定を超えた数値が入力されています。ご確認ください。" sqref="J22:J23" xr:uid="{00000000-0002-0000-0500-000005000000}">
      <formula1>T22</formula1>
      <formula2>U22</formula2>
    </dataValidation>
    <dataValidation type="list" allowBlank="1" showInputMessage="1" showErrorMessage="1" error="選択肢から選んでください" sqref="J46:J47 J36:J43 J139 J144 J253 J321 J312 J315 J318 J324" xr:uid="{00000000-0002-0000-0500-000006000000}">
      <formula1>"はい,いいえ,-"</formula1>
    </dataValidation>
    <dataValidation type="list" allowBlank="1" showInputMessage="1" showErrorMessage="1" error="選択肢から選んでください" sqref="J296:J300" xr:uid="{00000000-0002-0000-0500-000007000000}">
      <formula1>"自施設で対応,適切な機関に紹介,どちらでもない"</formula1>
    </dataValidation>
  </dataValidations>
  <pageMargins left="0.70866141732283472" right="0.70866141732283472" top="0.74803149606299213" bottom="0.74803149606299213" header="0.31496062992125984" footer="0.31496062992125984"/>
  <pageSetup paperSize="8" scale="55" fitToHeight="0" orientation="portrait" r:id="rId1"/>
  <headerFooter>
    <oddFooter>&amp;C&amp;P / &amp;N ページ&amp;R&amp;A</oddFooter>
  </headerFooter>
  <rowBreaks count="4" manualBreakCount="4">
    <brk id="80" max="13" man="1"/>
    <brk id="117" max="13" man="1"/>
    <brk id="203" max="13" man="1"/>
    <brk id="24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3">
    <tabColor theme="0"/>
    <pageSetUpPr fitToPage="1"/>
  </sheetPr>
  <dimension ref="A1:F12"/>
  <sheetViews>
    <sheetView workbookViewId="0">
      <selection activeCell="B4" sqref="B4"/>
    </sheetView>
  </sheetViews>
  <sheetFormatPr defaultRowHeight="13.2"/>
  <cols>
    <col min="1" max="1" width="3.6640625" customWidth="1"/>
    <col min="2" max="2" width="9.21875" style="55" bestFit="1" customWidth="1"/>
  </cols>
  <sheetData>
    <row r="1" spans="1:6" ht="16.2">
      <c r="A1" s="10" t="s">
        <v>768</v>
      </c>
    </row>
    <row r="3" spans="1:6">
      <c r="A3" s="54" t="s">
        <v>769</v>
      </c>
    </row>
    <row r="4" spans="1:6">
      <c r="A4" t="s">
        <v>446</v>
      </c>
      <c r="B4" s="405"/>
      <c r="C4" s="1036" t="s">
        <v>1694</v>
      </c>
      <c r="F4" s="1036"/>
    </row>
    <row r="5" spans="1:6">
      <c r="A5" t="s">
        <v>454</v>
      </c>
      <c r="B5" s="405"/>
      <c r="C5" t="s">
        <v>1556</v>
      </c>
    </row>
    <row r="6" spans="1:6" ht="13.8" thickBot="1">
      <c r="A6" t="s">
        <v>770</v>
      </c>
      <c r="B6" s="56">
        <f>IFERROR(B5*12,"")</f>
        <v>0</v>
      </c>
      <c r="C6" t="s">
        <v>771</v>
      </c>
    </row>
    <row r="7" spans="1:6" ht="13.8" thickBot="1">
      <c r="A7" t="s">
        <v>772</v>
      </c>
      <c r="B7" s="57" t="str">
        <f>IFERROR(B4/B6,"")</f>
        <v/>
      </c>
      <c r="C7" t="s">
        <v>773</v>
      </c>
    </row>
    <row r="10" spans="1:6">
      <c r="A10" s="1036" t="s">
        <v>1558</v>
      </c>
    </row>
    <row r="11" spans="1:6">
      <c r="A11" t="s">
        <v>1557</v>
      </c>
    </row>
    <row r="12" spans="1:6">
      <c r="C12" s="55"/>
      <c r="D12" s="55"/>
      <c r="E12" s="55"/>
      <c r="F12" s="55"/>
    </row>
  </sheetData>
  <sheetProtection algorithmName="SHA-512" hashValue="5Bweyq25rdm69tFbHxx6hsbFp2sBwQ5EQmp1ScwVLQRQNQPkmDfwlS40mvX6naaTkBQ1cpFDWTQQbX17pvn3jg==" saltValue="zrRBpn/fu2NhgMnnKbw68Q==" spinCount="100000" sheet="1" selectLockedCells="1"/>
  <phoneticPr fontId="8"/>
  <pageMargins left="0.7" right="0.7" top="0.75" bottom="0.75" header="0.3" footer="0.3"/>
  <pageSetup paperSize="9" scale="7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0"/>
    <pageSetUpPr fitToPage="1"/>
  </sheetPr>
  <dimension ref="A1:J332"/>
  <sheetViews>
    <sheetView view="pageBreakPreview" zoomScale="85" zoomScaleNormal="100" zoomScaleSheetLayoutView="85" workbookViewId="0">
      <selection activeCell="B9" sqref="B9"/>
    </sheetView>
  </sheetViews>
  <sheetFormatPr defaultColWidth="9" defaultRowHeight="13.2"/>
  <cols>
    <col min="1" max="1" width="3.6640625" style="407" customWidth="1"/>
    <col min="2" max="2" width="9.77734375" style="407" customWidth="1"/>
    <col min="3" max="3" width="64.88671875" style="407" customWidth="1"/>
    <col min="4" max="4" width="76.6640625" style="407" customWidth="1"/>
    <col min="5" max="5" width="54.6640625" style="407" customWidth="1"/>
    <col min="6" max="6" width="6" style="407" customWidth="1"/>
    <col min="7" max="7" width="6" style="406" hidden="1" customWidth="1"/>
    <col min="8" max="8" width="2.6640625" style="407" customWidth="1"/>
    <col min="9" max="9" width="2.21875" style="149" customWidth="1"/>
    <col min="10" max="10" width="80.6640625" style="313" customWidth="1"/>
    <col min="11" max="16384" width="9" style="407"/>
  </cols>
  <sheetData>
    <row r="1" spans="1:10" ht="20.25" customHeight="1" thickBot="1">
      <c r="A1" s="1378" t="s">
        <v>774</v>
      </c>
      <c r="B1" s="1379"/>
      <c r="C1" s="1379"/>
      <c r="D1" s="1379"/>
      <c r="E1" s="1379"/>
      <c r="F1" s="1379"/>
      <c r="I1" s="59"/>
      <c r="J1" s="61"/>
    </row>
    <row r="2" spans="1:10" ht="24.9" customHeight="1" thickTop="1" thickBot="1">
      <c r="A2" s="1380" t="s">
        <v>775</v>
      </c>
      <c r="B2" s="1321"/>
      <c r="C2" s="1321"/>
      <c r="D2" s="1321"/>
      <c r="E2" s="1321"/>
      <c r="F2" s="408" t="str">
        <f>IF(COUNTIF(G:G,"未入力")&gt;=1,"未入力",IF(COUNTIF(G:G,"入力済")=0,"不要","入力済"))</f>
        <v>不要</v>
      </c>
      <c r="G2" s="1377"/>
      <c r="H2" s="1374"/>
      <c r="I2" s="79"/>
    </row>
    <row r="3" spans="1:10" ht="5.0999999999999996" customHeight="1" thickTop="1">
      <c r="G3" s="1377"/>
      <c r="H3" s="1374"/>
      <c r="I3" s="409"/>
      <c r="J3" s="410"/>
    </row>
    <row r="4" spans="1:10" ht="20.100000000000001" customHeight="1">
      <c r="D4" s="411" t="s">
        <v>776</v>
      </c>
      <c r="E4" s="1381">
        <f>表紙!E3</f>
        <v>0</v>
      </c>
      <c r="F4" s="1382"/>
      <c r="G4" s="1377"/>
      <c r="H4" s="1374"/>
      <c r="I4" s="412"/>
      <c r="J4" s="154" t="s">
        <v>238</v>
      </c>
    </row>
    <row r="5" spans="1:10" ht="20.100000000000001" customHeight="1">
      <c r="D5" s="411" t="s">
        <v>777</v>
      </c>
      <c r="E5" s="151" t="s">
        <v>1708</v>
      </c>
      <c r="F5" s="151"/>
      <c r="J5" s="51"/>
    </row>
    <row r="6" spans="1:10" ht="54" customHeight="1">
      <c r="A6" s="1383" t="s">
        <v>1695</v>
      </c>
      <c r="B6" s="1383"/>
      <c r="C6" s="1383"/>
      <c r="D6" s="1383"/>
      <c r="E6" s="1383"/>
      <c r="F6" s="1383"/>
      <c r="J6" s="51"/>
    </row>
    <row r="7" spans="1:10" ht="30" customHeight="1" thickBot="1">
      <c r="A7" s="413"/>
      <c r="B7" s="414" t="s">
        <v>778</v>
      </c>
      <c r="C7" s="415" t="s">
        <v>779</v>
      </c>
      <c r="D7" s="416" t="s">
        <v>780</v>
      </c>
      <c r="E7" s="1384" t="s">
        <v>781</v>
      </c>
      <c r="F7" s="1385"/>
      <c r="J7" s="51"/>
    </row>
    <row r="8" spans="1:10" s="151" customFormat="1" ht="62.25" customHeight="1" thickBot="1">
      <c r="A8" s="417" t="s">
        <v>782</v>
      </c>
      <c r="B8" s="418">
        <v>126</v>
      </c>
      <c r="C8" s="419" t="s">
        <v>1616</v>
      </c>
      <c r="D8" s="420" t="s">
        <v>783</v>
      </c>
      <c r="E8" s="1375" t="s">
        <v>784</v>
      </c>
      <c r="F8" s="1376"/>
      <c r="G8" s="421"/>
      <c r="I8" s="149"/>
      <c r="J8" s="51"/>
    </row>
    <row r="9" spans="1:10" s="151" customFormat="1" ht="62.25" customHeight="1" thickBot="1">
      <c r="A9" s="744">
        <v>1</v>
      </c>
      <c r="B9" s="1124"/>
      <c r="C9" s="419" t="str">
        <f>+IFERROR(VLOOKUP($B9,'様式４(機能別)'!$A:$K,8,0),"")</f>
        <v/>
      </c>
      <c r="D9" s="1058"/>
      <c r="E9" s="1372"/>
      <c r="F9" s="1373"/>
      <c r="G9" s="423" t="str">
        <f>IF(B9&lt;&gt;"",IF(AND(D9&lt;&gt;"",E9&lt;&gt;""),"入力済","未入力"),"不要")</f>
        <v>不要</v>
      </c>
      <c r="I9" s="149"/>
      <c r="J9" s="51"/>
    </row>
    <row r="10" spans="1:10" ht="62.25" customHeight="1" thickBot="1">
      <c r="A10" s="744">
        <v>2</v>
      </c>
      <c r="B10" s="53"/>
      <c r="C10" s="420" t="str">
        <f>+IFERROR(VLOOKUP($B10,'様式４(機能別)'!$A:$K,8,0),"")</f>
        <v/>
      </c>
      <c r="D10" s="1058"/>
      <c r="E10" s="1372"/>
      <c r="F10" s="1373"/>
      <c r="G10" s="423" t="str">
        <f>IF(B10&lt;&gt;"",IF(AND(D10&lt;&gt;"",E10&lt;&gt;""),"入力済","未入力"),"不要")</f>
        <v>不要</v>
      </c>
      <c r="H10" s="424"/>
      <c r="I10" s="425"/>
      <c r="J10" s="126"/>
    </row>
    <row r="11" spans="1:10" ht="62.25" customHeight="1" thickBot="1">
      <c r="A11" s="744">
        <v>3</v>
      </c>
      <c r="B11" s="53"/>
      <c r="C11" s="420" t="str">
        <f>+IFERROR(VLOOKUP($B11,'様式４(機能別)'!$A:$K,8,0),"")</f>
        <v/>
      </c>
      <c r="D11" s="1058"/>
      <c r="E11" s="1372"/>
      <c r="F11" s="1373"/>
      <c r="G11" s="423" t="str">
        <f>IF(B11&lt;&gt;"",IF(AND(D11&lt;&gt;"",E11&lt;&gt;""),"入力済","未入力"),"不要")</f>
        <v>不要</v>
      </c>
      <c r="H11" s="424"/>
      <c r="J11" s="126"/>
    </row>
    <row r="12" spans="1:10" ht="62.25" customHeight="1" thickBot="1">
      <c r="A12" s="744">
        <v>4</v>
      </c>
      <c r="B12" s="53"/>
      <c r="C12" s="420" t="str">
        <f>+IFERROR(VLOOKUP($B12,'様式４(機能別)'!$A:$K,8,0),"")</f>
        <v/>
      </c>
      <c r="D12" s="1058"/>
      <c r="E12" s="1372"/>
      <c r="F12" s="1373"/>
      <c r="G12" s="406" t="str">
        <f t="shared" ref="G12:G29" si="0">IF(B12&lt;&gt;"",IF(AND(D12&lt;&gt;"",E12&lt;&gt;""),"入力済","未入力"),"不要")</f>
        <v>不要</v>
      </c>
      <c r="J12" s="51"/>
    </row>
    <row r="13" spans="1:10" ht="62.25" customHeight="1" thickBot="1">
      <c r="A13" s="744">
        <v>5</v>
      </c>
      <c r="B13" s="53"/>
      <c r="C13" s="420" t="str">
        <f>+IFERROR(VLOOKUP($B13,'様式４(機能別)'!$A:$K,8,0),"")</f>
        <v/>
      </c>
      <c r="D13" s="1058"/>
      <c r="E13" s="1372"/>
      <c r="F13" s="1373"/>
      <c r="G13" s="406" t="str">
        <f t="shared" si="0"/>
        <v>不要</v>
      </c>
      <c r="J13" s="51"/>
    </row>
    <row r="14" spans="1:10" ht="62.25" customHeight="1" thickBot="1">
      <c r="A14" s="744">
        <v>6</v>
      </c>
      <c r="B14" s="53"/>
      <c r="C14" s="420" t="str">
        <f>+IFERROR(VLOOKUP($B14,'様式４(機能別)'!$A:$K,8,0),"")</f>
        <v/>
      </c>
      <c r="D14" s="1058"/>
      <c r="E14" s="1372"/>
      <c r="F14" s="1373"/>
      <c r="G14" s="423" t="str">
        <f t="shared" si="0"/>
        <v>不要</v>
      </c>
      <c r="H14" s="426"/>
      <c r="I14" s="425"/>
      <c r="J14" s="51"/>
    </row>
    <row r="15" spans="1:10" ht="62.25" customHeight="1" thickBot="1">
      <c r="A15" s="744">
        <v>7</v>
      </c>
      <c r="B15" s="53"/>
      <c r="C15" s="420" t="str">
        <f>+IFERROR(VLOOKUP($B15,'様式４(機能別)'!$A:$K,8,0),"")</f>
        <v/>
      </c>
      <c r="D15" s="1058"/>
      <c r="E15" s="1372"/>
      <c r="F15" s="1373"/>
      <c r="G15" s="423" t="str">
        <f t="shared" si="0"/>
        <v>不要</v>
      </c>
      <c r="H15" s="426"/>
      <c r="J15" s="51"/>
    </row>
    <row r="16" spans="1:10" ht="62.25" customHeight="1" thickBot="1">
      <c r="A16" s="744">
        <v>8</v>
      </c>
      <c r="B16" s="53"/>
      <c r="C16" s="420" t="str">
        <f>+IFERROR(VLOOKUP($B16,'様式４(機能別)'!$A:$K,8,0),"")</f>
        <v/>
      </c>
      <c r="D16" s="1058"/>
      <c r="E16" s="1372"/>
      <c r="F16" s="1373"/>
      <c r="G16" s="406" t="str">
        <f t="shared" si="0"/>
        <v>不要</v>
      </c>
      <c r="J16" s="51"/>
    </row>
    <row r="17" spans="1:10" ht="62.25" customHeight="1" thickBot="1">
      <c r="A17" s="744">
        <v>9</v>
      </c>
      <c r="B17" s="53"/>
      <c r="C17" s="420" t="str">
        <f>+IFERROR(VLOOKUP($B17,'様式４(機能別)'!$A:$K,8,0),"")</f>
        <v/>
      </c>
      <c r="D17" s="1058"/>
      <c r="E17" s="1372"/>
      <c r="F17" s="1373"/>
      <c r="G17" s="406" t="str">
        <f t="shared" si="0"/>
        <v>不要</v>
      </c>
      <c r="J17" s="51"/>
    </row>
    <row r="18" spans="1:10" ht="62.25" customHeight="1" thickBot="1">
      <c r="A18" s="744">
        <v>10</v>
      </c>
      <c r="B18" s="53"/>
      <c r="C18" s="420" t="str">
        <f>+IFERROR(VLOOKUP($B18,'様式４(機能別)'!$A:$K,8,0),"")</f>
        <v/>
      </c>
      <c r="D18" s="1058"/>
      <c r="E18" s="1372"/>
      <c r="F18" s="1373"/>
      <c r="G18" s="406" t="str">
        <f t="shared" si="0"/>
        <v>不要</v>
      </c>
      <c r="J18" s="51"/>
    </row>
    <row r="19" spans="1:10" ht="62.25" customHeight="1" thickBot="1">
      <c r="A19" s="744">
        <v>11</v>
      </c>
      <c r="B19" s="53"/>
      <c r="C19" s="420" t="str">
        <f>+IFERROR(VLOOKUP($B19,'様式４(機能別)'!$A:$K,8,0),"")</f>
        <v/>
      </c>
      <c r="D19" s="1058"/>
      <c r="E19" s="1372"/>
      <c r="F19" s="1373"/>
      <c r="G19" s="406" t="str">
        <f t="shared" si="0"/>
        <v>不要</v>
      </c>
      <c r="J19" s="51"/>
    </row>
    <row r="20" spans="1:10" ht="62.25" customHeight="1" thickBot="1">
      <c r="A20" s="744">
        <v>12</v>
      </c>
      <c r="B20" s="53"/>
      <c r="C20" s="420" t="str">
        <f>+IFERROR(VLOOKUP($B20,'様式４(機能別)'!$A:$K,8,0),"")</f>
        <v/>
      </c>
      <c r="D20" s="1058"/>
      <c r="E20" s="1372"/>
      <c r="F20" s="1373"/>
      <c r="G20" s="406" t="str">
        <f t="shared" si="0"/>
        <v>不要</v>
      </c>
      <c r="J20" s="51"/>
    </row>
    <row r="21" spans="1:10" ht="62.25" customHeight="1" thickBot="1">
      <c r="A21" s="744">
        <v>13</v>
      </c>
      <c r="B21" s="53"/>
      <c r="C21" s="420" t="str">
        <f>+IFERROR(VLOOKUP($B21,'様式４(機能別)'!$A:$K,8,0),"")</f>
        <v/>
      </c>
      <c r="D21" s="1058"/>
      <c r="E21" s="1372"/>
      <c r="F21" s="1373"/>
      <c r="G21" s="406" t="str">
        <f t="shared" si="0"/>
        <v>不要</v>
      </c>
      <c r="J21" s="51"/>
    </row>
    <row r="22" spans="1:10" ht="62.25" customHeight="1" thickBot="1">
      <c r="A22" s="744">
        <v>14</v>
      </c>
      <c r="B22" s="53"/>
      <c r="C22" s="420" t="str">
        <f>+IFERROR(VLOOKUP($B22,'様式４(機能別)'!$A:$K,8,0),"")</f>
        <v/>
      </c>
      <c r="D22" s="1058"/>
      <c r="E22" s="1372"/>
      <c r="F22" s="1373"/>
      <c r="G22" s="406" t="str">
        <f t="shared" si="0"/>
        <v>不要</v>
      </c>
      <c r="J22" s="51"/>
    </row>
    <row r="23" spans="1:10" ht="62.25" customHeight="1" thickBot="1">
      <c r="A23" s="744">
        <v>15</v>
      </c>
      <c r="B23" s="53"/>
      <c r="C23" s="420" t="str">
        <f>+IFERROR(VLOOKUP($B23,'様式４(機能別)'!$A:$K,8,0),"")</f>
        <v/>
      </c>
      <c r="D23" s="1058"/>
      <c r="E23" s="1372"/>
      <c r="F23" s="1373"/>
      <c r="G23" s="406" t="str">
        <f t="shared" si="0"/>
        <v>不要</v>
      </c>
      <c r="J23" s="51"/>
    </row>
    <row r="24" spans="1:10" ht="62.25" customHeight="1" thickBot="1">
      <c r="A24" s="744">
        <v>16</v>
      </c>
      <c r="B24" s="53"/>
      <c r="C24" s="420" t="str">
        <f>+IFERROR(VLOOKUP($B24,'様式４(機能別)'!$A:$K,8,0),"")</f>
        <v/>
      </c>
      <c r="D24" s="1058"/>
      <c r="E24" s="1372"/>
      <c r="F24" s="1373"/>
      <c r="G24" s="406" t="str">
        <f t="shared" si="0"/>
        <v>不要</v>
      </c>
      <c r="I24" s="427"/>
      <c r="J24" s="712"/>
    </row>
    <row r="25" spans="1:10" ht="62.25" customHeight="1" thickBot="1">
      <c r="A25" s="744">
        <v>17</v>
      </c>
      <c r="B25" s="53"/>
      <c r="C25" s="420" t="str">
        <f>+IFERROR(VLOOKUP($B25,'様式４(機能別)'!$A:$K,8,0),"")</f>
        <v/>
      </c>
      <c r="D25" s="1058"/>
      <c r="E25" s="1372"/>
      <c r="F25" s="1373"/>
      <c r="G25" s="406" t="str">
        <f t="shared" si="0"/>
        <v>不要</v>
      </c>
      <c r="J25" s="712"/>
    </row>
    <row r="26" spans="1:10" ht="62.25" customHeight="1" thickBot="1">
      <c r="A26" s="744">
        <v>18</v>
      </c>
      <c r="B26" s="53"/>
      <c r="C26" s="420" t="str">
        <f>+IFERROR(VLOOKUP($B26,'様式４(機能別)'!$A:$K,8,0),"")</f>
        <v/>
      </c>
      <c r="D26" s="1058"/>
      <c r="E26" s="1372"/>
      <c r="F26" s="1373"/>
      <c r="G26" s="406" t="str">
        <f t="shared" si="0"/>
        <v>不要</v>
      </c>
      <c r="J26" s="712"/>
    </row>
    <row r="27" spans="1:10" ht="62.25" customHeight="1" thickBot="1">
      <c r="A27" s="744">
        <v>19</v>
      </c>
      <c r="B27" s="53"/>
      <c r="C27" s="420" t="str">
        <f>+IFERROR(VLOOKUP($B27,'様式４(機能別)'!$A:$K,8,0),"")</f>
        <v/>
      </c>
      <c r="D27" s="1058"/>
      <c r="E27" s="1372"/>
      <c r="F27" s="1373"/>
      <c r="G27" s="406" t="str">
        <f t="shared" si="0"/>
        <v>不要</v>
      </c>
      <c r="J27" s="712"/>
    </row>
    <row r="28" spans="1:10" ht="62.25" customHeight="1" thickBot="1">
      <c r="A28" s="744">
        <v>20</v>
      </c>
      <c r="B28" s="53"/>
      <c r="C28" s="420" t="str">
        <f>+IFERROR(VLOOKUP($B28,'様式４(機能別)'!$A:$K,8,0),"")</f>
        <v/>
      </c>
      <c r="D28" s="1058"/>
      <c r="E28" s="1372"/>
      <c r="F28" s="1373"/>
      <c r="G28" s="406" t="str">
        <f t="shared" si="0"/>
        <v>不要</v>
      </c>
      <c r="J28" s="712"/>
    </row>
    <row r="29" spans="1:10" ht="62.25" customHeight="1" thickBot="1">
      <c r="A29" s="744">
        <v>21</v>
      </c>
      <c r="B29" s="53"/>
      <c r="C29" s="420" t="str">
        <f>+IFERROR(VLOOKUP($B29,'様式４(機能別)'!$A:$K,8,0),"")</f>
        <v/>
      </c>
      <c r="D29" s="1058"/>
      <c r="E29" s="1372"/>
      <c r="F29" s="1373"/>
      <c r="G29" s="406" t="str">
        <f t="shared" si="0"/>
        <v>不要</v>
      </c>
      <c r="J29" s="712"/>
    </row>
    <row r="30" spans="1:10" ht="62.25" customHeight="1" thickBot="1">
      <c r="A30" s="744">
        <v>22</v>
      </c>
      <c r="B30" s="53"/>
      <c r="C30" s="420" t="str">
        <f>+IFERROR(VLOOKUP($B30,'様式４(機能別)'!$A:$K,8,0),"")</f>
        <v/>
      </c>
      <c r="D30" s="1058"/>
      <c r="E30" s="1372"/>
      <c r="F30" s="1373"/>
      <c r="J30" s="712"/>
    </row>
    <row r="31" spans="1:10" ht="62.25" customHeight="1" thickBot="1">
      <c r="A31" s="744">
        <v>23</v>
      </c>
      <c r="B31" s="53"/>
      <c r="C31" s="420" t="str">
        <f>+IFERROR(VLOOKUP($B31,'様式４(機能別)'!$A:$K,8,0),"")</f>
        <v/>
      </c>
      <c r="D31" s="1058"/>
      <c r="E31" s="1372"/>
      <c r="F31" s="1373"/>
      <c r="J31" s="712"/>
    </row>
    <row r="32" spans="1:10" ht="62.25" customHeight="1" thickBot="1">
      <c r="A32" s="744">
        <v>24</v>
      </c>
      <c r="B32" s="53"/>
      <c r="C32" s="420" t="str">
        <f>+IFERROR(VLOOKUP($B32,'様式４(機能別)'!$A:$K,8,0),"")</f>
        <v/>
      </c>
      <c r="D32" s="1058"/>
      <c r="E32" s="1372"/>
      <c r="F32" s="1373"/>
      <c r="J32" s="712"/>
    </row>
    <row r="33" spans="1:10" ht="62.25" customHeight="1" thickBot="1">
      <c r="A33" s="744">
        <v>25</v>
      </c>
      <c r="B33" s="53"/>
      <c r="C33" s="420" t="str">
        <f>+IFERROR(VLOOKUP($B33,'様式４(機能別)'!$A:$K,8,0),"")</f>
        <v/>
      </c>
      <c r="D33" s="1058"/>
      <c r="E33" s="1372"/>
      <c r="F33" s="1373"/>
      <c r="J33" s="712"/>
    </row>
    <row r="34" spans="1:10" ht="62.25" customHeight="1" thickBot="1">
      <c r="A34" s="744">
        <v>26</v>
      </c>
      <c r="B34" s="53"/>
      <c r="C34" s="420" t="str">
        <f>+IFERROR(VLOOKUP($B34,'様式４(機能別)'!$A:$K,8,0),"")</f>
        <v/>
      </c>
      <c r="D34" s="1058"/>
      <c r="E34" s="1372"/>
      <c r="F34" s="1373"/>
      <c r="J34" s="712"/>
    </row>
    <row r="35" spans="1:10" ht="62.25" customHeight="1" thickBot="1">
      <c r="A35" s="744">
        <v>27</v>
      </c>
      <c r="B35" s="53"/>
      <c r="C35" s="420" t="str">
        <f>+IFERROR(VLOOKUP($B35,'様式４(機能別)'!$A:$K,8,0),"")</f>
        <v/>
      </c>
      <c r="D35" s="1058"/>
      <c r="E35" s="1372"/>
      <c r="F35" s="1373"/>
      <c r="J35" s="712"/>
    </row>
    <row r="36" spans="1:10" ht="62.25" customHeight="1" thickBot="1">
      <c r="A36" s="744">
        <v>28</v>
      </c>
      <c r="B36" s="53"/>
      <c r="C36" s="420" t="str">
        <f>+IFERROR(VLOOKUP($B36,'様式４(機能別)'!$A:$K,8,0),"")</f>
        <v/>
      </c>
      <c r="D36" s="1058"/>
      <c r="E36" s="1372"/>
      <c r="F36" s="1373"/>
      <c r="J36" s="712"/>
    </row>
    <row r="37" spans="1:10" ht="62.25" customHeight="1" thickBot="1">
      <c r="A37" s="744">
        <v>29</v>
      </c>
      <c r="B37" s="53"/>
      <c r="C37" s="420" t="str">
        <f>+IFERROR(VLOOKUP($B37,'様式４(機能別)'!$A:$K,8,0),"")</f>
        <v/>
      </c>
      <c r="D37" s="1058"/>
      <c r="E37" s="1372"/>
      <c r="F37" s="1373"/>
      <c r="J37" s="712"/>
    </row>
    <row r="38" spans="1:10" ht="62.25" customHeight="1" thickBot="1">
      <c r="A38" s="744">
        <v>30</v>
      </c>
      <c r="B38" s="53"/>
      <c r="C38" s="420" t="str">
        <f>+IFERROR(VLOOKUP($B38,'様式４(機能別)'!$A:$K,8,0),"")</f>
        <v/>
      </c>
      <c r="D38" s="1058"/>
      <c r="E38" s="1372"/>
      <c r="F38" s="1373"/>
      <c r="J38" s="712"/>
    </row>
    <row r="39" spans="1:10" ht="62.25" customHeight="1" thickBot="1">
      <c r="A39" s="744">
        <v>31</v>
      </c>
      <c r="B39" s="53"/>
      <c r="C39" s="420" t="str">
        <f>+IFERROR(VLOOKUP($B39,'様式４(機能別)'!$A:$K,8,0),"")</f>
        <v/>
      </c>
      <c r="D39" s="1058"/>
      <c r="E39" s="1372"/>
      <c r="F39" s="1373"/>
      <c r="J39" s="712"/>
    </row>
    <row r="40" spans="1:10" ht="62.25" customHeight="1" thickBot="1">
      <c r="A40" s="744">
        <v>32</v>
      </c>
      <c r="B40" s="53"/>
      <c r="C40" s="420" t="str">
        <f>+IFERROR(VLOOKUP($B40,'様式４(機能別)'!$A:$K,8,0),"")</f>
        <v/>
      </c>
      <c r="D40" s="1058"/>
      <c r="E40" s="1372"/>
      <c r="F40" s="1373"/>
      <c r="J40" s="712"/>
    </row>
    <row r="41" spans="1:10" ht="62.25" customHeight="1" thickBot="1">
      <c r="A41" s="744">
        <v>33</v>
      </c>
      <c r="B41" s="53"/>
      <c r="C41" s="420" t="str">
        <f>+IFERROR(VLOOKUP($B41,'様式４(機能別)'!$A:$K,8,0),"")</f>
        <v/>
      </c>
      <c r="D41" s="1058"/>
      <c r="E41" s="1372"/>
      <c r="F41" s="1373"/>
      <c r="J41" s="712"/>
    </row>
    <row r="42" spans="1:10" ht="62.25" customHeight="1" thickBot="1">
      <c r="A42" s="744">
        <v>34</v>
      </c>
      <c r="B42" s="53"/>
      <c r="C42" s="420" t="str">
        <f>+IFERROR(VLOOKUP($B42,'様式４(機能別)'!$A:$K,8,0),"")</f>
        <v/>
      </c>
      <c r="D42" s="1058"/>
      <c r="E42" s="1372"/>
      <c r="F42" s="1373"/>
      <c r="J42" s="712"/>
    </row>
    <row r="43" spans="1:10" ht="62.25" customHeight="1" thickBot="1">
      <c r="A43" s="744">
        <v>35</v>
      </c>
      <c r="B43" s="53"/>
      <c r="C43" s="420" t="str">
        <f>+IFERROR(VLOOKUP($B43,'様式４(機能別)'!$A:$K,8,0),"")</f>
        <v/>
      </c>
      <c r="D43" s="1058"/>
      <c r="E43" s="1372"/>
      <c r="F43" s="1373"/>
      <c r="J43" s="712"/>
    </row>
    <row r="44" spans="1:10" ht="62.25" customHeight="1" thickBot="1">
      <c r="A44" s="744">
        <v>36</v>
      </c>
      <c r="B44" s="53"/>
      <c r="C44" s="420" t="str">
        <f>+IFERROR(VLOOKUP($B44,'様式４(機能別)'!$A:$K,8,0),"")</f>
        <v/>
      </c>
      <c r="D44" s="1058"/>
      <c r="E44" s="1372"/>
      <c r="F44" s="1373"/>
      <c r="J44" s="712"/>
    </row>
    <row r="45" spans="1:10" ht="62.25" customHeight="1" thickBot="1">
      <c r="A45" s="744">
        <v>37</v>
      </c>
      <c r="B45" s="53"/>
      <c r="C45" s="420" t="str">
        <f>+IFERROR(VLOOKUP($B45,'様式４(機能別)'!$A:$K,8,0),"")</f>
        <v/>
      </c>
      <c r="D45" s="1058"/>
      <c r="E45" s="1372"/>
      <c r="F45" s="1373"/>
      <c r="J45" s="712"/>
    </row>
    <row r="46" spans="1:10" ht="62.25" customHeight="1" thickBot="1">
      <c r="A46" s="744">
        <v>38</v>
      </c>
      <c r="B46" s="53"/>
      <c r="C46" s="420" t="str">
        <f>+IFERROR(VLOOKUP($B46,'様式４(機能別)'!$A:$K,8,0),"")</f>
        <v/>
      </c>
      <c r="D46" s="1058"/>
      <c r="E46" s="1372"/>
      <c r="F46" s="1373"/>
      <c r="J46" s="712"/>
    </row>
    <row r="47" spans="1:10" ht="62.25" customHeight="1" thickBot="1">
      <c r="A47" s="744">
        <v>39</v>
      </c>
      <c r="B47" s="53"/>
      <c r="C47" s="420" t="str">
        <f>+IFERROR(VLOOKUP($B47,'様式４(機能別)'!$A:$K,8,0),"")</f>
        <v/>
      </c>
      <c r="D47" s="1058"/>
      <c r="E47" s="1372"/>
      <c r="F47" s="1373"/>
      <c r="J47" s="712"/>
    </row>
    <row r="48" spans="1:10" ht="62.25" customHeight="1" thickBot="1">
      <c r="A48" s="744">
        <v>40</v>
      </c>
      <c r="B48" s="53"/>
      <c r="C48" s="420" t="str">
        <f>+IFERROR(VLOOKUP($B48,'様式４(機能別)'!$A:$K,8,0),"")</f>
        <v/>
      </c>
      <c r="D48" s="1058"/>
      <c r="E48" s="1372"/>
      <c r="F48" s="1373"/>
      <c r="J48" s="712"/>
    </row>
    <row r="49" spans="2:2">
      <c r="B49" s="428"/>
    </row>
    <row r="50" spans="2:2">
      <c r="B50" s="428"/>
    </row>
    <row r="51" spans="2:2">
      <c r="B51" s="428"/>
    </row>
    <row r="52" spans="2:2">
      <c r="B52" s="428"/>
    </row>
    <row r="53" spans="2:2">
      <c r="B53" s="428"/>
    </row>
    <row r="54" spans="2:2">
      <c r="B54" s="428"/>
    </row>
    <row r="55" spans="2:2">
      <c r="B55" s="428"/>
    </row>
    <row r="56" spans="2:2">
      <c r="B56" s="428"/>
    </row>
    <row r="57" spans="2:2">
      <c r="B57" s="428"/>
    </row>
    <row r="58" spans="2:2">
      <c r="B58" s="428"/>
    </row>
    <row r="59" spans="2:2">
      <c r="B59" s="428"/>
    </row>
    <row r="60" spans="2:2">
      <c r="B60" s="428"/>
    </row>
    <row r="61" spans="2:2">
      <c r="B61" s="428"/>
    </row>
    <row r="62" spans="2:2">
      <c r="B62" s="428"/>
    </row>
    <row r="63" spans="2:2">
      <c r="B63" s="428"/>
    </row>
    <row r="64" spans="2:2">
      <c r="B64" s="428"/>
    </row>
    <row r="65" spans="2:2">
      <c r="B65" s="428"/>
    </row>
    <row r="66" spans="2:2">
      <c r="B66" s="428"/>
    </row>
    <row r="67" spans="2:2">
      <c r="B67" s="428"/>
    </row>
    <row r="68" spans="2:2">
      <c r="B68" s="428"/>
    </row>
    <row r="69" spans="2:2">
      <c r="B69" s="428"/>
    </row>
    <row r="70" spans="2:2">
      <c r="B70" s="428"/>
    </row>
    <row r="71" spans="2:2">
      <c r="B71" s="428"/>
    </row>
    <row r="72" spans="2:2">
      <c r="B72" s="428"/>
    </row>
    <row r="73" spans="2:2">
      <c r="B73" s="428"/>
    </row>
    <row r="74" spans="2:2">
      <c r="B74" s="428"/>
    </row>
    <row r="75" spans="2:2">
      <c r="B75" s="428"/>
    </row>
    <row r="76" spans="2:2">
      <c r="B76" s="428"/>
    </row>
    <row r="77" spans="2:2">
      <c r="B77" s="428"/>
    </row>
    <row r="78" spans="2:2">
      <c r="B78" s="428"/>
    </row>
    <row r="79" spans="2:2">
      <c r="B79" s="428"/>
    </row>
    <row r="80" spans="2:2">
      <c r="B80" s="428"/>
    </row>
    <row r="81" spans="2:2">
      <c r="B81" s="428"/>
    </row>
    <row r="82" spans="2:2">
      <c r="B82" s="428"/>
    </row>
    <row r="83" spans="2:2">
      <c r="B83" s="428"/>
    </row>
    <row r="84" spans="2:2">
      <c r="B84" s="428"/>
    </row>
    <row r="85" spans="2:2">
      <c r="B85" s="428"/>
    </row>
    <row r="86" spans="2:2">
      <c r="B86" s="428"/>
    </row>
    <row r="87" spans="2:2">
      <c r="B87" s="428"/>
    </row>
    <row r="88" spans="2:2">
      <c r="B88" s="428"/>
    </row>
    <row r="89" spans="2:2">
      <c r="B89" s="428"/>
    </row>
    <row r="90" spans="2:2">
      <c r="B90" s="428"/>
    </row>
    <row r="91" spans="2:2">
      <c r="B91" s="428"/>
    </row>
    <row r="92" spans="2:2">
      <c r="B92" s="428"/>
    </row>
    <row r="93" spans="2:2">
      <c r="B93" s="428"/>
    </row>
    <row r="94" spans="2:2">
      <c r="B94" s="428"/>
    </row>
    <row r="95" spans="2:2">
      <c r="B95" s="428"/>
    </row>
    <row r="96" spans="2:2">
      <c r="B96" s="428"/>
    </row>
    <row r="97" spans="2:2">
      <c r="B97" s="428"/>
    </row>
    <row r="98" spans="2:2">
      <c r="B98" s="428"/>
    </row>
    <row r="99" spans="2:2">
      <c r="B99" s="314"/>
    </row>
    <row r="100" spans="2:2">
      <c r="B100" s="314"/>
    </row>
    <row r="101" spans="2:2">
      <c r="B101" s="314"/>
    </row>
    <row r="102" spans="2:2">
      <c r="B102" s="314"/>
    </row>
    <row r="103" spans="2:2">
      <c r="B103" s="314"/>
    </row>
    <row r="104" spans="2:2">
      <c r="B104" s="314"/>
    </row>
    <row r="105" spans="2:2">
      <c r="B105" s="314"/>
    </row>
    <row r="106" spans="2:2">
      <c r="B106" s="314"/>
    </row>
    <row r="107" spans="2:2">
      <c r="B107" s="314"/>
    </row>
    <row r="108" spans="2:2">
      <c r="B108" s="314"/>
    </row>
    <row r="109" spans="2:2">
      <c r="B109" s="314"/>
    </row>
    <row r="110" spans="2:2">
      <c r="B110" s="314"/>
    </row>
    <row r="111" spans="2:2">
      <c r="B111" s="314"/>
    </row>
    <row r="112" spans="2:2">
      <c r="B112" s="314"/>
    </row>
    <row r="113" spans="2:2">
      <c r="B113" s="314"/>
    </row>
    <row r="114" spans="2:2">
      <c r="B114" s="314"/>
    </row>
    <row r="115" spans="2:2">
      <c r="B115" s="314"/>
    </row>
    <row r="116" spans="2:2">
      <c r="B116" s="314"/>
    </row>
    <row r="117" spans="2:2">
      <c r="B117" s="314"/>
    </row>
    <row r="118" spans="2:2">
      <c r="B118" s="314"/>
    </row>
    <row r="119" spans="2:2">
      <c r="B119" s="314"/>
    </row>
    <row r="120" spans="2:2">
      <c r="B120" s="314"/>
    </row>
    <row r="121" spans="2:2">
      <c r="B121" s="314"/>
    </row>
    <row r="122" spans="2:2">
      <c r="B122" s="314"/>
    </row>
    <row r="123" spans="2:2">
      <c r="B123" s="314"/>
    </row>
    <row r="124" spans="2:2">
      <c r="B124" s="314"/>
    </row>
    <row r="125" spans="2:2">
      <c r="B125" s="314"/>
    </row>
    <row r="126" spans="2:2">
      <c r="B126" s="314"/>
    </row>
    <row r="127" spans="2:2">
      <c r="B127" s="314"/>
    </row>
    <row r="128" spans="2:2">
      <c r="B128" s="314"/>
    </row>
    <row r="129" spans="2:2">
      <c r="B129" s="314"/>
    </row>
    <row r="130" spans="2:2">
      <c r="B130" s="314"/>
    </row>
    <row r="131" spans="2:2">
      <c r="B131" s="314"/>
    </row>
    <row r="132" spans="2:2">
      <c r="B132" s="314"/>
    </row>
    <row r="133" spans="2:2">
      <c r="B133" s="314"/>
    </row>
    <row r="134" spans="2:2">
      <c r="B134" s="314"/>
    </row>
    <row r="135" spans="2:2">
      <c r="B135" s="314"/>
    </row>
    <row r="136" spans="2:2">
      <c r="B136" s="314"/>
    </row>
    <row r="137" spans="2:2">
      <c r="B137" s="314"/>
    </row>
    <row r="138" spans="2:2">
      <c r="B138" s="314"/>
    </row>
    <row r="139" spans="2:2">
      <c r="B139" s="314"/>
    </row>
    <row r="140" spans="2:2">
      <c r="B140" s="314"/>
    </row>
    <row r="141" spans="2:2">
      <c r="B141" s="314"/>
    </row>
    <row r="142" spans="2:2">
      <c r="B142" s="314"/>
    </row>
    <row r="143" spans="2:2">
      <c r="B143" s="314"/>
    </row>
    <row r="144" spans="2:2">
      <c r="B144" s="314"/>
    </row>
    <row r="145" spans="2:2">
      <c r="B145" s="314"/>
    </row>
    <row r="146" spans="2:2">
      <c r="B146" s="314"/>
    </row>
    <row r="147" spans="2:2">
      <c r="B147" s="314"/>
    </row>
    <row r="148" spans="2:2">
      <c r="B148" s="314"/>
    </row>
    <row r="149" spans="2:2">
      <c r="B149" s="314"/>
    </row>
    <row r="150" spans="2:2">
      <c r="B150" s="314"/>
    </row>
    <row r="151" spans="2:2">
      <c r="B151" s="314"/>
    </row>
    <row r="152" spans="2:2">
      <c r="B152" s="314"/>
    </row>
    <row r="153" spans="2:2">
      <c r="B153" s="314"/>
    </row>
    <row r="154" spans="2:2">
      <c r="B154" s="314"/>
    </row>
    <row r="155" spans="2:2">
      <c r="B155" s="314"/>
    </row>
    <row r="156" spans="2:2">
      <c r="B156" s="314"/>
    </row>
    <row r="157" spans="2:2">
      <c r="B157" s="314"/>
    </row>
    <row r="158" spans="2:2">
      <c r="B158" s="314"/>
    </row>
    <row r="159" spans="2:2">
      <c r="B159" s="314"/>
    </row>
    <row r="160" spans="2:2">
      <c r="B160" s="314"/>
    </row>
    <row r="161" spans="2:2">
      <c r="B161" s="314"/>
    </row>
    <row r="162" spans="2:2">
      <c r="B162" s="314"/>
    </row>
    <row r="163" spans="2:2">
      <c r="B163" s="314"/>
    </row>
    <row r="164" spans="2:2">
      <c r="B164" s="314"/>
    </row>
    <row r="165" spans="2:2">
      <c r="B165" s="314"/>
    </row>
    <row r="166" spans="2:2">
      <c r="B166" s="314"/>
    </row>
    <row r="167" spans="2:2">
      <c r="B167" s="314"/>
    </row>
    <row r="168" spans="2:2">
      <c r="B168" s="314"/>
    </row>
    <row r="169" spans="2:2">
      <c r="B169" s="314"/>
    </row>
    <row r="170" spans="2:2">
      <c r="B170" s="314"/>
    </row>
    <row r="171" spans="2:2">
      <c r="B171" s="314"/>
    </row>
    <row r="172" spans="2:2">
      <c r="B172" s="314"/>
    </row>
    <row r="173" spans="2:2">
      <c r="B173" s="314"/>
    </row>
    <row r="174" spans="2:2">
      <c r="B174" s="314"/>
    </row>
    <row r="175" spans="2:2">
      <c r="B175" s="314"/>
    </row>
    <row r="176" spans="2:2">
      <c r="B176" s="314"/>
    </row>
    <row r="177" spans="2:2">
      <c r="B177" s="314"/>
    </row>
    <row r="178" spans="2:2">
      <c r="B178" s="314"/>
    </row>
    <row r="179" spans="2:2">
      <c r="B179" s="314"/>
    </row>
    <row r="180" spans="2:2">
      <c r="B180" s="314"/>
    </row>
    <row r="181" spans="2:2">
      <c r="B181" s="314"/>
    </row>
    <row r="182" spans="2:2">
      <c r="B182" s="314"/>
    </row>
    <row r="183" spans="2:2">
      <c r="B183" s="314"/>
    </row>
    <row r="184" spans="2:2">
      <c r="B184" s="314"/>
    </row>
    <row r="185" spans="2:2">
      <c r="B185" s="314"/>
    </row>
    <row r="186" spans="2:2">
      <c r="B186" s="314"/>
    </row>
    <row r="187" spans="2:2">
      <c r="B187" s="314"/>
    </row>
    <row r="188" spans="2:2">
      <c r="B188" s="314"/>
    </row>
    <row r="189" spans="2:2">
      <c r="B189" s="314"/>
    </row>
    <row r="190" spans="2:2">
      <c r="B190" s="314"/>
    </row>
    <row r="191" spans="2:2">
      <c r="B191" s="314"/>
    </row>
    <row r="192" spans="2:2">
      <c r="B192" s="314"/>
    </row>
    <row r="193" spans="2:2">
      <c r="B193" s="314"/>
    </row>
    <row r="194" spans="2:2">
      <c r="B194" s="314"/>
    </row>
    <row r="195" spans="2:2">
      <c r="B195" s="314"/>
    </row>
    <row r="196" spans="2:2">
      <c r="B196" s="314"/>
    </row>
    <row r="197" spans="2:2">
      <c r="B197" s="314"/>
    </row>
    <row r="198" spans="2:2">
      <c r="B198" s="314"/>
    </row>
    <row r="199" spans="2:2">
      <c r="B199" s="314"/>
    </row>
    <row r="200" spans="2:2">
      <c r="B200" s="314"/>
    </row>
    <row r="201" spans="2:2">
      <c r="B201" s="314"/>
    </row>
    <row r="202" spans="2:2">
      <c r="B202" s="314"/>
    </row>
    <row r="203" spans="2:2">
      <c r="B203" s="314"/>
    </row>
    <row r="204" spans="2:2">
      <c r="B204" s="314"/>
    </row>
    <row r="205" spans="2:2">
      <c r="B205" s="314"/>
    </row>
    <row r="206" spans="2:2">
      <c r="B206" s="314"/>
    </row>
    <row r="207" spans="2:2">
      <c r="B207" s="314"/>
    </row>
    <row r="208" spans="2:2">
      <c r="B208" s="314"/>
    </row>
    <row r="209" spans="2:2">
      <c r="B209" s="314"/>
    </row>
    <row r="210" spans="2:2">
      <c r="B210" s="314"/>
    </row>
    <row r="211" spans="2:2">
      <c r="B211" s="314"/>
    </row>
    <row r="212" spans="2:2">
      <c r="B212" s="314"/>
    </row>
    <row r="213" spans="2:2">
      <c r="B213" s="314"/>
    </row>
    <row r="214" spans="2:2">
      <c r="B214" s="314"/>
    </row>
    <row r="215" spans="2:2">
      <c r="B215" s="314"/>
    </row>
    <row r="216" spans="2:2">
      <c r="B216" s="314"/>
    </row>
    <row r="217" spans="2:2">
      <c r="B217" s="314"/>
    </row>
    <row r="218" spans="2:2">
      <c r="B218" s="314"/>
    </row>
    <row r="219" spans="2:2">
      <c r="B219" s="314"/>
    </row>
    <row r="220" spans="2:2">
      <c r="B220" s="314"/>
    </row>
    <row r="221" spans="2:2">
      <c r="B221" s="314"/>
    </row>
    <row r="222" spans="2:2">
      <c r="B222" s="314"/>
    </row>
    <row r="223" spans="2:2">
      <c r="B223" s="314"/>
    </row>
    <row r="224" spans="2:2">
      <c r="B224" s="314"/>
    </row>
    <row r="225" spans="2:2">
      <c r="B225" s="314"/>
    </row>
    <row r="226" spans="2:2">
      <c r="B226" s="314"/>
    </row>
    <row r="227" spans="2:2">
      <c r="B227" s="314"/>
    </row>
    <row r="228" spans="2:2">
      <c r="B228" s="314"/>
    </row>
    <row r="229" spans="2:2">
      <c r="B229" s="314"/>
    </row>
    <row r="230" spans="2:2">
      <c r="B230" s="314"/>
    </row>
    <row r="231" spans="2:2">
      <c r="B231" s="314"/>
    </row>
    <row r="232" spans="2:2">
      <c r="B232" s="314"/>
    </row>
    <row r="233" spans="2:2">
      <c r="B233" s="314"/>
    </row>
    <row r="234" spans="2:2">
      <c r="B234" s="314"/>
    </row>
    <row r="235" spans="2:2">
      <c r="B235" s="314"/>
    </row>
    <row r="236" spans="2:2">
      <c r="B236" s="314"/>
    </row>
    <row r="237" spans="2:2">
      <c r="B237" s="314"/>
    </row>
    <row r="238" spans="2:2">
      <c r="B238" s="314"/>
    </row>
    <row r="239" spans="2:2">
      <c r="B239" s="314"/>
    </row>
    <row r="240" spans="2:2">
      <c r="B240" s="314"/>
    </row>
    <row r="241" spans="2:2">
      <c r="B241" s="314"/>
    </row>
    <row r="242" spans="2:2">
      <c r="B242" s="314"/>
    </row>
    <row r="243" spans="2:2">
      <c r="B243" s="314"/>
    </row>
    <row r="244" spans="2:2">
      <c r="B244" s="314"/>
    </row>
    <row r="245" spans="2:2">
      <c r="B245" s="314"/>
    </row>
    <row r="246" spans="2:2">
      <c r="B246" s="314"/>
    </row>
    <row r="247" spans="2:2">
      <c r="B247" s="314"/>
    </row>
    <row r="248" spans="2:2">
      <c r="B248" s="314"/>
    </row>
    <row r="249" spans="2:2">
      <c r="B249" s="314"/>
    </row>
    <row r="250" spans="2:2">
      <c r="B250" s="314"/>
    </row>
    <row r="251" spans="2:2">
      <c r="B251" s="314"/>
    </row>
    <row r="252" spans="2:2">
      <c r="B252" s="314"/>
    </row>
    <row r="253" spans="2:2">
      <c r="B253" s="314"/>
    </row>
    <row r="254" spans="2:2">
      <c r="B254" s="314"/>
    </row>
    <row r="255" spans="2:2">
      <c r="B255" s="314"/>
    </row>
    <row r="256" spans="2:2">
      <c r="B256" s="314"/>
    </row>
    <row r="257" spans="2:2">
      <c r="B257" s="314"/>
    </row>
    <row r="258" spans="2:2">
      <c r="B258" s="314"/>
    </row>
    <row r="259" spans="2:2">
      <c r="B259" s="314"/>
    </row>
    <row r="260" spans="2:2">
      <c r="B260" s="314"/>
    </row>
    <row r="261" spans="2:2">
      <c r="B261" s="314"/>
    </row>
    <row r="262" spans="2:2">
      <c r="B262" s="314"/>
    </row>
    <row r="263" spans="2:2">
      <c r="B263" s="314"/>
    </row>
    <row r="264" spans="2:2">
      <c r="B264" s="314"/>
    </row>
    <row r="265" spans="2:2">
      <c r="B265" s="314"/>
    </row>
    <row r="266" spans="2:2">
      <c r="B266" s="314"/>
    </row>
    <row r="267" spans="2:2">
      <c r="B267" s="314"/>
    </row>
    <row r="268" spans="2:2">
      <c r="B268" s="314"/>
    </row>
    <row r="269" spans="2:2">
      <c r="B269" s="314"/>
    </row>
    <row r="270" spans="2:2">
      <c r="B270" s="314"/>
    </row>
    <row r="271" spans="2:2">
      <c r="B271" s="314"/>
    </row>
    <row r="272" spans="2:2">
      <c r="B272" s="314"/>
    </row>
    <row r="273" spans="2:2">
      <c r="B273" s="314"/>
    </row>
    <row r="274" spans="2:2">
      <c r="B274" s="314"/>
    </row>
    <row r="275" spans="2:2">
      <c r="B275" s="314"/>
    </row>
    <row r="276" spans="2:2">
      <c r="B276" s="314"/>
    </row>
    <row r="277" spans="2:2">
      <c r="B277" s="314"/>
    </row>
    <row r="278" spans="2:2">
      <c r="B278" s="314"/>
    </row>
    <row r="279" spans="2:2">
      <c r="B279" s="314"/>
    </row>
    <row r="280" spans="2:2">
      <c r="B280" s="314"/>
    </row>
    <row r="281" spans="2:2">
      <c r="B281" s="314"/>
    </row>
    <row r="282" spans="2:2">
      <c r="B282" s="314"/>
    </row>
    <row r="283" spans="2:2">
      <c r="B283" s="314"/>
    </row>
    <row r="284" spans="2:2">
      <c r="B284" s="314"/>
    </row>
    <row r="285" spans="2:2">
      <c r="B285" s="314"/>
    </row>
    <row r="286" spans="2:2">
      <c r="B286" s="314"/>
    </row>
    <row r="287" spans="2:2">
      <c r="B287" s="314"/>
    </row>
    <row r="288" spans="2:2">
      <c r="B288" s="314"/>
    </row>
    <row r="289" spans="2:2">
      <c r="B289" s="314"/>
    </row>
    <row r="290" spans="2:2">
      <c r="B290" s="314"/>
    </row>
    <row r="291" spans="2:2">
      <c r="B291" s="314"/>
    </row>
    <row r="292" spans="2:2">
      <c r="B292" s="314"/>
    </row>
    <row r="293" spans="2:2">
      <c r="B293" s="314"/>
    </row>
    <row r="294" spans="2:2">
      <c r="B294" s="314"/>
    </row>
    <row r="295" spans="2:2">
      <c r="B295" s="314"/>
    </row>
    <row r="296" spans="2:2">
      <c r="B296" s="314"/>
    </row>
    <row r="297" spans="2:2">
      <c r="B297" s="314"/>
    </row>
    <row r="298" spans="2:2">
      <c r="B298" s="314"/>
    </row>
    <row r="299" spans="2:2">
      <c r="B299" s="314"/>
    </row>
    <row r="300" spans="2:2">
      <c r="B300" s="314"/>
    </row>
    <row r="301" spans="2:2">
      <c r="B301" s="314"/>
    </row>
    <row r="302" spans="2:2">
      <c r="B302" s="314"/>
    </row>
    <row r="303" spans="2:2">
      <c r="B303" s="314"/>
    </row>
    <row r="304" spans="2:2">
      <c r="B304" s="314"/>
    </row>
    <row r="305" spans="2:2">
      <c r="B305" s="314"/>
    </row>
    <row r="306" spans="2:2">
      <c r="B306" s="314"/>
    </row>
    <row r="307" spans="2:2">
      <c r="B307" s="314"/>
    </row>
    <row r="308" spans="2:2">
      <c r="B308" s="314"/>
    </row>
    <row r="309" spans="2:2">
      <c r="B309" s="314"/>
    </row>
    <row r="310" spans="2:2">
      <c r="B310" s="314"/>
    </row>
    <row r="311" spans="2:2">
      <c r="B311" s="314"/>
    </row>
    <row r="312" spans="2:2">
      <c r="B312" s="314"/>
    </row>
    <row r="313" spans="2:2">
      <c r="B313" s="314"/>
    </row>
    <row r="314" spans="2:2">
      <c r="B314" s="314"/>
    </row>
    <row r="315" spans="2:2">
      <c r="B315" s="314"/>
    </row>
    <row r="316" spans="2:2">
      <c r="B316" s="314"/>
    </row>
    <row r="317" spans="2:2">
      <c r="B317" s="314"/>
    </row>
    <row r="318" spans="2:2">
      <c r="B318" s="314"/>
    </row>
    <row r="319" spans="2:2">
      <c r="B319" s="314"/>
    </row>
    <row r="320" spans="2:2">
      <c r="B320" s="314"/>
    </row>
    <row r="321" spans="2:2">
      <c r="B321" s="314"/>
    </row>
    <row r="322" spans="2:2">
      <c r="B322" s="314"/>
    </row>
    <row r="323" spans="2:2">
      <c r="B323" s="314"/>
    </row>
    <row r="324" spans="2:2">
      <c r="B324" s="314"/>
    </row>
    <row r="325" spans="2:2">
      <c r="B325" s="314"/>
    </row>
    <row r="326" spans="2:2">
      <c r="B326" s="314"/>
    </row>
    <row r="327" spans="2:2">
      <c r="B327" s="314"/>
    </row>
    <row r="328" spans="2:2">
      <c r="B328" s="314"/>
    </row>
    <row r="329" spans="2:2">
      <c r="B329" s="314"/>
    </row>
    <row r="330" spans="2:2">
      <c r="B330" s="314"/>
    </row>
    <row r="331" spans="2:2">
      <c r="B331" s="314"/>
    </row>
    <row r="332" spans="2:2">
      <c r="B332" s="314"/>
    </row>
  </sheetData>
  <sheetProtection algorithmName="SHA-512" hashValue="+cxh5dHlOuerxR5yU6H0nvAxxo4qmXUy5Vjk7bXbAC6tT1kXd/POzfmp2DoUAqwzmwYGt5Wd2TIsKs51pbR9ZA==" saltValue="1FZXx1hdQoYIvTSl19WdKQ==" spinCount="100000" sheet="1" selectLockedCells="1" autoFilter="0"/>
  <mergeCells count="48">
    <mergeCell ref="E45:F45"/>
    <mergeCell ref="E46:F46"/>
    <mergeCell ref="E47:F47"/>
    <mergeCell ref="E48:F48"/>
    <mergeCell ref="E40:F40"/>
    <mergeCell ref="E41:F41"/>
    <mergeCell ref="E42:F42"/>
    <mergeCell ref="E43:F43"/>
    <mergeCell ref="E44:F44"/>
    <mergeCell ref="E35:F35"/>
    <mergeCell ref="E36:F36"/>
    <mergeCell ref="E37:F37"/>
    <mergeCell ref="E38:F38"/>
    <mergeCell ref="E39:F39"/>
    <mergeCell ref="E30:F30"/>
    <mergeCell ref="E31:F31"/>
    <mergeCell ref="E32:F32"/>
    <mergeCell ref="E33:F33"/>
    <mergeCell ref="E34:F34"/>
    <mergeCell ref="A1:F1"/>
    <mergeCell ref="A2:E2"/>
    <mergeCell ref="E4:F4"/>
    <mergeCell ref="A6:F6"/>
    <mergeCell ref="E7:F7"/>
    <mergeCell ref="H2:H4"/>
    <mergeCell ref="E8:F8"/>
    <mergeCell ref="E15:F15"/>
    <mergeCell ref="E14:F14"/>
    <mergeCell ref="E9:F9"/>
    <mergeCell ref="E13:F13"/>
    <mergeCell ref="E10:F10"/>
    <mergeCell ref="E11:F11"/>
    <mergeCell ref="E12:F12"/>
    <mergeCell ref="G2:G4"/>
    <mergeCell ref="E16:F16"/>
    <mergeCell ref="E17:F17"/>
    <mergeCell ref="E23:F23"/>
    <mergeCell ref="E18:F18"/>
    <mergeCell ref="E19:F19"/>
    <mergeCell ref="E20:F20"/>
    <mergeCell ref="E21:F21"/>
    <mergeCell ref="E22:F22"/>
    <mergeCell ref="E29:F29"/>
    <mergeCell ref="E24:F24"/>
    <mergeCell ref="E25:F25"/>
    <mergeCell ref="E26:F26"/>
    <mergeCell ref="E27:F27"/>
    <mergeCell ref="E28:F28"/>
  </mergeCells>
  <phoneticPr fontId="8"/>
  <dataValidations count="2">
    <dataValidation allowBlank="1" showInputMessage="1" showErrorMessage="1" prompt="表紙シートの病院名を反映" sqref="E4:F4" xr:uid="{00000000-0002-0000-0700-000000000000}"/>
    <dataValidation allowBlank="1" showErrorMessage="1" sqref="G14:H15 G10:H11 G9" xr:uid="{00000000-0002-0000-0700-000001000000}"/>
  </dataValidations>
  <printOptions horizontalCentered="1"/>
  <pageMargins left="0.39370078740157483" right="0.39370078740157483" top="0.59055118110236227" bottom="0.59055118110236227" header="0.35433070866141736" footer="0.27559055118110237"/>
  <pageSetup paperSize="9" scale="44" fitToHeight="0" orientation="portrait" cellComments="asDisplayed" r:id="rId1"/>
  <headerFoot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0"/>
    <pageSetUpPr fitToPage="1"/>
  </sheetPr>
  <dimension ref="A1:X80"/>
  <sheetViews>
    <sheetView showGridLines="0" view="pageBreakPreview" zoomScale="85" zoomScaleNormal="85" zoomScaleSheetLayoutView="85" workbookViewId="0">
      <selection activeCell="B15" sqref="B15"/>
    </sheetView>
  </sheetViews>
  <sheetFormatPr defaultColWidth="9" defaultRowHeight="13.2"/>
  <cols>
    <col min="1" max="1" width="39.21875" style="430" customWidth="1"/>
    <col min="2" max="2" width="11.33203125" style="430" customWidth="1"/>
    <col min="3" max="3" width="12.109375" style="430" customWidth="1"/>
    <col min="4" max="4" width="13" style="430" customWidth="1"/>
    <col min="5" max="6" width="12" style="430" customWidth="1"/>
    <col min="7" max="8" width="13.21875" style="430" customWidth="1"/>
    <col min="9" max="9" width="13.88671875" style="430" customWidth="1"/>
    <col min="10" max="10" width="18.88671875" style="430" customWidth="1"/>
    <col min="11" max="11" width="23.88671875" style="430" customWidth="1"/>
    <col min="12" max="12" width="2.6640625" style="430" customWidth="1"/>
    <col min="13" max="14" width="9" style="430" hidden="1" customWidth="1"/>
    <col min="15" max="15" width="3.6640625" style="437" customWidth="1"/>
    <col min="16" max="16" width="82.77734375" style="438" bestFit="1" customWidth="1"/>
    <col min="17" max="24" width="9" style="438"/>
    <col min="25" max="16384" width="9" style="430"/>
  </cols>
  <sheetData>
    <row r="1" spans="1:24" s="151" customFormat="1" ht="20.100000000000001" customHeight="1" thickBot="1">
      <c r="A1" s="1402" t="s">
        <v>201</v>
      </c>
      <c r="B1" s="1402"/>
      <c r="C1" s="1402"/>
      <c r="D1" s="1402"/>
      <c r="E1" s="1402"/>
      <c r="F1" s="1402"/>
      <c r="G1" s="1402"/>
      <c r="H1" s="1402"/>
      <c r="I1" s="1402"/>
      <c r="J1" s="1402"/>
      <c r="K1" s="1402"/>
      <c r="N1" s="33"/>
      <c r="O1" s="59"/>
      <c r="P1" s="61"/>
      <c r="Q1" s="313"/>
      <c r="R1" s="313"/>
      <c r="S1" s="313"/>
      <c r="T1" s="313"/>
      <c r="U1" s="313"/>
      <c r="V1" s="313"/>
      <c r="W1" s="313"/>
      <c r="X1" s="313"/>
    </row>
    <row r="2" spans="1:24" s="151" customFormat="1" ht="24.9" customHeight="1" thickTop="1" thickBot="1">
      <c r="A2" s="429"/>
      <c r="B2" s="1321" t="s">
        <v>785</v>
      </c>
      <c r="C2" s="1321"/>
      <c r="D2" s="1321"/>
      <c r="E2" s="1321"/>
      <c r="F2" s="1321"/>
      <c r="G2" s="1321"/>
      <c r="H2" s="1321"/>
      <c r="I2" s="1321"/>
      <c r="J2" s="1403"/>
      <c r="K2" s="408" t="str">
        <f>IF(COUNTIF(M15:N80,"×")=0,"入力済","未入力あり")</f>
        <v>未入力あり</v>
      </c>
      <c r="L2" s="430"/>
      <c r="M2" s="430"/>
      <c r="N2" s="33"/>
      <c r="O2" s="59"/>
      <c r="P2" s="61"/>
      <c r="Q2" s="313"/>
      <c r="R2" s="313"/>
      <c r="S2" s="313"/>
      <c r="T2" s="313"/>
      <c r="U2" s="313"/>
      <c r="V2" s="313"/>
      <c r="W2" s="313"/>
      <c r="X2" s="313"/>
    </row>
    <row r="3" spans="1:24" s="151" customFormat="1" ht="5.0999999999999996" customHeight="1" thickTop="1">
      <c r="A3" s="431"/>
      <c r="B3" s="431"/>
      <c r="C3" s="431"/>
      <c r="D3" s="431"/>
      <c r="E3" s="431"/>
      <c r="F3" s="431"/>
      <c r="G3" s="431"/>
      <c r="H3" s="431"/>
      <c r="I3" s="431"/>
      <c r="J3" s="431"/>
      <c r="K3" s="431"/>
      <c r="L3" s="430"/>
      <c r="M3" s="430"/>
      <c r="N3" s="432"/>
      <c r="O3" s="433"/>
      <c r="P3" s="313"/>
      <c r="Q3" s="313"/>
      <c r="R3" s="313"/>
      <c r="S3" s="313"/>
      <c r="T3" s="313"/>
      <c r="U3" s="313"/>
      <c r="V3" s="313"/>
      <c r="W3" s="313"/>
      <c r="X3" s="313"/>
    </row>
    <row r="4" spans="1:24" s="151" customFormat="1" ht="20.100000000000001" customHeight="1">
      <c r="A4" s="431"/>
      <c r="B4" s="431"/>
      <c r="C4" s="431"/>
      <c r="D4" s="431"/>
      <c r="E4" s="431"/>
      <c r="F4" s="434" t="s">
        <v>786</v>
      </c>
      <c r="G4" s="1404">
        <f>+表紙!E3</f>
        <v>0</v>
      </c>
      <c r="H4" s="1405"/>
      <c r="I4" s="1405"/>
      <c r="J4" s="1405"/>
      <c r="K4" s="1406"/>
      <c r="L4" s="430"/>
      <c r="M4" s="430"/>
      <c r="N4" s="33"/>
      <c r="O4" s="59"/>
      <c r="P4" s="313"/>
      <c r="Q4" s="313"/>
      <c r="R4" s="313"/>
      <c r="S4" s="313"/>
      <c r="T4" s="313"/>
      <c r="U4" s="313"/>
      <c r="V4" s="313"/>
      <c r="W4" s="313"/>
      <c r="X4" s="313"/>
    </row>
    <row r="5" spans="1:24" s="151" customFormat="1" ht="19.5" customHeight="1">
      <c r="A5" s="431"/>
      <c r="B5" s="434"/>
      <c r="C5" s="434"/>
      <c r="D5" s="434"/>
      <c r="E5" s="434"/>
      <c r="F5" s="434" t="s">
        <v>950</v>
      </c>
      <c r="G5" s="435" t="s">
        <v>1619</v>
      </c>
      <c r="J5" s="435"/>
      <c r="K5" s="435"/>
      <c r="L5" s="430"/>
      <c r="M5" s="430"/>
      <c r="N5" s="187"/>
      <c r="O5" s="436"/>
      <c r="P5" s="713" t="s">
        <v>238</v>
      </c>
      <c r="Q5" s="714"/>
      <c r="R5" s="715"/>
      <c r="S5" s="715"/>
      <c r="T5" s="715"/>
      <c r="U5" s="715"/>
      <c r="V5" s="715"/>
      <c r="W5" s="715"/>
      <c r="X5" s="715"/>
    </row>
    <row r="6" spans="1:24" ht="162.75" customHeight="1">
      <c r="A6" s="1407" t="s">
        <v>1713</v>
      </c>
      <c r="B6" s="1407"/>
      <c r="C6" s="1407"/>
      <c r="D6" s="1407"/>
      <c r="E6" s="1407"/>
      <c r="F6" s="1407"/>
      <c r="G6" s="1407"/>
      <c r="H6" s="1407"/>
      <c r="I6" s="1407"/>
      <c r="J6" s="1407"/>
      <c r="K6" s="1407"/>
      <c r="P6" s="130"/>
      <c r="Q6" s="716"/>
      <c r="R6" s="717"/>
      <c r="S6" s="717"/>
      <c r="T6" s="717"/>
      <c r="U6" s="717"/>
      <c r="V6" s="717"/>
      <c r="W6" s="717"/>
      <c r="X6" s="717"/>
    </row>
    <row r="7" spans="1:24" ht="18" customHeight="1">
      <c r="B7" s="439" t="s">
        <v>787</v>
      </c>
      <c r="C7" s="430" t="s">
        <v>788</v>
      </c>
      <c r="F7" s="440"/>
      <c r="G7" s="440"/>
      <c r="P7" s="130"/>
      <c r="Q7" s="716"/>
      <c r="R7" s="717"/>
      <c r="S7" s="717"/>
      <c r="T7" s="717"/>
      <c r="U7" s="717"/>
      <c r="V7" s="717"/>
      <c r="W7" s="717"/>
      <c r="X7" s="717"/>
    </row>
    <row r="8" spans="1:24" ht="18" customHeight="1">
      <c r="C8" s="430" t="s">
        <v>789</v>
      </c>
      <c r="F8" s="440"/>
      <c r="G8" s="440"/>
      <c r="P8" s="130"/>
      <c r="Q8" s="716"/>
      <c r="R8" s="717"/>
      <c r="S8" s="717"/>
      <c r="T8" s="717"/>
      <c r="U8" s="717"/>
      <c r="V8" s="717"/>
      <c r="W8" s="717"/>
      <c r="X8" s="717"/>
    </row>
    <row r="9" spans="1:24" ht="18" customHeight="1">
      <c r="C9" s="430" t="s">
        <v>790</v>
      </c>
      <c r="F9" s="440"/>
      <c r="G9" s="440"/>
      <c r="H9" s="440"/>
      <c r="P9" s="130"/>
      <c r="Q9" s="716"/>
      <c r="R9" s="717"/>
      <c r="S9" s="717"/>
      <c r="T9" s="717"/>
      <c r="U9" s="717"/>
      <c r="V9" s="717"/>
      <c r="W9" s="717"/>
      <c r="X9" s="717"/>
    </row>
    <row r="10" spans="1:24" ht="18" customHeight="1">
      <c r="B10" s="439" t="s">
        <v>791</v>
      </c>
      <c r="C10" s="437" t="s">
        <v>792</v>
      </c>
      <c r="D10" s="437"/>
      <c r="E10" s="437"/>
      <c r="F10" s="437"/>
      <c r="P10" s="130"/>
      <c r="Q10" s="716"/>
      <c r="R10" s="717"/>
      <c r="S10" s="717"/>
      <c r="T10" s="717"/>
      <c r="U10" s="717"/>
      <c r="V10" s="717"/>
      <c r="W10" s="717"/>
      <c r="X10" s="717"/>
    </row>
    <row r="11" spans="1:24">
      <c r="B11" s="1408" t="s">
        <v>793</v>
      </c>
      <c r="C11" s="1409"/>
      <c r="D11" s="1409"/>
      <c r="E11" s="1409"/>
      <c r="F11" s="1409"/>
      <c r="G11" s="1410"/>
      <c r="H11" s="1411" t="s">
        <v>1712</v>
      </c>
      <c r="I11" s="1411"/>
      <c r="J11" s="1411"/>
      <c r="P11" s="130"/>
      <c r="Q11" s="716"/>
      <c r="R11" s="717"/>
      <c r="S11" s="717"/>
      <c r="T11" s="717"/>
      <c r="U11" s="717"/>
      <c r="V11" s="717"/>
      <c r="W11" s="717"/>
      <c r="X11" s="717"/>
    </row>
    <row r="12" spans="1:24">
      <c r="A12" s="441"/>
      <c r="B12" s="1412" t="s">
        <v>794</v>
      </c>
      <c r="C12" s="1413"/>
      <c r="D12" s="1413"/>
      <c r="E12" s="1413"/>
      <c r="F12" s="1414"/>
      <c r="G12" s="1400" t="s">
        <v>795</v>
      </c>
      <c r="H12" s="1415" t="s">
        <v>796</v>
      </c>
      <c r="I12" s="1416"/>
      <c r="J12" s="1415" t="s">
        <v>797</v>
      </c>
      <c r="K12" s="442" t="s">
        <v>798</v>
      </c>
      <c r="P12" s="130"/>
      <c r="Q12" s="716"/>
      <c r="R12" s="717"/>
      <c r="S12" s="717"/>
      <c r="T12" s="717"/>
      <c r="U12" s="717"/>
      <c r="V12" s="717"/>
      <c r="W12" s="717"/>
      <c r="X12" s="717"/>
    </row>
    <row r="13" spans="1:24" ht="13.5" customHeight="1">
      <c r="A13" s="1396" t="s">
        <v>799</v>
      </c>
      <c r="B13" s="1400" t="s">
        <v>800</v>
      </c>
      <c r="C13" s="1412" t="s">
        <v>801</v>
      </c>
      <c r="D13" s="1413"/>
      <c r="E13" s="1414"/>
      <c r="F13" s="1400" t="s">
        <v>802</v>
      </c>
      <c r="G13" s="1417"/>
      <c r="H13" s="1398" t="s">
        <v>803</v>
      </c>
      <c r="I13" s="1398" t="s">
        <v>804</v>
      </c>
      <c r="J13" s="1401"/>
      <c r="K13" s="443"/>
      <c r="P13" s="130"/>
      <c r="Q13" s="716"/>
      <c r="R13" s="717"/>
      <c r="S13" s="717"/>
      <c r="T13" s="717"/>
      <c r="U13" s="717"/>
      <c r="V13" s="717"/>
      <c r="W13" s="717"/>
      <c r="X13" s="717"/>
    </row>
    <row r="14" spans="1:24" ht="57.75" customHeight="1">
      <c r="A14" s="1397"/>
      <c r="B14" s="1401"/>
      <c r="C14" s="444" t="s">
        <v>805</v>
      </c>
      <c r="D14" s="444" t="s">
        <v>806</v>
      </c>
      <c r="E14" s="444" t="s">
        <v>807</v>
      </c>
      <c r="F14" s="1401"/>
      <c r="G14" s="1401"/>
      <c r="H14" s="1399"/>
      <c r="I14" s="1399"/>
      <c r="J14" s="1399"/>
      <c r="K14" s="445" t="s">
        <v>808</v>
      </c>
      <c r="P14" s="130"/>
      <c r="Q14" s="716"/>
      <c r="R14" s="717"/>
      <c r="S14" s="717"/>
      <c r="T14" s="717"/>
      <c r="U14" s="717"/>
      <c r="V14" s="717"/>
      <c r="W14" s="717"/>
      <c r="X14" s="717"/>
    </row>
    <row r="15" spans="1:24">
      <c r="A15" s="446" t="s">
        <v>809</v>
      </c>
      <c r="B15" s="52"/>
      <c r="C15" s="52"/>
      <c r="D15" s="52"/>
      <c r="E15" s="52"/>
      <c r="F15" s="52"/>
      <c r="G15" s="52"/>
      <c r="H15" s="1995" t="s">
        <v>810</v>
      </c>
      <c r="I15" s="1995"/>
      <c r="J15" s="723"/>
      <c r="K15" s="724"/>
      <c r="M15" s="430" t="str">
        <f>IF(COUNTBLANK(B15:G15)=0,"○","×")</f>
        <v>×</v>
      </c>
      <c r="N15" s="430" t="str">
        <f>IF(AND(COUNTIF(B15:F15,"◎")&gt;=1,J15=""),"×","○")</f>
        <v>○</v>
      </c>
      <c r="P15" s="130"/>
      <c r="Q15" s="716"/>
      <c r="R15" s="717"/>
      <c r="S15" s="717"/>
      <c r="T15" s="717"/>
      <c r="U15" s="717"/>
      <c r="V15" s="717"/>
      <c r="W15" s="717"/>
      <c r="X15" s="717"/>
    </row>
    <row r="16" spans="1:24">
      <c r="A16" s="446" t="s">
        <v>811</v>
      </c>
      <c r="B16" s="52"/>
      <c r="C16" s="447"/>
      <c r="D16" s="52"/>
      <c r="E16" s="52"/>
      <c r="F16" s="52"/>
      <c r="G16" s="52"/>
      <c r="H16" s="1995"/>
      <c r="I16" s="1995"/>
      <c r="J16" s="723"/>
      <c r="K16" s="724"/>
      <c r="M16" s="448" t="str">
        <f>IF(OR(B16="",D16="",E16="",F16="",G16=""),"×","○")</f>
        <v>×</v>
      </c>
      <c r="N16" s="430" t="str">
        <f>IF(AND(COUNTIF(B16:F16,"◎")&gt;=1,J16=""),"×","○")</f>
        <v>○</v>
      </c>
      <c r="P16" s="130"/>
      <c r="Q16" s="716"/>
      <c r="R16" s="717"/>
      <c r="S16" s="717"/>
      <c r="T16" s="717"/>
      <c r="U16" s="717"/>
      <c r="V16" s="717"/>
      <c r="W16" s="717"/>
      <c r="X16" s="717"/>
    </row>
    <row r="17" spans="1:24">
      <c r="A17" s="446" t="s">
        <v>812</v>
      </c>
      <c r="B17" s="52"/>
      <c r="C17" s="52"/>
      <c r="D17" s="52"/>
      <c r="E17" s="52"/>
      <c r="F17" s="52"/>
      <c r="G17" s="52"/>
      <c r="H17" s="1995"/>
      <c r="I17" s="1995"/>
      <c r="J17" s="723"/>
      <c r="K17" s="724"/>
      <c r="M17" s="430" t="str">
        <f t="shared" ref="M17:M80" si="0">IF(COUNTBLANK(B17:G17)=0,"○","×")</f>
        <v>×</v>
      </c>
      <c r="N17" s="430" t="str">
        <f t="shared" ref="N17:N80" si="1">IF(AND(COUNTIF(B17:F17,"◎")&gt;=1,J17=""),"×","○")</f>
        <v>○</v>
      </c>
      <c r="P17" s="130"/>
      <c r="Q17" s="716"/>
      <c r="R17" s="717"/>
      <c r="S17" s="717"/>
      <c r="T17" s="717"/>
      <c r="U17" s="717"/>
      <c r="V17" s="717"/>
      <c r="W17" s="717"/>
      <c r="X17" s="717"/>
    </row>
    <row r="18" spans="1:24">
      <c r="A18" s="446" t="s">
        <v>813</v>
      </c>
      <c r="B18" s="52"/>
      <c r="C18" s="52"/>
      <c r="D18" s="52"/>
      <c r="E18" s="52"/>
      <c r="F18" s="52"/>
      <c r="G18" s="52"/>
      <c r="H18" s="1995"/>
      <c r="I18" s="1995"/>
      <c r="J18" s="723"/>
      <c r="K18" s="724"/>
      <c r="M18" s="430" t="str">
        <f t="shared" si="0"/>
        <v>×</v>
      </c>
      <c r="N18" s="430" t="str">
        <f t="shared" si="1"/>
        <v>○</v>
      </c>
      <c r="P18" s="130"/>
      <c r="Q18" s="716"/>
      <c r="R18" s="717"/>
      <c r="S18" s="717"/>
      <c r="T18" s="717"/>
      <c r="U18" s="717"/>
      <c r="V18" s="717"/>
      <c r="W18" s="717"/>
      <c r="X18" s="717"/>
    </row>
    <row r="19" spans="1:24">
      <c r="A19" s="446" t="s">
        <v>814</v>
      </c>
      <c r="B19" s="52"/>
      <c r="C19" s="52"/>
      <c r="D19" s="52"/>
      <c r="E19" s="52"/>
      <c r="F19" s="52"/>
      <c r="G19" s="52"/>
      <c r="H19" s="1995"/>
      <c r="I19" s="1995"/>
      <c r="J19" s="723"/>
      <c r="K19" s="724"/>
      <c r="M19" s="430" t="str">
        <f t="shared" si="0"/>
        <v>×</v>
      </c>
      <c r="N19" s="430" t="str">
        <f t="shared" si="1"/>
        <v>○</v>
      </c>
      <c r="P19" s="130"/>
      <c r="Q19" s="716"/>
      <c r="R19" s="717"/>
      <c r="S19" s="717"/>
      <c r="T19" s="717"/>
      <c r="U19" s="717"/>
      <c r="V19" s="717"/>
      <c r="W19" s="717"/>
      <c r="X19" s="717"/>
    </row>
    <row r="20" spans="1:24">
      <c r="A20" s="446" t="s">
        <v>815</v>
      </c>
      <c r="B20" s="52"/>
      <c r="C20" s="52"/>
      <c r="D20" s="52"/>
      <c r="E20" s="52"/>
      <c r="F20" s="52"/>
      <c r="G20" s="52"/>
      <c r="H20" s="1995"/>
      <c r="I20" s="1995"/>
      <c r="J20" s="723"/>
      <c r="K20" s="724"/>
      <c r="M20" s="430" t="str">
        <f t="shared" si="0"/>
        <v>×</v>
      </c>
      <c r="N20" s="430" t="str">
        <f t="shared" si="1"/>
        <v>○</v>
      </c>
      <c r="P20" s="130"/>
      <c r="Q20" s="716"/>
      <c r="R20" s="717"/>
      <c r="S20" s="717"/>
      <c r="T20" s="717"/>
      <c r="U20" s="717"/>
      <c r="V20" s="717"/>
      <c r="W20" s="717"/>
      <c r="X20" s="717"/>
    </row>
    <row r="21" spans="1:24">
      <c r="A21" s="446" t="s">
        <v>816</v>
      </c>
      <c r="B21" s="52"/>
      <c r="C21" s="52"/>
      <c r="D21" s="52"/>
      <c r="E21" s="52"/>
      <c r="F21" s="52"/>
      <c r="G21" s="52"/>
      <c r="H21" s="1995" t="s">
        <v>817</v>
      </c>
      <c r="I21" s="1995"/>
      <c r="J21" s="723"/>
      <c r="K21" s="724"/>
      <c r="M21" s="430" t="str">
        <f t="shared" si="0"/>
        <v>×</v>
      </c>
      <c r="N21" s="430" t="str">
        <f t="shared" si="1"/>
        <v>○</v>
      </c>
      <c r="P21" s="130"/>
      <c r="Q21" s="716"/>
      <c r="R21" s="717"/>
      <c r="S21" s="717"/>
      <c r="T21" s="717"/>
      <c r="U21" s="717"/>
      <c r="V21" s="717"/>
      <c r="W21" s="717"/>
      <c r="X21" s="717"/>
    </row>
    <row r="22" spans="1:24">
      <c r="A22" s="446" t="s">
        <v>818</v>
      </c>
      <c r="B22" s="52"/>
      <c r="C22" s="52"/>
      <c r="D22" s="52"/>
      <c r="E22" s="52"/>
      <c r="F22" s="52"/>
      <c r="G22" s="52"/>
      <c r="H22" s="1995"/>
      <c r="I22" s="1995"/>
      <c r="J22" s="723"/>
      <c r="K22" s="724"/>
      <c r="M22" s="430" t="str">
        <f t="shared" si="0"/>
        <v>×</v>
      </c>
      <c r="N22" s="430" t="str">
        <f t="shared" si="1"/>
        <v>○</v>
      </c>
      <c r="P22" s="130"/>
      <c r="Q22" s="716"/>
      <c r="R22" s="717"/>
      <c r="S22" s="717"/>
      <c r="T22" s="717"/>
      <c r="U22" s="717"/>
      <c r="V22" s="717"/>
      <c r="W22" s="717"/>
      <c r="X22" s="717"/>
    </row>
    <row r="23" spans="1:24">
      <c r="A23" s="446" t="s">
        <v>819</v>
      </c>
      <c r="B23" s="52"/>
      <c r="C23" s="52"/>
      <c r="D23" s="52"/>
      <c r="E23" s="52"/>
      <c r="F23" s="52"/>
      <c r="G23" s="52"/>
      <c r="H23" s="1995"/>
      <c r="I23" s="1995"/>
      <c r="J23" s="723"/>
      <c r="K23" s="724"/>
      <c r="M23" s="430" t="str">
        <f t="shared" si="0"/>
        <v>×</v>
      </c>
      <c r="N23" s="430" t="str">
        <f t="shared" si="1"/>
        <v>○</v>
      </c>
      <c r="P23" s="130"/>
      <c r="Q23" s="716"/>
      <c r="R23" s="717"/>
      <c r="S23" s="717"/>
      <c r="T23" s="717"/>
      <c r="U23" s="717"/>
      <c r="V23" s="717"/>
      <c r="W23" s="717"/>
      <c r="X23" s="717"/>
    </row>
    <row r="24" spans="1:24">
      <c r="A24" s="446" t="s">
        <v>820</v>
      </c>
      <c r="B24" s="52"/>
      <c r="C24" s="52"/>
      <c r="D24" s="52"/>
      <c r="E24" s="52"/>
      <c r="F24" s="52"/>
      <c r="G24" s="52"/>
      <c r="H24" s="1995"/>
      <c r="I24" s="1995"/>
      <c r="J24" s="723"/>
      <c r="K24" s="724"/>
      <c r="M24" s="430" t="str">
        <f t="shared" si="0"/>
        <v>×</v>
      </c>
      <c r="N24" s="430" t="str">
        <f t="shared" si="1"/>
        <v>○</v>
      </c>
      <c r="P24" s="130"/>
      <c r="Q24" s="716"/>
      <c r="R24" s="717"/>
      <c r="S24" s="717"/>
      <c r="T24" s="717"/>
      <c r="U24" s="717"/>
      <c r="V24" s="717"/>
      <c r="W24" s="717"/>
      <c r="X24" s="717"/>
    </row>
    <row r="25" spans="1:24">
      <c r="A25" s="446" t="s">
        <v>821</v>
      </c>
      <c r="B25" s="52"/>
      <c r="C25" s="52"/>
      <c r="D25" s="52"/>
      <c r="E25" s="52"/>
      <c r="F25" s="52"/>
      <c r="G25" s="52"/>
      <c r="H25" s="1995"/>
      <c r="I25" s="1995"/>
      <c r="J25" s="723"/>
      <c r="K25" s="724"/>
      <c r="M25" s="430" t="str">
        <f t="shared" si="0"/>
        <v>×</v>
      </c>
      <c r="N25" s="430" t="str">
        <f t="shared" si="1"/>
        <v>○</v>
      </c>
      <c r="P25" s="130"/>
      <c r="Q25" s="716"/>
      <c r="R25" s="717"/>
      <c r="S25" s="717"/>
      <c r="T25" s="717"/>
      <c r="U25" s="717"/>
      <c r="V25" s="717"/>
      <c r="W25" s="717"/>
      <c r="X25" s="717"/>
    </row>
    <row r="26" spans="1:24">
      <c r="A26" s="446" t="s">
        <v>822</v>
      </c>
      <c r="B26" s="52"/>
      <c r="C26" s="52"/>
      <c r="D26" s="52"/>
      <c r="E26" s="52"/>
      <c r="F26" s="52"/>
      <c r="G26" s="52"/>
      <c r="H26" s="1995"/>
      <c r="I26" s="1995"/>
      <c r="J26" s="723"/>
      <c r="K26" s="724"/>
      <c r="M26" s="430" t="str">
        <f t="shared" si="0"/>
        <v>×</v>
      </c>
      <c r="N26" s="430" t="str">
        <f t="shared" si="1"/>
        <v>○</v>
      </c>
      <c r="P26" s="130"/>
      <c r="Q26" s="716"/>
      <c r="R26" s="717"/>
      <c r="S26" s="717"/>
      <c r="T26" s="717"/>
      <c r="U26" s="717"/>
      <c r="V26" s="717"/>
      <c r="W26" s="717"/>
      <c r="X26" s="717"/>
    </row>
    <row r="27" spans="1:24">
      <c r="A27" s="446" t="s">
        <v>823</v>
      </c>
      <c r="B27" s="52"/>
      <c r="C27" s="52"/>
      <c r="D27" s="52"/>
      <c r="E27" s="52"/>
      <c r="F27" s="52"/>
      <c r="G27" s="52"/>
      <c r="H27" s="1995"/>
      <c r="I27" s="1995"/>
      <c r="J27" s="723"/>
      <c r="K27" s="724"/>
      <c r="M27" s="430" t="str">
        <f t="shared" si="0"/>
        <v>×</v>
      </c>
      <c r="N27" s="430" t="str">
        <f t="shared" si="1"/>
        <v>○</v>
      </c>
      <c r="P27" s="130"/>
      <c r="Q27" s="716"/>
      <c r="R27" s="717"/>
      <c r="S27" s="717"/>
      <c r="T27" s="717"/>
      <c r="U27" s="717"/>
      <c r="V27" s="717"/>
      <c r="W27" s="717"/>
      <c r="X27" s="717"/>
    </row>
    <row r="28" spans="1:24">
      <c r="A28" s="446" t="s">
        <v>824</v>
      </c>
      <c r="B28" s="52"/>
      <c r="C28" s="52"/>
      <c r="D28" s="52"/>
      <c r="E28" s="52"/>
      <c r="F28" s="52"/>
      <c r="G28" s="52"/>
      <c r="H28" s="1995"/>
      <c r="I28" s="1995"/>
      <c r="J28" s="723"/>
      <c r="K28" s="724"/>
      <c r="M28" s="430" t="str">
        <f t="shared" si="0"/>
        <v>×</v>
      </c>
      <c r="N28" s="430" t="str">
        <f t="shared" si="1"/>
        <v>○</v>
      </c>
      <c r="P28" s="130"/>
      <c r="Q28" s="716"/>
      <c r="R28" s="717"/>
      <c r="S28" s="717"/>
      <c r="T28" s="717"/>
      <c r="U28" s="717"/>
      <c r="V28" s="717"/>
      <c r="W28" s="717"/>
      <c r="X28" s="717"/>
    </row>
    <row r="29" spans="1:24">
      <c r="A29" s="446" t="s">
        <v>825</v>
      </c>
      <c r="B29" s="52"/>
      <c r="C29" s="52"/>
      <c r="D29" s="52"/>
      <c r="E29" s="52"/>
      <c r="F29" s="52"/>
      <c r="G29" s="52"/>
      <c r="H29" s="1995"/>
      <c r="I29" s="1995"/>
      <c r="J29" s="723"/>
      <c r="K29" s="724"/>
      <c r="M29" s="430" t="str">
        <f t="shared" si="0"/>
        <v>×</v>
      </c>
      <c r="N29" s="430" t="str">
        <f t="shared" si="1"/>
        <v>○</v>
      </c>
      <c r="P29" s="130"/>
      <c r="Q29" s="716"/>
      <c r="R29" s="717"/>
      <c r="S29" s="717"/>
      <c r="T29" s="717"/>
      <c r="U29" s="717"/>
      <c r="V29" s="717"/>
      <c r="W29" s="717"/>
      <c r="X29" s="717"/>
    </row>
    <row r="30" spans="1:24">
      <c r="A30" s="446" t="s">
        <v>826</v>
      </c>
      <c r="B30" s="52"/>
      <c r="C30" s="52"/>
      <c r="D30" s="52"/>
      <c r="E30" s="52"/>
      <c r="F30" s="52"/>
      <c r="G30" s="52"/>
      <c r="H30" s="1995"/>
      <c r="I30" s="1995"/>
      <c r="J30" s="723"/>
      <c r="K30" s="724"/>
      <c r="M30" s="430" t="str">
        <f t="shared" si="0"/>
        <v>×</v>
      </c>
      <c r="N30" s="430" t="str">
        <f t="shared" si="1"/>
        <v>○</v>
      </c>
      <c r="P30" s="130"/>
      <c r="Q30" s="716"/>
      <c r="R30" s="717"/>
      <c r="S30" s="717"/>
      <c r="T30" s="717"/>
      <c r="U30" s="717"/>
      <c r="V30" s="717"/>
      <c r="W30" s="717"/>
      <c r="X30" s="717"/>
    </row>
    <row r="31" spans="1:24">
      <c r="A31" s="446" t="s">
        <v>827</v>
      </c>
      <c r="B31" s="52"/>
      <c r="C31" s="52"/>
      <c r="D31" s="52"/>
      <c r="E31" s="52"/>
      <c r="F31" s="52"/>
      <c r="G31" s="52"/>
      <c r="H31" s="1995"/>
      <c r="I31" s="1995"/>
      <c r="J31" s="723"/>
      <c r="K31" s="724"/>
      <c r="M31" s="430" t="str">
        <f>IF(COUNTBLANK(B31:G31)=0,"○","×")</f>
        <v>×</v>
      </c>
      <c r="N31" s="430" t="str">
        <f t="shared" ref="N31" si="2">IF(AND(COUNTIF(B31:F31,"◎")&gt;=1,J31=""),"×","○")</f>
        <v>○</v>
      </c>
      <c r="P31" s="130"/>
      <c r="Q31" s="716"/>
      <c r="R31" s="717"/>
      <c r="S31" s="717"/>
      <c r="T31" s="717"/>
      <c r="U31" s="717"/>
      <c r="V31" s="717"/>
      <c r="W31" s="717"/>
      <c r="X31" s="717"/>
    </row>
    <row r="32" spans="1:24">
      <c r="A32" s="446" t="s">
        <v>828</v>
      </c>
      <c r="B32" s="52"/>
      <c r="C32" s="52"/>
      <c r="D32" s="52"/>
      <c r="E32" s="52"/>
      <c r="F32" s="52"/>
      <c r="G32" s="52"/>
      <c r="H32" s="1995"/>
      <c r="I32" s="1995"/>
      <c r="J32" s="723"/>
      <c r="K32" s="724"/>
      <c r="M32" s="430" t="str">
        <f t="shared" si="0"/>
        <v>×</v>
      </c>
      <c r="N32" s="430" t="str">
        <f t="shared" si="1"/>
        <v>○</v>
      </c>
      <c r="P32" s="130"/>
      <c r="Q32" s="716"/>
      <c r="R32" s="717"/>
      <c r="S32" s="717"/>
      <c r="T32" s="717"/>
      <c r="U32" s="717"/>
      <c r="V32" s="717"/>
      <c r="W32" s="717"/>
      <c r="X32" s="717"/>
    </row>
    <row r="33" spans="1:24">
      <c r="A33" s="446" t="s">
        <v>829</v>
      </c>
      <c r="B33" s="52"/>
      <c r="C33" s="52"/>
      <c r="D33" s="447"/>
      <c r="E33" s="52"/>
      <c r="F33" s="52"/>
      <c r="G33" s="52"/>
      <c r="H33" s="1995"/>
      <c r="I33" s="1995"/>
      <c r="J33" s="723"/>
      <c r="K33" s="724"/>
      <c r="M33" s="448" t="str">
        <f>IF(OR(B33="",C33="",E33="",F33="",G33=""),"×","○")</f>
        <v>×</v>
      </c>
      <c r="N33" s="430" t="str">
        <f t="shared" si="1"/>
        <v>○</v>
      </c>
      <c r="P33" s="130"/>
      <c r="Q33" s="716"/>
      <c r="R33" s="717"/>
      <c r="S33" s="717"/>
      <c r="T33" s="717"/>
      <c r="U33" s="717"/>
      <c r="V33" s="717"/>
      <c r="W33" s="717"/>
      <c r="X33" s="717"/>
    </row>
    <row r="34" spans="1:24">
      <c r="A34" s="446" t="s">
        <v>830</v>
      </c>
      <c r="B34" s="52"/>
      <c r="C34" s="52"/>
      <c r="D34" s="52"/>
      <c r="E34" s="52"/>
      <c r="F34" s="52"/>
      <c r="G34" s="52"/>
      <c r="H34" s="1995"/>
      <c r="I34" s="1995"/>
      <c r="J34" s="723"/>
      <c r="K34" s="724"/>
      <c r="M34" s="430" t="str">
        <f t="shared" si="0"/>
        <v>×</v>
      </c>
      <c r="N34" s="430" t="str">
        <f t="shared" si="1"/>
        <v>○</v>
      </c>
      <c r="P34" s="130"/>
      <c r="Q34" s="716"/>
      <c r="R34" s="717"/>
      <c r="S34" s="717"/>
      <c r="T34" s="717"/>
      <c r="U34" s="717"/>
      <c r="V34" s="717"/>
      <c r="W34" s="717"/>
      <c r="X34" s="717"/>
    </row>
    <row r="35" spans="1:24">
      <c r="A35" s="446" t="s">
        <v>831</v>
      </c>
      <c r="B35" s="52"/>
      <c r="C35" s="52"/>
      <c r="D35" s="52"/>
      <c r="E35" s="52"/>
      <c r="F35" s="52"/>
      <c r="G35" s="52"/>
      <c r="H35" s="1995"/>
      <c r="I35" s="1995"/>
      <c r="J35" s="723"/>
      <c r="K35" s="724"/>
      <c r="M35" s="430" t="str">
        <f t="shared" si="0"/>
        <v>×</v>
      </c>
      <c r="N35" s="430" t="str">
        <f t="shared" si="1"/>
        <v>○</v>
      </c>
      <c r="P35" s="130"/>
      <c r="Q35" s="716"/>
      <c r="R35" s="717"/>
      <c r="S35" s="717"/>
      <c r="T35" s="717"/>
      <c r="U35" s="717"/>
      <c r="V35" s="717"/>
      <c r="W35" s="717"/>
      <c r="X35" s="717"/>
    </row>
    <row r="36" spans="1:24">
      <c r="A36" s="446" t="s">
        <v>832</v>
      </c>
      <c r="B36" s="52"/>
      <c r="C36" s="52"/>
      <c r="D36" s="52"/>
      <c r="E36" s="52"/>
      <c r="F36" s="52"/>
      <c r="G36" s="52"/>
      <c r="H36" s="1995"/>
      <c r="I36" s="1995"/>
      <c r="J36" s="723"/>
      <c r="K36" s="724"/>
      <c r="M36" s="430" t="str">
        <f t="shared" si="0"/>
        <v>×</v>
      </c>
      <c r="N36" s="430" t="str">
        <f t="shared" si="1"/>
        <v>○</v>
      </c>
      <c r="P36" s="130"/>
      <c r="Q36" s="716"/>
      <c r="R36" s="717"/>
      <c r="S36" s="717"/>
      <c r="T36" s="717"/>
      <c r="U36" s="717"/>
      <c r="V36" s="717"/>
      <c r="W36" s="717"/>
      <c r="X36" s="717"/>
    </row>
    <row r="37" spans="1:24">
      <c r="A37" s="446" t="s">
        <v>833</v>
      </c>
      <c r="B37" s="52"/>
      <c r="C37" s="52"/>
      <c r="D37" s="52"/>
      <c r="E37" s="52"/>
      <c r="F37" s="52"/>
      <c r="G37" s="52"/>
      <c r="H37" s="1995"/>
      <c r="I37" s="1995"/>
      <c r="J37" s="723"/>
      <c r="K37" s="724"/>
      <c r="M37" s="430" t="str">
        <f t="shared" si="0"/>
        <v>×</v>
      </c>
      <c r="N37" s="430" t="str">
        <f t="shared" si="1"/>
        <v>○</v>
      </c>
      <c r="P37" s="130"/>
      <c r="Q37" s="716"/>
      <c r="R37" s="717"/>
      <c r="S37" s="717"/>
      <c r="T37" s="717"/>
      <c r="U37" s="717"/>
      <c r="V37" s="717"/>
      <c r="W37" s="717"/>
      <c r="X37" s="717"/>
    </row>
    <row r="38" spans="1:24">
      <c r="A38" s="446" t="s">
        <v>834</v>
      </c>
      <c r="B38" s="52"/>
      <c r="C38" s="52"/>
      <c r="D38" s="52"/>
      <c r="E38" s="52"/>
      <c r="F38" s="52"/>
      <c r="G38" s="52"/>
      <c r="H38" s="1995"/>
      <c r="I38" s="1995"/>
      <c r="J38" s="723"/>
      <c r="K38" s="724"/>
      <c r="M38" s="430" t="str">
        <f t="shared" si="0"/>
        <v>×</v>
      </c>
      <c r="N38" s="430" t="str">
        <f t="shared" si="1"/>
        <v>○</v>
      </c>
      <c r="P38" s="130"/>
      <c r="Q38" s="716"/>
      <c r="R38" s="717"/>
      <c r="S38" s="717"/>
      <c r="T38" s="717"/>
      <c r="U38" s="717"/>
      <c r="V38" s="717"/>
      <c r="W38" s="717"/>
      <c r="X38" s="717"/>
    </row>
    <row r="39" spans="1:24">
      <c r="A39" s="446" t="s">
        <v>835</v>
      </c>
      <c r="B39" s="52"/>
      <c r="C39" s="52"/>
      <c r="D39" s="52"/>
      <c r="E39" s="52"/>
      <c r="F39" s="52"/>
      <c r="G39" s="52"/>
      <c r="H39" s="1995"/>
      <c r="I39" s="1995"/>
      <c r="J39" s="723"/>
      <c r="K39" s="724"/>
      <c r="M39" s="430" t="str">
        <f t="shared" si="0"/>
        <v>×</v>
      </c>
      <c r="N39" s="430" t="str">
        <f t="shared" si="1"/>
        <v>○</v>
      </c>
      <c r="P39" s="130"/>
      <c r="Q39" s="716"/>
      <c r="R39" s="717"/>
      <c r="S39" s="717"/>
      <c r="T39" s="717"/>
      <c r="U39" s="717"/>
      <c r="V39" s="717"/>
      <c r="W39" s="717"/>
      <c r="X39" s="717"/>
    </row>
    <row r="40" spans="1:24">
      <c r="A40" s="446" t="s">
        <v>836</v>
      </c>
      <c r="B40" s="52"/>
      <c r="C40" s="52"/>
      <c r="D40" s="52"/>
      <c r="E40" s="52"/>
      <c r="F40" s="52"/>
      <c r="G40" s="52"/>
      <c r="H40" s="1995"/>
      <c r="I40" s="1995"/>
      <c r="J40" s="723"/>
      <c r="K40" s="724"/>
      <c r="M40" s="430" t="str">
        <f t="shared" si="0"/>
        <v>×</v>
      </c>
      <c r="N40" s="430" t="str">
        <f t="shared" si="1"/>
        <v>○</v>
      </c>
      <c r="P40" s="130"/>
      <c r="Q40" s="716"/>
      <c r="R40" s="717"/>
      <c r="S40" s="717"/>
      <c r="T40" s="717"/>
      <c r="U40" s="717"/>
      <c r="V40" s="717"/>
      <c r="W40" s="717"/>
      <c r="X40" s="717"/>
    </row>
    <row r="41" spans="1:24">
      <c r="A41" s="446" t="s">
        <v>837</v>
      </c>
      <c r="B41" s="52"/>
      <c r="C41" s="52"/>
      <c r="D41" s="52"/>
      <c r="E41" s="52"/>
      <c r="F41" s="52"/>
      <c r="G41" s="52"/>
      <c r="H41" s="1995"/>
      <c r="I41" s="1995"/>
      <c r="J41" s="723"/>
      <c r="K41" s="724"/>
      <c r="M41" s="430" t="str">
        <f>IF(COUNTBLANK(B41:G41)=0,"○","×")</f>
        <v>×</v>
      </c>
      <c r="N41" s="430" t="str">
        <f t="shared" si="1"/>
        <v>○</v>
      </c>
      <c r="P41" s="130"/>
      <c r="Q41" s="716"/>
      <c r="R41" s="717"/>
      <c r="S41" s="717"/>
      <c r="T41" s="717"/>
      <c r="U41" s="717"/>
      <c r="V41" s="717"/>
      <c r="W41" s="717"/>
      <c r="X41" s="717"/>
    </row>
    <row r="42" spans="1:24">
      <c r="A42" s="446" t="s">
        <v>838</v>
      </c>
      <c r="B42" s="52"/>
      <c r="C42" s="52"/>
      <c r="D42" s="447"/>
      <c r="E42" s="52"/>
      <c r="F42" s="52"/>
      <c r="G42" s="52"/>
      <c r="H42" s="1995"/>
      <c r="I42" s="1995"/>
      <c r="J42" s="723"/>
      <c r="K42" s="724"/>
      <c r="M42" s="448" t="str">
        <f>IF(OR(B42="",C42="",E42="",F42="",G42=""),"×","○")</f>
        <v>×</v>
      </c>
      <c r="N42" s="430" t="str">
        <f t="shared" si="1"/>
        <v>○</v>
      </c>
      <c r="P42" s="130"/>
      <c r="Q42" s="716"/>
      <c r="R42" s="717"/>
      <c r="S42" s="717"/>
      <c r="T42" s="717"/>
      <c r="U42" s="717"/>
      <c r="V42" s="717"/>
      <c r="W42" s="717"/>
      <c r="X42" s="717"/>
    </row>
    <row r="43" spans="1:24">
      <c r="A43" s="446" t="s">
        <v>839</v>
      </c>
      <c r="B43" s="52"/>
      <c r="C43" s="52"/>
      <c r="D43" s="52"/>
      <c r="E43" s="52"/>
      <c r="F43" s="52"/>
      <c r="G43" s="52"/>
      <c r="H43" s="1995" t="s">
        <v>840</v>
      </c>
      <c r="I43" s="1995"/>
      <c r="J43" s="723"/>
      <c r="K43" s="724"/>
      <c r="M43" s="430" t="str">
        <f t="shared" si="0"/>
        <v>×</v>
      </c>
      <c r="N43" s="430" t="str">
        <f t="shared" si="1"/>
        <v>○</v>
      </c>
      <c r="P43" s="130"/>
      <c r="Q43" s="716"/>
      <c r="R43" s="717"/>
      <c r="S43" s="717"/>
      <c r="T43" s="717"/>
      <c r="U43" s="717"/>
      <c r="V43" s="717"/>
      <c r="W43" s="717"/>
      <c r="X43" s="717"/>
    </row>
    <row r="44" spans="1:24">
      <c r="A44" s="446" t="s">
        <v>841</v>
      </c>
      <c r="B44" s="52"/>
      <c r="C44" s="52"/>
      <c r="D44" s="52"/>
      <c r="E44" s="52"/>
      <c r="F44" s="52"/>
      <c r="G44" s="52"/>
      <c r="H44" s="1995"/>
      <c r="I44" s="1995"/>
      <c r="J44" s="723"/>
      <c r="K44" s="724"/>
      <c r="M44" s="430" t="str">
        <f t="shared" si="0"/>
        <v>×</v>
      </c>
      <c r="N44" s="430" t="str">
        <f t="shared" si="1"/>
        <v>○</v>
      </c>
      <c r="P44" s="130"/>
      <c r="Q44" s="716"/>
      <c r="R44" s="717"/>
      <c r="S44" s="717"/>
      <c r="T44" s="717"/>
      <c r="U44" s="717"/>
      <c r="V44" s="717"/>
      <c r="W44" s="717"/>
      <c r="X44" s="717"/>
    </row>
    <row r="45" spans="1:24">
      <c r="A45" s="446" t="s">
        <v>842</v>
      </c>
      <c r="B45" s="52"/>
      <c r="C45" s="52"/>
      <c r="D45" s="52"/>
      <c r="E45" s="52"/>
      <c r="F45" s="52"/>
      <c r="G45" s="52"/>
      <c r="H45" s="1995" t="s">
        <v>843</v>
      </c>
      <c r="I45" s="1995"/>
      <c r="J45" s="723"/>
      <c r="K45" s="724"/>
      <c r="M45" s="430" t="str">
        <f t="shared" si="0"/>
        <v>×</v>
      </c>
      <c r="N45" s="430" t="str">
        <f t="shared" si="1"/>
        <v>○</v>
      </c>
      <c r="P45" s="130"/>
      <c r="Q45" s="716"/>
      <c r="R45" s="717"/>
      <c r="S45" s="717"/>
      <c r="T45" s="717"/>
      <c r="U45" s="717"/>
      <c r="V45" s="717"/>
      <c r="W45" s="717"/>
      <c r="X45" s="717"/>
    </row>
    <row r="46" spans="1:24">
      <c r="A46" s="446" t="s">
        <v>844</v>
      </c>
      <c r="B46" s="52"/>
      <c r="C46" s="52"/>
      <c r="D46" s="52"/>
      <c r="E46" s="52"/>
      <c r="F46" s="52"/>
      <c r="G46" s="52"/>
      <c r="H46" s="1995"/>
      <c r="I46" s="1995"/>
      <c r="J46" s="723"/>
      <c r="K46" s="724"/>
      <c r="M46" s="430" t="str">
        <f t="shared" si="0"/>
        <v>×</v>
      </c>
      <c r="N46" s="430" t="str">
        <f t="shared" si="1"/>
        <v>○</v>
      </c>
      <c r="P46" s="130"/>
      <c r="Q46" s="716"/>
      <c r="R46" s="717"/>
      <c r="S46" s="717"/>
      <c r="T46" s="717"/>
      <c r="U46" s="717"/>
      <c r="V46" s="717"/>
      <c r="W46" s="717"/>
      <c r="X46" s="717"/>
    </row>
    <row r="47" spans="1:24">
      <c r="A47" s="446" t="s">
        <v>845</v>
      </c>
      <c r="B47" s="52"/>
      <c r="C47" s="52"/>
      <c r="D47" s="52"/>
      <c r="E47" s="52"/>
      <c r="F47" s="52"/>
      <c r="G47" s="52"/>
      <c r="H47" s="1995" t="s">
        <v>840</v>
      </c>
      <c r="I47" s="1995"/>
      <c r="J47" s="723"/>
      <c r="K47" s="724"/>
      <c r="M47" s="430" t="str">
        <f t="shared" si="0"/>
        <v>×</v>
      </c>
      <c r="N47" s="430" t="str">
        <f t="shared" si="1"/>
        <v>○</v>
      </c>
      <c r="P47" s="130"/>
      <c r="Q47" s="716"/>
      <c r="R47" s="717"/>
      <c r="S47" s="717"/>
      <c r="T47" s="717"/>
      <c r="U47" s="717"/>
      <c r="V47" s="717"/>
      <c r="W47" s="717"/>
      <c r="X47" s="717"/>
    </row>
    <row r="48" spans="1:24">
      <c r="A48" s="446" t="s">
        <v>846</v>
      </c>
      <c r="B48" s="52"/>
      <c r="C48" s="52"/>
      <c r="D48" s="447"/>
      <c r="E48" s="52"/>
      <c r="F48" s="52"/>
      <c r="G48" s="52"/>
      <c r="H48" s="1996"/>
      <c r="I48" s="1996"/>
      <c r="J48" s="723"/>
      <c r="K48" s="724"/>
      <c r="M48" s="448" t="str">
        <f>IF(OR(B48="",C48="",E48="",F48="",G48=""),"×","○")</f>
        <v>×</v>
      </c>
      <c r="N48" s="430" t="str">
        <f t="shared" si="1"/>
        <v>○</v>
      </c>
      <c r="P48" s="130"/>
      <c r="Q48" s="716"/>
      <c r="R48" s="717"/>
      <c r="S48" s="717"/>
      <c r="T48" s="717"/>
      <c r="U48" s="717"/>
      <c r="V48" s="717"/>
      <c r="W48" s="717"/>
      <c r="X48" s="717"/>
    </row>
    <row r="49" spans="1:24">
      <c r="A49" s="446" t="s">
        <v>847</v>
      </c>
      <c r="B49" s="52"/>
      <c r="C49" s="52"/>
      <c r="D49" s="52"/>
      <c r="E49" s="52"/>
      <c r="F49" s="52"/>
      <c r="G49" s="52"/>
      <c r="H49" s="1996"/>
      <c r="I49" s="1996"/>
      <c r="J49" s="723"/>
      <c r="K49" s="724"/>
      <c r="M49" s="430" t="str">
        <f t="shared" si="0"/>
        <v>×</v>
      </c>
      <c r="N49" s="430" t="str">
        <f t="shared" si="1"/>
        <v>○</v>
      </c>
      <c r="P49" s="130"/>
      <c r="Q49" s="716"/>
      <c r="R49" s="717"/>
      <c r="S49" s="717"/>
      <c r="T49" s="717"/>
      <c r="U49" s="717"/>
      <c r="V49" s="717"/>
      <c r="W49" s="717"/>
      <c r="X49" s="717"/>
    </row>
    <row r="50" spans="1:24">
      <c r="A50" s="446" t="s">
        <v>848</v>
      </c>
      <c r="B50" s="52"/>
      <c r="C50" s="52"/>
      <c r="D50" s="52"/>
      <c r="E50" s="52"/>
      <c r="F50" s="52"/>
      <c r="G50" s="52"/>
      <c r="H50" s="1995"/>
      <c r="I50" s="1995"/>
      <c r="J50" s="723"/>
      <c r="K50" s="724"/>
      <c r="M50" s="430" t="str">
        <f t="shared" si="0"/>
        <v>×</v>
      </c>
      <c r="N50" s="430" t="str">
        <f t="shared" si="1"/>
        <v>○</v>
      </c>
      <c r="P50" s="130"/>
      <c r="Q50" s="716"/>
      <c r="R50" s="717"/>
      <c r="S50" s="717"/>
      <c r="T50" s="717"/>
      <c r="U50" s="717"/>
      <c r="V50" s="717"/>
      <c r="W50" s="717"/>
      <c r="X50" s="717"/>
    </row>
    <row r="51" spans="1:24">
      <c r="A51" s="446" t="s">
        <v>849</v>
      </c>
      <c r="B51" s="52"/>
      <c r="C51" s="52"/>
      <c r="D51" s="447"/>
      <c r="E51" s="52"/>
      <c r="F51" s="52"/>
      <c r="G51" s="52"/>
      <c r="H51" s="1995"/>
      <c r="I51" s="1995"/>
      <c r="J51" s="723"/>
      <c r="K51" s="724"/>
      <c r="M51" s="448" t="str">
        <f>IF(OR(B51="",C51="",E51="",F51="",G51=""),"×","○")</f>
        <v>×</v>
      </c>
      <c r="N51" s="430" t="str">
        <f t="shared" si="1"/>
        <v>○</v>
      </c>
      <c r="P51" s="130"/>
      <c r="Q51" s="716"/>
      <c r="R51" s="717"/>
      <c r="S51" s="717"/>
      <c r="T51" s="717"/>
      <c r="U51" s="717"/>
      <c r="V51" s="717"/>
      <c r="W51" s="717"/>
      <c r="X51" s="717"/>
    </row>
    <row r="52" spans="1:24">
      <c r="A52" s="446" t="s">
        <v>850</v>
      </c>
      <c r="B52" s="52"/>
      <c r="C52" s="52"/>
      <c r="D52" s="52"/>
      <c r="E52" s="52"/>
      <c r="F52" s="52"/>
      <c r="G52" s="52"/>
      <c r="H52" s="1995"/>
      <c r="I52" s="1995"/>
      <c r="J52" s="723"/>
      <c r="K52" s="724"/>
      <c r="M52" s="430" t="str">
        <f>IF(COUNTBLANK(B52:G52)=0,"○","×")</f>
        <v>×</v>
      </c>
      <c r="N52" s="430" t="str">
        <f t="shared" si="1"/>
        <v>○</v>
      </c>
      <c r="P52" s="130"/>
      <c r="Q52" s="716"/>
      <c r="R52" s="717"/>
      <c r="S52" s="717"/>
      <c r="T52" s="717"/>
      <c r="U52" s="717"/>
      <c r="V52" s="717"/>
      <c r="W52" s="717"/>
      <c r="X52" s="717"/>
    </row>
    <row r="53" spans="1:24">
      <c r="A53" s="446" t="s">
        <v>851</v>
      </c>
      <c r="B53" s="52"/>
      <c r="C53" s="52"/>
      <c r="D53" s="52"/>
      <c r="E53" s="52"/>
      <c r="F53" s="52"/>
      <c r="G53" s="52"/>
      <c r="H53" s="1995"/>
      <c r="I53" s="1995"/>
      <c r="J53" s="723"/>
      <c r="K53" s="724"/>
      <c r="M53" s="430" t="str">
        <f t="shared" si="0"/>
        <v>×</v>
      </c>
      <c r="N53" s="430" t="str">
        <f t="shared" si="1"/>
        <v>○</v>
      </c>
      <c r="P53" s="130"/>
      <c r="Q53" s="716"/>
      <c r="R53" s="717"/>
      <c r="S53" s="717"/>
      <c r="T53" s="717"/>
      <c r="U53" s="717"/>
      <c r="V53" s="717"/>
      <c r="W53" s="717"/>
      <c r="X53" s="717"/>
    </row>
    <row r="54" spans="1:24">
      <c r="A54" s="446" t="s">
        <v>852</v>
      </c>
      <c r="B54" s="52"/>
      <c r="C54" s="52"/>
      <c r="D54" s="52"/>
      <c r="E54" s="52"/>
      <c r="F54" s="52"/>
      <c r="G54" s="52"/>
      <c r="H54" s="1995" t="s">
        <v>853</v>
      </c>
      <c r="I54" s="1995"/>
      <c r="J54" s="723"/>
      <c r="K54" s="724"/>
      <c r="M54" s="430" t="str">
        <f t="shared" si="0"/>
        <v>×</v>
      </c>
      <c r="N54" s="430" t="str">
        <f t="shared" si="1"/>
        <v>○</v>
      </c>
      <c r="P54" s="130"/>
      <c r="Q54" s="716"/>
      <c r="R54" s="717"/>
      <c r="S54" s="717"/>
      <c r="T54" s="717"/>
      <c r="U54" s="717"/>
      <c r="V54" s="717"/>
      <c r="W54" s="717"/>
      <c r="X54" s="717"/>
    </row>
    <row r="55" spans="1:24">
      <c r="A55" s="446" t="s">
        <v>854</v>
      </c>
      <c r="B55" s="52"/>
      <c r="C55" s="52"/>
      <c r="D55" s="52"/>
      <c r="E55" s="52"/>
      <c r="F55" s="52"/>
      <c r="G55" s="52"/>
      <c r="H55" s="1995"/>
      <c r="I55" s="1995"/>
      <c r="J55" s="723"/>
      <c r="K55" s="724"/>
      <c r="M55" s="430" t="str">
        <f t="shared" si="0"/>
        <v>×</v>
      </c>
      <c r="N55" s="430" t="str">
        <f t="shared" si="1"/>
        <v>○</v>
      </c>
      <c r="P55" s="130"/>
      <c r="Q55" s="716"/>
      <c r="R55" s="717"/>
      <c r="S55" s="717"/>
      <c r="T55" s="717"/>
      <c r="U55" s="717"/>
      <c r="V55" s="717"/>
      <c r="W55" s="717"/>
      <c r="X55" s="717"/>
    </row>
    <row r="56" spans="1:24">
      <c r="A56" s="446" t="s">
        <v>855</v>
      </c>
      <c r="B56" s="52"/>
      <c r="C56" s="52"/>
      <c r="D56" s="52"/>
      <c r="E56" s="52"/>
      <c r="F56" s="52"/>
      <c r="G56" s="52"/>
      <c r="H56" s="1995"/>
      <c r="I56" s="1995"/>
      <c r="J56" s="723"/>
      <c r="K56" s="724"/>
      <c r="M56" s="430" t="str">
        <f t="shared" si="0"/>
        <v>×</v>
      </c>
      <c r="N56" s="430" t="str">
        <f t="shared" si="1"/>
        <v>○</v>
      </c>
      <c r="P56" s="130"/>
      <c r="Q56" s="716"/>
      <c r="R56" s="717"/>
      <c r="S56" s="717"/>
      <c r="T56" s="717"/>
      <c r="U56" s="717"/>
      <c r="V56" s="717"/>
      <c r="W56" s="717"/>
      <c r="X56" s="717"/>
    </row>
    <row r="57" spans="1:24">
      <c r="A57" s="446" t="s">
        <v>856</v>
      </c>
      <c r="B57" s="52"/>
      <c r="C57" s="52"/>
      <c r="D57" s="52"/>
      <c r="E57" s="52"/>
      <c r="F57" s="52"/>
      <c r="G57" s="52"/>
      <c r="H57" s="1995"/>
      <c r="I57" s="1995"/>
      <c r="J57" s="723"/>
      <c r="K57" s="724"/>
      <c r="M57" s="430" t="str">
        <f t="shared" si="0"/>
        <v>×</v>
      </c>
      <c r="N57" s="430" t="str">
        <f t="shared" si="1"/>
        <v>○</v>
      </c>
      <c r="P57" s="130"/>
      <c r="Q57" s="716"/>
      <c r="R57" s="717"/>
      <c r="S57" s="717"/>
      <c r="T57" s="717"/>
      <c r="U57" s="717"/>
      <c r="V57" s="717"/>
      <c r="W57" s="717"/>
      <c r="X57" s="717"/>
    </row>
    <row r="58" spans="1:24">
      <c r="A58" s="446" t="s">
        <v>857</v>
      </c>
      <c r="B58" s="52"/>
      <c r="C58" s="52"/>
      <c r="D58" s="52"/>
      <c r="E58" s="52"/>
      <c r="F58" s="52"/>
      <c r="G58" s="52"/>
      <c r="H58" s="1995"/>
      <c r="I58" s="1995"/>
      <c r="J58" s="723"/>
      <c r="K58" s="724"/>
      <c r="M58" s="430" t="str">
        <f t="shared" si="0"/>
        <v>×</v>
      </c>
      <c r="N58" s="430" t="str">
        <f t="shared" si="1"/>
        <v>○</v>
      </c>
      <c r="P58" s="130"/>
      <c r="Q58" s="716"/>
      <c r="R58" s="717"/>
      <c r="S58" s="717"/>
      <c r="T58" s="717"/>
      <c r="U58" s="717"/>
      <c r="V58" s="717"/>
      <c r="W58" s="717"/>
      <c r="X58" s="717"/>
    </row>
    <row r="59" spans="1:24">
      <c r="A59" s="446" t="s">
        <v>858</v>
      </c>
      <c r="B59" s="52"/>
      <c r="C59" s="52"/>
      <c r="D59" s="52"/>
      <c r="E59" s="52"/>
      <c r="F59" s="52"/>
      <c r="G59" s="52"/>
      <c r="H59" s="1995"/>
      <c r="I59" s="1995"/>
      <c r="J59" s="723"/>
      <c r="K59" s="724"/>
      <c r="M59" s="430" t="str">
        <f t="shared" si="0"/>
        <v>×</v>
      </c>
      <c r="N59" s="430" t="str">
        <f t="shared" si="1"/>
        <v>○</v>
      </c>
      <c r="P59" s="130"/>
      <c r="Q59" s="716"/>
      <c r="R59" s="717"/>
      <c r="S59" s="717"/>
      <c r="T59" s="717"/>
      <c r="U59" s="717"/>
      <c r="V59" s="717"/>
      <c r="W59" s="717"/>
      <c r="X59" s="717"/>
    </row>
    <row r="60" spans="1:24">
      <c r="A60" s="446" t="s">
        <v>859</v>
      </c>
      <c r="B60" s="52"/>
      <c r="C60" s="52"/>
      <c r="D60" s="447"/>
      <c r="E60" s="52"/>
      <c r="F60" s="52"/>
      <c r="G60" s="52"/>
      <c r="H60" s="1995"/>
      <c r="I60" s="1995"/>
      <c r="J60" s="723"/>
      <c r="K60" s="724"/>
      <c r="M60" s="448" t="str">
        <f>IF(OR(B60="",C60="",E60="",F60="",G60=""),"×","○")</f>
        <v>×</v>
      </c>
      <c r="N60" s="430" t="str">
        <f t="shared" si="1"/>
        <v>○</v>
      </c>
      <c r="P60" s="130"/>
      <c r="Q60" s="716"/>
      <c r="R60" s="717"/>
      <c r="S60" s="717"/>
      <c r="T60" s="717"/>
      <c r="U60" s="717"/>
      <c r="V60" s="717"/>
      <c r="W60" s="717"/>
      <c r="X60" s="717"/>
    </row>
    <row r="61" spans="1:24">
      <c r="A61" s="449" t="s">
        <v>860</v>
      </c>
      <c r="B61" s="52"/>
      <c r="C61" s="52"/>
      <c r="D61" s="447"/>
      <c r="E61" s="52"/>
      <c r="F61" s="52"/>
      <c r="G61" s="52"/>
      <c r="H61" s="1995"/>
      <c r="I61" s="1995"/>
      <c r="J61" s="723"/>
      <c r="K61" s="724"/>
      <c r="L61" s="450"/>
      <c r="M61" s="448" t="str">
        <f>IF(OR(B61="",C61="",E61="",F61="",G61=""),"×","○")</f>
        <v>×</v>
      </c>
      <c r="N61" s="430" t="str">
        <f t="shared" si="1"/>
        <v>○</v>
      </c>
      <c r="P61" s="130"/>
      <c r="Q61" s="716"/>
      <c r="R61" s="717"/>
      <c r="S61" s="717"/>
      <c r="T61" s="717"/>
      <c r="U61" s="717"/>
      <c r="V61" s="717"/>
      <c r="W61" s="717"/>
      <c r="X61" s="717"/>
    </row>
    <row r="62" spans="1:24">
      <c r="A62" s="446" t="s">
        <v>861</v>
      </c>
      <c r="B62" s="52"/>
      <c r="C62" s="52"/>
      <c r="D62" s="52"/>
      <c r="E62" s="52"/>
      <c r="F62" s="52"/>
      <c r="G62" s="52"/>
      <c r="H62" s="1995"/>
      <c r="I62" s="1995"/>
      <c r="J62" s="723"/>
      <c r="K62" s="724"/>
      <c r="L62" s="450"/>
      <c r="M62" s="430" t="str">
        <f t="shared" si="0"/>
        <v>×</v>
      </c>
      <c r="N62" s="430" t="str">
        <f t="shared" si="1"/>
        <v>○</v>
      </c>
      <c r="P62" s="130"/>
      <c r="Q62" s="716"/>
      <c r="R62" s="717"/>
      <c r="S62" s="717"/>
      <c r="T62" s="717"/>
      <c r="U62" s="717"/>
      <c r="V62" s="717"/>
      <c r="W62" s="717"/>
      <c r="X62" s="717"/>
    </row>
    <row r="63" spans="1:24">
      <c r="A63" s="446" t="s">
        <v>862</v>
      </c>
      <c r="B63" s="52"/>
      <c r="C63" s="52"/>
      <c r="D63" s="52"/>
      <c r="E63" s="52"/>
      <c r="F63" s="52"/>
      <c r="G63" s="52"/>
      <c r="H63" s="1995"/>
      <c r="I63" s="1995"/>
      <c r="J63" s="723"/>
      <c r="K63" s="724"/>
      <c r="L63" s="450"/>
      <c r="M63" s="430" t="str">
        <f t="shared" si="0"/>
        <v>×</v>
      </c>
      <c r="N63" s="430" t="str">
        <f t="shared" si="1"/>
        <v>○</v>
      </c>
      <c r="P63" s="130"/>
      <c r="Q63" s="716"/>
      <c r="R63" s="717"/>
      <c r="S63" s="717"/>
      <c r="T63" s="717"/>
      <c r="U63" s="717"/>
      <c r="V63" s="717"/>
      <c r="W63" s="717"/>
      <c r="X63" s="717"/>
    </row>
    <row r="64" spans="1:24">
      <c r="A64" s="446" t="s">
        <v>863</v>
      </c>
      <c r="B64" s="52"/>
      <c r="C64" s="52"/>
      <c r="D64" s="52"/>
      <c r="E64" s="52"/>
      <c r="F64" s="52"/>
      <c r="G64" s="52"/>
      <c r="H64" s="1995"/>
      <c r="I64" s="1995"/>
      <c r="J64" s="723"/>
      <c r="K64" s="724"/>
      <c r="L64" s="450"/>
      <c r="M64" s="430" t="str">
        <f t="shared" si="0"/>
        <v>×</v>
      </c>
      <c r="N64" s="430" t="str">
        <f t="shared" si="1"/>
        <v>○</v>
      </c>
      <c r="P64" s="130"/>
      <c r="Q64" s="716"/>
      <c r="R64" s="717"/>
      <c r="S64" s="717"/>
      <c r="T64" s="717"/>
      <c r="U64" s="717"/>
      <c r="V64" s="717"/>
      <c r="W64" s="717"/>
      <c r="X64" s="717"/>
    </row>
    <row r="65" spans="1:24">
      <c r="A65" s="446" t="s">
        <v>864</v>
      </c>
      <c r="B65" s="52"/>
      <c r="C65" s="52"/>
      <c r="D65" s="52"/>
      <c r="E65" s="52"/>
      <c r="F65" s="52"/>
      <c r="G65" s="52"/>
      <c r="H65" s="1995"/>
      <c r="I65" s="1995"/>
      <c r="J65" s="723"/>
      <c r="K65" s="724"/>
      <c r="L65" s="450"/>
      <c r="M65" s="430" t="str">
        <f>IF(COUNTBLANK(B65:G65)=0,"○","×")</f>
        <v>×</v>
      </c>
      <c r="N65" s="430" t="str">
        <f t="shared" ref="N65" si="3">IF(AND(COUNTIF(B65:F65,"◎")&gt;=1,J65=""),"×","○")</f>
        <v>○</v>
      </c>
      <c r="P65" s="130"/>
      <c r="Q65" s="716"/>
      <c r="R65" s="717"/>
      <c r="S65" s="717"/>
      <c r="T65" s="717"/>
      <c r="U65" s="717"/>
      <c r="V65" s="717"/>
      <c r="W65" s="717"/>
      <c r="X65" s="717"/>
    </row>
    <row r="66" spans="1:24">
      <c r="A66" s="446" t="s">
        <v>865</v>
      </c>
      <c r="B66" s="52"/>
      <c r="C66" s="52"/>
      <c r="D66" s="52"/>
      <c r="E66" s="52"/>
      <c r="F66" s="52"/>
      <c r="G66" s="52"/>
      <c r="H66" s="1995"/>
      <c r="I66" s="1995"/>
      <c r="J66" s="723"/>
      <c r="K66" s="724"/>
      <c r="L66" s="450"/>
      <c r="M66" s="430" t="str">
        <f t="shared" si="0"/>
        <v>×</v>
      </c>
      <c r="N66" s="430" t="str">
        <f t="shared" si="1"/>
        <v>○</v>
      </c>
      <c r="P66" s="130"/>
      <c r="Q66" s="716"/>
      <c r="R66" s="717"/>
      <c r="S66" s="717"/>
      <c r="T66" s="717"/>
      <c r="U66" s="717"/>
      <c r="V66" s="717"/>
      <c r="W66" s="717"/>
      <c r="X66" s="717"/>
    </row>
    <row r="67" spans="1:24">
      <c r="A67" s="446" t="s">
        <v>866</v>
      </c>
      <c r="B67" s="52"/>
      <c r="C67" s="52"/>
      <c r="D67" s="52"/>
      <c r="E67" s="52"/>
      <c r="F67" s="52"/>
      <c r="G67" s="52"/>
      <c r="H67" s="1995"/>
      <c r="I67" s="1995"/>
      <c r="J67" s="723"/>
      <c r="K67" s="724"/>
      <c r="L67" s="450"/>
      <c r="M67" s="430" t="str">
        <f t="shared" si="0"/>
        <v>×</v>
      </c>
      <c r="N67" s="430" t="str">
        <f t="shared" si="1"/>
        <v>○</v>
      </c>
      <c r="P67" s="130"/>
      <c r="Q67" s="716"/>
      <c r="R67" s="717"/>
      <c r="S67" s="717"/>
      <c r="T67" s="717"/>
      <c r="U67" s="717"/>
      <c r="V67" s="717"/>
      <c r="W67" s="717"/>
      <c r="X67" s="717"/>
    </row>
    <row r="68" spans="1:24">
      <c r="A68" s="446" t="s">
        <v>867</v>
      </c>
      <c r="B68" s="52"/>
      <c r="C68" s="447"/>
      <c r="D68" s="52"/>
      <c r="E68" s="52"/>
      <c r="F68" s="52"/>
      <c r="G68" s="52"/>
      <c r="H68" s="1995"/>
      <c r="I68" s="1995"/>
      <c r="J68" s="724"/>
      <c r="K68" s="724"/>
      <c r="L68" s="450"/>
      <c r="M68" s="448" t="str">
        <f>IF(OR(B68="",D68="",E68="",F68="",G68=""),"×","○")</f>
        <v>×</v>
      </c>
      <c r="N68" s="430" t="str">
        <f t="shared" si="1"/>
        <v>○</v>
      </c>
      <c r="P68" s="130"/>
      <c r="Q68" s="716"/>
      <c r="R68" s="717"/>
      <c r="S68" s="717"/>
      <c r="T68" s="717"/>
      <c r="U68" s="717"/>
      <c r="V68" s="717"/>
      <c r="W68" s="717"/>
      <c r="X68" s="717"/>
    </row>
    <row r="69" spans="1:24">
      <c r="A69" s="446" t="s">
        <v>868</v>
      </c>
      <c r="B69" s="52"/>
      <c r="C69" s="447"/>
      <c r="D69" s="52"/>
      <c r="E69" s="52"/>
      <c r="F69" s="52"/>
      <c r="G69" s="52"/>
      <c r="H69" s="1995"/>
      <c r="I69" s="1995"/>
      <c r="J69" s="723"/>
      <c r="K69" s="724"/>
      <c r="L69" s="450"/>
      <c r="M69" s="448" t="str">
        <f>IF(OR(B69="",D69="",E69="",F69="",G69=""),"×","○")</f>
        <v>×</v>
      </c>
      <c r="N69" s="430" t="str">
        <f t="shared" si="1"/>
        <v>○</v>
      </c>
      <c r="P69" s="130"/>
      <c r="Q69" s="716"/>
      <c r="R69" s="717"/>
      <c r="S69" s="717"/>
      <c r="T69" s="717"/>
      <c r="U69" s="717"/>
      <c r="V69" s="717"/>
      <c r="W69" s="717"/>
      <c r="X69" s="717"/>
    </row>
    <row r="70" spans="1:24">
      <c r="A70" s="446" t="s">
        <v>869</v>
      </c>
      <c r="B70" s="52"/>
      <c r="C70" s="447"/>
      <c r="D70" s="52"/>
      <c r="E70" s="52"/>
      <c r="F70" s="52"/>
      <c r="G70" s="52"/>
      <c r="H70" s="1995"/>
      <c r="I70" s="1995"/>
      <c r="J70" s="723"/>
      <c r="K70" s="724"/>
      <c r="L70" s="450"/>
      <c r="M70" s="448" t="str">
        <f>IF(OR(B70="",D70="",E70="",F70="",G70=""),"×","○")</f>
        <v>×</v>
      </c>
      <c r="N70" s="430" t="str">
        <f t="shared" si="1"/>
        <v>○</v>
      </c>
      <c r="P70" s="130"/>
      <c r="Q70" s="716"/>
      <c r="R70" s="717"/>
      <c r="S70" s="717"/>
      <c r="T70" s="717"/>
      <c r="U70" s="717"/>
      <c r="V70" s="717"/>
      <c r="W70" s="717"/>
      <c r="X70" s="717"/>
    </row>
    <row r="71" spans="1:24">
      <c r="A71" s="446" t="s">
        <v>870</v>
      </c>
      <c r="B71" s="52"/>
      <c r="C71" s="447"/>
      <c r="D71" s="52"/>
      <c r="E71" s="52"/>
      <c r="F71" s="52"/>
      <c r="G71" s="52"/>
      <c r="H71" s="1995"/>
      <c r="I71" s="1995"/>
      <c r="J71" s="723"/>
      <c r="K71" s="724"/>
      <c r="L71" s="450"/>
      <c r="M71" s="448" t="str">
        <f>IF(OR(B71="",D71="",E71="",F71="",G71=""),"×","○")</f>
        <v>×</v>
      </c>
      <c r="N71" s="430" t="str">
        <f t="shared" si="1"/>
        <v>○</v>
      </c>
      <c r="P71" s="130"/>
      <c r="Q71" s="716"/>
      <c r="R71" s="717"/>
      <c r="S71" s="717"/>
      <c r="T71" s="717"/>
      <c r="U71" s="717"/>
      <c r="V71" s="717"/>
      <c r="W71" s="717"/>
      <c r="X71" s="717"/>
    </row>
    <row r="72" spans="1:24">
      <c r="A72" s="446" t="s">
        <v>871</v>
      </c>
      <c r="B72" s="52"/>
      <c r="C72" s="52"/>
      <c r="D72" s="52"/>
      <c r="E72" s="52"/>
      <c r="F72" s="52"/>
      <c r="G72" s="52"/>
      <c r="H72" s="1996"/>
      <c r="I72" s="1996"/>
      <c r="J72" s="723"/>
      <c r="K72" s="724"/>
      <c r="L72" s="451"/>
      <c r="M72" s="430" t="str">
        <f t="shared" si="0"/>
        <v>×</v>
      </c>
      <c r="N72" s="430" t="str">
        <f t="shared" si="1"/>
        <v>○</v>
      </c>
      <c r="P72" s="130"/>
      <c r="Q72" s="716"/>
      <c r="R72" s="717"/>
      <c r="S72" s="717"/>
      <c r="T72" s="717"/>
      <c r="U72" s="717"/>
      <c r="V72" s="717"/>
      <c r="W72" s="717"/>
      <c r="X72" s="717"/>
    </row>
    <row r="73" spans="1:24">
      <c r="A73" s="441"/>
      <c r="B73" s="1386" t="s">
        <v>872</v>
      </c>
      <c r="C73" s="1387"/>
      <c r="D73" s="1387"/>
      <c r="E73" s="1387"/>
      <c r="F73" s="1388"/>
      <c r="G73" s="1389" t="s">
        <v>873</v>
      </c>
      <c r="H73" s="1392" t="s">
        <v>796</v>
      </c>
      <c r="I73" s="1393"/>
      <c r="J73" s="1392" t="s">
        <v>797</v>
      </c>
      <c r="K73" s="1125" t="s">
        <v>798</v>
      </c>
      <c r="P73" s="130"/>
      <c r="Q73" s="716"/>
      <c r="R73" s="717"/>
      <c r="S73" s="717"/>
      <c r="T73" s="717"/>
      <c r="U73" s="717"/>
      <c r="V73" s="717"/>
      <c r="W73" s="717"/>
      <c r="X73" s="717"/>
    </row>
    <row r="74" spans="1:24" ht="13.5" customHeight="1">
      <c r="A74" s="1398" t="s">
        <v>874</v>
      </c>
      <c r="B74" s="1389" t="s">
        <v>800</v>
      </c>
      <c r="C74" s="1386" t="s">
        <v>801</v>
      </c>
      <c r="D74" s="1387"/>
      <c r="E74" s="1388"/>
      <c r="F74" s="1389" t="s">
        <v>802</v>
      </c>
      <c r="G74" s="1390"/>
      <c r="H74" s="1395" t="s">
        <v>803</v>
      </c>
      <c r="I74" s="1395" t="s">
        <v>804</v>
      </c>
      <c r="J74" s="1391"/>
      <c r="K74" s="1126"/>
      <c r="P74" s="130"/>
      <c r="Q74" s="716"/>
      <c r="R74" s="717"/>
      <c r="S74" s="717"/>
      <c r="T74" s="717"/>
      <c r="U74" s="717"/>
      <c r="V74" s="717"/>
      <c r="W74" s="717"/>
      <c r="X74" s="717"/>
    </row>
    <row r="75" spans="1:24" ht="57.75" customHeight="1">
      <c r="A75" s="1399"/>
      <c r="B75" s="1391"/>
      <c r="C75" s="1127" t="s">
        <v>805</v>
      </c>
      <c r="D75" s="1127" t="s">
        <v>806</v>
      </c>
      <c r="E75" s="1127" t="s">
        <v>807</v>
      </c>
      <c r="F75" s="1391"/>
      <c r="G75" s="1391"/>
      <c r="H75" s="1394"/>
      <c r="I75" s="1394"/>
      <c r="J75" s="1394"/>
      <c r="K75" s="1128" t="s">
        <v>808</v>
      </c>
      <c r="P75" s="130"/>
      <c r="Q75" s="716"/>
      <c r="R75" s="717"/>
      <c r="S75" s="717"/>
      <c r="T75" s="717"/>
      <c r="U75" s="717"/>
      <c r="V75" s="717"/>
      <c r="W75" s="717"/>
      <c r="X75" s="717"/>
    </row>
    <row r="76" spans="1:24">
      <c r="A76" s="452" t="s">
        <v>875</v>
      </c>
      <c r="B76" s="52"/>
      <c r="C76" s="52"/>
      <c r="D76" s="52"/>
      <c r="E76" s="52"/>
      <c r="F76" s="52"/>
      <c r="G76" s="52"/>
      <c r="H76" s="1997"/>
      <c r="I76" s="1997"/>
      <c r="J76" s="723"/>
      <c r="K76" s="724"/>
      <c r="L76" s="450"/>
      <c r="M76" s="430" t="str">
        <f t="shared" si="0"/>
        <v>×</v>
      </c>
      <c r="N76" s="430" t="str">
        <f t="shared" si="1"/>
        <v>○</v>
      </c>
      <c r="P76" s="130"/>
      <c r="Q76" s="716"/>
      <c r="R76" s="717"/>
      <c r="S76" s="717"/>
      <c r="T76" s="717"/>
      <c r="U76" s="717"/>
      <c r="V76" s="717"/>
      <c r="W76" s="717"/>
      <c r="X76" s="717"/>
    </row>
    <row r="77" spans="1:24">
      <c r="A77" s="452" t="s">
        <v>876</v>
      </c>
      <c r="B77" s="52"/>
      <c r="C77" s="52"/>
      <c r="D77" s="52"/>
      <c r="E77" s="52"/>
      <c r="F77" s="52"/>
      <c r="G77" s="52"/>
      <c r="H77" s="1997"/>
      <c r="I77" s="1997"/>
      <c r="J77" s="723"/>
      <c r="K77" s="724"/>
      <c r="L77" s="450"/>
      <c r="M77" s="430" t="str">
        <f t="shared" si="0"/>
        <v>×</v>
      </c>
      <c r="N77" s="430" t="str">
        <f t="shared" si="1"/>
        <v>○</v>
      </c>
      <c r="P77" s="130"/>
      <c r="Q77" s="716"/>
      <c r="R77" s="717"/>
      <c r="S77" s="717"/>
      <c r="T77" s="717"/>
      <c r="U77" s="717"/>
      <c r="V77" s="717"/>
      <c r="W77" s="717"/>
      <c r="X77" s="717"/>
    </row>
    <row r="78" spans="1:24">
      <c r="A78" s="452" t="s">
        <v>877</v>
      </c>
      <c r="B78" s="52"/>
      <c r="C78" s="52"/>
      <c r="D78" s="52"/>
      <c r="E78" s="52"/>
      <c r="F78" s="52"/>
      <c r="G78" s="52"/>
      <c r="H78" s="1997"/>
      <c r="I78" s="1997"/>
      <c r="J78" s="723"/>
      <c r="K78" s="724"/>
      <c r="L78" s="450"/>
      <c r="M78" s="430" t="str">
        <f t="shared" si="0"/>
        <v>×</v>
      </c>
      <c r="N78" s="430" t="str">
        <f t="shared" si="1"/>
        <v>○</v>
      </c>
      <c r="P78" s="130"/>
      <c r="Q78" s="716"/>
      <c r="R78" s="717"/>
      <c r="S78" s="717"/>
      <c r="T78" s="717"/>
      <c r="U78" s="717"/>
      <c r="V78" s="717"/>
      <c r="W78" s="717"/>
      <c r="X78" s="717"/>
    </row>
    <row r="79" spans="1:24">
      <c r="A79" s="452" t="s">
        <v>878</v>
      </c>
      <c r="B79" s="52"/>
      <c r="C79" s="447"/>
      <c r="D79" s="52"/>
      <c r="E79" s="52"/>
      <c r="F79" s="52"/>
      <c r="G79" s="52"/>
      <c r="H79" s="1997"/>
      <c r="I79" s="1997"/>
      <c r="J79" s="723"/>
      <c r="K79" s="724"/>
      <c r="M79" s="448" t="str">
        <f>IF(OR(B79="",D79="",E79="",F79="",G79=""),"×","○")</f>
        <v>×</v>
      </c>
      <c r="N79" s="430" t="str">
        <f t="shared" si="1"/>
        <v>○</v>
      </c>
      <c r="P79" s="130"/>
      <c r="Q79" s="716"/>
      <c r="R79" s="717"/>
      <c r="S79" s="717"/>
      <c r="T79" s="717"/>
      <c r="U79" s="717"/>
      <c r="V79" s="717"/>
      <c r="W79" s="717"/>
      <c r="X79" s="717"/>
    </row>
    <row r="80" spans="1:24">
      <c r="A80" s="452" t="s">
        <v>879</v>
      </c>
      <c r="B80" s="52"/>
      <c r="C80" s="52"/>
      <c r="D80" s="52"/>
      <c r="E80" s="52"/>
      <c r="F80" s="52"/>
      <c r="G80" s="52"/>
      <c r="H80" s="1997"/>
      <c r="I80" s="1997"/>
      <c r="J80" s="723"/>
      <c r="K80" s="724"/>
      <c r="M80" s="430" t="str">
        <f t="shared" si="0"/>
        <v>×</v>
      </c>
      <c r="N80" s="430" t="str">
        <f t="shared" si="1"/>
        <v>○</v>
      </c>
      <c r="P80" s="131"/>
      <c r="Q80" s="716"/>
      <c r="R80" s="717"/>
      <c r="S80" s="717"/>
      <c r="T80" s="717"/>
      <c r="U80" s="717"/>
      <c r="V80" s="717"/>
      <c r="W80" s="717"/>
      <c r="X80" s="717"/>
    </row>
  </sheetData>
  <sheetProtection algorithmName="SHA-512" hashValue="BChDf3+cKuZ94H4jXvN6NYC7us5UAgKRGPGR4pGwsBAEzEQsN9PIwTUuY2qY0TJAP/FHwqHrm62gwZwDcsGuTQ==" saltValue="QuhvAX277l8jhzJROsidCg==" spinCount="100000" sheet="1" selectLockedCells="1"/>
  <mergeCells count="26">
    <mergeCell ref="A74:A75"/>
    <mergeCell ref="B74:B75"/>
    <mergeCell ref="C74:E74"/>
    <mergeCell ref="F74:F75"/>
    <mergeCell ref="H74:H75"/>
    <mergeCell ref="A13:A14"/>
    <mergeCell ref="H13:H14"/>
    <mergeCell ref="I13:I14"/>
    <mergeCell ref="B13:B14"/>
    <mergeCell ref="A1:K1"/>
    <mergeCell ref="B2:J2"/>
    <mergeCell ref="G4:K4"/>
    <mergeCell ref="A6:K6"/>
    <mergeCell ref="B11:G11"/>
    <mergeCell ref="H11:J11"/>
    <mergeCell ref="B12:F12"/>
    <mergeCell ref="H12:I12"/>
    <mergeCell ref="J12:J14"/>
    <mergeCell ref="G12:G14"/>
    <mergeCell ref="C13:E13"/>
    <mergeCell ref="F13:F14"/>
    <mergeCell ref="B73:F73"/>
    <mergeCell ref="G73:G75"/>
    <mergeCell ref="H73:I73"/>
    <mergeCell ref="J73:J75"/>
    <mergeCell ref="I74:I75"/>
  </mergeCells>
  <phoneticPr fontId="69"/>
  <dataValidations count="3">
    <dataValidation allowBlank="1" showInputMessage="1" showErrorMessage="1" prompt="表紙シートの病院名を反映" sqref="G4" xr:uid="{00000000-0002-0000-0800-000000000000}"/>
    <dataValidation type="list" allowBlank="1" showInputMessage="1" showErrorMessage="1" sqref="B76:F80 B15:F72" xr:uid="{00000000-0002-0000-0800-000001000000}">
      <formula1>"◎,○,△"</formula1>
    </dataValidation>
    <dataValidation type="list" allowBlank="1" showInputMessage="1" showErrorMessage="1" sqref="G15:G72 G76:G80" xr:uid="{00000000-0002-0000-0800-000002000000}">
      <formula1>"有,無"</formula1>
    </dataValidation>
  </dataValidations>
  <pageMargins left="0.70866141732283472" right="0.70866141732283472" top="0.74803149606299213" bottom="0.74803149606299213" header="0.31496062992125984" footer="0.31496062992125984"/>
  <pageSetup paperSize="9" scale="48" orientation="portrait" r:id="rId1"/>
  <headerFooter>
    <oddFooter>&amp;C&amp;P/&amp;N&amp;R&amp;A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BD993AD4F1B6143BCE2A5914D6F382B" ma:contentTypeVersion="3" ma:contentTypeDescription="新しいドキュメントを作成します。" ma:contentTypeScope="" ma:versionID="7b8d0b0be18179c924f96a06fec03d06">
  <xsd:schema xmlns:xsd="http://www.w3.org/2001/XMLSchema" xmlns:xs="http://www.w3.org/2001/XMLSchema" xmlns:p="http://schemas.microsoft.com/office/2006/metadata/properties" xmlns:ns2="da403b65-2863-4fac-9bf3-1b8b0c5a37f2" targetNamespace="http://schemas.microsoft.com/office/2006/metadata/properties" ma:root="true" ma:fieldsID="cb3afc9df48946ddd0618ceddad2c31e" ns2:_="">
    <xsd:import namespace="da403b65-2863-4fac-9bf3-1b8b0c5a37f2"/>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403b65-2863-4fac-9bf3-1b8b0c5a37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43895A-19CB-4936-8A8D-B65E1659D006}">
  <ds:schemaRefs>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da403b65-2863-4fac-9bf3-1b8b0c5a37f2"/>
    <ds:schemaRef ds:uri="http://purl.org/dc/dcmitype/"/>
    <ds:schemaRef ds:uri="http://purl.org/dc/terms/"/>
  </ds:schemaRefs>
</ds:datastoreItem>
</file>

<file path=customXml/itemProps2.xml><?xml version="1.0" encoding="utf-8"?>
<ds:datastoreItem xmlns:ds="http://schemas.openxmlformats.org/officeDocument/2006/customXml" ds:itemID="{9154E21D-D598-4C37-B464-7FAD7D0EEC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403b65-2863-4fac-9bf3-1b8b0c5a37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D6F689-0B5C-40B2-9749-87F71A19A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31</vt:i4>
      </vt:variant>
    </vt:vector>
  </HeadingPairs>
  <TitlesOfParts>
    <vt:vector size="60" baseType="lpstr">
      <vt:lpstr>事務局使用（発出時は非表示にすること）</vt:lpstr>
      <vt:lpstr>入力時の注意事項</vt:lpstr>
      <vt:lpstr>表紙</vt:lpstr>
      <vt:lpstr>様式3（連絡先）</vt:lpstr>
      <vt:lpstr>様式4（全般事項）</vt:lpstr>
      <vt:lpstr>様式４(機能別)</vt:lpstr>
      <vt:lpstr>(参考)診療割合算出表</vt:lpstr>
      <vt:lpstr>別紙1未充足要件</vt:lpstr>
      <vt:lpstr>別紙2専門とするがんの診療状況</vt:lpstr>
      <vt:lpstr>別紙3自施設で対応しないもの</vt:lpstr>
      <vt:lpstr>別紙4カンファレンス</vt:lpstr>
      <vt:lpstr>別紙5緩和外来</vt:lpstr>
      <vt:lpstr>別紙6緩和病棟</vt:lpstr>
      <vt:lpstr>別紙7地域緩和ケア連携体制</vt:lpstr>
      <vt:lpstr>別紙8緩和メンバー</vt:lpstr>
      <vt:lpstr>別紙9インターネット環境</vt:lpstr>
      <vt:lpstr>別紙10患者の特性に応じた支援</vt:lpstr>
      <vt:lpstr>別紙11相談内容</vt:lpstr>
      <vt:lpstr>別紙12相談支援センター窓口等</vt:lpstr>
      <vt:lpstr>別紙13相談支援センター体制</vt:lpstr>
      <vt:lpstr>別紙14連携協力体制</vt:lpstr>
      <vt:lpstr>別紙15専門外来</vt:lpstr>
      <vt:lpstr>別紙16院内がん登録</vt:lpstr>
      <vt:lpstr>別紙17臨床試験・治験</vt:lpstr>
      <vt:lpstr>別紙18チーム医療の提供体制</vt:lpstr>
      <vt:lpstr>別紙19医療安全・第三者評価</vt:lpstr>
      <vt:lpstr>別紙20歯科との連携</vt:lpstr>
      <vt:lpstr>別紙21地域連携カンファ開催状況</vt:lpstr>
      <vt:lpstr>府事務処理欄</vt:lpstr>
      <vt:lpstr>'(参考)診療割合算出表'!Print_Area</vt:lpstr>
      <vt:lpstr>'事務局使用（発出時は非表示にすること）'!Print_Area</vt:lpstr>
      <vt:lpstr>入力時の注意事項!Print_Area</vt:lpstr>
      <vt:lpstr>表紙!Print_Area</vt:lpstr>
      <vt:lpstr>府事務処理欄!Print_Area</vt:lpstr>
      <vt:lpstr>別紙10患者の特性に応じた支援!Print_Area</vt:lpstr>
      <vt:lpstr>別紙11相談内容!Print_Area</vt:lpstr>
      <vt:lpstr>別紙12相談支援センター窓口等!Print_Area</vt:lpstr>
      <vt:lpstr>別紙13相談支援センター体制!Print_Area</vt:lpstr>
      <vt:lpstr>別紙14連携協力体制!Print_Area</vt:lpstr>
      <vt:lpstr>別紙15専門外来!Print_Area</vt:lpstr>
      <vt:lpstr>別紙16院内がん登録!Print_Area</vt:lpstr>
      <vt:lpstr>別紙17臨床試験・治験!Print_Area</vt:lpstr>
      <vt:lpstr>別紙18チーム医療の提供体制!Print_Area</vt:lpstr>
      <vt:lpstr>別紙19医療安全・第三者評価!Print_Area</vt:lpstr>
      <vt:lpstr>別紙1未充足要件!Print_Area</vt:lpstr>
      <vt:lpstr>別紙20歯科との連携!Print_Area</vt:lpstr>
      <vt:lpstr>別紙21地域連携カンファ開催状況!Print_Area</vt:lpstr>
      <vt:lpstr>別紙2専門とするがんの診療状況!Print_Area</vt:lpstr>
      <vt:lpstr>別紙3自施設で対応しないもの!Print_Area</vt:lpstr>
      <vt:lpstr>別紙4カンファレンス!Print_Area</vt:lpstr>
      <vt:lpstr>別紙5緩和外来!Print_Area</vt:lpstr>
      <vt:lpstr>別紙6緩和病棟!Print_Area</vt:lpstr>
      <vt:lpstr>別紙7地域緩和ケア連携体制!Print_Area</vt:lpstr>
      <vt:lpstr>別紙8緩和メンバー!Print_Area</vt:lpstr>
      <vt:lpstr>別紙9インターネット環境!Print_Area</vt:lpstr>
      <vt:lpstr>'様式3（連絡先）'!Print_Area</vt:lpstr>
      <vt:lpstr>'様式４(機能別)'!Print_Area</vt:lpstr>
      <vt:lpstr>'様式4（全般事項）'!Print_Area</vt:lpstr>
      <vt:lpstr>府事務処理欄!Print_Titles</vt:lpstr>
      <vt:lpstr>'様式４(機能別)'!Print_Titles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　遼祐</dc:creator>
  <cp:keywords/>
  <dc:description/>
  <cp:lastModifiedBy>藤原　遼祐</cp:lastModifiedBy>
  <cp:revision/>
  <cp:lastPrinted>2023-11-06T01:57:16Z</cp:lastPrinted>
  <dcterms:created xsi:type="dcterms:W3CDTF">2016-08-30T05:01:01Z</dcterms:created>
  <dcterms:modified xsi:type="dcterms:W3CDTF">2023-11-15T08:49:42Z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0x0101000BD993AD4F1B6143BCE2A5914D6F382B</vt:lpwstr>
  </property>
</Properties>
</file>