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50" windowHeight="9480" activeTab="0"/>
  </bookViews>
  <sheets>
    <sheet name="決定額 (R2)" sheetId="1" r:id="rId1"/>
    <sheet name="決定額" sheetId="2" state="hidden" r:id="rId2"/>
  </sheets>
  <definedNames>
    <definedName name="_Order1" hidden="1">255</definedName>
    <definedName name="_Order2" hidden="1">0</definedName>
    <definedName name="_xlnm.Print_Area" localSheetId="1">'決定額'!$C$2:$U$68</definedName>
    <definedName name="_xlnm.Print_Area" localSheetId="0">'決定額 (R2)'!$A$2:$S$70</definedName>
    <definedName name="決定額" localSheetId="0">'決定額 (R2)'!$A$1:$S$65</definedName>
    <definedName name="決定額">'決定額'!$C$1:$U$65</definedName>
    <definedName name="算定結果">#REF!</definedName>
    <definedName name="需要総括表">#REF!</definedName>
    <definedName name="推移">#REF!</definedName>
    <definedName name="費目対比">#REF!</definedName>
    <definedName name="不足額対比">#REF!</definedName>
    <definedName name="予算対比">#REF!</definedName>
  </definedNames>
  <calcPr fullCalcOnLoad="1"/>
</workbook>
</file>

<file path=xl/sharedStrings.xml><?xml version="1.0" encoding="utf-8"?>
<sst xmlns="http://schemas.openxmlformats.org/spreadsheetml/2006/main" count="351" uniqueCount="160">
  <si>
    <t>調整率</t>
  </si>
  <si>
    <t>基準財政</t>
  </si>
  <si>
    <t>錯  誤</t>
  </si>
  <si>
    <t>計</t>
  </si>
  <si>
    <t>交付基準額</t>
  </si>
  <si>
    <t>調 整 額</t>
  </si>
  <si>
    <t>決 定 額</t>
  </si>
  <si>
    <t>対 前 年 度</t>
  </si>
  <si>
    <t>市町村名</t>
  </si>
  <si>
    <t>需 要 額</t>
  </si>
  <si>
    <t>収 入 額</t>
  </si>
  <si>
    <t>（財源不足額）</t>
  </si>
  <si>
    <t>(A)*調整率</t>
  </si>
  <si>
    <t>増 減 額・率</t>
  </si>
  <si>
    <t>イ</t>
  </si>
  <si>
    <t>ロ</t>
  </si>
  <si>
    <t>イ＋ロ＝（Ａ）</t>
  </si>
  <si>
    <t>ハ</t>
  </si>
  <si>
    <t>ニ</t>
  </si>
  <si>
    <t>ハ＋ニ＝（Ｂ）</t>
  </si>
  <si>
    <t>(A)-(B)=(C)</t>
  </si>
  <si>
    <t>(D)</t>
  </si>
  <si>
    <t>(C)-(D) (E)</t>
  </si>
  <si>
    <t>(F)</t>
  </si>
  <si>
    <t>額</t>
  </si>
  <si>
    <t>率</t>
  </si>
  <si>
    <t>大阪市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</si>
  <si>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</si>
  <si>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</si>
  <si>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</si>
  <si>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</si>
  <si>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</si>
  <si>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</si>
  <si>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</si>
  <si>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</si>
  <si>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</si>
  <si>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</si>
  <si>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</si>
  <si>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</si>
  <si>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</si>
  <si>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</si>
  <si>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</si>
  <si>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</si>
  <si>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</si>
  <si>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</si>
  <si>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</si>
  <si>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</si>
  <si>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</si>
  <si>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</si>
  <si>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</si>
  <si>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</si>
  <si>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</si>
  <si>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</si>
  <si>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</si>
  <si>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四条畷市</t>
  </si>
  <si>
    <t>交野市</t>
  </si>
  <si>
    <t>大狭山市</t>
  </si>
  <si>
    <t>阪南市</t>
  </si>
  <si>
    <t>不足団体</t>
  </si>
  <si>
    <t>超過団体</t>
  </si>
  <si>
    <t>←当年度・昨年度の交付・不交付に応じて変更のこと。</t>
  </si>
  <si>
    <t>都市計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</si>
  <si>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</si>
  <si>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</si>
  <si>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</si>
  <si>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</si>
  <si>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</si>
  <si>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</si>
  <si>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</si>
  <si>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</si>
  <si>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</si>
  <si>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</si>
  <si>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千早</t>
  </si>
  <si>
    <t>町  村  計</t>
  </si>
  <si>
    <t>町村計</t>
  </si>
  <si>
    <t>市町村計</t>
  </si>
  <si>
    <t>府    計</t>
  </si>
  <si>
    <t>府計</t>
  </si>
  <si>
    <t>大阪狭山市</t>
  </si>
  <si>
    <t>大 阪 市</t>
  </si>
  <si>
    <t>豊 中 市</t>
  </si>
  <si>
    <t>池 田 市</t>
  </si>
  <si>
    <t>吹 田 市</t>
  </si>
  <si>
    <t>高 槻 市</t>
  </si>
  <si>
    <t>貝 塚 市</t>
  </si>
  <si>
    <t>守 口 市</t>
  </si>
  <si>
    <t>枚 方 市</t>
  </si>
  <si>
    <t>茨 木 市</t>
  </si>
  <si>
    <t>八 尾 市</t>
  </si>
  <si>
    <t>松 原 市</t>
  </si>
  <si>
    <t>大 東 市</t>
  </si>
  <si>
    <t>和 泉 市</t>
  </si>
  <si>
    <t>箕 面 市</t>
  </si>
  <si>
    <t>柏 原 市</t>
  </si>
  <si>
    <t>門 真 市</t>
  </si>
  <si>
    <t>摂 津 市</t>
  </si>
  <si>
    <t>高 石 市</t>
  </si>
  <si>
    <t>泉 南 市</t>
  </si>
  <si>
    <t>四條畷市</t>
  </si>
  <si>
    <t>交 野 市</t>
  </si>
  <si>
    <t>阪 南 市</t>
  </si>
  <si>
    <t>島 本 町</t>
  </si>
  <si>
    <t>豊 能 町</t>
  </si>
  <si>
    <t>能 勢 町</t>
  </si>
  <si>
    <t>忠 岡 町</t>
  </si>
  <si>
    <t>熊 取 町</t>
  </si>
  <si>
    <t>田 尻 町</t>
  </si>
  <si>
    <t>岬    町</t>
  </si>
  <si>
    <t>太 子 町</t>
  </si>
  <si>
    <t>河 南 町</t>
  </si>
  <si>
    <t>旧堺市</t>
  </si>
  <si>
    <t>旧美原町</t>
  </si>
  <si>
    <t>堺市(一本)</t>
  </si>
  <si>
    <t>堺市(合併)</t>
  </si>
  <si>
    <t>　（町村も同様）</t>
  </si>
  <si>
    <t>都市計（政令市除く）</t>
  </si>
  <si>
    <t>市町村計（政令市除く）</t>
  </si>
  <si>
    <t>堺　　市</t>
  </si>
  <si>
    <t xml:space="preserve"> うち旧美原町</t>
  </si>
  <si>
    <t xml:space="preserve"> うち旧堺市</t>
  </si>
  <si>
    <t>（参考）堺市(一本算定）</t>
  </si>
  <si>
    <t>（単位：千円・％）</t>
  </si>
  <si>
    <t>決定額</t>
  </si>
  <si>
    <t>平成21年度</t>
  </si>
  <si>
    <t>平成21年度</t>
  </si>
  <si>
    <t>平成22年度</t>
  </si>
  <si>
    <t>平成22年度  普通交付税交付決定額</t>
  </si>
  <si>
    <t>超</t>
  </si>
  <si>
    <t>超</t>
  </si>
  <si>
    <t>臨時財政対策債</t>
  </si>
  <si>
    <t>発行可能額</t>
  </si>
  <si>
    <t>(注）　堺市は、21年度・22年度ともに合併算定替に係るもの。</t>
  </si>
  <si>
    <t>超＝平成22年度財源超過団体　　調整率：0.000819354</t>
  </si>
  <si>
    <t>皆増</t>
  </si>
  <si>
    <t>大阪府総務部市町村課（問い合わせ：06-6941-0351(内線2215))</t>
  </si>
  <si>
    <t>堺市</t>
  </si>
  <si>
    <t>千早赤阪村</t>
  </si>
  <si>
    <t>　　　調整率：</t>
  </si>
  <si>
    <t>四條畷市</t>
  </si>
  <si>
    <t>-</t>
  </si>
  <si>
    <t>大阪狭山市</t>
  </si>
  <si>
    <t>-</t>
  </si>
  <si>
    <t>-</t>
  </si>
  <si>
    <t>大都市</t>
  </si>
  <si>
    <t>大阪市、堺市</t>
  </si>
  <si>
    <t>中核市</t>
  </si>
  <si>
    <t>特例市</t>
  </si>
  <si>
    <t>その他の市</t>
  </si>
  <si>
    <t>町村</t>
  </si>
  <si>
    <t>（田尻町のみ超過）</t>
  </si>
  <si>
    <t>(F)</t>
  </si>
  <si>
    <t>令和元年度</t>
  </si>
  <si>
    <t>令和２年度</t>
  </si>
  <si>
    <t>令和元年度</t>
  </si>
  <si>
    <t>令和２年度  普通交付税の算定結果等</t>
  </si>
  <si>
    <t>　　　超＝令和２年度財源超過団体</t>
  </si>
  <si>
    <t>　　　(注） 　堺市は、R1年度は一本算定に係るもの。</t>
  </si>
  <si>
    <t>豊中市、吹田市、高槻市、枚方市、八尾市、寝屋川市、東大阪市</t>
  </si>
  <si>
    <t>岸和田市、茨木市</t>
  </si>
  <si>
    <t>大阪府総務部市町村課　財政グループ（問合せ先：06-6944-9114(内線2226))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</si>
</sst>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\(#,##0.000000000\);\(\(#,##0.000000000\)\)"/>
    <numFmt numFmtId="178" formatCode="0.0"/>
    <numFmt numFmtId="179" formatCode="#,##0.0;\-#,##0.0"/>
    <numFmt numFmtId="180" formatCode="#,##0.000;\-#,##0.000"/>
    <numFmt numFmtId="181" formatCode="hh:mm\ AM/PM"/>
    <numFmt numFmtId="182" formatCode="#,##0.000000000;\-#,##0.000000000"/>
    <numFmt numFmtId="183" formatCode="#,##0.0000;\-#,##0.0000"/>
    <numFmt numFmtId="184" formatCode="#,##0.00000;\-#,##0.00000"/>
    <numFmt numFmtId="185" formatCode="#,##0.000000;\-#,##0.000000"/>
    <numFmt numFmtId="186" formatCode="#,##0.0000000;\-#,##0.0000000"/>
    <numFmt numFmtId="187" formatCode="#,##0.00000000;\-#,##0.00000000"/>
    <numFmt numFmtId="188" formatCode="#,##0.0000000000;\-#,##0.0000000000"/>
    <numFmt numFmtId="189" formatCode="0.0%"/>
    <numFmt numFmtId="190" formatCode="0.00_);[Red]\(0.00\)"/>
    <numFmt numFmtId="191" formatCode="0.00_ "/>
    <numFmt numFmtId="192" formatCode="_ * #,##0_ ;_ * \-#,##0_ ;_ * &quot;-&quot;_ ;@"/>
    <numFmt numFmtId="193" formatCode="0.0_);[Red]\(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 * #,##0.0_ ;_ * \-#,##0.0_ ;_ * &quot;-&quot;_ ;@"/>
    <numFmt numFmtId="199" formatCode="#,##0.000000000_ "/>
  </numFmts>
  <fonts count="51">
    <font>
      <sz val="12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9"/>
      <name val="ＭＳ ゴシック"/>
      <family val="3"/>
    </font>
    <font>
      <sz val="12"/>
      <color indexed="8"/>
      <name val="FOゴシック体"/>
      <family val="3"/>
    </font>
    <font>
      <sz val="12"/>
      <color indexed="9"/>
      <name val="ＭＳ ゴシック"/>
      <family val="3"/>
    </font>
    <font>
      <b/>
      <sz val="20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ゴシック"/>
      <family val="3"/>
    </font>
    <font>
      <sz val="12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theme="1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theme="1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theme="1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78">
    <xf numFmtId="37" fontId="0" fillId="0" borderId="0" xfId="0" applyAlignment="1">
      <alignment/>
    </xf>
    <xf numFmtId="37" fontId="3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left"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>
      <alignment vertical="center"/>
    </xf>
    <xf numFmtId="176" fontId="3" fillId="0" borderId="0" xfId="0" applyNumberFormat="1" applyFont="1" applyAlignment="1" applyProtection="1">
      <alignment vertical="center"/>
      <protection/>
    </xf>
    <xf numFmtId="37" fontId="3" fillId="0" borderId="10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horizontal="centerContinuous" vertical="center"/>
      <protection/>
    </xf>
    <xf numFmtId="37" fontId="3" fillId="0" borderId="13" xfId="0" applyFont="1" applyBorder="1" applyAlignment="1" applyProtection="1">
      <alignment horizontal="centerContinuous" vertical="center"/>
      <protection/>
    </xf>
    <xf numFmtId="176" fontId="3" fillId="0" borderId="14" xfId="0" applyNumberFormat="1" applyFont="1" applyBorder="1" applyAlignment="1" applyProtection="1">
      <alignment horizontal="centerContinuous" vertical="center"/>
      <protection/>
    </xf>
    <xf numFmtId="176" fontId="4" fillId="0" borderId="15" xfId="0" applyNumberFormat="1" applyFont="1" applyBorder="1" applyAlignment="1" applyProtection="1">
      <alignment horizontal="centerContinuous" vertical="center"/>
      <protection/>
    </xf>
    <xf numFmtId="37" fontId="3" fillId="0" borderId="16" xfId="0" applyFont="1" applyBorder="1" applyAlignment="1" applyProtection="1">
      <alignment horizontal="right" vertical="center"/>
      <protection/>
    </xf>
    <xf numFmtId="37" fontId="3" fillId="33" borderId="17" xfId="0" applyFont="1" applyFill="1" applyBorder="1" applyAlignment="1" applyProtection="1">
      <alignment vertical="center"/>
      <protection/>
    </xf>
    <xf numFmtId="37" fontId="3" fillId="33" borderId="18" xfId="0" applyNumberFormat="1" applyFont="1" applyFill="1" applyBorder="1" applyAlignment="1" applyProtection="1">
      <alignment vertical="center"/>
      <protection/>
    </xf>
    <xf numFmtId="37" fontId="3" fillId="33" borderId="17" xfId="0" applyNumberFormat="1" applyFont="1" applyFill="1" applyBorder="1" applyAlignment="1" applyProtection="1">
      <alignment vertical="center"/>
      <protection/>
    </xf>
    <xf numFmtId="37" fontId="3" fillId="33" borderId="18" xfId="0" applyFont="1" applyFill="1" applyBorder="1" applyAlignment="1" applyProtection="1">
      <alignment vertical="center"/>
      <protection/>
    </xf>
    <xf numFmtId="178" fontId="3" fillId="33" borderId="19" xfId="0" applyNumberFormat="1" applyFont="1" applyFill="1" applyBorder="1" applyAlignment="1" applyProtection="1">
      <alignment vertical="center"/>
      <protection/>
    </xf>
    <xf numFmtId="37" fontId="3" fillId="33" borderId="20" xfId="0" applyFont="1" applyFill="1" applyBorder="1" applyAlignment="1" applyProtection="1">
      <alignment vertical="center"/>
      <protection/>
    </xf>
    <xf numFmtId="37" fontId="3" fillId="33" borderId="21" xfId="0" applyNumberFormat="1" applyFont="1" applyFill="1" applyBorder="1" applyAlignment="1" applyProtection="1">
      <alignment vertical="center"/>
      <protection/>
    </xf>
    <xf numFmtId="37" fontId="3" fillId="33" borderId="20" xfId="0" applyNumberFormat="1" applyFont="1" applyFill="1" applyBorder="1" applyAlignment="1" applyProtection="1">
      <alignment vertical="center"/>
      <protection/>
    </xf>
    <xf numFmtId="37" fontId="3" fillId="33" borderId="21" xfId="0" applyFont="1" applyFill="1" applyBorder="1" applyAlignment="1" applyProtection="1">
      <alignment vertical="center"/>
      <protection/>
    </xf>
    <xf numFmtId="178" fontId="3" fillId="33" borderId="22" xfId="0" applyNumberFormat="1" applyFont="1" applyFill="1" applyBorder="1" applyAlignment="1" applyProtection="1">
      <alignment vertical="center"/>
      <protection/>
    </xf>
    <xf numFmtId="37" fontId="3" fillId="33" borderId="23" xfId="0" applyFont="1" applyFill="1" applyBorder="1" applyAlignment="1" applyProtection="1">
      <alignment vertical="center"/>
      <protection/>
    </xf>
    <xf numFmtId="37" fontId="3" fillId="33" borderId="24" xfId="0" applyNumberFormat="1" applyFont="1" applyFill="1" applyBorder="1" applyAlignment="1" applyProtection="1">
      <alignment vertical="center"/>
      <protection/>
    </xf>
    <xf numFmtId="37" fontId="3" fillId="33" borderId="23" xfId="0" applyNumberFormat="1" applyFont="1" applyFill="1" applyBorder="1" applyAlignment="1" applyProtection="1">
      <alignment vertical="center"/>
      <protection/>
    </xf>
    <xf numFmtId="37" fontId="3" fillId="33" borderId="24" xfId="0" applyFont="1" applyFill="1" applyBorder="1" applyAlignment="1" applyProtection="1">
      <alignment vertical="center"/>
      <protection/>
    </xf>
    <xf numFmtId="178" fontId="3" fillId="33" borderId="25" xfId="0" applyNumberFormat="1" applyFont="1" applyFill="1" applyBorder="1" applyAlignment="1" applyProtection="1">
      <alignment vertical="center"/>
      <protection/>
    </xf>
    <xf numFmtId="37" fontId="3" fillId="0" borderId="26" xfId="0" applyFont="1" applyBorder="1" applyAlignment="1" applyProtection="1">
      <alignment vertical="center"/>
      <protection/>
    </xf>
    <xf numFmtId="37" fontId="3" fillId="33" borderId="27" xfId="0" applyNumberFormat="1" applyFont="1" applyFill="1" applyBorder="1" applyAlignment="1" applyProtection="1">
      <alignment vertical="center"/>
      <protection/>
    </xf>
    <xf numFmtId="37" fontId="3" fillId="33" borderId="28" xfId="0" applyNumberFormat="1" applyFont="1" applyFill="1" applyBorder="1" applyAlignment="1" applyProtection="1">
      <alignment vertical="center"/>
      <protection/>
    </xf>
    <xf numFmtId="37" fontId="3" fillId="33" borderId="28" xfId="0" applyFont="1" applyFill="1" applyBorder="1" applyAlignment="1" applyProtection="1">
      <alignment vertical="center"/>
      <protection/>
    </xf>
    <xf numFmtId="178" fontId="3" fillId="33" borderId="29" xfId="0" applyNumberFormat="1" applyFont="1" applyFill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34" borderId="30" xfId="0" applyNumberFormat="1" applyFont="1" applyFill="1" applyBorder="1" applyAlignment="1" applyProtection="1">
      <alignment vertical="center"/>
      <protection/>
    </xf>
    <xf numFmtId="37" fontId="3" fillId="34" borderId="31" xfId="0" applyNumberFormat="1" applyFont="1" applyFill="1" applyBorder="1" applyAlignment="1" applyProtection="1">
      <alignment vertical="center"/>
      <protection/>
    </xf>
    <xf numFmtId="178" fontId="3" fillId="34" borderId="32" xfId="0" applyNumberFormat="1" applyFont="1" applyFill="1" applyBorder="1" applyAlignment="1" applyProtection="1">
      <alignment vertical="center"/>
      <protection/>
    </xf>
    <xf numFmtId="37" fontId="3" fillId="33" borderId="27" xfId="0" applyFont="1" applyFill="1" applyBorder="1" applyAlignment="1" applyProtection="1">
      <alignment vertical="center"/>
      <protection/>
    </xf>
    <xf numFmtId="37" fontId="3" fillId="34" borderId="33" xfId="0" applyNumberFormat="1" applyFont="1" applyFill="1" applyBorder="1" applyAlignment="1" applyProtection="1">
      <alignment vertical="center"/>
      <protection/>
    </xf>
    <xf numFmtId="37" fontId="3" fillId="34" borderId="34" xfId="0" applyNumberFormat="1" applyFont="1" applyFill="1" applyBorder="1" applyAlignment="1" applyProtection="1">
      <alignment vertical="center"/>
      <protection/>
    </xf>
    <xf numFmtId="178" fontId="3" fillId="34" borderId="35" xfId="0" applyNumberFormat="1" applyFont="1" applyFill="1" applyBorder="1" applyAlignment="1" applyProtection="1">
      <alignment vertical="center"/>
      <protection/>
    </xf>
    <xf numFmtId="37" fontId="3" fillId="0" borderId="36" xfId="0" applyFont="1" applyBorder="1" applyAlignment="1" applyProtection="1">
      <alignment horizontal="center" vertical="center"/>
      <protection/>
    </xf>
    <xf numFmtId="37" fontId="3" fillId="0" borderId="37" xfId="0" applyFont="1" applyBorder="1" applyAlignment="1" applyProtection="1">
      <alignment horizontal="center" vertical="center"/>
      <protection/>
    </xf>
    <xf numFmtId="37" fontId="3" fillId="0" borderId="38" xfId="0" applyFont="1" applyBorder="1" applyAlignment="1" applyProtection="1">
      <alignment horizontal="center" vertical="center"/>
      <protection/>
    </xf>
    <xf numFmtId="37" fontId="3" fillId="33" borderId="39" xfId="0" applyFont="1" applyFill="1" applyBorder="1" applyAlignment="1" applyProtection="1">
      <alignment vertical="center"/>
      <protection/>
    </xf>
    <xf numFmtId="37" fontId="3" fillId="33" borderId="39" xfId="0" applyNumberFormat="1" applyFont="1" applyFill="1" applyBorder="1" applyAlignment="1" applyProtection="1">
      <alignment vertical="center"/>
      <protection/>
    </xf>
    <xf numFmtId="37" fontId="3" fillId="33" borderId="40" xfId="0" applyFont="1" applyFill="1" applyBorder="1" applyAlignment="1" applyProtection="1">
      <alignment vertical="center"/>
      <protection/>
    </xf>
    <xf numFmtId="178" fontId="3" fillId="33" borderId="41" xfId="0" applyNumberFormat="1" applyFont="1" applyFill="1" applyBorder="1" applyAlignment="1" applyProtection="1">
      <alignment vertical="center"/>
      <protection/>
    </xf>
    <xf numFmtId="37" fontId="3" fillId="0" borderId="15" xfId="0" applyFont="1" applyBorder="1" applyAlignment="1" applyProtection="1">
      <alignment horizontal="right" vertical="center"/>
      <protection/>
    </xf>
    <xf numFmtId="37" fontId="3" fillId="33" borderId="13" xfId="0" applyNumberFormat="1" applyFont="1" applyFill="1" applyBorder="1" applyAlignment="1" applyProtection="1">
      <alignment vertical="center"/>
      <protection/>
    </xf>
    <xf numFmtId="37" fontId="3" fillId="33" borderId="42" xfId="0" applyNumberFormat="1" applyFont="1" applyFill="1" applyBorder="1" applyAlignment="1" applyProtection="1">
      <alignment vertical="center"/>
      <protection/>
    </xf>
    <xf numFmtId="37" fontId="3" fillId="33" borderId="43" xfId="0" applyNumberFormat="1" applyFont="1" applyFill="1" applyBorder="1" applyAlignment="1" applyProtection="1">
      <alignment vertical="center"/>
      <protection/>
    </xf>
    <xf numFmtId="37" fontId="3" fillId="33" borderId="44" xfId="0" applyNumberFormat="1" applyFont="1" applyFill="1" applyBorder="1" applyAlignment="1" applyProtection="1">
      <alignment vertical="center"/>
      <protection/>
    </xf>
    <xf numFmtId="37" fontId="3" fillId="33" borderId="45" xfId="0" applyNumberFormat="1" applyFont="1" applyFill="1" applyBorder="1" applyAlignment="1" applyProtection="1">
      <alignment vertical="center"/>
      <protection/>
    </xf>
    <xf numFmtId="37" fontId="3" fillId="33" borderId="46" xfId="0" applyNumberFormat="1" applyFont="1" applyFill="1" applyBorder="1" applyAlignment="1" applyProtection="1">
      <alignment vertical="center"/>
      <protection/>
    </xf>
    <xf numFmtId="37" fontId="3" fillId="34" borderId="47" xfId="0" applyNumberFormat="1" applyFont="1" applyFill="1" applyBorder="1" applyAlignment="1" applyProtection="1">
      <alignment vertical="center"/>
      <protection/>
    </xf>
    <xf numFmtId="37" fontId="3" fillId="33" borderId="48" xfId="0" applyNumberFormat="1" applyFont="1" applyFill="1" applyBorder="1" applyAlignment="1" applyProtection="1">
      <alignment vertical="center"/>
      <protection/>
    </xf>
    <xf numFmtId="37" fontId="3" fillId="34" borderId="49" xfId="0" applyNumberFormat="1" applyFont="1" applyFill="1" applyBorder="1" applyAlignment="1" applyProtection="1">
      <alignment vertical="center"/>
      <protection/>
    </xf>
    <xf numFmtId="37" fontId="3" fillId="35" borderId="50" xfId="0" applyFont="1" applyFill="1" applyBorder="1" applyAlignment="1" applyProtection="1">
      <alignment vertical="center"/>
      <protection/>
    </xf>
    <xf numFmtId="37" fontId="3" fillId="36" borderId="51" xfId="0" applyFont="1" applyFill="1" applyBorder="1" applyAlignment="1" applyProtection="1">
      <alignment horizontal="right" vertical="center"/>
      <protection/>
    </xf>
    <xf numFmtId="37" fontId="3" fillId="35" borderId="52" xfId="0" applyFont="1" applyFill="1" applyBorder="1" applyAlignment="1" applyProtection="1">
      <alignment vertical="center"/>
      <protection/>
    </xf>
    <xf numFmtId="37" fontId="3" fillId="35" borderId="53" xfId="0" applyFont="1" applyFill="1" applyBorder="1" applyAlignment="1" applyProtection="1">
      <alignment vertical="center"/>
      <protection/>
    </xf>
    <xf numFmtId="37" fontId="3" fillId="35" borderId="54" xfId="0" applyFont="1" applyFill="1" applyBorder="1" applyAlignment="1" applyProtection="1">
      <alignment vertical="center"/>
      <protection/>
    </xf>
    <xf numFmtId="37" fontId="3" fillId="35" borderId="55" xfId="0" applyFont="1" applyFill="1" applyBorder="1" applyAlignment="1" applyProtection="1">
      <alignment vertical="center"/>
      <protection/>
    </xf>
    <xf numFmtId="37" fontId="3" fillId="35" borderId="50" xfId="0" applyNumberFormat="1" applyFont="1" applyFill="1" applyBorder="1" applyAlignment="1" applyProtection="1">
      <alignment vertical="center"/>
      <protection/>
    </xf>
    <xf numFmtId="37" fontId="3" fillId="35" borderId="56" xfId="0" applyNumberFormat="1" applyFont="1" applyFill="1" applyBorder="1" applyAlignment="1" applyProtection="1">
      <alignment vertical="center"/>
      <protection/>
    </xf>
    <xf numFmtId="37" fontId="3" fillId="35" borderId="55" xfId="0" applyNumberFormat="1" applyFont="1" applyFill="1" applyBorder="1" applyAlignment="1" applyProtection="1">
      <alignment vertical="center"/>
      <protection/>
    </xf>
    <xf numFmtId="37" fontId="3" fillId="35" borderId="57" xfId="0" applyNumberFormat="1" applyFont="1" applyFill="1" applyBorder="1" applyAlignment="1" applyProtection="1">
      <alignment vertical="center"/>
      <protection/>
    </xf>
    <xf numFmtId="37" fontId="3" fillId="0" borderId="58" xfId="0" applyFont="1" applyBorder="1" applyAlignment="1" applyProtection="1">
      <alignment horizontal="center" vertical="center"/>
      <protection/>
    </xf>
    <xf numFmtId="37" fontId="3" fillId="0" borderId="59" xfId="0" applyNumberFormat="1" applyFont="1" applyFill="1" applyBorder="1" applyAlignment="1" applyProtection="1">
      <alignment vertical="center"/>
      <protection/>
    </xf>
    <xf numFmtId="37" fontId="3" fillId="0" borderId="60" xfId="0" applyNumberFormat="1" applyFont="1" applyFill="1" applyBorder="1" applyAlignment="1" applyProtection="1">
      <alignment vertical="center"/>
      <protection/>
    </xf>
    <xf numFmtId="37" fontId="3" fillId="0" borderId="59" xfId="0" applyFont="1" applyFill="1" applyBorder="1" applyAlignment="1" applyProtection="1">
      <alignment vertical="center"/>
      <protection/>
    </xf>
    <xf numFmtId="37" fontId="3" fillId="35" borderId="61" xfId="0" applyFont="1" applyFill="1" applyBorder="1" applyAlignment="1" applyProtection="1">
      <alignment vertical="center"/>
      <protection/>
    </xf>
    <xf numFmtId="37" fontId="3" fillId="0" borderId="62" xfId="0" applyNumberFormat="1" applyFont="1" applyFill="1" applyBorder="1" applyAlignment="1" applyProtection="1">
      <alignment vertical="center"/>
      <protection/>
    </xf>
    <xf numFmtId="37" fontId="3" fillId="0" borderId="60" xfId="0" applyFont="1" applyFill="1" applyBorder="1" applyAlignment="1" applyProtection="1">
      <alignment vertical="center"/>
      <protection/>
    </xf>
    <xf numFmtId="178" fontId="3" fillId="0" borderId="63" xfId="0" applyNumberFormat="1" applyFont="1" applyFill="1" applyBorder="1" applyAlignment="1" applyProtection="1">
      <alignment vertical="center"/>
      <protection/>
    </xf>
    <xf numFmtId="37" fontId="3" fillId="0" borderId="64" xfId="0" applyFont="1" applyFill="1" applyBorder="1" applyAlignment="1" applyProtection="1">
      <alignment vertical="center"/>
      <protection/>
    </xf>
    <xf numFmtId="37" fontId="3" fillId="0" borderId="64" xfId="0" applyNumberFormat="1" applyFont="1" applyFill="1" applyBorder="1" applyAlignment="1" applyProtection="1">
      <alignment vertical="center"/>
      <protection/>
    </xf>
    <xf numFmtId="37" fontId="3" fillId="0" borderId="65" xfId="0" applyFont="1" applyFill="1" applyBorder="1" applyAlignment="1" applyProtection="1">
      <alignment vertical="center"/>
      <protection/>
    </xf>
    <xf numFmtId="37" fontId="3" fillId="35" borderId="66" xfId="0" applyFont="1" applyFill="1" applyBorder="1" applyAlignment="1" applyProtection="1">
      <alignment vertical="center"/>
      <protection/>
    </xf>
    <xf numFmtId="37" fontId="3" fillId="0" borderId="67" xfId="0" applyNumberFormat="1" applyFont="1" applyFill="1" applyBorder="1" applyAlignment="1" applyProtection="1">
      <alignment vertical="center"/>
      <protection/>
    </xf>
    <xf numFmtId="178" fontId="3" fillId="0" borderId="68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6" fillId="0" borderId="38" xfId="0" applyFont="1" applyBorder="1" applyAlignment="1" applyProtection="1">
      <alignment horizontal="right" vertical="center"/>
      <protection/>
    </xf>
    <xf numFmtId="37" fontId="9" fillId="0" borderId="67" xfId="0" applyFont="1" applyFill="1" applyBorder="1" applyAlignment="1" applyProtection="1">
      <alignment vertical="center"/>
      <protection/>
    </xf>
    <xf numFmtId="37" fontId="9" fillId="0" borderId="13" xfId="0" applyFont="1" applyFill="1" applyBorder="1" applyAlignment="1" applyProtection="1">
      <alignment vertical="center"/>
      <protection/>
    </xf>
    <xf numFmtId="37" fontId="3" fillId="35" borderId="69" xfId="0" applyFont="1" applyFill="1" applyBorder="1" applyAlignment="1" applyProtection="1">
      <alignment vertical="center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37" fontId="3" fillId="36" borderId="70" xfId="0" applyFont="1" applyFill="1" applyBorder="1" applyAlignment="1" applyProtection="1">
      <alignment vertical="center"/>
      <protection/>
    </xf>
    <xf numFmtId="37" fontId="3" fillId="36" borderId="71" xfId="0" applyNumberFormat="1" applyFont="1" applyFill="1" applyBorder="1" applyAlignment="1" applyProtection="1">
      <alignment vertical="center"/>
      <protection/>
    </xf>
    <xf numFmtId="37" fontId="3" fillId="36" borderId="70" xfId="0" applyNumberFormat="1" applyFont="1" applyFill="1" applyBorder="1" applyAlignment="1" applyProtection="1">
      <alignment vertical="center"/>
      <protection/>
    </xf>
    <xf numFmtId="37" fontId="3" fillId="36" borderId="71" xfId="0" applyFont="1" applyFill="1" applyBorder="1" applyAlignment="1" applyProtection="1">
      <alignment vertical="center"/>
      <protection/>
    </xf>
    <xf numFmtId="37" fontId="3" fillId="36" borderId="72" xfId="0" applyNumberFormat="1" applyFont="1" applyFill="1" applyBorder="1" applyAlignment="1" applyProtection="1">
      <alignment vertical="center"/>
      <protection/>
    </xf>
    <xf numFmtId="178" fontId="3" fillId="36" borderId="73" xfId="0" applyNumberFormat="1" applyFont="1" applyFill="1" applyBorder="1" applyAlignment="1" applyProtection="1">
      <alignment vertical="center"/>
      <protection/>
    </xf>
    <xf numFmtId="37" fontId="3" fillId="0" borderId="48" xfId="0" applyNumberFormat="1" applyFont="1" applyFill="1" applyBorder="1" applyAlignment="1" applyProtection="1">
      <alignment vertical="center"/>
      <protection/>
    </xf>
    <xf numFmtId="37" fontId="1" fillId="0" borderId="74" xfId="0" applyFont="1" applyBorder="1" applyAlignment="1" applyProtection="1">
      <alignment horizontal="center" vertical="center"/>
      <protection/>
    </xf>
    <xf numFmtId="37" fontId="1" fillId="0" borderId="39" xfId="0" applyFont="1" applyBorder="1" applyAlignment="1" applyProtection="1">
      <alignment horizontal="center" vertical="center"/>
      <protection/>
    </xf>
    <xf numFmtId="37" fontId="1" fillId="0" borderId="40" xfId="0" applyFont="1" applyBorder="1" applyAlignment="1" applyProtection="1">
      <alignment horizontal="center" vertical="center"/>
      <protection/>
    </xf>
    <xf numFmtId="37" fontId="1" fillId="0" borderId="13" xfId="0" applyFont="1" applyBorder="1" applyAlignment="1" applyProtection="1">
      <alignment horizontal="center" vertical="center"/>
      <protection/>
    </xf>
    <xf numFmtId="37" fontId="1" fillId="0" borderId="31" xfId="0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1" fillId="0" borderId="75" xfId="0" applyFont="1" applyBorder="1" applyAlignment="1" applyProtection="1">
      <alignment horizontal="center" vertical="center"/>
      <protection/>
    </xf>
    <xf numFmtId="37" fontId="1" fillId="36" borderId="76" xfId="0" applyFont="1" applyFill="1" applyBorder="1" applyAlignment="1" applyProtection="1">
      <alignment horizontal="center" vertical="center"/>
      <protection/>
    </xf>
    <xf numFmtId="37" fontId="1" fillId="0" borderId="75" xfId="0" applyFont="1" applyBorder="1" applyAlignment="1" applyProtection="1">
      <alignment horizontal="centerContinuous" vertical="center"/>
      <protection/>
    </xf>
    <xf numFmtId="37" fontId="1" fillId="0" borderId="77" xfId="0" applyFont="1" applyBorder="1" applyAlignment="1" applyProtection="1">
      <alignment horizontal="centerContinuous" vertical="center"/>
      <protection/>
    </xf>
    <xf numFmtId="37" fontId="1" fillId="36" borderId="52" xfId="0" applyFont="1" applyFill="1" applyBorder="1" applyAlignment="1" applyProtection="1">
      <alignment horizontal="center" vertical="center"/>
      <protection/>
    </xf>
    <xf numFmtId="37" fontId="1" fillId="0" borderId="78" xfId="0" applyFont="1" applyBorder="1" applyAlignment="1" applyProtection="1">
      <alignment horizontal="centerContinuous" vertical="center"/>
      <protection/>
    </xf>
    <xf numFmtId="37" fontId="1" fillId="0" borderId="79" xfId="0" applyFont="1" applyBorder="1" applyAlignment="1" applyProtection="1">
      <alignment horizontal="centerContinuous" vertical="center"/>
      <protection/>
    </xf>
    <xf numFmtId="37" fontId="1" fillId="0" borderId="34" xfId="0" applyFont="1" applyBorder="1" applyAlignment="1" applyProtection="1">
      <alignment horizontal="center" vertical="center"/>
      <protection/>
    </xf>
    <xf numFmtId="37" fontId="1" fillId="0" borderId="35" xfId="0" applyFont="1" applyBorder="1" applyAlignment="1" applyProtection="1">
      <alignment horizontal="center" vertical="center"/>
      <protection/>
    </xf>
    <xf numFmtId="37" fontId="1" fillId="0" borderId="80" xfId="0" applyFont="1" applyBorder="1" applyAlignment="1" applyProtection="1">
      <alignment horizontal="center" vertical="center"/>
      <protection/>
    </xf>
    <xf numFmtId="37" fontId="3" fillId="37" borderId="64" xfId="0" applyFont="1" applyFill="1" applyBorder="1" applyAlignment="1" applyProtection="1">
      <alignment vertical="center"/>
      <protection/>
    </xf>
    <xf numFmtId="37" fontId="3" fillId="37" borderId="65" xfId="0" applyNumberFormat="1" applyFont="1" applyFill="1" applyBorder="1" applyAlignment="1" applyProtection="1">
      <alignment vertical="center"/>
      <protection/>
    </xf>
    <xf numFmtId="37" fontId="3" fillId="37" borderId="59" xfId="0" applyNumberFormat="1" applyFont="1" applyFill="1" applyBorder="1" applyAlignment="1" applyProtection="1">
      <alignment vertical="center"/>
      <protection/>
    </xf>
    <xf numFmtId="37" fontId="3" fillId="37" borderId="39" xfId="0" applyFont="1" applyFill="1" applyBorder="1" applyAlignment="1" applyProtection="1">
      <alignment vertical="center"/>
      <protection/>
    </xf>
    <xf numFmtId="37" fontId="3" fillId="37" borderId="40" xfId="0" applyNumberFormat="1" applyFont="1" applyFill="1" applyBorder="1" applyAlignment="1" applyProtection="1">
      <alignment vertical="center"/>
      <protection/>
    </xf>
    <xf numFmtId="37" fontId="3" fillId="37" borderId="17" xfId="0" applyFont="1" applyFill="1" applyBorder="1" applyAlignment="1" applyProtection="1">
      <alignment vertical="center"/>
      <protection/>
    </xf>
    <xf numFmtId="37" fontId="3" fillId="37" borderId="18" xfId="0" applyNumberFormat="1" applyFont="1" applyFill="1" applyBorder="1" applyAlignment="1" applyProtection="1">
      <alignment vertical="center"/>
      <protection/>
    </xf>
    <xf numFmtId="37" fontId="3" fillId="37" borderId="20" xfId="0" applyFont="1" applyFill="1" applyBorder="1" applyAlignment="1" applyProtection="1">
      <alignment vertical="center"/>
      <protection/>
    </xf>
    <xf numFmtId="37" fontId="3" fillId="37" borderId="21" xfId="0" applyNumberFormat="1" applyFont="1" applyFill="1" applyBorder="1" applyAlignment="1" applyProtection="1">
      <alignment vertical="center"/>
      <protection/>
    </xf>
    <xf numFmtId="37" fontId="3" fillId="37" borderId="23" xfId="0" applyFont="1" applyFill="1" applyBorder="1" applyAlignment="1" applyProtection="1">
      <alignment vertical="center"/>
      <protection/>
    </xf>
    <xf numFmtId="37" fontId="3" fillId="37" borderId="24" xfId="0" applyNumberFormat="1" applyFont="1" applyFill="1" applyBorder="1" applyAlignment="1" applyProtection="1">
      <alignment vertical="center"/>
      <protection/>
    </xf>
    <xf numFmtId="37" fontId="3" fillId="37" borderId="27" xfId="0" applyNumberFormat="1" applyFont="1" applyFill="1" applyBorder="1" applyAlignment="1" applyProtection="1">
      <alignment vertical="center"/>
      <protection/>
    </xf>
    <xf numFmtId="37" fontId="1" fillId="0" borderId="81" xfId="0" applyFont="1" applyBorder="1" applyAlignment="1" applyProtection="1">
      <alignment horizontal="centerContinuous" vertical="center"/>
      <protection/>
    </xf>
    <xf numFmtId="37" fontId="1" fillId="0" borderId="82" xfId="0" applyFont="1" applyBorder="1" applyAlignment="1" applyProtection="1">
      <alignment horizontal="centerContinuous" vertical="center"/>
      <protection/>
    </xf>
    <xf numFmtId="37" fontId="3" fillId="0" borderId="45" xfId="0" applyNumberFormat="1" applyFont="1" applyFill="1" applyBorder="1" applyAlignment="1" applyProtection="1">
      <alignment vertical="center"/>
      <protection/>
    </xf>
    <xf numFmtId="37" fontId="1" fillId="0" borderId="14" xfId="0" applyFont="1" applyBorder="1" applyAlignment="1" applyProtection="1">
      <alignment horizontal="centerContinuous" vertical="center"/>
      <protection/>
    </xf>
    <xf numFmtId="37" fontId="1" fillId="0" borderId="15" xfId="0" applyFont="1" applyBorder="1" applyAlignment="1" applyProtection="1">
      <alignment horizontal="centerContinuous" vertical="center"/>
      <protection/>
    </xf>
    <xf numFmtId="37" fontId="1" fillId="0" borderId="75" xfId="0" applyFont="1" applyFill="1" applyBorder="1" applyAlignment="1" applyProtection="1">
      <alignment horizontal="center" vertical="center"/>
      <protection/>
    </xf>
    <xf numFmtId="37" fontId="10" fillId="0" borderId="31" xfId="0" applyNumberFormat="1" applyFont="1" applyFill="1" applyBorder="1" applyAlignment="1" applyProtection="1">
      <alignment/>
      <protection/>
    </xf>
    <xf numFmtId="37" fontId="3" fillId="0" borderId="18" xfId="0" applyFont="1" applyFill="1" applyBorder="1" applyAlignment="1" applyProtection="1">
      <alignment vertical="center"/>
      <protection/>
    </xf>
    <xf numFmtId="37" fontId="1" fillId="0" borderId="11" xfId="0" applyFont="1" applyFill="1" applyBorder="1" applyAlignment="1" applyProtection="1">
      <alignment horizontal="center" vertical="center"/>
      <protection/>
    </xf>
    <xf numFmtId="37" fontId="1" fillId="0" borderId="0" xfId="0" applyFont="1" applyBorder="1" applyAlignment="1" applyProtection="1">
      <alignment horizontal="centerContinuous" vertical="center"/>
      <protection/>
    </xf>
    <xf numFmtId="37" fontId="3" fillId="34" borderId="0" xfId="0" applyNumberFormat="1" applyFont="1" applyFill="1" applyBorder="1" applyAlignment="1" applyProtection="1">
      <alignment vertical="center"/>
      <protection/>
    </xf>
    <xf numFmtId="178" fontId="3" fillId="34" borderId="0" xfId="0" applyNumberFormat="1" applyFont="1" applyFill="1" applyBorder="1" applyAlignment="1" applyProtection="1">
      <alignment vertical="center"/>
      <protection/>
    </xf>
    <xf numFmtId="37" fontId="1" fillId="0" borderId="0" xfId="0" applyFont="1" applyBorder="1" applyAlignment="1" applyProtection="1">
      <alignment horizontal="left" vertical="center"/>
      <protection/>
    </xf>
    <xf numFmtId="37" fontId="1" fillId="0" borderId="37" xfId="0" applyFont="1" applyFill="1" applyBorder="1" applyAlignment="1" applyProtection="1">
      <alignment horizontal="center" vertical="center"/>
      <protection/>
    </xf>
    <xf numFmtId="37" fontId="1" fillId="0" borderId="83" xfId="0" applyFont="1" applyFill="1" applyBorder="1" applyAlignment="1" applyProtection="1">
      <alignment horizontal="center" vertical="center"/>
      <protection/>
    </xf>
    <xf numFmtId="37" fontId="3" fillId="37" borderId="84" xfId="0" applyFont="1" applyFill="1" applyBorder="1" applyAlignment="1" applyProtection="1">
      <alignment vertical="center"/>
      <protection/>
    </xf>
    <xf numFmtId="37" fontId="3" fillId="37" borderId="85" xfId="0" applyNumberFormat="1" applyFont="1" applyFill="1" applyBorder="1" applyAlignment="1" applyProtection="1">
      <alignment vertical="center"/>
      <protection/>
    </xf>
    <xf numFmtId="37" fontId="3" fillId="33" borderId="84" xfId="0" applyNumberFormat="1" applyFont="1" applyFill="1" applyBorder="1" applyAlignment="1" applyProtection="1">
      <alignment vertical="center"/>
      <protection/>
    </xf>
    <xf numFmtId="37" fontId="3" fillId="33" borderId="85" xfId="0" applyFont="1" applyFill="1" applyBorder="1" applyAlignment="1" applyProtection="1">
      <alignment vertical="center"/>
      <protection/>
    </xf>
    <xf numFmtId="37" fontId="3" fillId="35" borderId="86" xfId="0" applyFont="1" applyFill="1" applyBorder="1" applyAlignment="1" applyProtection="1">
      <alignment vertical="center"/>
      <protection/>
    </xf>
    <xf numFmtId="37" fontId="3" fillId="33" borderId="87" xfId="0" applyNumberFormat="1" applyFont="1" applyFill="1" applyBorder="1" applyAlignment="1" applyProtection="1">
      <alignment vertical="center"/>
      <protection/>
    </xf>
    <xf numFmtId="37" fontId="3" fillId="33" borderId="84" xfId="0" applyFont="1" applyFill="1" applyBorder="1" applyAlignment="1" applyProtection="1">
      <alignment vertical="center"/>
      <protection/>
    </xf>
    <xf numFmtId="178" fontId="3" fillId="33" borderId="88" xfId="0" applyNumberFormat="1" applyFont="1" applyFill="1" applyBorder="1" applyAlignment="1" applyProtection="1">
      <alignment vertical="center"/>
      <protection/>
    </xf>
    <xf numFmtId="37" fontId="3" fillId="37" borderId="89" xfId="0" applyFont="1" applyFill="1" applyBorder="1" applyAlignment="1" applyProtection="1">
      <alignment vertical="center"/>
      <protection/>
    </xf>
    <xf numFmtId="37" fontId="3" fillId="0" borderId="89" xfId="0" applyNumberFormat="1" applyFont="1" applyFill="1" applyBorder="1" applyAlignment="1" applyProtection="1">
      <alignment vertical="center"/>
      <protection/>
    </xf>
    <xf numFmtId="37" fontId="3" fillId="0" borderId="78" xfId="0" applyFont="1" applyFill="1" applyBorder="1" applyAlignment="1" applyProtection="1">
      <alignment vertical="center"/>
      <protection/>
    </xf>
    <xf numFmtId="37" fontId="3" fillId="35" borderId="90" xfId="0" applyFont="1" applyFill="1" applyBorder="1" applyAlignment="1" applyProtection="1">
      <alignment vertical="center"/>
      <protection/>
    </xf>
    <xf numFmtId="37" fontId="3" fillId="0" borderId="82" xfId="0" applyNumberFormat="1" applyFont="1" applyFill="1" applyBorder="1" applyAlignment="1" applyProtection="1">
      <alignment vertical="center"/>
      <protection/>
    </xf>
    <xf numFmtId="37" fontId="3" fillId="0" borderId="89" xfId="0" applyFont="1" applyFill="1" applyBorder="1" applyAlignment="1" applyProtection="1">
      <alignment vertical="center"/>
      <protection/>
    </xf>
    <xf numFmtId="178" fontId="3" fillId="0" borderId="91" xfId="0" applyNumberFormat="1" applyFont="1" applyFill="1" applyBorder="1" applyAlignment="1" applyProtection="1">
      <alignment vertical="center"/>
      <protection/>
    </xf>
    <xf numFmtId="37" fontId="10" fillId="0" borderId="89" xfId="0" applyNumberFormat="1" applyFont="1" applyFill="1" applyBorder="1" applyAlignment="1" applyProtection="1">
      <alignment/>
      <protection/>
    </xf>
    <xf numFmtId="37" fontId="3" fillId="33" borderId="89" xfId="0" applyNumberFormat="1" applyFont="1" applyFill="1" applyBorder="1" applyAlignment="1" applyProtection="1">
      <alignment vertical="center"/>
      <protection/>
    </xf>
    <xf numFmtId="178" fontId="3" fillId="33" borderId="91" xfId="0" applyNumberFormat="1" applyFont="1" applyFill="1" applyBorder="1" applyAlignment="1" applyProtection="1">
      <alignment vertical="center"/>
      <protection/>
    </xf>
    <xf numFmtId="37" fontId="10" fillId="0" borderId="78" xfId="0" applyNumberFormat="1" applyFont="1" applyFill="1" applyBorder="1" applyAlignment="1" applyProtection="1">
      <alignment/>
      <protection/>
    </xf>
    <xf numFmtId="37" fontId="3" fillId="33" borderId="92" xfId="0" applyNumberFormat="1" applyFont="1" applyFill="1" applyBorder="1" applyAlignment="1" applyProtection="1">
      <alignment vertical="center"/>
      <protection/>
    </xf>
    <xf numFmtId="37" fontId="10" fillId="36" borderId="90" xfId="0" applyNumberFormat="1" applyFont="1" applyFill="1" applyBorder="1" applyAlignment="1" applyProtection="1">
      <alignment/>
      <protection/>
    </xf>
    <xf numFmtId="37" fontId="3" fillId="33" borderId="48" xfId="0" applyFont="1" applyFill="1" applyBorder="1" applyAlignment="1" applyProtection="1">
      <alignment vertical="center"/>
      <protection/>
    </xf>
    <xf numFmtId="37" fontId="3" fillId="33" borderId="82" xfId="0" applyNumberFormat="1" applyFont="1" applyFill="1" applyBorder="1" applyAlignment="1" applyProtection="1">
      <alignment vertical="center"/>
      <protection/>
    </xf>
    <xf numFmtId="37" fontId="3" fillId="34" borderId="83" xfId="0" applyNumberFormat="1" applyFont="1" applyFill="1" applyBorder="1" applyAlignment="1" applyProtection="1">
      <alignment vertical="center"/>
      <protection/>
    </xf>
    <xf numFmtId="37" fontId="3" fillId="34" borderId="93" xfId="0" applyNumberFormat="1" applyFont="1" applyFill="1" applyBorder="1" applyAlignment="1" applyProtection="1">
      <alignment vertical="center"/>
      <protection/>
    </xf>
    <xf numFmtId="37" fontId="1" fillId="0" borderId="94" xfId="0" applyFont="1" applyBorder="1" applyAlignment="1" applyProtection="1">
      <alignment horizontal="centerContinuous" vertical="center"/>
      <protection/>
    </xf>
    <xf numFmtId="37" fontId="1" fillId="0" borderId="95" xfId="0" applyFont="1" applyBorder="1" applyAlignment="1" applyProtection="1">
      <alignment horizontal="centerContinuous" vertical="center"/>
      <protection/>
    </xf>
    <xf numFmtId="37" fontId="1" fillId="0" borderId="96" xfId="0" applyFont="1" applyBorder="1" applyAlignment="1" applyProtection="1">
      <alignment horizontal="center" vertical="center"/>
      <protection/>
    </xf>
    <xf numFmtId="178" fontId="3" fillId="33" borderId="97" xfId="0" applyNumberFormat="1" applyFont="1" applyFill="1" applyBorder="1" applyAlignment="1" applyProtection="1">
      <alignment vertical="center"/>
      <protection/>
    </xf>
    <xf numFmtId="178" fontId="3" fillId="0" borderId="98" xfId="0" applyNumberFormat="1" applyFont="1" applyFill="1" applyBorder="1" applyAlignment="1" applyProtection="1">
      <alignment vertical="center"/>
      <protection/>
    </xf>
    <xf numFmtId="178" fontId="3" fillId="0" borderId="99" xfId="0" applyNumberFormat="1" applyFont="1" applyFill="1" applyBorder="1" applyAlignment="1" applyProtection="1">
      <alignment vertical="center"/>
      <protection/>
    </xf>
    <xf numFmtId="178" fontId="3" fillId="0" borderId="100" xfId="0" applyNumberFormat="1" applyFont="1" applyFill="1" applyBorder="1" applyAlignment="1" applyProtection="1">
      <alignment vertical="center"/>
      <protection/>
    </xf>
    <xf numFmtId="178" fontId="3" fillId="33" borderId="101" xfId="0" applyNumberFormat="1" applyFont="1" applyFill="1" applyBorder="1" applyAlignment="1" applyProtection="1">
      <alignment vertical="center"/>
      <protection/>
    </xf>
    <xf numFmtId="178" fontId="3" fillId="33" borderId="102" xfId="0" applyNumberFormat="1" applyFont="1" applyFill="1" applyBorder="1" applyAlignment="1" applyProtection="1">
      <alignment vertical="center"/>
      <protection/>
    </xf>
    <xf numFmtId="178" fontId="3" fillId="33" borderId="103" xfId="0" applyNumberFormat="1" applyFont="1" applyFill="1" applyBorder="1" applyAlignment="1" applyProtection="1">
      <alignment vertical="center"/>
      <protection/>
    </xf>
    <xf numFmtId="178" fontId="3" fillId="33" borderId="104" xfId="0" applyNumberFormat="1" applyFont="1" applyFill="1" applyBorder="1" applyAlignment="1" applyProtection="1">
      <alignment vertical="center"/>
      <protection/>
    </xf>
    <xf numFmtId="178" fontId="3" fillId="33" borderId="105" xfId="0" applyNumberFormat="1" applyFont="1" applyFill="1" applyBorder="1" applyAlignment="1" applyProtection="1">
      <alignment vertical="center"/>
      <protection/>
    </xf>
    <xf numFmtId="178" fontId="3" fillId="33" borderId="98" xfId="0" applyNumberFormat="1" applyFont="1" applyFill="1" applyBorder="1" applyAlignment="1" applyProtection="1">
      <alignment vertical="center"/>
      <protection/>
    </xf>
    <xf numFmtId="178" fontId="3" fillId="34" borderId="106" xfId="0" applyNumberFormat="1" applyFont="1" applyFill="1" applyBorder="1" applyAlignment="1" applyProtection="1">
      <alignment vertical="center"/>
      <protection/>
    </xf>
    <xf numFmtId="178" fontId="3" fillId="34" borderId="96" xfId="0" applyNumberFormat="1" applyFont="1" applyFill="1" applyBorder="1" applyAlignment="1" applyProtection="1">
      <alignment vertical="center"/>
      <protection/>
    </xf>
    <xf numFmtId="37" fontId="3" fillId="36" borderId="50" xfId="0" applyNumberFormat="1" applyFont="1" applyFill="1" applyBorder="1" applyAlignment="1" applyProtection="1">
      <alignment vertical="center"/>
      <protection/>
    </xf>
    <xf numFmtId="37" fontId="11" fillId="0" borderId="0" xfId="0" applyFont="1" applyAlignment="1" applyProtection="1">
      <alignment horizontal="right" vertical="center"/>
      <protection/>
    </xf>
    <xf numFmtId="177" fontId="11" fillId="0" borderId="0" xfId="0" applyNumberFormat="1" applyFont="1" applyFill="1" applyAlignment="1" applyProtection="1">
      <alignment vertical="center"/>
      <protection/>
    </xf>
    <xf numFmtId="178" fontId="3" fillId="33" borderId="102" xfId="0" applyNumberFormat="1" applyFont="1" applyFill="1" applyBorder="1" applyAlignment="1" applyProtection="1">
      <alignment horizontal="right" vertical="center"/>
      <protection/>
    </xf>
    <xf numFmtId="37" fontId="3" fillId="0" borderId="107" xfId="0" applyFont="1" applyBorder="1" applyAlignment="1" applyProtection="1">
      <alignment horizontal="right" vertical="center"/>
      <protection/>
    </xf>
    <xf numFmtId="37" fontId="3" fillId="0" borderId="17" xfId="0" applyFont="1" applyFill="1" applyBorder="1" applyAlignment="1" applyProtection="1">
      <alignment vertical="center"/>
      <protection/>
    </xf>
    <xf numFmtId="37" fontId="3" fillId="0" borderId="15" xfId="0" applyFont="1" applyBorder="1" applyAlignment="1" applyProtection="1">
      <alignment horizontal="right" vertical="center" shrinkToFit="1"/>
      <protection/>
    </xf>
    <xf numFmtId="37" fontId="3" fillId="37" borderId="85" xfId="0" applyNumberFormat="1" applyFont="1" applyFill="1" applyBorder="1" applyAlignment="1" applyProtection="1">
      <alignment vertical="center" shrinkToFit="1"/>
      <protection/>
    </xf>
    <xf numFmtId="37" fontId="3" fillId="34" borderId="30" xfId="0" applyNumberFormat="1" applyFont="1" applyFill="1" applyBorder="1" applyAlignment="1" applyProtection="1">
      <alignment vertical="center" shrinkToFit="1"/>
      <protection/>
    </xf>
    <xf numFmtId="37" fontId="3" fillId="33" borderId="27" xfId="0" applyNumberFormat="1" applyFont="1" applyFill="1" applyBorder="1" applyAlignment="1" applyProtection="1">
      <alignment vertical="center" shrinkToFit="1"/>
      <protection/>
    </xf>
    <xf numFmtId="37" fontId="3" fillId="33" borderId="24" xfId="0" applyNumberFormat="1" applyFont="1" applyFill="1" applyBorder="1" applyAlignment="1" applyProtection="1">
      <alignment vertical="center" shrinkToFit="1"/>
      <protection/>
    </xf>
    <xf numFmtId="37" fontId="3" fillId="34" borderId="33" xfId="0" applyNumberFormat="1" applyFont="1" applyFill="1" applyBorder="1" applyAlignment="1" applyProtection="1">
      <alignment vertical="center" shrinkToFit="1"/>
      <protection/>
    </xf>
    <xf numFmtId="37" fontId="3" fillId="37" borderId="23" xfId="0" applyFont="1" applyFill="1" applyBorder="1" applyAlignment="1" applyProtection="1">
      <alignment vertical="center" shrinkToFit="1"/>
      <protection/>
    </xf>
    <xf numFmtId="37" fontId="3" fillId="37" borderId="24" xfId="0" applyNumberFormat="1" applyFont="1" applyFill="1" applyBorder="1" applyAlignment="1" applyProtection="1">
      <alignment vertical="center" shrinkToFit="1"/>
      <protection/>
    </xf>
    <xf numFmtId="37" fontId="3" fillId="33" borderId="23" xfId="0" applyNumberFormat="1" applyFont="1" applyFill="1" applyBorder="1" applyAlignment="1" applyProtection="1">
      <alignment vertical="center" shrinkToFit="1"/>
      <protection/>
    </xf>
    <xf numFmtId="37" fontId="3" fillId="33" borderId="23" xfId="0" applyFont="1" applyFill="1" applyBorder="1" applyAlignment="1" applyProtection="1">
      <alignment vertical="center" shrinkToFit="1"/>
      <protection/>
    </xf>
    <xf numFmtId="37" fontId="3" fillId="33" borderId="24" xfId="0" applyFont="1" applyFill="1" applyBorder="1" applyAlignment="1" applyProtection="1">
      <alignment vertical="center" shrinkToFit="1"/>
      <protection/>
    </xf>
    <xf numFmtId="37" fontId="3" fillId="35" borderId="55" xfId="0" applyFont="1" applyFill="1" applyBorder="1" applyAlignment="1" applyProtection="1">
      <alignment vertical="center" shrinkToFit="1"/>
      <protection/>
    </xf>
    <xf numFmtId="37" fontId="3" fillId="33" borderId="44" xfId="0" applyNumberFormat="1" applyFont="1" applyFill="1" applyBorder="1" applyAlignment="1" applyProtection="1">
      <alignment vertical="center" shrinkToFit="1"/>
      <protection/>
    </xf>
    <xf numFmtId="178" fontId="3" fillId="33" borderId="104" xfId="0" applyNumberFormat="1" applyFont="1" applyFill="1" applyBorder="1" applyAlignment="1" applyProtection="1">
      <alignment vertical="center" shrinkToFit="1"/>
      <protection/>
    </xf>
    <xf numFmtId="178" fontId="3" fillId="33" borderId="25" xfId="0" applyNumberFormat="1" applyFont="1" applyFill="1" applyBorder="1" applyAlignment="1" applyProtection="1">
      <alignment vertical="center" shrinkToFit="1"/>
      <protection/>
    </xf>
    <xf numFmtId="37" fontId="3" fillId="33" borderId="28" xfId="0" applyNumberFormat="1" applyFont="1" applyFill="1" applyBorder="1" applyAlignment="1" applyProtection="1">
      <alignment vertical="center" shrinkToFit="1"/>
      <protection/>
    </xf>
    <xf numFmtId="37" fontId="3" fillId="36" borderId="50" xfId="0" applyNumberFormat="1" applyFont="1" applyFill="1" applyBorder="1" applyAlignment="1" applyProtection="1">
      <alignment vertical="center" shrinkToFit="1"/>
      <protection/>
    </xf>
    <xf numFmtId="37" fontId="3" fillId="33" borderId="45" xfId="0" applyNumberFormat="1" applyFont="1" applyFill="1" applyBorder="1" applyAlignment="1" applyProtection="1">
      <alignment vertical="center" shrinkToFit="1"/>
      <protection/>
    </xf>
    <xf numFmtId="178" fontId="3" fillId="33" borderId="105" xfId="0" applyNumberFormat="1" applyFont="1" applyFill="1" applyBorder="1" applyAlignment="1" applyProtection="1">
      <alignment vertical="center" shrinkToFit="1"/>
      <protection/>
    </xf>
    <xf numFmtId="37" fontId="3" fillId="33" borderId="48" xfId="0" applyFont="1" applyFill="1" applyBorder="1" applyAlignment="1" applyProtection="1">
      <alignment vertical="center" shrinkToFit="1"/>
      <protection/>
    </xf>
    <xf numFmtId="37" fontId="3" fillId="33" borderId="28" xfId="0" applyFont="1" applyFill="1" applyBorder="1" applyAlignment="1" applyProtection="1">
      <alignment vertical="center" shrinkToFit="1"/>
      <protection/>
    </xf>
    <xf numFmtId="178" fontId="3" fillId="33" borderId="29" xfId="0" applyNumberFormat="1" applyFont="1" applyFill="1" applyBorder="1" applyAlignment="1" applyProtection="1">
      <alignment vertical="center" shrinkToFit="1"/>
      <protection/>
    </xf>
    <xf numFmtId="37" fontId="10" fillId="0" borderId="89" xfId="0" applyNumberFormat="1" applyFont="1" applyFill="1" applyBorder="1" applyAlignment="1" applyProtection="1">
      <alignment shrinkToFit="1"/>
      <protection/>
    </xf>
    <xf numFmtId="37" fontId="10" fillId="0" borderId="78" xfId="0" applyNumberFormat="1" applyFont="1" applyFill="1" applyBorder="1" applyAlignment="1" applyProtection="1">
      <alignment shrinkToFit="1"/>
      <protection/>
    </xf>
    <xf numFmtId="37" fontId="10" fillId="36" borderId="90" xfId="0" applyNumberFormat="1" applyFont="1" applyFill="1" applyBorder="1" applyAlignment="1" applyProtection="1">
      <alignment shrinkToFit="1"/>
      <protection/>
    </xf>
    <xf numFmtId="37" fontId="3" fillId="33" borderId="89" xfId="0" applyNumberFormat="1" applyFont="1" applyFill="1" applyBorder="1" applyAlignment="1" applyProtection="1">
      <alignment vertical="center" shrinkToFit="1"/>
      <protection/>
    </xf>
    <xf numFmtId="37" fontId="3" fillId="33" borderId="82" xfId="0" applyNumberFormat="1" applyFont="1" applyFill="1" applyBorder="1" applyAlignment="1" applyProtection="1">
      <alignment vertical="center" shrinkToFit="1"/>
      <protection/>
    </xf>
    <xf numFmtId="37" fontId="3" fillId="34" borderId="31" xfId="0" applyNumberFormat="1" applyFont="1" applyFill="1" applyBorder="1" applyAlignment="1" applyProtection="1">
      <alignment vertical="center" shrinkToFit="1"/>
      <protection/>
    </xf>
    <xf numFmtId="37" fontId="3" fillId="35" borderId="56" xfId="0" applyNumberFormat="1" applyFont="1" applyFill="1" applyBorder="1" applyAlignment="1" applyProtection="1">
      <alignment vertical="center" shrinkToFit="1"/>
      <protection/>
    </xf>
    <xf numFmtId="178" fontId="3" fillId="34" borderId="106" xfId="0" applyNumberFormat="1" applyFont="1" applyFill="1" applyBorder="1" applyAlignment="1" applyProtection="1">
      <alignment vertical="center" shrinkToFit="1"/>
      <protection/>
    </xf>
    <xf numFmtId="37" fontId="3" fillId="34" borderId="83" xfId="0" applyNumberFormat="1" applyFont="1" applyFill="1" applyBorder="1" applyAlignment="1" applyProtection="1">
      <alignment vertical="center" shrinkToFit="1"/>
      <protection/>
    </xf>
    <xf numFmtId="178" fontId="3" fillId="34" borderId="32" xfId="0" applyNumberFormat="1" applyFont="1" applyFill="1" applyBorder="1" applyAlignment="1" applyProtection="1">
      <alignment vertical="center" shrinkToFit="1"/>
      <protection/>
    </xf>
    <xf numFmtId="37" fontId="3" fillId="37" borderId="27" xfId="0" applyNumberFormat="1" applyFont="1" applyFill="1" applyBorder="1" applyAlignment="1" applyProtection="1">
      <alignment vertical="center" shrinkToFit="1"/>
      <protection/>
    </xf>
    <xf numFmtId="37" fontId="3" fillId="33" borderId="27" xfId="0" applyFont="1" applyFill="1" applyBorder="1" applyAlignment="1" applyProtection="1">
      <alignment vertical="center" shrinkToFit="1"/>
      <protection/>
    </xf>
    <xf numFmtId="37" fontId="3" fillId="35" borderId="50" xfId="0" applyFont="1" applyFill="1" applyBorder="1" applyAlignment="1" applyProtection="1">
      <alignment vertical="center" shrinkToFit="1"/>
      <protection/>
    </xf>
    <xf numFmtId="37" fontId="3" fillId="33" borderId="48" xfId="0" applyNumberFormat="1" applyFont="1" applyFill="1" applyBorder="1" applyAlignment="1" applyProtection="1">
      <alignment vertical="center" shrinkToFit="1"/>
      <protection/>
    </xf>
    <xf numFmtId="37" fontId="3" fillId="37" borderId="18" xfId="0" applyNumberFormat="1" applyFont="1" applyFill="1" applyBorder="1" applyAlignment="1" applyProtection="1">
      <alignment vertical="center" shrinkToFit="1"/>
      <protection/>
    </xf>
    <xf numFmtId="37" fontId="3" fillId="33" borderId="18" xfId="0" applyNumberFormat="1" applyFont="1" applyFill="1" applyBorder="1" applyAlignment="1" applyProtection="1">
      <alignment vertical="center" shrinkToFit="1"/>
      <protection/>
    </xf>
    <xf numFmtId="37" fontId="3" fillId="33" borderId="17" xfId="0" applyNumberFormat="1" applyFont="1" applyFill="1" applyBorder="1" applyAlignment="1" applyProtection="1">
      <alignment vertical="center" shrinkToFit="1"/>
      <protection/>
    </xf>
    <xf numFmtId="37" fontId="3" fillId="33" borderId="17" xfId="0" applyFont="1" applyFill="1" applyBorder="1" applyAlignment="1" applyProtection="1">
      <alignment vertical="center" shrinkToFit="1"/>
      <protection/>
    </xf>
    <xf numFmtId="37" fontId="3" fillId="33" borderId="18" xfId="0" applyFont="1" applyFill="1" applyBorder="1" applyAlignment="1" applyProtection="1">
      <alignment vertical="center" shrinkToFit="1"/>
      <protection/>
    </xf>
    <xf numFmtId="37" fontId="3" fillId="35" borderId="53" xfId="0" applyFont="1" applyFill="1" applyBorder="1" applyAlignment="1" applyProtection="1">
      <alignment vertical="center" shrinkToFit="1"/>
      <protection/>
    </xf>
    <xf numFmtId="37" fontId="3" fillId="33" borderId="42" xfId="0" applyNumberFormat="1" applyFont="1" applyFill="1" applyBorder="1" applyAlignment="1" applyProtection="1">
      <alignment vertical="center" shrinkToFit="1"/>
      <protection/>
    </xf>
    <xf numFmtId="178" fontId="3" fillId="33" borderId="102" xfId="0" applyNumberFormat="1" applyFont="1" applyFill="1" applyBorder="1" applyAlignment="1" applyProtection="1">
      <alignment vertical="center" shrinkToFit="1"/>
      <protection/>
    </xf>
    <xf numFmtId="178" fontId="3" fillId="33" borderId="19" xfId="0" applyNumberFormat="1" applyFont="1" applyFill="1" applyBorder="1" applyAlignment="1" applyProtection="1">
      <alignment vertical="center" shrinkToFit="1"/>
      <protection/>
    </xf>
    <xf numFmtId="37" fontId="3" fillId="35" borderId="54" xfId="0" applyFont="1" applyFill="1" applyBorder="1" applyAlignment="1" applyProtection="1">
      <alignment vertical="center" shrinkToFit="1"/>
      <protection/>
    </xf>
    <xf numFmtId="37" fontId="3" fillId="37" borderId="21" xfId="0" applyNumberFormat="1" applyFont="1" applyFill="1" applyBorder="1" applyAlignment="1" applyProtection="1">
      <alignment vertical="center" shrinkToFit="1"/>
      <protection/>
    </xf>
    <xf numFmtId="37" fontId="3" fillId="33" borderId="21" xfId="0" applyNumberFormat="1" applyFont="1" applyFill="1" applyBorder="1" applyAlignment="1" applyProtection="1">
      <alignment vertical="center" shrinkToFit="1"/>
      <protection/>
    </xf>
    <xf numFmtId="37" fontId="3" fillId="33" borderId="20" xfId="0" applyNumberFormat="1" applyFont="1" applyFill="1" applyBorder="1" applyAlignment="1" applyProtection="1">
      <alignment vertical="center" shrinkToFit="1"/>
      <protection/>
    </xf>
    <xf numFmtId="37" fontId="3" fillId="33" borderId="20" xfId="0" applyFont="1" applyFill="1" applyBorder="1" applyAlignment="1" applyProtection="1">
      <alignment vertical="center" shrinkToFit="1"/>
      <protection/>
    </xf>
    <xf numFmtId="37" fontId="3" fillId="33" borderId="21" xfId="0" applyFont="1" applyFill="1" applyBorder="1" applyAlignment="1" applyProtection="1">
      <alignment vertical="center" shrinkToFit="1"/>
      <protection/>
    </xf>
    <xf numFmtId="37" fontId="3" fillId="33" borderId="43" xfId="0" applyNumberFormat="1" applyFont="1" applyFill="1" applyBorder="1" applyAlignment="1" applyProtection="1">
      <alignment vertical="center" shrinkToFit="1"/>
      <protection/>
    </xf>
    <xf numFmtId="178" fontId="3" fillId="33" borderId="103" xfId="0" applyNumberFormat="1" applyFont="1" applyFill="1" applyBorder="1" applyAlignment="1" applyProtection="1">
      <alignment vertical="center" shrinkToFit="1"/>
      <protection/>
    </xf>
    <xf numFmtId="178" fontId="3" fillId="33" borderId="22" xfId="0" applyNumberFormat="1" applyFont="1" applyFill="1" applyBorder="1" applyAlignment="1" applyProtection="1">
      <alignment vertical="center" shrinkToFit="1"/>
      <protection/>
    </xf>
    <xf numFmtId="37" fontId="3" fillId="35" borderId="50" xfId="0" applyNumberFormat="1" applyFont="1" applyFill="1" applyBorder="1" applyAlignment="1" applyProtection="1">
      <alignment vertical="center" shrinkToFit="1"/>
      <protection/>
    </xf>
    <xf numFmtId="37" fontId="3" fillId="35" borderId="55" xfId="0" applyNumberFormat="1" applyFont="1" applyFill="1" applyBorder="1" applyAlignment="1" applyProtection="1">
      <alignment vertical="center" shrinkToFit="1"/>
      <protection/>
    </xf>
    <xf numFmtId="37" fontId="12" fillId="0" borderId="0" xfId="0" applyFont="1" applyBorder="1" applyAlignment="1" applyProtection="1">
      <alignment horizontal="center" vertical="center"/>
      <protection/>
    </xf>
    <xf numFmtId="37" fontId="3" fillId="33" borderId="42" xfId="0" applyFont="1" applyFill="1" applyBorder="1" applyAlignment="1" applyProtection="1">
      <alignment vertical="center" shrinkToFit="1"/>
      <protection/>
    </xf>
    <xf numFmtId="37" fontId="3" fillId="33" borderId="108" xfId="0" applyNumberFormat="1" applyFont="1" applyFill="1" applyBorder="1" applyAlignment="1" applyProtection="1">
      <alignment vertical="center" shrinkToFit="1"/>
      <protection/>
    </xf>
    <xf numFmtId="37" fontId="3" fillId="0" borderId="109" xfId="0" applyNumberFormat="1" applyFont="1" applyFill="1" applyBorder="1" applyAlignment="1" applyProtection="1">
      <alignment vertical="center" shrinkToFit="1"/>
      <protection/>
    </xf>
    <xf numFmtId="37" fontId="3" fillId="0" borderId="110" xfId="0" applyNumberFormat="1" applyFont="1" applyFill="1" applyBorder="1" applyAlignment="1" applyProtection="1">
      <alignment vertical="center" shrinkToFit="1"/>
      <protection/>
    </xf>
    <xf numFmtId="37" fontId="3" fillId="0" borderId="111" xfId="0" applyNumberFormat="1" applyFont="1" applyFill="1" applyBorder="1" applyAlignment="1" applyProtection="1">
      <alignment vertical="center" shrinkToFit="1"/>
      <protection/>
    </xf>
    <xf numFmtId="37" fontId="3" fillId="0" borderId="109" xfId="0" applyNumberFormat="1" applyFont="1" applyFill="1" applyBorder="1" applyAlignment="1" applyProtection="1">
      <alignment vertical="center"/>
      <protection/>
    </xf>
    <xf numFmtId="37" fontId="3" fillId="0" borderId="110" xfId="0" applyNumberFormat="1" applyFont="1" applyFill="1" applyBorder="1" applyAlignment="1" applyProtection="1">
      <alignment vertical="center"/>
      <protection/>
    </xf>
    <xf numFmtId="37" fontId="3" fillId="0" borderId="112" xfId="0" applyNumberFormat="1" applyFont="1" applyFill="1" applyBorder="1" applyAlignment="1" applyProtection="1">
      <alignment vertical="center"/>
      <protection/>
    </xf>
    <xf numFmtId="37" fontId="10" fillId="0" borderId="113" xfId="0" applyNumberFormat="1" applyFont="1" applyFill="1" applyBorder="1" applyAlignment="1" applyProtection="1">
      <alignment shrinkToFit="1"/>
      <protection/>
    </xf>
    <xf numFmtId="37" fontId="3" fillId="33" borderId="109" xfId="0" applyNumberFormat="1" applyFont="1" applyFill="1" applyBorder="1" applyAlignment="1" applyProtection="1">
      <alignment vertical="center" shrinkToFit="1"/>
      <protection/>
    </xf>
    <xf numFmtId="37" fontId="6" fillId="0" borderId="114" xfId="0" applyFont="1" applyBorder="1" applyAlignment="1" applyProtection="1">
      <alignment horizontal="right" vertical="center"/>
      <protection/>
    </xf>
    <xf numFmtId="37" fontId="9" fillId="0" borderId="44" xfId="0" applyFont="1" applyFill="1" applyBorder="1" applyAlignment="1" applyProtection="1">
      <alignment vertical="center"/>
      <protection/>
    </xf>
    <xf numFmtId="177" fontId="49" fillId="0" borderId="0" xfId="0" applyNumberFormat="1" applyFont="1" applyFill="1" applyAlignment="1" applyProtection="1">
      <alignment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199" fontId="50" fillId="38" borderId="115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37" fontId="3" fillId="0" borderId="20" xfId="0" applyFont="1" applyFill="1" applyBorder="1" applyAlignment="1" applyProtection="1">
      <alignment vertical="center"/>
      <protection/>
    </xf>
    <xf numFmtId="37" fontId="3" fillId="0" borderId="21" xfId="0" applyFont="1" applyFill="1" applyBorder="1" applyAlignment="1" applyProtection="1">
      <alignment vertical="center"/>
      <protection/>
    </xf>
    <xf numFmtId="37" fontId="3" fillId="0" borderId="43" xfId="0" applyNumberFormat="1" applyFont="1" applyFill="1" applyBorder="1" applyAlignment="1" applyProtection="1">
      <alignment vertical="center"/>
      <protection/>
    </xf>
    <xf numFmtId="178" fontId="3" fillId="0" borderId="103" xfId="0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vertical="center"/>
      <protection/>
    </xf>
    <xf numFmtId="37" fontId="3" fillId="0" borderId="21" xfId="0" applyNumberFormat="1" applyFont="1" applyFill="1" applyBorder="1" applyAlignment="1" applyProtection="1">
      <alignment vertical="center"/>
      <protection/>
    </xf>
    <xf numFmtId="37" fontId="3" fillId="34" borderId="0" xfId="0" applyNumberFormat="1" applyFont="1" applyFill="1" applyBorder="1" applyAlignment="1" applyProtection="1">
      <alignment horizontal="right" vertical="center"/>
      <protection/>
    </xf>
    <xf numFmtId="37" fontId="3" fillId="0" borderId="0" xfId="0" applyFont="1" applyAlignment="1" applyProtection="1">
      <alignment horizontal="right" vertical="center"/>
      <protection/>
    </xf>
    <xf numFmtId="37" fontId="3" fillId="33" borderId="29" xfId="0" applyNumberFormat="1" applyFont="1" applyFill="1" applyBorder="1" applyAlignment="1" applyProtection="1">
      <alignment vertical="center" shrinkToFit="1"/>
      <protection/>
    </xf>
    <xf numFmtId="37" fontId="10" fillId="0" borderId="23" xfId="0" applyNumberFormat="1" applyFont="1" applyFill="1" applyBorder="1" applyAlignment="1" applyProtection="1">
      <alignment shrinkToFit="1"/>
      <protection/>
    </xf>
    <xf numFmtId="37" fontId="10" fillId="0" borderId="25" xfId="0" applyNumberFormat="1" applyFont="1" applyFill="1" applyBorder="1" applyAlignment="1" applyProtection="1">
      <alignment shrinkToFit="1"/>
      <protection/>
    </xf>
    <xf numFmtId="178" fontId="3" fillId="33" borderId="102" xfId="0" applyNumberFormat="1" applyFont="1" applyFill="1" applyBorder="1" applyAlignment="1" applyProtection="1">
      <alignment horizontal="right" vertical="center" shrinkToFit="1"/>
      <protection/>
    </xf>
    <xf numFmtId="178" fontId="3" fillId="33" borderId="104" xfId="0" applyNumberFormat="1" applyFont="1" applyFill="1" applyBorder="1" applyAlignment="1" applyProtection="1">
      <alignment horizontal="right" vertical="center" shrinkToFit="1"/>
      <protection/>
    </xf>
    <xf numFmtId="178" fontId="3" fillId="33" borderId="19" xfId="0" applyNumberFormat="1" applyFont="1" applyFill="1" applyBorder="1" applyAlignment="1" applyProtection="1">
      <alignment horizontal="right" vertical="center" shrinkToFit="1"/>
      <protection/>
    </xf>
    <xf numFmtId="178" fontId="3" fillId="33" borderId="25" xfId="0" applyNumberFormat="1" applyFont="1" applyFill="1" applyBorder="1" applyAlignment="1" applyProtection="1">
      <alignment horizontal="right" vertical="center" shrinkToFit="1"/>
      <protection/>
    </xf>
    <xf numFmtId="37" fontId="1" fillId="0" borderId="81" xfId="0" applyFont="1" applyBorder="1" applyAlignment="1" applyProtection="1">
      <alignment horizontal="center" vertical="center" shrinkToFit="1"/>
      <protection/>
    </xf>
    <xf numFmtId="37" fontId="1" fillId="0" borderId="82" xfId="0" applyFont="1" applyBorder="1" applyAlignment="1" applyProtection="1">
      <alignment horizontal="center" vertical="center" shrinkToFit="1"/>
      <protection/>
    </xf>
    <xf numFmtId="37" fontId="12" fillId="0" borderId="0" xfId="0" applyFont="1" applyBorder="1" applyAlignment="1" applyProtection="1">
      <alignment horizontal="center" vertical="center"/>
      <protection/>
    </xf>
    <xf numFmtId="37" fontId="1" fillId="36" borderId="116" xfId="0" applyFont="1" applyFill="1" applyBorder="1" applyAlignment="1" applyProtection="1">
      <alignment horizontal="center" vertical="center" shrinkToFit="1"/>
      <protection/>
    </xf>
    <xf numFmtId="37" fontId="1" fillId="36" borderId="72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T70"/>
  <sheetViews>
    <sheetView tabSelected="1" defaultGridColor="0" zoomScale="70" zoomScaleNormal="70" zoomScaleSheetLayoutView="70" zoomScalePageLayoutView="0" colorId="22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8" sqref="F18"/>
    </sheetView>
  </sheetViews>
  <sheetFormatPr defaultColWidth="10.59765625" defaultRowHeight="15"/>
  <cols>
    <col min="1" max="1" width="5.69921875" style="1" customWidth="1"/>
    <col min="2" max="2" width="10.69921875" style="1" customWidth="1"/>
    <col min="3" max="3" width="15.3984375" style="1" customWidth="1"/>
    <col min="4" max="4" width="12.5" style="1" customWidth="1"/>
    <col min="5" max="5" width="15.3984375" style="1" customWidth="1"/>
    <col min="6" max="6" width="16.59765625" style="1" customWidth="1"/>
    <col min="7" max="7" width="9.8984375" style="1" customWidth="1"/>
    <col min="8" max="9" width="15.3984375" style="1" customWidth="1"/>
    <col min="10" max="10" width="15.09765625" style="1" customWidth="1"/>
    <col min="11" max="11" width="15.8984375" style="1" customWidth="1"/>
    <col min="12" max="12" width="15.3984375" style="1" customWidth="1"/>
    <col min="13" max="13" width="13" style="1" customWidth="1"/>
    <col min="14" max="14" width="7.59765625" style="1" customWidth="1"/>
    <col min="15" max="16" width="15.3984375" style="1" customWidth="1"/>
    <col min="17" max="17" width="13" style="1" customWidth="1"/>
    <col min="18" max="18" width="7.59765625" style="1" customWidth="1"/>
    <col min="19" max="19" width="11.8984375" style="1" bestFit="1" customWidth="1"/>
    <col min="20" max="20" width="5.59765625" style="1" customWidth="1"/>
    <col min="21" max="16384" width="10.59765625" style="1" customWidth="1"/>
  </cols>
  <sheetData>
    <row r="2" spans="1:19" s="4" customFormat="1" ht="24">
      <c r="A2" s="2" t="s">
        <v>154</v>
      </c>
      <c r="B2" s="1"/>
      <c r="C2" s="3"/>
      <c r="D2" s="3"/>
      <c r="E2" s="3"/>
      <c r="F2" s="3"/>
      <c r="G2" s="1"/>
      <c r="H2" s="82"/>
      <c r="I2" s="1"/>
      <c r="J2" s="1"/>
      <c r="K2" s="1"/>
      <c r="L2" s="1"/>
      <c r="M2" s="1"/>
      <c r="N2" s="1"/>
      <c r="P2" s="1"/>
      <c r="Q2" s="1"/>
      <c r="R2" s="275"/>
      <c r="S2" s="275"/>
    </row>
    <row r="3" spans="1:19" s="4" customFormat="1" ht="24">
      <c r="A3" s="2"/>
      <c r="B3" s="1"/>
      <c r="C3" s="3"/>
      <c r="D3" s="3"/>
      <c r="E3" s="3"/>
      <c r="F3" s="3"/>
      <c r="G3" s="1"/>
      <c r="H3" s="82"/>
      <c r="I3" s="1"/>
      <c r="J3" s="1"/>
      <c r="K3" s="1"/>
      <c r="L3" s="1"/>
      <c r="M3" s="1"/>
      <c r="N3" s="1"/>
      <c r="P3" s="1"/>
      <c r="Q3" s="1"/>
      <c r="R3" s="241"/>
      <c r="S3" s="241"/>
    </row>
    <row r="4" spans="1:19" s="4" customFormat="1" ht="24">
      <c r="A4" s="2"/>
      <c r="B4" s="1"/>
      <c r="C4" s="3"/>
      <c r="D4" s="3"/>
      <c r="E4" s="3"/>
      <c r="F4" s="3"/>
      <c r="G4" s="1"/>
      <c r="H4" s="82"/>
      <c r="I4" s="1"/>
      <c r="J4" s="1"/>
      <c r="K4" s="1"/>
      <c r="L4" s="1"/>
      <c r="M4" s="1" t="s">
        <v>159</v>
      </c>
      <c r="N4" s="1"/>
      <c r="O4" s="1"/>
      <c r="P4" s="1"/>
      <c r="Q4" s="1"/>
      <c r="R4" s="1"/>
      <c r="S4" s="1"/>
    </row>
    <row r="5" spans="1:19" s="4" customFormat="1" ht="24.75" customHeight="1" thickBot="1">
      <c r="A5" s="1"/>
      <c r="B5" s="5"/>
      <c r="C5" s="1"/>
      <c r="D5" s="1"/>
      <c r="E5" s="1"/>
      <c r="F5" s="1"/>
      <c r="G5" s="180" t="s">
        <v>0</v>
      </c>
      <c r="I5" s="1"/>
      <c r="J5" s="254">
        <f>C67</f>
        <v>0.000510886</v>
      </c>
      <c r="K5" s="1"/>
      <c r="L5" s="1"/>
      <c r="M5" s="1"/>
      <c r="N5" s="1"/>
      <c r="O5" s="1"/>
      <c r="P5" s="1"/>
      <c r="Q5" s="1" t="s">
        <v>121</v>
      </c>
      <c r="R5" s="1"/>
      <c r="S5" s="1"/>
    </row>
    <row r="6" spans="1:19" s="4" customFormat="1" ht="14.25">
      <c r="A6" s="6"/>
      <c r="B6" s="7"/>
      <c r="C6" s="129" t="s">
        <v>1</v>
      </c>
      <c r="D6" s="129" t="s">
        <v>2</v>
      </c>
      <c r="E6" s="129" t="s">
        <v>3</v>
      </c>
      <c r="F6" s="129" t="s">
        <v>1</v>
      </c>
      <c r="G6" s="129" t="s">
        <v>2</v>
      </c>
      <c r="H6" s="129" t="s">
        <v>3</v>
      </c>
      <c r="I6" s="111" t="s">
        <v>4</v>
      </c>
      <c r="J6" s="102" t="s">
        <v>5</v>
      </c>
      <c r="K6" s="103" t="s">
        <v>6</v>
      </c>
      <c r="L6" s="132" t="s">
        <v>151</v>
      </c>
      <c r="M6" s="104" t="s">
        <v>7</v>
      </c>
      <c r="N6" s="164"/>
      <c r="O6" s="132" t="s">
        <v>152</v>
      </c>
      <c r="P6" s="132" t="s">
        <v>153</v>
      </c>
      <c r="Q6" s="104" t="s">
        <v>7</v>
      </c>
      <c r="R6" s="105"/>
      <c r="S6" s="1"/>
    </row>
    <row r="7" spans="1:19" s="4" customFormat="1" ht="14.25">
      <c r="A7" s="8" t="s">
        <v>8</v>
      </c>
      <c r="B7" s="9"/>
      <c r="C7" s="98" t="s">
        <v>9</v>
      </c>
      <c r="D7" s="98"/>
      <c r="E7" s="98"/>
      <c r="F7" s="98" t="s">
        <v>10</v>
      </c>
      <c r="G7" s="98"/>
      <c r="H7" s="98"/>
      <c r="I7" s="97" t="s">
        <v>11</v>
      </c>
      <c r="J7" s="98" t="s">
        <v>12</v>
      </c>
      <c r="K7" s="106"/>
      <c r="L7" s="99" t="s">
        <v>122</v>
      </c>
      <c r="M7" s="107" t="s">
        <v>13</v>
      </c>
      <c r="N7" s="165"/>
      <c r="O7" s="99" t="s">
        <v>129</v>
      </c>
      <c r="P7" s="99" t="s">
        <v>129</v>
      </c>
      <c r="Q7" s="107" t="s">
        <v>13</v>
      </c>
      <c r="R7" s="108"/>
      <c r="S7" s="1"/>
    </row>
    <row r="8" spans="1:19" s="4" customFormat="1" ht="15" thickBot="1">
      <c r="A8" s="10"/>
      <c r="B8" s="11"/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83" t="s">
        <v>20</v>
      </c>
      <c r="J8" s="12" t="s">
        <v>21</v>
      </c>
      <c r="K8" s="59" t="s">
        <v>22</v>
      </c>
      <c r="L8" s="185" t="s">
        <v>150</v>
      </c>
      <c r="M8" s="109" t="s">
        <v>24</v>
      </c>
      <c r="N8" s="166" t="s">
        <v>25</v>
      </c>
      <c r="O8" s="99" t="s">
        <v>130</v>
      </c>
      <c r="P8" s="99" t="s">
        <v>130</v>
      </c>
      <c r="Q8" s="109" t="s">
        <v>24</v>
      </c>
      <c r="R8" s="110" t="s">
        <v>25</v>
      </c>
      <c r="S8" s="1"/>
    </row>
    <row r="9" spans="1:19" s="4" customFormat="1" ht="14.25">
      <c r="A9" s="68">
        <f aca="true" t="shared" si="0" ref="A9:A43">IF(I9&lt;0,"不","")</f>
      </c>
      <c r="B9" s="111" t="s">
        <v>79</v>
      </c>
      <c r="C9" s="139">
        <v>654898101</v>
      </c>
      <c r="D9" s="186">
        <v>0</v>
      </c>
      <c r="E9" s="141">
        <f aca="true" t="shared" si="1" ref="E9:E43">C9+D9</f>
        <v>654898101</v>
      </c>
      <c r="F9" s="139">
        <v>621727850</v>
      </c>
      <c r="G9" s="140">
        <v>0</v>
      </c>
      <c r="H9" s="141">
        <f aca="true" t="shared" si="2" ref="H9:H43">F9+G9</f>
        <v>621727850</v>
      </c>
      <c r="I9" s="145">
        <f aca="true" t="shared" si="3" ref="I9:I43">E9-H9</f>
        <v>33170251</v>
      </c>
      <c r="J9" s="142">
        <f aca="true" t="shared" si="4" ref="J9:J43">IF(I9&lt;0,"",ROUND(E9*$J$5,0))</f>
        <v>334578</v>
      </c>
      <c r="K9" s="143">
        <f aca="true" t="shared" si="5" ref="K9:K43">IF(+I9-J9&lt;=0,0,+I9-J9)</f>
        <v>32835673</v>
      </c>
      <c r="L9" s="144">
        <v>43529175</v>
      </c>
      <c r="M9" s="145">
        <f aca="true" t="shared" si="6" ref="M9:M43">K9-L9</f>
        <v>-10693502</v>
      </c>
      <c r="N9" s="167">
        <f>IF(L9&lt;=0,"",ROUND(M9/L9*100,1))</f>
        <v>-24.6</v>
      </c>
      <c r="O9" s="144">
        <v>39144874</v>
      </c>
      <c r="P9" s="144">
        <v>52754612</v>
      </c>
      <c r="Q9" s="145">
        <f>O9-P9</f>
        <v>-13609738</v>
      </c>
      <c r="R9" s="146">
        <f>IF(P9&lt;=0,"",ROUND(Q9/P9*100,1))</f>
        <v>-25.8</v>
      </c>
      <c r="S9" s="1" t="s">
        <v>26</v>
      </c>
    </row>
    <row r="10" spans="1:19" s="4" customFormat="1" ht="14.25">
      <c r="A10" s="137"/>
      <c r="B10" s="138" t="s">
        <v>117</v>
      </c>
      <c r="C10" s="119">
        <v>169411859</v>
      </c>
      <c r="D10" s="119">
        <v>328511</v>
      </c>
      <c r="E10" s="257">
        <f t="shared" si="1"/>
        <v>169740370</v>
      </c>
      <c r="F10" s="119">
        <v>136809228</v>
      </c>
      <c r="G10" s="119">
        <v>65020</v>
      </c>
      <c r="H10" s="257">
        <f t="shared" si="2"/>
        <v>136874248</v>
      </c>
      <c r="I10" s="258">
        <f>E10-H10</f>
        <v>32866122</v>
      </c>
      <c r="J10" s="259">
        <f>IF(I10&lt;0,"",ROUND(E10*$J$5,0))</f>
        <v>86718</v>
      </c>
      <c r="K10" s="62">
        <f t="shared" si="5"/>
        <v>32779404</v>
      </c>
      <c r="L10" s="260">
        <v>33168537</v>
      </c>
      <c r="M10" s="258">
        <f t="shared" si="6"/>
        <v>-389133</v>
      </c>
      <c r="N10" s="261">
        <f>IF(L10&lt;=0,"",ROUND(M10/L10*100,1))</f>
        <v>-1.2</v>
      </c>
      <c r="O10" s="260">
        <v>20595416</v>
      </c>
      <c r="P10" s="260">
        <v>22138747</v>
      </c>
      <c r="Q10" s="258">
        <f aca="true" t="shared" si="7" ref="Q10:Q65">O10-P10</f>
        <v>-1543331</v>
      </c>
      <c r="R10" s="262">
        <f>IF(P10&lt;=0,"",ROUND(Q10/P10*100,1))</f>
        <v>-7</v>
      </c>
      <c r="S10" s="1" t="s">
        <v>135</v>
      </c>
    </row>
    <row r="11" spans="1:19" s="4" customFormat="1" ht="14.25" customHeight="1" hidden="1">
      <c r="A11" s="84"/>
      <c r="B11" s="86" t="s">
        <v>119</v>
      </c>
      <c r="C11" s="119">
        <v>0</v>
      </c>
      <c r="D11" s="120">
        <v>0</v>
      </c>
      <c r="E11" s="257">
        <f t="shared" si="1"/>
        <v>0</v>
      </c>
      <c r="F11" s="119">
        <v>0</v>
      </c>
      <c r="G11" s="120">
        <v>0</v>
      </c>
      <c r="H11" s="257">
        <f t="shared" si="2"/>
        <v>0</v>
      </c>
      <c r="I11" s="258">
        <f t="shared" si="3"/>
        <v>0</v>
      </c>
      <c r="J11" s="259">
        <f t="shared" si="4"/>
        <v>0</v>
      </c>
      <c r="K11" s="62">
        <f t="shared" si="5"/>
        <v>0</v>
      </c>
      <c r="L11" s="260">
        <v>0</v>
      </c>
      <c r="M11" s="258">
        <f t="shared" si="6"/>
        <v>0</v>
      </c>
      <c r="N11" s="261">
        <f aca="true" t="shared" si="8" ref="N11:N65">IF(L11&lt;=0,"",ROUND(M11/L11*100,1))</f>
      </c>
      <c r="O11" s="260">
        <v>2554812</v>
      </c>
      <c r="P11" s="260">
        <v>2693449</v>
      </c>
      <c r="Q11" s="258">
        <f t="shared" si="7"/>
        <v>-138637</v>
      </c>
      <c r="R11" s="262"/>
      <c r="S11" s="1" t="s">
        <v>110</v>
      </c>
    </row>
    <row r="12" spans="1:19" s="4" customFormat="1" ht="14.25" customHeight="1" hidden="1">
      <c r="A12" s="252"/>
      <c r="B12" s="253" t="s">
        <v>118</v>
      </c>
      <c r="C12" s="120">
        <v>0</v>
      </c>
      <c r="D12" s="120">
        <v>0</v>
      </c>
      <c r="E12" s="263">
        <f>C12+D12</f>
        <v>0</v>
      </c>
      <c r="F12" s="120">
        <v>0</v>
      </c>
      <c r="G12" s="120">
        <v>0</v>
      </c>
      <c r="H12" s="257">
        <f>F12+G12</f>
        <v>0</v>
      </c>
      <c r="I12" s="258">
        <f>E12-H12</f>
        <v>0</v>
      </c>
      <c r="J12" s="259">
        <f t="shared" si="4"/>
        <v>0</v>
      </c>
      <c r="K12" s="62">
        <f t="shared" si="5"/>
        <v>0</v>
      </c>
      <c r="L12" s="260">
        <v>0</v>
      </c>
      <c r="M12" s="258">
        <f t="shared" si="6"/>
        <v>0</v>
      </c>
      <c r="N12" s="261">
        <f>IF(L12&lt;=0,"",ROUND(M12/L12*100,1))</f>
      </c>
      <c r="O12" s="260">
        <v>5656325</v>
      </c>
      <c r="P12" s="260">
        <v>5552645</v>
      </c>
      <c r="Q12" s="258">
        <f t="shared" si="7"/>
        <v>103680</v>
      </c>
      <c r="R12" s="262"/>
      <c r="S12" s="1" t="s">
        <v>111</v>
      </c>
    </row>
    <row r="13" spans="1:19" s="4" customFormat="1" ht="14.25">
      <c r="A13" s="43">
        <f t="shared" si="0"/>
      </c>
      <c r="B13" s="97" t="s">
        <v>27</v>
      </c>
      <c r="C13" s="119">
        <v>34637002</v>
      </c>
      <c r="D13" s="120">
        <v>4207</v>
      </c>
      <c r="E13" s="20">
        <f t="shared" si="1"/>
        <v>34641209</v>
      </c>
      <c r="F13" s="119">
        <v>21827556</v>
      </c>
      <c r="G13" s="120">
        <v>-4738</v>
      </c>
      <c r="H13" s="20">
        <f t="shared" si="2"/>
        <v>21822818</v>
      </c>
      <c r="I13" s="18">
        <f t="shared" si="3"/>
        <v>12818391</v>
      </c>
      <c r="J13" s="21">
        <f t="shared" si="4"/>
        <v>17698</v>
      </c>
      <c r="K13" s="62">
        <f t="shared" si="5"/>
        <v>12800693</v>
      </c>
      <c r="L13" s="51">
        <v>13002470</v>
      </c>
      <c r="M13" s="18">
        <f t="shared" si="6"/>
        <v>-201777</v>
      </c>
      <c r="N13" s="173">
        <f>IF(L13&lt;=0,"",ROUND(M13/L13*100,1))</f>
        <v>-1.6</v>
      </c>
      <c r="O13" s="51">
        <v>2554960</v>
      </c>
      <c r="P13" s="51">
        <v>2693449</v>
      </c>
      <c r="Q13" s="18">
        <f t="shared" si="7"/>
        <v>-138489</v>
      </c>
      <c r="R13" s="22">
        <f>IF(P13&lt;=0,"",ROUND(Q13/P13*100,1))</f>
        <v>-5.1</v>
      </c>
      <c r="S13" s="1" t="s">
        <v>27</v>
      </c>
    </row>
    <row r="14" spans="1:19" s="4" customFormat="1" ht="14.25">
      <c r="A14" s="41">
        <f t="shared" si="0"/>
      </c>
      <c r="B14" s="96" t="s">
        <v>80</v>
      </c>
      <c r="C14" s="117">
        <v>64026792</v>
      </c>
      <c r="D14" s="118">
        <v>0</v>
      </c>
      <c r="E14" s="15">
        <f t="shared" si="1"/>
        <v>64026792</v>
      </c>
      <c r="F14" s="117">
        <v>57897462</v>
      </c>
      <c r="G14" s="118">
        <v>0</v>
      </c>
      <c r="H14" s="15">
        <f t="shared" si="2"/>
        <v>57897462</v>
      </c>
      <c r="I14" s="13">
        <f t="shared" si="3"/>
        <v>6129330</v>
      </c>
      <c r="J14" s="16">
        <f t="shared" si="4"/>
        <v>32710</v>
      </c>
      <c r="K14" s="61">
        <f t="shared" si="5"/>
        <v>6096620</v>
      </c>
      <c r="L14" s="50">
        <v>5583158</v>
      </c>
      <c r="M14" s="13">
        <f t="shared" si="6"/>
        <v>513462</v>
      </c>
      <c r="N14" s="172">
        <f t="shared" si="8"/>
        <v>9.2</v>
      </c>
      <c r="O14" s="50">
        <v>5653231</v>
      </c>
      <c r="P14" s="50">
        <v>5552645</v>
      </c>
      <c r="Q14" s="13">
        <f t="shared" si="7"/>
        <v>100586</v>
      </c>
      <c r="R14" s="17">
        <f aca="true" t="shared" si="9" ref="R14:R65">IF(P14&lt;=0,"",ROUND(Q14/P14*100,1))</f>
        <v>1.8</v>
      </c>
      <c r="S14" s="1" t="s">
        <v>28</v>
      </c>
    </row>
    <row r="15" spans="1:19" s="4" customFormat="1" ht="14.25">
      <c r="A15" s="42">
        <f t="shared" si="0"/>
      </c>
      <c r="B15" s="100" t="s">
        <v>81</v>
      </c>
      <c r="C15" s="119">
        <v>16934204</v>
      </c>
      <c r="D15" s="120">
        <v>-6150</v>
      </c>
      <c r="E15" s="20">
        <f t="shared" si="1"/>
        <v>16928054</v>
      </c>
      <c r="F15" s="119">
        <v>15005843</v>
      </c>
      <c r="G15" s="120">
        <v>-2120</v>
      </c>
      <c r="H15" s="20">
        <f t="shared" si="2"/>
        <v>15003723</v>
      </c>
      <c r="I15" s="18">
        <f t="shared" si="3"/>
        <v>1924331</v>
      </c>
      <c r="J15" s="21">
        <f t="shared" si="4"/>
        <v>8648</v>
      </c>
      <c r="K15" s="62">
        <f>IF(+I15-J15&lt;=0,0,+I15-J15)</f>
        <v>1915683</v>
      </c>
      <c r="L15" s="51">
        <v>1852206</v>
      </c>
      <c r="M15" s="18">
        <f t="shared" si="6"/>
        <v>63477</v>
      </c>
      <c r="N15" s="173">
        <f t="shared" si="8"/>
        <v>3.4</v>
      </c>
      <c r="O15" s="51">
        <v>1107285</v>
      </c>
      <c r="P15" s="51">
        <v>1055959</v>
      </c>
      <c r="Q15" s="18">
        <f t="shared" si="7"/>
        <v>51326</v>
      </c>
      <c r="R15" s="22">
        <f t="shared" si="9"/>
        <v>4.9</v>
      </c>
      <c r="S15" s="1" t="s">
        <v>29</v>
      </c>
    </row>
    <row r="16" spans="1:19" s="4" customFormat="1" ht="14.25">
      <c r="A16" s="41">
        <f t="shared" si="0"/>
      </c>
      <c r="B16" s="96" t="s">
        <v>82</v>
      </c>
      <c r="C16" s="117">
        <v>56827570</v>
      </c>
      <c r="D16" s="118">
        <v>0</v>
      </c>
      <c r="E16" s="15">
        <f t="shared" si="1"/>
        <v>56827570</v>
      </c>
      <c r="F16" s="117">
        <v>55936325</v>
      </c>
      <c r="G16" s="118">
        <v>0</v>
      </c>
      <c r="H16" s="15">
        <f t="shared" si="2"/>
        <v>55936325</v>
      </c>
      <c r="I16" s="13">
        <f t="shared" si="3"/>
        <v>891245</v>
      </c>
      <c r="J16" s="16">
        <f t="shared" si="4"/>
        <v>29032</v>
      </c>
      <c r="K16" s="61">
        <f>IF(+I16-J16&lt;=0,0,+I16-J16)</f>
        <v>862213</v>
      </c>
      <c r="L16" s="50">
        <v>364290</v>
      </c>
      <c r="M16" s="13">
        <f t="shared" si="6"/>
        <v>497923</v>
      </c>
      <c r="N16" s="173">
        <f t="shared" si="8"/>
        <v>136.7</v>
      </c>
      <c r="O16" s="50">
        <v>1717885</v>
      </c>
      <c r="P16" s="50">
        <v>1189905</v>
      </c>
      <c r="Q16" s="13">
        <f t="shared" si="7"/>
        <v>527980</v>
      </c>
      <c r="R16" s="17">
        <f t="shared" si="9"/>
        <v>44.4</v>
      </c>
      <c r="S16" s="1" t="s">
        <v>30</v>
      </c>
    </row>
    <row r="17" spans="1:19" s="4" customFormat="1" ht="14.25">
      <c r="A17" s="41">
        <f t="shared" si="0"/>
      </c>
      <c r="B17" s="96" t="s">
        <v>31</v>
      </c>
      <c r="C17" s="117">
        <v>13541587</v>
      </c>
      <c r="D17" s="118">
        <v>0</v>
      </c>
      <c r="E17" s="15">
        <f t="shared" si="1"/>
        <v>13541587</v>
      </c>
      <c r="F17" s="117">
        <v>9965275</v>
      </c>
      <c r="G17" s="118">
        <v>0</v>
      </c>
      <c r="H17" s="15">
        <f t="shared" si="2"/>
        <v>9965275</v>
      </c>
      <c r="I17" s="13">
        <f t="shared" si="3"/>
        <v>3576312</v>
      </c>
      <c r="J17" s="16">
        <f t="shared" si="4"/>
        <v>6918</v>
      </c>
      <c r="K17" s="61">
        <f>IF(+I17-J17&lt;=0,0,+I17-J17)</f>
        <v>3569394</v>
      </c>
      <c r="L17" s="50">
        <v>3588318</v>
      </c>
      <c r="M17" s="13">
        <f t="shared" si="6"/>
        <v>-18924</v>
      </c>
      <c r="N17" s="172">
        <f t="shared" si="8"/>
        <v>-0.5</v>
      </c>
      <c r="O17" s="50">
        <v>998873</v>
      </c>
      <c r="P17" s="50">
        <v>1021071</v>
      </c>
      <c r="Q17" s="13">
        <f t="shared" si="7"/>
        <v>-22198</v>
      </c>
      <c r="R17" s="17">
        <f t="shared" si="9"/>
        <v>-2.2</v>
      </c>
      <c r="S17" s="1" t="s">
        <v>31</v>
      </c>
    </row>
    <row r="18" spans="1:19" s="4" customFormat="1" ht="14.25">
      <c r="A18" s="41">
        <f t="shared" si="0"/>
      </c>
      <c r="B18" s="96" t="s">
        <v>83</v>
      </c>
      <c r="C18" s="117">
        <v>53273297</v>
      </c>
      <c r="D18" s="118">
        <v>18734</v>
      </c>
      <c r="E18" s="15">
        <f t="shared" si="1"/>
        <v>53292031</v>
      </c>
      <c r="F18" s="117">
        <v>43332678</v>
      </c>
      <c r="G18" s="118">
        <v>2519</v>
      </c>
      <c r="H18" s="15">
        <f t="shared" si="2"/>
        <v>43335197</v>
      </c>
      <c r="I18" s="13">
        <f t="shared" si="3"/>
        <v>9956834</v>
      </c>
      <c r="J18" s="16">
        <f t="shared" si="4"/>
        <v>27226</v>
      </c>
      <c r="K18" s="61">
        <f t="shared" si="5"/>
        <v>9929608</v>
      </c>
      <c r="L18" s="50">
        <v>9705601</v>
      </c>
      <c r="M18" s="13">
        <f t="shared" si="6"/>
        <v>224007</v>
      </c>
      <c r="N18" s="172">
        <f t="shared" si="8"/>
        <v>2.3</v>
      </c>
      <c r="O18" s="50">
        <v>5072984</v>
      </c>
      <c r="P18" s="50">
        <v>5165114</v>
      </c>
      <c r="Q18" s="13">
        <f t="shared" si="7"/>
        <v>-92130</v>
      </c>
      <c r="R18" s="17">
        <f t="shared" si="9"/>
        <v>-1.8</v>
      </c>
      <c r="S18" s="1" t="s">
        <v>32</v>
      </c>
    </row>
    <row r="19" spans="1:19" s="4" customFormat="1" ht="14.25">
      <c r="A19" s="41">
        <f t="shared" si="0"/>
      </c>
      <c r="B19" s="96" t="s">
        <v>84</v>
      </c>
      <c r="C19" s="117">
        <v>14970282</v>
      </c>
      <c r="D19" s="118">
        <v>-34933</v>
      </c>
      <c r="E19" s="15">
        <f t="shared" si="1"/>
        <v>14935349</v>
      </c>
      <c r="F19" s="117">
        <v>10114233</v>
      </c>
      <c r="G19" s="118">
        <v>17360</v>
      </c>
      <c r="H19" s="15">
        <f t="shared" si="2"/>
        <v>10131593</v>
      </c>
      <c r="I19" s="13">
        <f t="shared" si="3"/>
        <v>4803756</v>
      </c>
      <c r="J19" s="16">
        <f t="shared" si="4"/>
        <v>7630</v>
      </c>
      <c r="K19" s="61">
        <f t="shared" si="5"/>
        <v>4796126</v>
      </c>
      <c r="L19" s="50">
        <v>4757314</v>
      </c>
      <c r="M19" s="13">
        <f t="shared" si="6"/>
        <v>38812</v>
      </c>
      <c r="N19" s="172">
        <f t="shared" si="8"/>
        <v>0.8</v>
      </c>
      <c r="O19" s="50">
        <v>1093739</v>
      </c>
      <c r="P19" s="50">
        <v>1167036</v>
      </c>
      <c r="Q19" s="13">
        <f t="shared" si="7"/>
        <v>-73297</v>
      </c>
      <c r="R19" s="17">
        <f t="shared" si="9"/>
        <v>-6.3</v>
      </c>
      <c r="S19" s="1" t="s">
        <v>33</v>
      </c>
    </row>
    <row r="20" spans="1:19" s="4" customFormat="1" ht="14.25">
      <c r="A20" s="42">
        <f t="shared" si="0"/>
      </c>
      <c r="B20" s="100" t="s">
        <v>85</v>
      </c>
      <c r="C20" s="119">
        <v>25133205</v>
      </c>
      <c r="D20" s="120">
        <v>25291</v>
      </c>
      <c r="E20" s="20">
        <f t="shared" si="1"/>
        <v>25158496</v>
      </c>
      <c r="F20" s="119">
        <v>18476308</v>
      </c>
      <c r="G20" s="120">
        <v>3488</v>
      </c>
      <c r="H20" s="20">
        <f t="shared" si="2"/>
        <v>18479796</v>
      </c>
      <c r="I20" s="18">
        <f t="shared" si="3"/>
        <v>6678700</v>
      </c>
      <c r="J20" s="21">
        <f t="shared" si="4"/>
        <v>12853</v>
      </c>
      <c r="K20" s="62">
        <f t="shared" si="5"/>
        <v>6665847</v>
      </c>
      <c r="L20" s="51">
        <v>6685556</v>
      </c>
      <c r="M20" s="18">
        <f t="shared" si="6"/>
        <v>-19709</v>
      </c>
      <c r="N20" s="173">
        <f t="shared" si="8"/>
        <v>-0.3</v>
      </c>
      <c r="O20" s="51">
        <v>1766401</v>
      </c>
      <c r="P20" s="51">
        <v>1938744</v>
      </c>
      <c r="Q20" s="18">
        <f t="shared" si="7"/>
        <v>-172343</v>
      </c>
      <c r="R20" s="22">
        <f t="shared" si="9"/>
        <v>-8.9</v>
      </c>
      <c r="S20" s="1" t="s">
        <v>34</v>
      </c>
    </row>
    <row r="21" spans="1:19" s="4" customFormat="1" ht="14.25">
      <c r="A21" s="41">
        <f t="shared" si="0"/>
      </c>
      <c r="B21" s="96" t="s">
        <v>86</v>
      </c>
      <c r="C21" s="117">
        <v>60721841</v>
      </c>
      <c r="D21" s="118">
        <v>0</v>
      </c>
      <c r="E21" s="15">
        <f t="shared" si="1"/>
        <v>60721841</v>
      </c>
      <c r="F21" s="117">
        <v>48526829</v>
      </c>
      <c r="G21" s="118">
        <v>0</v>
      </c>
      <c r="H21" s="15">
        <f t="shared" si="2"/>
        <v>48526829</v>
      </c>
      <c r="I21" s="13">
        <f t="shared" si="3"/>
        <v>12195012</v>
      </c>
      <c r="J21" s="16">
        <f t="shared" si="4"/>
        <v>31022</v>
      </c>
      <c r="K21" s="61">
        <f t="shared" si="5"/>
        <v>12163990</v>
      </c>
      <c r="L21" s="50">
        <v>11978290</v>
      </c>
      <c r="M21" s="13">
        <f t="shared" si="6"/>
        <v>185700</v>
      </c>
      <c r="N21" s="172">
        <f t="shared" si="8"/>
        <v>1.6</v>
      </c>
      <c r="O21" s="50">
        <v>5479295</v>
      </c>
      <c r="P21" s="50">
        <v>5589575</v>
      </c>
      <c r="Q21" s="13">
        <f t="shared" si="7"/>
        <v>-110280</v>
      </c>
      <c r="R21" s="17">
        <f t="shared" si="9"/>
        <v>-2</v>
      </c>
      <c r="S21" s="1" t="s">
        <v>35</v>
      </c>
    </row>
    <row r="22" spans="1:19" s="4" customFormat="1" ht="14.25">
      <c r="A22" s="41">
        <f t="shared" si="0"/>
      </c>
      <c r="B22" s="96" t="s">
        <v>87</v>
      </c>
      <c r="C22" s="117">
        <v>40724709</v>
      </c>
      <c r="D22" s="118">
        <v>-2449</v>
      </c>
      <c r="E22" s="15">
        <f t="shared" si="1"/>
        <v>40722260</v>
      </c>
      <c r="F22" s="117">
        <v>39710469</v>
      </c>
      <c r="G22" s="118">
        <v>-7011</v>
      </c>
      <c r="H22" s="15">
        <f t="shared" si="2"/>
        <v>39703458</v>
      </c>
      <c r="I22" s="184">
        <f t="shared" si="3"/>
        <v>1018802</v>
      </c>
      <c r="J22" s="131">
        <f t="shared" si="4"/>
        <v>20804</v>
      </c>
      <c r="K22" s="61">
        <f t="shared" si="5"/>
        <v>997998</v>
      </c>
      <c r="L22" s="50">
        <v>1290514</v>
      </c>
      <c r="M22" s="13">
        <f t="shared" si="6"/>
        <v>-292516</v>
      </c>
      <c r="N22" s="173">
        <f t="shared" si="8"/>
        <v>-22.7</v>
      </c>
      <c r="O22" s="50">
        <v>1414823</v>
      </c>
      <c r="P22" s="50">
        <v>2042154</v>
      </c>
      <c r="Q22" s="13">
        <f t="shared" si="7"/>
        <v>-627331</v>
      </c>
      <c r="R22" s="17">
        <f t="shared" si="9"/>
        <v>-30.7</v>
      </c>
      <c r="S22" s="1" t="s">
        <v>36</v>
      </c>
    </row>
    <row r="23" spans="1:19" s="4" customFormat="1" ht="14.25">
      <c r="A23" s="41">
        <f t="shared" si="0"/>
      </c>
      <c r="B23" s="96" t="s">
        <v>88</v>
      </c>
      <c r="C23" s="117">
        <v>45057790</v>
      </c>
      <c r="D23" s="118">
        <v>0</v>
      </c>
      <c r="E23" s="15">
        <f t="shared" si="1"/>
        <v>45057790</v>
      </c>
      <c r="F23" s="117">
        <v>33547148</v>
      </c>
      <c r="G23" s="118">
        <v>0</v>
      </c>
      <c r="H23" s="15">
        <f t="shared" si="2"/>
        <v>33547148</v>
      </c>
      <c r="I23" s="13">
        <f t="shared" si="3"/>
        <v>11510642</v>
      </c>
      <c r="J23" s="16">
        <f t="shared" si="4"/>
        <v>23019</v>
      </c>
      <c r="K23" s="61">
        <f t="shared" si="5"/>
        <v>11487623</v>
      </c>
      <c r="L23" s="50">
        <v>11610268</v>
      </c>
      <c r="M23" s="13">
        <f t="shared" si="6"/>
        <v>-122645</v>
      </c>
      <c r="N23" s="173">
        <f t="shared" si="8"/>
        <v>-1.1</v>
      </c>
      <c r="O23" s="50">
        <v>4099423</v>
      </c>
      <c r="P23" s="50">
        <v>4532442</v>
      </c>
      <c r="Q23" s="13">
        <f t="shared" si="7"/>
        <v>-433019</v>
      </c>
      <c r="R23" s="17">
        <f t="shared" si="9"/>
        <v>-9.6</v>
      </c>
      <c r="S23" s="1" t="s">
        <v>37</v>
      </c>
    </row>
    <row r="24" spans="1:19" s="4" customFormat="1" ht="14.25">
      <c r="A24" s="41">
        <f t="shared" si="0"/>
      </c>
      <c r="B24" s="96" t="s">
        <v>38</v>
      </c>
      <c r="C24" s="117">
        <v>17866203</v>
      </c>
      <c r="D24" s="118">
        <v>3586</v>
      </c>
      <c r="E24" s="15">
        <f t="shared" si="1"/>
        <v>17869789</v>
      </c>
      <c r="F24" s="117">
        <v>17081791</v>
      </c>
      <c r="G24" s="118">
        <v>2591</v>
      </c>
      <c r="H24" s="15">
        <f t="shared" si="2"/>
        <v>17084382</v>
      </c>
      <c r="I24" s="13">
        <f t="shared" si="3"/>
        <v>785407</v>
      </c>
      <c r="J24" s="16">
        <f t="shared" si="4"/>
        <v>9129</v>
      </c>
      <c r="K24" s="61">
        <f t="shared" si="5"/>
        <v>776278</v>
      </c>
      <c r="L24" s="50">
        <v>927741</v>
      </c>
      <c r="M24" s="13">
        <f t="shared" si="6"/>
        <v>-151463</v>
      </c>
      <c r="N24" s="173">
        <f t="shared" si="8"/>
        <v>-16.3</v>
      </c>
      <c r="O24" s="50">
        <v>753414</v>
      </c>
      <c r="P24" s="50">
        <v>1037601</v>
      </c>
      <c r="Q24" s="13">
        <f t="shared" si="7"/>
        <v>-284187</v>
      </c>
      <c r="R24" s="17">
        <f t="shared" si="9"/>
        <v>-27.4</v>
      </c>
      <c r="S24" s="1" t="s">
        <v>38</v>
      </c>
    </row>
    <row r="25" spans="1:19" s="4" customFormat="1" ht="14.25">
      <c r="A25" s="42">
        <f t="shared" si="0"/>
      </c>
      <c r="B25" s="100" t="s">
        <v>39</v>
      </c>
      <c r="C25" s="119">
        <v>18849933</v>
      </c>
      <c r="D25" s="120">
        <v>0</v>
      </c>
      <c r="E25" s="20">
        <f t="shared" si="1"/>
        <v>18849933</v>
      </c>
      <c r="F25" s="119">
        <v>12265833</v>
      </c>
      <c r="G25" s="120">
        <v>0</v>
      </c>
      <c r="H25" s="20">
        <f t="shared" si="2"/>
        <v>12265833</v>
      </c>
      <c r="I25" s="18">
        <f t="shared" si="3"/>
        <v>6584100</v>
      </c>
      <c r="J25" s="21">
        <f t="shared" si="4"/>
        <v>9630</v>
      </c>
      <c r="K25" s="62">
        <f t="shared" si="5"/>
        <v>6574470</v>
      </c>
      <c r="L25" s="51">
        <v>6422351</v>
      </c>
      <c r="M25" s="18">
        <f t="shared" si="6"/>
        <v>152119</v>
      </c>
      <c r="N25" s="173">
        <f t="shared" si="8"/>
        <v>2.4</v>
      </c>
      <c r="O25" s="51">
        <v>1235053</v>
      </c>
      <c r="P25" s="51">
        <v>1309314</v>
      </c>
      <c r="Q25" s="18">
        <f t="shared" si="7"/>
        <v>-74261</v>
      </c>
      <c r="R25" s="22">
        <f t="shared" si="9"/>
        <v>-5.7</v>
      </c>
      <c r="S25" s="1" t="s">
        <v>39</v>
      </c>
    </row>
    <row r="26" spans="1:19" s="4" customFormat="1" ht="14.25">
      <c r="A26" s="41">
        <f t="shared" si="0"/>
      </c>
      <c r="B26" s="96" t="s">
        <v>40</v>
      </c>
      <c r="C26" s="117">
        <v>38309235</v>
      </c>
      <c r="D26" s="118">
        <v>7626</v>
      </c>
      <c r="E26" s="15">
        <f t="shared" si="1"/>
        <v>38316861</v>
      </c>
      <c r="F26" s="117">
        <v>25192191</v>
      </c>
      <c r="G26" s="118">
        <v>4268</v>
      </c>
      <c r="H26" s="15">
        <f t="shared" si="2"/>
        <v>25196459</v>
      </c>
      <c r="I26" s="13">
        <f t="shared" si="3"/>
        <v>13120402</v>
      </c>
      <c r="J26" s="16">
        <f t="shared" si="4"/>
        <v>19576</v>
      </c>
      <c r="K26" s="61">
        <f t="shared" si="5"/>
        <v>13100826</v>
      </c>
      <c r="L26" s="50">
        <v>12908147</v>
      </c>
      <c r="M26" s="13">
        <f t="shared" si="6"/>
        <v>192679</v>
      </c>
      <c r="N26" s="173">
        <f t="shared" si="8"/>
        <v>1.5</v>
      </c>
      <c r="O26" s="50">
        <v>3162950</v>
      </c>
      <c r="P26" s="50">
        <v>3391398</v>
      </c>
      <c r="Q26" s="13">
        <f t="shared" si="7"/>
        <v>-228448</v>
      </c>
      <c r="R26" s="17">
        <f t="shared" si="9"/>
        <v>-6.7</v>
      </c>
      <c r="S26" s="1" t="s">
        <v>40</v>
      </c>
    </row>
    <row r="27" spans="1:19" s="4" customFormat="1" ht="14.25">
      <c r="A27" s="41">
        <f t="shared" si="0"/>
      </c>
      <c r="B27" s="96" t="s">
        <v>41</v>
      </c>
      <c r="C27" s="117">
        <v>17423805</v>
      </c>
      <c r="D27" s="118">
        <v>161429</v>
      </c>
      <c r="E27" s="15">
        <f t="shared" si="1"/>
        <v>17585234</v>
      </c>
      <c r="F27" s="117">
        <v>10925354</v>
      </c>
      <c r="G27" s="118">
        <v>1498</v>
      </c>
      <c r="H27" s="15">
        <f t="shared" si="2"/>
        <v>10926852</v>
      </c>
      <c r="I27" s="13">
        <f t="shared" si="3"/>
        <v>6658382</v>
      </c>
      <c r="J27" s="16">
        <f t="shared" si="4"/>
        <v>8984</v>
      </c>
      <c r="K27" s="61">
        <f t="shared" si="5"/>
        <v>6649398</v>
      </c>
      <c r="L27" s="50">
        <v>6381058</v>
      </c>
      <c r="M27" s="13">
        <f t="shared" si="6"/>
        <v>268340</v>
      </c>
      <c r="N27" s="173">
        <f t="shared" si="8"/>
        <v>4.2</v>
      </c>
      <c r="O27" s="50">
        <v>1171666</v>
      </c>
      <c r="P27" s="50">
        <v>1198677</v>
      </c>
      <c r="Q27" s="13">
        <f t="shared" si="7"/>
        <v>-27011</v>
      </c>
      <c r="R27" s="17">
        <f t="shared" si="9"/>
        <v>-2.3</v>
      </c>
      <c r="S27" s="1" t="s">
        <v>41</v>
      </c>
    </row>
    <row r="28" spans="1:19" s="4" customFormat="1" ht="14.25">
      <c r="A28" s="41">
        <f t="shared" si="0"/>
      </c>
      <c r="B28" s="96" t="s">
        <v>89</v>
      </c>
      <c r="C28" s="117">
        <v>20721440</v>
      </c>
      <c r="D28" s="118">
        <v>0</v>
      </c>
      <c r="E28" s="15">
        <f t="shared" si="1"/>
        <v>20721440</v>
      </c>
      <c r="F28" s="117">
        <v>12537738</v>
      </c>
      <c r="G28" s="118">
        <v>0</v>
      </c>
      <c r="H28" s="15">
        <f t="shared" si="2"/>
        <v>12537738</v>
      </c>
      <c r="I28" s="13">
        <f t="shared" si="3"/>
        <v>8183702</v>
      </c>
      <c r="J28" s="16">
        <f t="shared" si="4"/>
        <v>10586</v>
      </c>
      <c r="K28" s="61">
        <f t="shared" si="5"/>
        <v>8173116</v>
      </c>
      <c r="L28" s="50">
        <v>8198105</v>
      </c>
      <c r="M28" s="13">
        <f t="shared" si="6"/>
        <v>-24989</v>
      </c>
      <c r="N28" s="173">
        <f t="shared" si="8"/>
        <v>-0.3</v>
      </c>
      <c r="O28" s="50">
        <v>1301770</v>
      </c>
      <c r="P28" s="50">
        <v>1346494</v>
      </c>
      <c r="Q28" s="13">
        <f t="shared" si="7"/>
        <v>-44724</v>
      </c>
      <c r="R28" s="17">
        <f t="shared" si="9"/>
        <v>-3.3</v>
      </c>
      <c r="S28" s="1" t="s">
        <v>42</v>
      </c>
    </row>
    <row r="29" spans="1:19" s="4" customFormat="1" ht="14.25">
      <c r="A29" s="41">
        <f t="shared" si="0"/>
      </c>
      <c r="B29" s="96" t="s">
        <v>90</v>
      </c>
      <c r="C29" s="117">
        <v>19347238</v>
      </c>
      <c r="D29" s="118">
        <v>0</v>
      </c>
      <c r="E29" s="15">
        <f t="shared" si="1"/>
        <v>19347238</v>
      </c>
      <c r="F29" s="117">
        <v>14503903</v>
      </c>
      <c r="G29" s="118">
        <v>0</v>
      </c>
      <c r="H29" s="15">
        <f t="shared" si="2"/>
        <v>14503903</v>
      </c>
      <c r="I29" s="13">
        <f t="shared" si="3"/>
        <v>4843335</v>
      </c>
      <c r="J29" s="16">
        <f t="shared" si="4"/>
        <v>9884</v>
      </c>
      <c r="K29" s="61">
        <f t="shared" si="5"/>
        <v>4833451</v>
      </c>
      <c r="L29" s="50">
        <v>4854119</v>
      </c>
      <c r="M29" s="13">
        <f t="shared" si="6"/>
        <v>-20668</v>
      </c>
      <c r="N29" s="173">
        <f t="shared" si="8"/>
        <v>-0.4</v>
      </c>
      <c r="O29" s="50">
        <v>1492626</v>
      </c>
      <c r="P29" s="50">
        <v>1548944</v>
      </c>
      <c r="Q29" s="13">
        <f t="shared" si="7"/>
        <v>-56318</v>
      </c>
      <c r="R29" s="17">
        <f t="shared" si="9"/>
        <v>-3.6</v>
      </c>
      <c r="S29" s="1" t="s">
        <v>43</v>
      </c>
    </row>
    <row r="30" spans="1:19" s="4" customFormat="1" ht="14.25">
      <c r="A30" s="42">
        <f t="shared" si="0"/>
      </c>
      <c r="B30" s="100" t="s">
        <v>91</v>
      </c>
      <c r="C30" s="119">
        <v>27901154</v>
      </c>
      <c r="D30" s="120">
        <v>-38893</v>
      </c>
      <c r="E30" s="20">
        <f t="shared" si="1"/>
        <v>27862261</v>
      </c>
      <c r="F30" s="119">
        <v>20987733</v>
      </c>
      <c r="G30" s="120">
        <v>-9712</v>
      </c>
      <c r="H30" s="20">
        <f t="shared" si="2"/>
        <v>20978021</v>
      </c>
      <c r="I30" s="18">
        <f t="shared" si="3"/>
        <v>6884240</v>
      </c>
      <c r="J30" s="21">
        <f t="shared" si="4"/>
        <v>14234</v>
      </c>
      <c r="K30" s="62">
        <f t="shared" si="5"/>
        <v>6870006</v>
      </c>
      <c r="L30" s="51">
        <v>7033970</v>
      </c>
      <c r="M30" s="18">
        <f t="shared" si="6"/>
        <v>-163964</v>
      </c>
      <c r="N30" s="173">
        <f t="shared" si="8"/>
        <v>-2.3</v>
      </c>
      <c r="O30" s="51">
        <v>2029551</v>
      </c>
      <c r="P30" s="51">
        <v>2149711</v>
      </c>
      <c r="Q30" s="18">
        <f t="shared" si="7"/>
        <v>-120160</v>
      </c>
      <c r="R30" s="22">
        <f t="shared" si="9"/>
        <v>-5.6</v>
      </c>
      <c r="S30" s="1" t="s">
        <v>44</v>
      </c>
    </row>
    <row r="31" spans="1:19" s="4" customFormat="1" ht="14.25">
      <c r="A31" s="41">
        <f t="shared" si="0"/>
      </c>
      <c r="B31" s="96" t="s">
        <v>92</v>
      </c>
      <c r="C31" s="117">
        <v>20590933</v>
      </c>
      <c r="D31" s="118">
        <v>-1603</v>
      </c>
      <c r="E31" s="15">
        <f t="shared" si="1"/>
        <v>20589330</v>
      </c>
      <c r="F31" s="117">
        <v>19310716</v>
      </c>
      <c r="G31" s="118">
        <v>59275</v>
      </c>
      <c r="H31" s="15">
        <f t="shared" si="2"/>
        <v>19369991</v>
      </c>
      <c r="I31" s="13">
        <f t="shared" si="3"/>
        <v>1219339</v>
      </c>
      <c r="J31" s="16">
        <f t="shared" si="4"/>
        <v>10519</v>
      </c>
      <c r="K31" s="61">
        <f t="shared" si="5"/>
        <v>1208820</v>
      </c>
      <c r="L31" s="50">
        <v>926755</v>
      </c>
      <c r="M31" s="13">
        <f t="shared" si="6"/>
        <v>282065</v>
      </c>
      <c r="N31" s="173">
        <f t="shared" si="8"/>
        <v>30.4</v>
      </c>
      <c r="O31" s="50">
        <v>1375187</v>
      </c>
      <c r="P31" s="50">
        <v>1171411</v>
      </c>
      <c r="Q31" s="13">
        <f t="shared" si="7"/>
        <v>203776</v>
      </c>
      <c r="R31" s="17">
        <f t="shared" si="9"/>
        <v>17.4</v>
      </c>
      <c r="S31" s="1" t="s">
        <v>45</v>
      </c>
    </row>
    <row r="32" spans="1:19" s="4" customFormat="1" ht="14.25">
      <c r="A32" s="41">
        <f t="shared" si="0"/>
      </c>
      <c r="B32" s="96" t="s">
        <v>93</v>
      </c>
      <c r="C32" s="117">
        <v>12444154</v>
      </c>
      <c r="D32" s="118">
        <v>7339</v>
      </c>
      <c r="E32" s="15">
        <f t="shared" si="1"/>
        <v>12451493</v>
      </c>
      <c r="F32" s="117">
        <v>7854185</v>
      </c>
      <c r="G32" s="118">
        <v>-6421</v>
      </c>
      <c r="H32" s="15">
        <f t="shared" si="2"/>
        <v>7847764</v>
      </c>
      <c r="I32" s="13">
        <f t="shared" si="3"/>
        <v>4603729</v>
      </c>
      <c r="J32" s="16">
        <f t="shared" si="4"/>
        <v>6361</v>
      </c>
      <c r="K32" s="61">
        <f t="shared" si="5"/>
        <v>4597368</v>
      </c>
      <c r="L32" s="50">
        <v>4602437</v>
      </c>
      <c r="M32" s="13">
        <f t="shared" si="6"/>
        <v>-5069</v>
      </c>
      <c r="N32" s="172">
        <f t="shared" si="8"/>
        <v>-0.1</v>
      </c>
      <c r="O32" s="50">
        <v>794657</v>
      </c>
      <c r="P32" s="50">
        <v>828885</v>
      </c>
      <c r="Q32" s="13">
        <f t="shared" si="7"/>
        <v>-34228</v>
      </c>
      <c r="R32" s="17">
        <f t="shared" si="9"/>
        <v>-4.1</v>
      </c>
      <c r="S32" s="1" t="s">
        <v>46</v>
      </c>
    </row>
    <row r="33" spans="1:19" s="4" customFormat="1" ht="14.25">
      <c r="A33" s="41">
        <f t="shared" si="0"/>
      </c>
      <c r="B33" s="96" t="s">
        <v>47</v>
      </c>
      <c r="C33" s="117">
        <v>19705272</v>
      </c>
      <c r="D33" s="118">
        <v>544</v>
      </c>
      <c r="E33" s="15">
        <f t="shared" si="1"/>
        <v>19705816</v>
      </c>
      <c r="F33" s="117">
        <v>11496832</v>
      </c>
      <c r="G33" s="118">
        <v>-976</v>
      </c>
      <c r="H33" s="15">
        <f t="shared" si="2"/>
        <v>11495856</v>
      </c>
      <c r="I33" s="13">
        <f t="shared" si="3"/>
        <v>8209960</v>
      </c>
      <c r="J33" s="16">
        <f t="shared" si="4"/>
        <v>10067</v>
      </c>
      <c r="K33" s="61">
        <f t="shared" si="5"/>
        <v>8199893</v>
      </c>
      <c r="L33" s="50">
        <v>8365212</v>
      </c>
      <c r="M33" s="13">
        <f t="shared" si="6"/>
        <v>-165319</v>
      </c>
      <c r="N33" s="172">
        <f t="shared" si="8"/>
        <v>-2</v>
      </c>
      <c r="O33" s="50">
        <v>1137770</v>
      </c>
      <c r="P33" s="50">
        <v>1194986</v>
      </c>
      <c r="Q33" s="13">
        <f t="shared" si="7"/>
        <v>-57216</v>
      </c>
      <c r="R33" s="17">
        <f t="shared" si="9"/>
        <v>-4.8</v>
      </c>
      <c r="S33" s="1" t="s">
        <v>47</v>
      </c>
    </row>
    <row r="34" spans="1:19" s="4" customFormat="1" ht="14.25">
      <c r="A34" s="41">
        <f t="shared" si="0"/>
      </c>
      <c r="B34" s="96" t="s">
        <v>94</v>
      </c>
      <c r="C34" s="117">
        <v>22043251</v>
      </c>
      <c r="D34" s="118">
        <v>2314</v>
      </c>
      <c r="E34" s="15">
        <f t="shared" si="1"/>
        <v>22045565</v>
      </c>
      <c r="F34" s="117">
        <v>15812664</v>
      </c>
      <c r="G34" s="118">
        <v>-2454</v>
      </c>
      <c r="H34" s="15">
        <f t="shared" si="2"/>
        <v>15810210</v>
      </c>
      <c r="I34" s="13">
        <f t="shared" si="3"/>
        <v>6235355</v>
      </c>
      <c r="J34" s="16">
        <f t="shared" si="4"/>
        <v>11263</v>
      </c>
      <c r="K34" s="61">
        <f t="shared" si="5"/>
        <v>6224092</v>
      </c>
      <c r="L34" s="50">
        <v>6645826</v>
      </c>
      <c r="M34" s="13">
        <f t="shared" si="6"/>
        <v>-421734</v>
      </c>
      <c r="N34" s="172">
        <f t="shared" si="8"/>
        <v>-6.3</v>
      </c>
      <c r="O34" s="50">
        <v>1403329</v>
      </c>
      <c r="P34" s="50">
        <v>1629858</v>
      </c>
      <c r="Q34" s="13">
        <f t="shared" si="7"/>
        <v>-226529</v>
      </c>
      <c r="R34" s="17">
        <f t="shared" si="9"/>
        <v>-13.9</v>
      </c>
      <c r="S34" s="1" t="s">
        <v>48</v>
      </c>
    </row>
    <row r="35" spans="1:19" s="4" customFormat="1" ht="14.25">
      <c r="A35" s="41"/>
      <c r="B35" s="100" t="s">
        <v>95</v>
      </c>
      <c r="C35" s="119">
        <v>15036395</v>
      </c>
      <c r="D35" s="120">
        <v>-1994</v>
      </c>
      <c r="E35" s="20">
        <f t="shared" si="1"/>
        <v>15034401</v>
      </c>
      <c r="F35" s="119">
        <v>14866506</v>
      </c>
      <c r="G35" s="120">
        <v>632</v>
      </c>
      <c r="H35" s="20">
        <f t="shared" si="2"/>
        <v>14867138</v>
      </c>
      <c r="I35" s="18">
        <f t="shared" si="3"/>
        <v>167263</v>
      </c>
      <c r="J35" s="16">
        <f t="shared" si="4"/>
        <v>7681</v>
      </c>
      <c r="K35" s="62">
        <f t="shared" si="5"/>
        <v>159582</v>
      </c>
      <c r="L35" s="51">
        <v>265644</v>
      </c>
      <c r="M35" s="18">
        <f t="shared" si="6"/>
        <v>-106062</v>
      </c>
      <c r="N35" s="172">
        <f t="shared" si="8"/>
        <v>-39.9</v>
      </c>
      <c r="O35" s="51">
        <v>261572</v>
      </c>
      <c r="P35" s="51">
        <v>478747</v>
      </c>
      <c r="Q35" s="18">
        <f t="shared" si="7"/>
        <v>-217175</v>
      </c>
      <c r="R35" s="17">
        <f t="shared" si="9"/>
        <v>-45.4</v>
      </c>
      <c r="S35" s="1" t="s">
        <v>49</v>
      </c>
    </row>
    <row r="36" spans="1:19" s="4" customFormat="1" ht="14.25">
      <c r="A36" s="41">
        <f t="shared" si="0"/>
      </c>
      <c r="B36" s="96" t="s">
        <v>96</v>
      </c>
      <c r="C36" s="117">
        <v>10296500</v>
      </c>
      <c r="D36" s="118">
        <v>0</v>
      </c>
      <c r="E36" s="15">
        <f t="shared" si="1"/>
        <v>10296500</v>
      </c>
      <c r="F36" s="117">
        <v>8487604</v>
      </c>
      <c r="G36" s="118">
        <v>0</v>
      </c>
      <c r="H36" s="15">
        <f t="shared" si="2"/>
        <v>8487604</v>
      </c>
      <c r="I36" s="13">
        <f t="shared" si="3"/>
        <v>1808896</v>
      </c>
      <c r="J36" s="16">
        <f t="shared" si="4"/>
        <v>5260</v>
      </c>
      <c r="K36" s="61">
        <f t="shared" si="5"/>
        <v>1803636</v>
      </c>
      <c r="L36" s="50">
        <v>1713842</v>
      </c>
      <c r="M36" s="13">
        <f t="shared" si="6"/>
        <v>89794</v>
      </c>
      <c r="N36" s="172">
        <f t="shared" si="8"/>
        <v>5.2</v>
      </c>
      <c r="O36" s="50">
        <v>923404</v>
      </c>
      <c r="P36" s="50">
        <v>971980</v>
      </c>
      <c r="Q36" s="13">
        <f t="shared" si="7"/>
        <v>-48576</v>
      </c>
      <c r="R36" s="17">
        <f t="shared" si="9"/>
        <v>-5</v>
      </c>
      <c r="S36" s="1" t="s">
        <v>50</v>
      </c>
    </row>
    <row r="37" spans="1:20" s="4" customFormat="1" ht="14.25">
      <c r="A37" s="41">
        <f t="shared" si="0"/>
      </c>
      <c r="B37" s="96" t="s">
        <v>51</v>
      </c>
      <c r="C37" s="117">
        <v>11515067</v>
      </c>
      <c r="D37" s="118">
        <v>1949</v>
      </c>
      <c r="E37" s="15">
        <f t="shared" si="1"/>
        <v>11517016</v>
      </c>
      <c r="F37" s="117">
        <v>7299021</v>
      </c>
      <c r="G37" s="118">
        <v>0</v>
      </c>
      <c r="H37" s="15">
        <f t="shared" si="2"/>
        <v>7299021</v>
      </c>
      <c r="I37" s="13">
        <f t="shared" si="3"/>
        <v>4217995</v>
      </c>
      <c r="J37" s="16">
        <f t="shared" si="4"/>
        <v>5884</v>
      </c>
      <c r="K37" s="61">
        <f t="shared" si="5"/>
        <v>4212111</v>
      </c>
      <c r="L37" s="50">
        <v>4174269</v>
      </c>
      <c r="M37" s="13">
        <f t="shared" si="6"/>
        <v>37842</v>
      </c>
      <c r="N37" s="172">
        <f t="shared" si="8"/>
        <v>0.9</v>
      </c>
      <c r="O37" s="50">
        <v>700149</v>
      </c>
      <c r="P37" s="50">
        <v>751083</v>
      </c>
      <c r="Q37" s="13">
        <f t="shared" si="7"/>
        <v>-50934</v>
      </c>
      <c r="R37" s="17">
        <f t="shared" si="9"/>
        <v>-6.8</v>
      </c>
      <c r="S37" s="1" t="s">
        <v>51</v>
      </c>
      <c r="T37" s="1"/>
    </row>
    <row r="38" spans="1:20" s="4" customFormat="1" ht="14.25">
      <c r="A38" s="41">
        <f t="shared" si="0"/>
      </c>
      <c r="B38" s="96" t="s">
        <v>52</v>
      </c>
      <c r="C38" s="117">
        <v>85350810</v>
      </c>
      <c r="D38" s="118">
        <v>14233</v>
      </c>
      <c r="E38" s="15">
        <f t="shared" si="1"/>
        <v>85365043</v>
      </c>
      <c r="F38" s="117">
        <v>65773551</v>
      </c>
      <c r="G38" s="118">
        <v>-22622</v>
      </c>
      <c r="H38" s="15">
        <f t="shared" si="2"/>
        <v>65750929</v>
      </c>
      <c r="I38" s="13">
        <f t="shared" si="3"/>
        <v>19614114</v>
      </c>
      <c r="J38" s="16">
        <f t="shared" si="4"/>
        <v>43612</v>
      </c>
      <c r="K38" s="61">
        <f t="shared" si="5"/>
        <v>19570502</v>
      </c>
      <c r="L38" s="50">
        <v>19492453</v>
      </c>
      <c r="M38" s="13">
        <f t="shared" si="6"/>
        <v>78049</v>
      </c>
      <c r="N38" s="172">
        <f t="shared" si="8"/>
        <v>0.4</v>
      </c>
      <c r="O38" s="50">
        <v>7327845</v>
      </c>
      <c r="P38" s="50">
        <v>7634048</v>
      </c>
      <c r="Q38" s="13">
        <f t="shared" si="7"/>
        <v>-306203</v>
      </c>
      <c r="R38" s="17">
        <f t="shared" si="9"/>
        <v>-4</v>
      </c>
      <c r="S38" s="1" t="s">
        <v>52</v>
      </c>
      <c r="T38" s="1"/>
    </row>
    <row r="39" spans="1:20" s="4" customFormat="1" ht="14.25">
      <c r="A39" s="41">
        <f t="shared" si="0"/>
      </c>
      <c r="B39" s="96" t="s">
        <v>97</v>
      </c>
      <c r="C39" s="117">
        <v>10663411</v>
      </c>
      <c r="D39" s="118">
        <v>0</v>
      </c>
      <c r="E39" s="83">
        <f t="shared" si="1"/>
        <v>10663411</v>
      </c>
      <c r="F39" s="117">
        <v>7757108</v>
      </c>
      <c r="G39" s="118">
        <v>0</v>
      </c>
      <c r="H39" s="15">
        <f t="shared" si="2"/>
        <v>7757108</v>
      </c>
      <c r="I39" s="13">
        <f t="shared" si="3"/>
        <v>2906303</v>
      </c>
      <c r="J39" s="16">
        <f t="shared" si="4"/>
        <v>5448</v>
      </c>
      <c r="K39" s="61">
        <f t="shared" si="5"/>
        <v>2900855</v>
      </c>
      <c r="L39" s="50">
        <v>2851824</v>
      </c>
      <c r="M39" s="13">
        <f t="shared" si="6"/>
        <v>49031</v>
      </c>
      <c r="N39" s="172">
        <f t="shared" si="8"/>
        <v>1.7</v>
      </c>
      <c r="O39" s="50">
        <v>853195</v>
      </c>
      <c r="P39" s="50">
        <v>898588</v>
      </c>
      <c r="Q39" s="13">
        <f t="shared" si="7"/>
        <v>-45393</v>
      </c>
      <c r="R39" s="17">
        <f t="shared" si="9"/>
        <v>-5.1</v>
      </c>
      <c r="S39" s="1" t="s">
        <v>53</v>
      </c>
      <c r="T39" s="1"/>
    </row>
    <row r="40" spans="1:20" s="4" customFormat="1" ht="13.5" customHeight="1">
      <c r="A40" s="42">
        <f t="shared" si="0"/>
      </c>
      <c r="B40" s="100" t="s">
        <v>98</v>
      </c>
      <c r="C40" s="119">
        <v>9873074</v>
      </c>
      <c r="D40" s="120">
        <v>0</v>
      </c>
      <c r="E40" s="20">
        <f t="shared" si="1"/>
        <v>9873074</v>
      </c>
      <c r="F40" s="119">
        <v>6072764</v>
      </c>
      <c r="G40" s="120">
        <v>0</v>
      </c>
      <c r="H40" s="20">
        <f t="shared" si="2"/>
        <v>6072764</v>
      </c>
      <c r="I40" s="18">
        <f t="shared" si="3"/>
        <v>3800310</v>
      </c>
      <c r="J40" s="21">
        <f t="shared" si="4"/>
        <v>5044</v>
      </c>
      <c r="K40" s="62">
        <f t="shared" si="5"/>
        <v>3795266</v>
      </c>
      <c r="L40" s="51">
        <v>3655704</v>
      </c>
      <c r="M40" s="18">
        <f t="shared" si="6"/>
        <v>139562</v>
      </c>
      <c r="N40" s="173">
        <f t="shared" si="8"/>
        <v>3.8</v>
      </c>
      <c r="O40" s="51">
        <v>631109</v>
      </c>
      <c r="P40" s="51">
        <v>665221</v>
      </c>
      <c r="Q40" s="18">
        <f t="shared" si="7"/>
        <v>-34112</v>
      </c>
      <c r="R40" s="22">
        <f t="shared" si="9"/>
        <v>-5.1</v>
      </c>
      <c r="S40" s="1" t="s">
        <v>138</v>
      </c>
      <c r="T40" s="1"/>
    </row>
    <row r="41" spans="1:20" s="4" customFormat="1" ht="14.25">
      <c r="A41" s="41">
        <f t="shared" si="0"/>
      </c>
      <c r="B41" s="96" t="s">
        <v>99</v>
      </c>
      <c r="C41" s="117">
        <v>11959998</v>
      </c>
      <c r="D41" s="118">
        <v>0</v>
      </c>
      <c r="E41" s="15">
        <f t="shared" si="1"/>
        <v>11959998</v>
      </c>
      <c r="F41" s="117">
        <v>8576273</v>
      </c>
      <c r="G41" s="118">
        <v>0</v>
      </c>
      <c r="H41" s="15">
        <f t="shared" si="2"/>
        <v>8576273</v>
      </c>
      <c r="I41" s="13">
        <f t="shared" si="3"/>
        <v>3383725</v>
      </c>
      <c r="J41" s="16">
        <f t="shared" si="4"/>
        <v>6110</v>
      </c>
      <c r="K41" s="61">
        <f t="shared" si="5"/>
        <v>3377615</v>
      </c>
      <c r="L41" s="50">
        <v>3339190</v>
      </c>
      <c r="M41" s="13">
        <f t="shared" si="6"/>
        <v>38425</v>
      </c>
      <c r="N41" s="172">
        <f t="shared" si="8"/>
        <v>1.2</v>
      </c>
      <c r="O41" s="50">
        <v>851671</v>
      </c>
      <c r="P41" s="50">
        <v>940333</v>
      </c>
      <c r="Q41" s="13">
        <f t="shared" si="7"/>
        <v>-88662</v>
      </c>
      <c r="R41" s="17">
        <f t="shared" si="9"/>
        <v>-9.4</v>
      </c>
      <c r="S41" s="1" t="s">
        <v>55</v>
      </c>
      <c r="T41" s="1"/>
    </row>
    <row r="42" spans="1:20" s="4" customFormat="1" ht="14.25">
      <c r="A42" s="41">
        <f t="shared" si="0"/>
      </c>
      <c r="B42" s="96" t="s">
        <v>78</v>
      </c>
      <c r="C42" s="117">
        <v>9647329</v>
      </c>
      <c r="D42" s="118">
        <v>0</v>
      </c>
      <c r="E42" s="15">
        <f t="shared" si="1"/>
        <v>9647329</v>
      </c>
      <c r="F42" s="117">
        <v>6749944</v>
      </c>
      <c r="G42" s="118">
        <v>0</v>
      </c>
      <c r="H42" s="15">
        <f t="shared" si="2"/>
        <v>6749944</v>
      </c>
      <c r="I42" s="13">
        <f t="shared" si="3"/>
        <v>2897385</v>
      </c>
      <c r="J42" s="16">
        <f t="shared" si="4"/>
        <v>4929</v>
      </c>
      <c r="K42" s="61">
        <f t="shared" si="5"/>
        <v>2892456</v>
      </c>
      <c r="L42" s="50">
        <v>2821906</v>
      </c>
      <c r="M42" s="13">
        <f t="shared" si="6"/>
        <v>70550</v>
      </c>
      <c r="N42" s="172">
        <f t="shared" si="8"/>
        <v>2.5</v>
      </c>
      <c r="O42" s="50">
        <v>729263</v>
      </c>
      <c r="P42" s="50">
        <v>732308</v>
      </c>
      <c r="Q42" s="13">
        <f t="shared" si="7"/>
        <v>-3045</v>
      </c>
      <c r="R42" s="17">
        <f t="shared" si="9"/>
        <v>-0.4</v>
      </c>
      <c r="S42" s="1" t="s">
        <v>140</v>
      </c>
      <c r="T42" s="1"/>
    </row>
    <row r="43" spans="1:20" s="4" customFormat="1" ht="14.25">
      <c r="A43" s="42">
        <f t="shared" si="0"/>
      </c>
      <c r="B43" s="100" t="s">
        <v>100</v>
      </c>
      <c r="C43" s="191">
        <v>9491856</v>
      </c>
      <c r="D43" s="192">
        <v>-17105</v>
      </c>
      <c r="E43" s="193">
        <f t="shared" si="1"/>
        <v>9474751</v>
      </c>
      <c r="F43" s="191">
        <v>5087048</v>
      </c>
      <c r="G43" s="192">
        <v>-803</v>
      </c>
      <c r="H43" s="193">
        <f t="shared" si="2"/>
        <v>5086245</v>
      </c>
      <c r="I43" s="194">
        <f t="shared" si="3"/>
        <v>4388506</v>
      </c>
      <c r="J43" s="195">
        <f t="shared" si="4"/>
        <v>4841</v>
      </c>
      <c r="K43" s="196">
        <f t="shared" si="5"/>
        <v>4383665</v>
      </c>
      <c r="L43" s="197">
        <v>4340722</v>
      </c>
      <c r="M43" s="194">
        <f t="shared" si="6"/>
        <v>42943</v>
      </c>
      <c r="N43" s="198">
        <f>IF(L43&lt;=0,"",ROUND(M43/L43*100,1))</f>
        <v>1</v>
      </c>
      <c r="O43" s="197">
        <v>552186</v>
      </c>
      <c r="P43" s="197">
        <v>557436</v>
      </c>
      <c r="Q43" s="194">
        <f t="shared" si="7"/>
        <v>-5250</v>
      </c>
      <c r="R43" s="199">
        <f t="shared" si="9"/>
        <v>-0.9</v>
      </c>
      <c r="S43" s="1" t="s">
        <v>57</v>
      </c>
      <c r="T43" s="1"/>
    </row>
    <row r="44" spans="1:20" s="4" customFormat="1" ht="14.25">
      <c r="A44" s="28"/>
      <c r="B44" s="100" t="s">
        <v>58</v>
      </c>
      <c r="C44" s="188">
        <f>C46-C45</f>
        <v>834885337</v>
      </c>
      <c r="D44" s="188">
        <f>D46-D45</f>
        <v>144125</v>
      </c>
      <c r="E44" s="188">
        <f aca="true" t="shared" si="10" ref="E44:O44">E46-E45</f>
        <v>835029462</v>
      </c>
      <c r="F44" s="188">
        <f t="shared" si="10"/>
        <v>652978885</v>
      </c>
      <c r="G44" s="188">
        <f t="shared" si="10"/>
        <v>34774</v>
      </c>
      <c r="H44" s="188">
        <f t="shared" si="10"/>
        <v>653013659</v>
      </c>
      <c r="I44" s="200">
        <f>I46-I45</f>
        <v>182015803</v>
      </c>
      <c r="J44" s="188">
        <f t="shared" si="10"/>
        <v>426602</v>
      </c>
      <c r="K44" s="201">
        <f>K46-K45</f>
        <v>181589201</v>
      </c>
      <c r="L44" s="244">
        <f>L46-L45</f>
        <v>180339260</v>
      </c>
      <c r="M44" s="202">
        <f t="shared" si="10"/>
        <v>1249941</v>
      </c>
      <c r="N44" s="203">
        <f>IF(L44&lt;=0,"",ROUND(M44/L44*100,1))</f>
        <v>0.7</v>
      </c>
      <c r="O44" s="204">
        <f t="shared" si="10"/>
        <v>59647266</v>
      </c>
      <c r="P44" s="204">
        <f>P46-P45</f>
        <v>62385117</v>
      </c>
      <c r="Q44" s="205">
        <f>O44-P44</f>
        <v>-2737851</v>
      </c>
      <c r="R44" s="206">
        <f t="shared" si="9"/>
        <v>-4.4</v>
      </c>
      <c r="S44" s="1" t="s">
        <v>58</v>
      </c>
      <c r="T44" s="1"/>
    </row>
    <row r="45" spans="1:20" s="4" customFormat="1" ht="14.25">
      <c r="A45" s="33"/>
      <c r="B45" s="100" t="s">
        <v>59</v>
      </c>
      <c r="C45" s="207">
        <f>SUMIF($A$13:$A$44,"超",C13:C44)</f>
        <v>0</v>
      </c>
      <c r="D45" s="207">
        <f aca="true" t="shared" si="11" ref="D45:O45">SUMIF($A$13:$A$44,"超",D13:D44)</f>
        <v>0</v>
      </c>
      <c r="E45" s="207">
        <f t="shared" si="11"/>
        <v>0</v>
      </c>
      <c r="F45" s="207">
        <f t="shared" si="11"/>
        <v>0</v>
      </c>
      <c r="G45" s="207">
        <f t="shared" si="11"/>
        <v>0</v>
      </c>
      <c r="H45" s="207">
        <f t="shared" si="11"/>
        <v>0</v>
      </c>
      <c r="I45" s="207">
        <f t="shared" si="11"/>
        <v>0</v>
      </c>
      <c r="J45" s="208">
        <f t="shared" si="11"/>
        <v>0</v>
      </c>
      <c r="K45" s="209">
        <f t="shared" si="11"/>
        <v>0</v>
      </c>
      <c r="L45" s="250">
        <f>SUMIF($A$13:$A$44,"超",L13:L44)</f>
        <v>0</v>
      </c>
      <c r="M45" s="211">
        <f t="shared" si="11"/>
        <v>0</v>
      </c>
      <c r="N45" s="270" t="s">
        <v>139</v>
      </c>
      <c r="O45" s="211">
        <f t="shared" si="11"/>
        <v>0</v>
      </c>
      <c r="P45" s="211">
        <f>SUMIF($A$13:$A$44,"超",P13:P44)</f>
        <v>0</v>
      </c>
      <c r="Q45" s="210">
        <f>O45-P45</f>
        <v>0</v>
      </c>
      <c r="R45" s="271" t="s">
        <v>139</v>
      </c>
      <c r="S45" s="1" t="s">
        <v>59</v>
      </c>
      <c r="T45" s="1"/>
    </row>
    <row r="46" spans="1:20" s="4" customFormat="1" ht="14.25">
      <c r="A46" s="273" t="s">
        <v>115</v>
      </c>
      <c r="B46" s="274"/>
      <c r="C46" s="187">
        <f>SUM(C13:C43)</f>
        <v>834885337</v>
      </c>
      <c r="D46" s="187">
        <f aca="true" t="shared" si="12" ref="D46:I46">SUM(D13:D43)</f>
        <v>144125</v>
      </c>
      <c r="E46" s="187">
        <f t="shared" si="12"/>
        <v>835029462</v>
      </c>
      <c r="F46" s="187">
        <f t="shared" si="12"/>
        <v>652978885</v>
      </c>
      <c r="G46" s="187">
        <f t="shared" si="12"/>
        <v>34774</v>
      </c>
      <c r="H46" s="187">
        <f t="shared" si="12"/>
        <v>653013659</v>
      </c>
      <c r="I46" s="212">
        <f t="shared" si="12"/>
        <v>182015803</v>
      </c>
      <c r="J46" s="187">
        <f>SUM(J13:J43)</f>
        <v>426602</v>
      </c>
      <c r="K46" s="213">
        <f>SUM(K13:K43)</f>
        <v>181589201</v>
      </c>
      <c r="L46" s="246">
        <f>SUM(L13:L43)</f>
        <v>180339260</v>
      </c>
      <c r="M46" s="215">
        <f>SUM(M13:M43)</f>
        <v>1249941</v>
      </c>
      <c r="N46" s="214">
        <f>IF(L46&lt;=0,"",ROUND(M46/L46*100,1))</f>
        <v>0.7</v>
      </c>
      <c r="O46" s="215">
        <f>SUM(O13:O43)</f>
        <v>59647266</v>
      </c>
      <c r="P46" s="215">
        <f>SUM(P13:P43)</f>
        <v>62385117</v>
      </c>
      <c r="Q46" s="212">
        <f>O46-P46</f>
        <v>-2737851</v>
      </c>
      <c r="R46" s="216">
        <f t="shared" si="9"/>
        <v>-4.4</v>
      </c>
      <c r="S46" s="1" t="s">
        <v>61</v>
      </c>
      <c r="T46" s="1"/>
    </row>
    <row r="47" spans="1:20" s="4" customFormat="1" ht="14.25">
      <c r="A47" s="42">
        <f aca="true" t="shared" si="13" ref="A47:A56">IF(I47&lt;0,"不","")</f>
      </c>
      <c r="B47" s="100" t="s">
        <v>101</v>
      </c>
      <c r="C47" s="217">
        <v>5461299</v>
      </c>
      <c r="D47" s="217">
        <v>233</v>
      </c>
      <c r="E47" s="188">
        <f aca="true" t="shared" si="14" ref="E47:E56">C47+D47</f>
        <v>5461532</v>
      </c>
      <c r="F47" s="217">
        <v>4280318</v>
      </c>
      <c r="G47" s="217">
        <v>-3531</v>
      </c>
      <c r="H47" s="200">
        <f aca="true" t="shared" si="15" ref="H47:H56">F47+G47</f>
        <v>4276787</v>
      </c>
      <c r="I47" s="205">
        <f aca="true" t="shared" si="16" ref="I47:I56">E47-H47</f>
        <v>1184745</v>
      </c>
      <c r="J47" s="218">
        <f aca="true" t="shared" si="17" ref="J47:J56">IF(I47&lt;0,"",ROUND(E47*$J$5,0))</f>
        <v>2790</v>
      </c>
      <c r="K47" s="219">
        <f aca="true" t="shared" si="18" ref="K47:K56">IF(+I47-J47&lt;=0,0,+I47-J47)</f>
        <v>1181955</v>
      </c>
      <c r="L47" s="251">
        <v>1185107</v>
      </c>
      <c r="M47" s="204">
        <f aca="true" t="shared" si="19" ref="M47:M65">K47-L47</f>
        <v>-3152</v>
      </c>
      <c r="N47" s="203">
        <f t="shared" si="8"/>
        <v>-0.3</v>
      </c>
      <c r="O47" s="220">
        <v>409747</v>
      </c>
      <c r="P47" s="220">
        <v>452321</v>
      </c>
      <c r="Q47" s="205">
        <f t="shared" si="7"/>
        <v>-42574</v>
      </c>
      <c r="R47" s="206">
        <f t="shared" si="9"/>
        <v>-9.4</v>
      </c>
      <c r="S47" s="1" t="s">
        <v>62</v>
      </c>
      <c r="T47" s="1"/>
    </row>
    <row r="48" spans="1:20" s="4" customFormat="1" ht="14.25">
      <c r="A48" s="41">
        <f t="shared" si="13"/>
      </c>
      <c r="B48" s="96" t="s">
        <v>102</v>
      </c>
      <c r="C48" s="221">
        <v>4104458</v>
      </c>
      <c r="D48" s="221">
        <v>539</v>
      </c>
      <c r="E48" s="222">
        <f t="shared" si="14"/>
        <v>4104997</v>
      </c>
      <c r="F48" s="221">
        <v>1825185</v>
      </c>
      <c r="G48" s="221">
        <v>199</v>
      </c>
      <c r="H48" s="223">
        <f t="shared" si="15"/>
        <v>1825384</v>
      </c>
      <c r="I48" s="224">
        <f t="shared" si="16"/>
        <v>2279613</v>
      </c>
      <c r="J48" s="225">
        <f t="shared" si="17"/>
        <v>2097</v>
      </c>
      <c r="K48" s="226">
        <f t="shared" si="18"/>
        <v>2277516</v>
      </c>
      <c r="L48" s="227">
        <v>2070529</v>
      </c>
      <c r="M48" s="224">
        <f t="shared" si="19"/>
        <v>206987</v>
      </c>
      <c r="N48" s="228">
        <f t="shared" si="8"/>
        <v>10</v>
      </c>
      <c r="O48" s="227">
        <v>222202</v>
      </c>
      <c r="P48" s="227">
        <v>227054</v>
      </c>
      <c r="Q48" s="224">
        <f t="shared" si="7"/>
        <v>-4852</v>
      </c>
      <c r="R48" s="229">
        <f t="shared" si="9"/>
        <v>-2.1</v>
      </c>
      <c r="S48" s="1" t="s">
        <v>63</v>
      </c>
      <c r="T48" s="1"/>
    </row>
    <row r="49" spans="1:20" s="4" customFormat="1" ht="14.25">
      <c r="A49" s="41">
        <f t="shared" si="13"/>
      </c>
      <c r="B49" s="96" t="s">
        <v>103</v>
      </c>
      <c r="C49" s="221">
        <v>3074723</v>
      </c>
      <c r="D49" s="221">
        <v>0</v>
      </c>
      <c r="E49" s="222">
        <f t="shared" si="14"/>
        <v>3074723</v>
      </c>
      <c r="F49" s="221">
        <v>1169118</v>
      </c>
      <c r="G49" s="221">
        <v>0</v>
      </c>
      <c r="H49" s="223">
        <f t="shared" si="15"/>
        <v>1169118</v>
      </c>
      <c r="I49" s="224">
        <f t="shared" si="16"/>
        <v>1905605</v>
      </c>
      <c r="J49" s="225">
        <f t="shared" si="17"/>
        <v>1571</v>
      </c>
      <c r="K49" s="226">
        <f t="shared" si="18"/>
        <v>1904034</v>
      </c>
      <c r="L49" s="227">
        <v>1759753</v>
      </c>
      <c r="M49" s="224">
        <f t="shared" si="19"/>
        <v>144281</v>
      </c>
      <c r="N49" s="228">
        <f t="shared" si="8"/>
        <v>8.2</v>
      </c>
      <c r="O49" s="227">
        <v>137255</v>
      </c>
      <c r="P49" s="227">
        <v>136200</v>
      </c>
      <c r="Q49" s="224">
        <f t="shared" si="7"/>
        <v>1055</v>
      </c>
      <c r="R49" s="229">
        <f t="shared" si="9"/>
        <v>0.8</v>
      </c>
      <c r="S49" s="1" t="s">
        <v>64</v>
      </c>
      <c r="T49" s="1"/>
    </row>
    <row r="50" spans="1:20" s="4" customFormat="1" ht="14.25">
      <c r="A50" s="41">
        <f t="shared" si="13"/>
      </c>
      <c r="B50" s="96" t="s">
        <v>104</v>
      </c>
      <c r="C50" s="221">
        <v>3562485</v>
      </c>
      <c r="D50" s="221">
        <v>692</v>
      </c>
      <c r="E50" s="222">
        <f t="shared" si="14"/>
        <v>3563177</v>
      </c>
      <c r="F50" s="221">
        <v>2058925</v>
      </c>
      <c r="G50" s="221">
        <v>-2583</v>
      </c>
      <c r="H50" s="223">
        <f t="shared" si="15"/>
        <v>2056342</v>
      </c>
      <c r="I50" s="224">
        <f t="shared" si="16"/>
        <v>1506835</v>
      </c>
      <c r="J50" s="225">
        <f t="shared" si="17"/>
        <v>1820</v>
      </c>
      <c r="K50" s="230">
        <f t="shared" si="18"/>
        <v>1505015</v>
      </c>
      <c r="L50" s="227">
        <v>1488020</v>
      </c>
      <c r="M50" s="224">
        <f t="shared" si="19"/>
        <v>16995</v>
      </c>
      <c r="N50" s="228">
        <f t="shared" si="8"/>
        <v>1.1</v>
      </c>
      <c r="O50" s="227">
        <v>208409</v>
      </c>
      <c r="P50" s="227">
        <v>212371</v>
      </c>
      <c r="Q50" s="224">
        <f t="shared" si="7"/>
        <v>-3962</v>
      </c>
      <c r="R50" s="229">
        <f t="shared" si="9"/>
        <v>-1.9</v>
      </c>
      <c r="S50" s="1" t="s">
        <v>65</v>
      </c>
      <c r="T50" s="1"/>
    </row>
    <row r="51" spans="1:20" s="4" customFormat="1" ht="14.25">
      <c r="A51" s="42">
        <f t="shared" si="13"/>
      </c>
      <c r="B51" s="100" t="s">
        <v>105</v>
      </c>
      <c r="C51" s="231">
        <v>7176257</v>
      </c>
      <c r="D51" s="231">
        <v>0</v>
      </c>
      <c r="E51" s="232">
        <f t="shared" si="14"/>
        <v>7176257</v>
      </c>
      <c r="F51" s="231">
        <v>4265430</v>
      </c>
      <c r="G51" s="231">
        <v>0</v>
      </c>
      <c r="H51" s="233">
        <f t="shared" si="15"/>
        <v>4265430</v>
      </c>
      <c r="I51" s="234">
        <f t="shared" si="16"/>
        <v>2910827</v>
      </c>
      <c r="J51" s="235">
        <f t="shared" si="17"/>
        <v>3666</v>
      </c>
      <c r="K51" s="230">
        <f t="shared" si="18"/>
        <v>2907161</v>
      </c>
      <c r="L51" s="236">
        <v>2811666</v>
      </c>
      <c r="M51" s="234">
        <f t="shared" si="19"/>
        <v>95495</v>
      </c>
      <c r="N51" s="237">
        <f t="shared" si="8"/>
        <v>3.4</v>
      </c>
      <c r="O51" s="236">
        <v>483394</v>
      </c>
      <c r="P51" s="236">
        <v>527355</v>
      </c>
      <c r="Q51" s="234">
        <f t="shared" si="7"/>
        <v>-43961</v>
      </c>
      <c r="R51" s="238">
        <f t="shared" si="9"/>
        <v>-8.3</v>
      </c>
      <c r="S51" s="1" t="s">
        <v>66</v>
      </c>
      <c r="T51" s="1"/>
    </row>
    <row r="52" spans="1:20" s="4" customFormat="1" ht="14.25">
      <c r="A52" s="41" t="s">
        <v>128</v>
      </c>
      <c r="B52" s="96" t="s">
        <v>106</v>
      </c>
      <c r="C52" s="221">
        <v>2307076</v>
      </c>
      <c r="D52" s="221">
        <v>0</v>
      </c>
      <c r="E52" s="222">
        <f t="shared" si="14"/>
        <v>2307076</v>
      </c>
      <c r="F52" s="221">
        <v>3274522</v>
      </c>
      <c r="G52" s="221">
        <v>0</v>
      </c>
      <c r="H52" s="223">
        <f t="shared" si="15"/>
        <v>3274522</v>
      </c>
      <c r="I52" s="224">
        <f t="shared" si="16"/>
        <v>-967446</v>
      </c>
      <c r="J52" s="225">
        <v>0</v>
      </c>
      <c r="K52" s="226">
        <f t="shared" si="18"/>
        <v>0</v>
      </c>
      <c r="L52" s="227">
        <v>0</v>
      </c>
      <c r="M52" s="224">
        <f t="shared" si="19"/>
        <v>0</v>
      </c>
      <c r="N52" s="269" t="s">
        <v>139</v>
      </c>
      <c r="O52" s="227">
        <v>0</v>
      </c>
      <c r="P52" s="227">
        <v>0</v>
      </c>
      <c r="Q52" s="224">
        <f t="shared" si="7"/>
        <v>0</v>
      </c>
      <c r="R52" s="271" t="s">
        <v>139</v>
      </c>
      <c r="S52" s="1" t="s">
        <v>67</v>
      </c>
      <c r="T52" s="1"/>
    </row>
    <row r="53" spans="1:19" s="4" customFormat="1" ht="14.25">
      <c r="A53" s="41">
        <f t="shared" si="13"/>
      </c>
      <c r="B53" s="96" t="s">
        <v>107</v>
      </c>
      <c r="C53" s="221">
        <v>3779478</v>
      </c>
      <c r="D53" s="221">
        <v>0</v>
      </c>
      <c r="E53" s="222">
        <f t="shared" si="14"/>
        <v>3779478</v>
      </c>
      <c r="F53" s="221">
        <v>1901249</v>
      </c>
      <c r="G53" s="221">
        <v>0</v>
      </c>
      <c r="H53" s="223">
        <f t="shared" si="15"/>
        <v>1901249</v>
      </c>
      <c r="I53" s="224">
        <f t="shared" si="16"/>
        <v>1878229</v>
      </c>
      <c r="J53" s="225">
        <f t="shared" si="17"/>
        <v>1931</v>
      </c>
      <c r="K53" s="226">
        <f t="shared" si="18"/>
        <v>1876298</v>
      </c>
      <c r="L53" s="227">
        <v>1755931</v>
      </c>
      <c r="M53" s="224">
        <f t="shared" si="19"/>
        <v>120367</v>
      </c>
      <c r="N53" s="228">
        <f t="shared" si="8"/>
        <v>6.9</v>
      </c>
      <c r="O53" s="227">
        <v>215110</v>
      </c>
      <c r="P53" s="227">
        <v>217097</v>
      </c>
      <c r="Q53" s="224">
        <f t="shared" si="7"/>
        <v>-1987</v>
      </c>
      <c r="R53" s="229">
        <f t="shared" si="9"/>
        <v>-0.9</v>
      </c>
      <c r="S53" s="1" t="s">
        <v>68</v>
      </c>
    </row>
    <row r="54" spans="1:19" s="4" customFormat="1" ht="14.25">
      <c r="A54" s="41">
        <f t="shared" si="13"/>
      </c>
      <c r="B54" s="96" t="s">
        <v>108</v>
      </c>
      <c r="C54" s="221">
        <v>2776299</v>
      </c>
      <c r="D54" s="221">
        <v>0</v>
      </c>
      <c r="E54" s="222">
        <f t="shared" si="14"/>
        <v>2776299</v>
      </c>
      <c r="F54" s="221">
        <v>1436178</v>
      </c>
      <c r="G54" s="221">
        <v>0</v>
      </c>
      <c r="H54" s="223">
        <f t="shared" si="15"/>
        <v>1436178</v>
      </c>
      <c r="I54" s="224">
        <f t="shared" si="16"/>
        <v>1340121</v>
      </c>
      <c r="J54" s="225">
        <f t="shared" si="17"/>
        <v>1418</v>
      </c>
      <c r="K54" s="226">
        <f t="shared" si="18"/>
        <v>1338703</v>
      </c>
      <c r="L54" s="227">
        <v>1311848</v>
      </c>
      <c r="M54" s="224">
        <f t="shared" si="19"/>
        <v>26855</v>
      </c>
      <c r="N54" s="228">
        <f t="shared" si="8"/>
        <v>2</v>
      </c>
      <c r="O54" s="236">
        <v>147692</v>
      </c>
      <c r="P54" s="236">
        <v>155953</v>
      </c>
      <c r="Q54" s="224">
        <f t="shared" si="7"/>
        <v>-8261</v>
      </c>
      <c r="R54" s="229">
        <f t="shared" si="9"/>
        <v>-5.3</v>
      </c>
      <c r="S54" s="1" t="s">
        <v>69</v>
      </c>
    </row>
    <row r="55" spans="1:19" s="4" customFormat="1" ht="14.25">
      <c r="A55" s="41">
        <f t="shared" si="13"/>
      </c>
      <c r="B55" s="96" t="s">
        <v>109</v>
      </c>
      <c r="C55" s="221">
        <v>3523647</v>
      </c>
      <c r="D55" s="221">
        <v>-350</v>
      </c>
      <c r="E55" s="222">
        <f t="shared" si="14"/>
        <v>3523297</v>
      </c>
      <c r="F55" s="221">
        <v>1588587</v>
      </c>
      <c r="G55" s="221">
        <v>0</v>
      </c>
      <c r="H55" s="223">
        <f t="shared" si="15"/>
        <v>1588587</v>
      </c>
      <c r="I55" s="224">
        <f t="shared" si="16"/>
        <v>1934710</v>
      </c>
      <c r="J55" s="225">
        <f t="shared" si="17"/>
        <v>1800</v>
      </c>
      <c r="K55" s="226">
        <f t="shared" si="18"/>
        <v>1932910</v>
      </c>
      <c r="L55" s="227">
        <v>1849028</v>
      </c>
      <c r="M55" s="224">
        <f t="shared" si="19"/>
        <v>83882</v>
      </c>
      <c r="N55" s="228">
        <f t="shared" si="8"/>
        <v>4.5</v>
      </c>
      <c r="O55" s="227">
        <v>172534</v>
      </c>
      <c r="P55" s="227">
        <v>177563</v>
      </c>
      <c r="Q55" s="224">
        <f t="shared" si="7"/>
        <v>-5029</v>
      </c>
      <c r="R55" s="229">
        <f t="shared" si="9"/>
        <v>-2.8</v>
      </c>
      <c r="S55" s="1" t="s">
        <v>70</v>
      </c>
    </row>
    <row r="56" spans="1:19" s="4" customFormat="1" ht="14.25">
      <c r="A56" s="41">
        <f t="shared" si="13"/>
      </c>
      <c r="B56" s="96" t="s">
        <v>71</v>
      </c>
      <c r="C56" s="221">
        <v>1869855</v>
      </c>
      <c r="D56" s="221">
        <v>0</v>
      </c>
      <c r="E56" s="222">
        <f t="shared" si="14"/>
        <v>1869855</v>
      </c>
      <c r="F56" s="221">
        <v>531806</v>
      </c>
      <c r="G56" s="221">
        <v>0</v>
      </c>
      <c r="H56" s="223">
        <f t="shared" si="15"/>
        <v>531806</v>
      </c>
      <c r="I56" s="224">
        <f t="shared" si="16"/>
        <v>1338049</v>
      </c>
      <c r="J56" s="225">
        <f t="shared" si="17"/>
        <v>955</v>
      </c>
      <c r="K56" s="226">
        <f t="shared" si="18"/>
        <v>1337094</v>
      </c>
      <c r="L56" s="243">
        <v>1238586</v>
      </c>
      <c r="M56" s="242">
        <f t="shared" si="19"/>
        <v>98508</v>
      </c>
      <c r="N56" s="228">
        <f t="shared" si="8"/>
        <v>8</v>
      </c>
      <c r="O56" s="227">
        <v>68779</v>
      </c>
      <c r="P56" s="227">
        <v>68263</v>
      </c>
      <c r="Q56" s="224">
        <f t="shared" si="7"/>
        <v>516</v>
      </c>
      <c r="R56" s="229">
        <f t="shared" si="9"/>
        <v>0.8</v>
      </c>
      <c r="S56" s="1" t="s">
        <v>136</v>
      </c>
    </row>
    <row r="57" spans="1:19" s="4" customFormat="1" ht="14.25">
      <c r="A57" s="28"/>
      <c r="B57" s="100" t="s">
        <v>58</v>
      </c>
      <c r="C57" s="188">
        <f aca="true" t="shared" si="20" ref="C57:K57">C59-C58</f>
        <v>35328501</v>
      </c>
      <c r="D57" s="188">
        <f t="shared" si="20"/>
        <v>1114</v>
      </c>
      <c r="E57" s="188">
        <f t="shared" si="20"/>
        <v>35329615</v>
      </c>
      <c r="F57" s="188">
        <f t="shared" si="20"/>
        <v>19056796</v>
      </c>
      <c r="G57" s="188">
        <f t="shared" si="20"/>
        <v>-5915</v>
      </c>
      <c r="H57" s="188">
        <f t="shared" si="20"/>
        <v>19050881</v>
      </c>
      <c r="I57" s="200">
        <f t="shared" si="20"/>
        <v>16278734</v>
      </c>
      <c r="J57" s="266">
        <f t="shared" si="20"/>
        <v>18048</v>
      </c>
      <c r="K57" s="239">
        <f t="shared" si="20"/>
        <v>16260686</v>
      </c>
      <c r="L57" s="244">
        <f>L59-L58</f>
        <v>15470468</v>
      </c>
      <c r="M57" s="220">
        <f t="shared" si="19"/>
        <v>790218</v>
      </c>
      <c r="N57" s="203">
        <f t="shared" si="8"/>
        <v>5.1</v>
      </c>
      <c r="O57" s="220">
        <f>O59-O58</f>
        <v>2065122</v>
      </c>
      <c r="P57" s="220">
        <f>P59-P58</f>
        <v>2174177</v>
      </c>
      <c r="Q57" s="200">
        <f>O57-P57</f>
        <v>-109055</v>
      </c>
      <c r="R57" s="206">
        <f t="shared" si="9"/>
        <v>-5</v>
      </c>
      <c r="S57" s="1" t="s">
        <v>58</v>
      </c>
    </row>
    <row r="58" spans="1:19" s="4" customFormat="1" ht="14.25">
      <c r="A58" s="33"/>
      <c r="B58" s="100" t="s">
        <v>59</v>
      </c>
      <c r="C58" s="267">
        <f>SUMIF($A$47:$A$56,"超",C47:C56)</f>
        <v>2307076</v>
      </c>
      <c r="D58" s="267">
        <f aca="true" t="shared" si="21" ref="D58:O58">SUMIF($A$47:$A$56,"超",D47:D56)</f>
        <v>0</v>
      </c>
      <c r="E58" s="267">
        <f t="shared" si="21"/>
        <v>2307076</v>
      </c>
      <c r="F58" s="267">
        <f t="shared" si="21"/>
        <v>3274522</v>
      </c>
      <c r="G58" s="267">
        <f t="shared" si="21"/>
        <v>0</v>
      </c>
      <c r="H58" s="267">
        <f t="shared" si="21"/>
        <v>3274522</v>
      </c>
      <c r="I58" s="267">
        <f t="shared" si="21"/>
        <v>-967446</v>
      </c>
      <c r="J58" s="268">
        <f t="shared" si="21"/>
        <v>0</v>
      </c>
      <c r="K58" s="240">
        <f t="shared" si="21"/>
        <v>0</v>
      </c>
      <c r="L58" s="245">
        <f>SUMIF($A$47:$A$56,"超",L47:L56)</f>
        <v>0</v>
      </c>
      <c r="M58" s="197">
        <f t="shared" si="21"/>
        <v>0</v>
      </c>
      <c r="N58" s="270" t="s">
        <v>139</v>
      </c>
      <c r="O58" s="197">
        <f t="shared" si="21"/>
        <v>0</v>
      </c>
      <c r="P58" s="197">
        <f>SUMIF($A$47:$A$56,"超",P47:P56)</f>
        <v>0</v>
      </c>
      <c r="Q58" s="193">
        <f t="shared" si="7"/>
        <v>0</v>
      </c>
      <c r="R58" s="272" t="s">
        <v>142</v>
      </c>
      <c r="S58" s="1" t="s">
        <v>59</v>
      </c>
    </row>
    <row r="59" spans="1:19" s="4" customFormat="1" ht="14.25">
      <c r="A59" s="124" t="s">
        <v>73</v>
      </c>
      <c r="B59" s="125"/>
      <c r="C59" s="187">
        <f aca="true" t="shared" si="22" ref="C59:K59">SUM(C47:C56)</f>
        <v>37635577</v>
      </c>
      <c r="D59" s="187">
        <f t="shared" si="22"/>
        <v>1114</v>
      </c>
      <c r="E59" s="187">
        <f t="shared" si="22"/>
        <v>37636691</v>
      </c>
      <c r="F59" s="187">
        <f t="shared" si="22"/>
        <v>22331318</v>
      </c>
      <c r="G59" s="187">
        <f t="shared" si="22"/>
        <v>-5915</v>
      </c>
      <c r="H59" s="187">
        <f t="shared" si="22"/>
        <v>22325403</v>
      </c>
      <c r="I59" s="212">
        <f t="shared" si="22"/>
        <v>15311288</v>
      </c>
      <c r="J59" s="187">
        <f t="shared" si="22"/>
        <v>18048</v>
      </c>
      <c r="K59" s="213">
        <f t="shared" si="22"/>
        <v>16260686</v>
      </c>
      <c r="L59" s="246">
        <f>SUM(L47:L56)</f>
        <v>15470468</v>
      </c>
      <c r="M59" s="215">
        <f t="shared" si="19"/>
        <v>790218</v>
      </c>
      <c r="N59" s="214">
        <f t="shared" si="8"/>
        <v>5.1</v>
      </c>
      <c r="O59" s="215">
        <f>SUM(O47:O56)</f>
        <v>2065122</v>
      </c>
      <c r="P59" s="215">
        <f>SUM(P47:P56)</f>
        <v>2174177</v>
      </c>
      <c r="Q59" s="212">
        <f t="shared" si="7"/>
        <v>-109055</v>
      </c>
      <c r="R59" s="216">
        <f t="shared" si="9"/>
        <v>-5</v>
      </c>
      <c r="S59" s="1" t="s">
        <v>74</v>
      </c>
    </row>
    <row r="60" spans="1:19" s="4" customFormat="1" ht="14.25">
      <c r="A60" s="28"/>
      <c r="B60" s="100" t="s">
        <v>58</v>
      </c>
      <c r="C60" s="188">
        <f aca="true" t="shared" si="23" ref="C60:M62">C44+C57</f>
        <v>870213838</v>
      </c>
      <c r="D60" s="188">
        <f t="shared" si="23"/>
        <v>145239</v>
      </c>
      <c r="E60" s="188">
        <f t="shared" si="23"/>
        <v>870359077</v>
      </c>
      <c r="F60" s="188">
        <f t="shared" si="23"/>
        <v>672035681</v>
      </c>
      <c r="G60" s="188">
        <f t="shared" si="23"/>
        <v>28859</v>
      </c>
      <c r="H60" s="188">
        <f t="shared" si="23"/>
        <v>672064540</v>
      </c>
      <c r="I60" s="200">
        <f t="shared" si="23"/>
        <v>198294537</v>
      </c>
      <c r="J60" s="188">
        <f>J44+J57</f>
        <v>444650</v>
      </c>
      <c r="K60" s="239">
        <f t="shared" si="23"/>
        <v>197849887</v>
      </c>
      <c r="L60" s="244">
        <f>L44+L57</f>
        <v>195809728</v>
      </c>
      <c r="M60" s="220">
        <f t="shared" si="23"/>
        <v>2040159</v>
      </c>
      <c r="N60" s="203">
        <f t="shared" si="8"/>
        <v>1</v>
      </c>
      <c r="O60" s="220">
        <f aca="true" t="shared" si="24" ref="O60:P62">O44+O57</f>
        <v>61712388</v>
      </c>
      <c r="P60" s="220">
        <f t="shared" si="24"/>
        <v>64559294</v>
      </c>
      <c r="Q60" s="200">
        <f t="shared" si="7"/>
        <v>-2846906</v>
      </c>
      <c r="R60" s="206">
        <f t="shared" si="9"/>
        <v>-4.4</v>
      </c>
      <c r="S60" s="1" t="s">
        <v>58</v>
      </c>
    </row>
    <row r="61" spans="1:19" s="4" customFormat="1" ht="14.25">
      <c r="A61" s="33"/>
      <c r="B61" s="100" t="s">
        <v>59</v>
      </c>
      <c r="C61" s="189">
        <f t="shared" si="23"/>
        <v>2307076</v>
      </c>
      <c r="D61" s="189">
        <f t="shared" si="23"/>
        <v>0</v>
      </c>
      <c r="E61" s="189">
        <f t="shared" si="23"/>
        <v>2307076</v>
      </c>
      <c r="F61" s="189">
        <f t="shared" si="23"/>
        <v>3274522</v>
      </c>
      <c r="G61" s="189">
        <f t="shared" si="23"/>
        <v>0</v>
      </c>
      <c r="H61" s="189">
        <f t="shared" si="23"/>
        <v>3274522</v>
      </c>
      <c r="I61" s="193">
        <f t="shared" si="23"/>
        <v>-967446</v>
      </c>
      <c r="J61" s="189">
        <f t="shared" si="23"/>
        <v>0</v>
      </c>
      <c r="K61" s="240">
        <f t="shared" si="23"/>
        <v>0</v>
      </c>
      <c r="L61" s="245">
        <f>L45+L58</f>
        <v>0</v>
      </c>
      <c r="M61" s="197">
        <f>M45+M58</f>
        <v>0</v>
      </c>
      <c r="N61" s="270" t="s">
        <v>139</v>
      </c>
      <c r="O61" s="197">
        <f t="shared" si="24"/>
        <v>0</v>
      </c>
      <c r="P61" s="197">
        <f t="shared" si="24"/>
        <v>0</v>
      </c>
      <c r="Q61" s="193">
        <f t="shared" si="7"/>
        <v>0</v>
      </c>
      <c r="R61" s="271" t="s">
        <v>141</v>
      </c>
      <c r="S61" s="1" t="s">
        <v>59</v>
      </c>
    </row>
    <row r="62" spans="1:19" s="4" customFormat="1" ht="14.25">
      <c r="A62" s="273" t="s">
        <v>116</v>
      </c>
      <c r="B62" s="274"/>
      <c r="C62" s="187">
        <f t="shared" si="23"/>
        <v>872520914</v>
      </c>
      <c r="D62" s="187">
        <f t="shared" si="23"/>
        <v>145239</v>
      </c>
      <c r="E62" s="187">
        <f t="shared" si="23"/>
        <v>872666153</v>
      </c>
      <c r="F62" s="187">
        <f t="shared" si="23"/>
        <v>675310203</v>
      </c>
      <c r="G62" s="187">
        <f t="shared" si="23"/>
        <v>28859</v>
      </c>
      <c r="H62" s="187">
        <f t="shared" si="23"/>
        <v>675339062</v>
      </c>
      <c r="I62" s="212">
        <f t="shared" si="23"/>
        <v>197327091</v>
      </c>
      <c r="J62" s="187">
        <f t="shared" si="23"/>
        <v>444650</v>
      </c>
      <c r="K62" s="213">
        <f t="shared" si="23"/>
        <v>197849887</v>
      </c>
      <c r="L62" s="246">
        <f>L46+L59</f>
        <v>195809728</v>
      </c>
      <c r="M62" s="215">
        <f>M46+M59</f>
        <v>2040159</v>
      </c>
      <c r="N62" s="214">
        <f t="shared" si="8"/>
        <v>1</v>
      </c>
      <c r="O62" s="215">
        <f t="shared" si="24"/>
        <v>61712388</v>
      </c>
      <c r="P62" s="215">
        <f t="shared" si="24"/>
        <v>64559294</v>
      </c>
      <c r="Q62" s="212">
        <f t="shared" si="7"/>
        <v>-2846906</v>
      </c>
      <c r="R62" s="216">
        <f t="shared" si="9"/>
        <v>-4.4</v>
      </c>
      <c r="S62" s="1" t="s">
        <v>75</v>
      </c>
    </row>
    <row r="63" spans="1:19" s="4" customFormat="1" ht="14.25">
      <c r="A63" s="28"/>
      <c r="B63" s="100" t="s">
        <v>58</v>
      </c>
      <c r="C63" s="29">
        <f aca="true" t="shared" si="25" ref="C63:L63">C60+C9+C10</f>
        <v>1694523798</v>
      </c>
      <c r="D63" s="29">
        <f t="shared" si="25"/>
        <v>473750</v>
      </c>
      <c r="E63" s="29">
        <f t="shared" si="25"/>
        <v>1694997548</v>
      </c>
      <c r="F63" s="29">
        <f t="shared" si="25"/>
        <v>1430572759</v>
      </c>
      <c r="G63" s="188">
        <f t="shared" si="25"/>
        <v>93879</v>
      </c>
      <c r="H63" s="29">
        <f t="shared" si="25"/>
        <v>1430666638</v>
      </c>
      <c r="I63" s="30">
        <f t="shared" si="25"/>
        <v>264330910</v>
      </c>
      <c r="J63" s="29">
        <f t="shared" si="25"/>
        <v>865946</v>
      </c>
      <c r="K63" s="64">
        <f t="shared" si="25"/>
        <v>263464964</v>
      </c>
      <c r="L63" s="247">
        <f t="shared" si="25"/>
        <v>272507440</v>
      </c>
      <c r="M63" s="95">
        <f t="shared" si="19"/>
        <v>-9042476</v>
      </c>
      <c r="N63" s="175">
        <f t="shared" si="8"/>
        <v>-3.3</v>
      </c>
      <c r="O63" s="95">
        <f>O60+O9+O10</f>
        <v>121452678</v>
      </c>
      <c r="P63" s="95">
        <f>P60+P9+P10</f>
        <v>139452653</v>
      </c>
      <c r="Q63" s="88">
        <f t="shared" si="7"/>
        <v>-17999975</v>
      </c>
      <c r="R63" s="32">
        <f t="shared" si="9"/>
        <v>-12.9</v>
      </c>
      <c r="S63" s="1" t="s">
        <v>58</v>
      </c>
    </row>
    <row r="64" spans="1:19" s="4" customFormat="1" ht="14.25">
      <c r="A64" s="33"/>
      <c r="B64" s="100" t="s">
        <v>59</v>
      </c>
      <c r="C64" s="24">
        <f aca="true" t="shared" si="26" ref="C64:J64">C61</f>
        <v>2307076</v>
      </c>
      <c r="D64" s="24">
        <f t="shared" si="26"/>
        <v>0</v>
      </c>
      <c r="E64" s="24">
        <f t="shared" si="26"/>
        <v>2307076</v>
      </c>
      <c r="F64" s="24">
        <f t="shared" si="26"/>
        <v>3274522</v>
      </c>
      <c r="G64" s="189">
        <f t="shared" si="26"/>
        <v>0</v>
      </c>
      <c r="H64" s="24">
        <f t="shared" si="26"/>
        <v>3274522</v>
      </c>
      <c r="I64" s="25">
        <f t="shared" si="26"/>
        <v>-967446</v>
      </c>
      <c r="J64" s="24">
        <f t="shared" si="26"/>
        <v>0</v>
      </c>
      <c r="K64" s="66">
        <f>K61</f>
        <v>0</v>
      </c>
      <c r="L64" s="248">
        <f>L61</f>
        <v>0</v>
      </c>
      <c r="M64" s="52">
        <f t="shared" si="19"/>
        <v>0</v>
      </c>
      <c r="N64" s="270" t="s">
        <v>139</v>
      </c>
      <c r="O64" s="52">
        <f>O61</f>
        <v>0</v>
      </c>
      <c r="P64" s="52">
        <f>P61</f>
        <v>0</v>
      </c>
      <c r="Q64" s="25">
        <f t="shared" si="7"/>
        <v>0</v>
      </c>
      <c r="R64" s="271" t="s">
        <v>141</v>
      </c>
      <c r="S64" s="1" t="s">
        <v>59</v>
      </c>
    </row>
    <row r="65" spans="1:19" s="4" customFormat="1" ht="15" thickBot="1">
      <c r="A65" s="127" t="s">
        <v>76</v>
      </c>
      <c r="B65" s="128"/>
      <c r="C65" s="38">
        <f aca="true" t="shared" si="27" ref="C65:K65">C63+C64</f>
        <v>1696830874</v>
      </c>
      <c r="D65" s="38">
        <f t="shared" si="27"/>
        <v>473750</v>
      </c>
      <c r="E65" s="38">
        <f t="shared" si="27"/>
        <v>1697304624</v>
      </c>
      <c r="F65" s="38">
        <f t="shared" si="27"/>
        <v>1433847281</v>
      </c>
      <c r="G65" s="190">
        <f t="shared" si="27"/>
        <v>93879</v>
      </c>
      <c r="H65" s="38">
        <f t="shared" si="27"/>
        <v>1433941160</v>
      </c>
      <c r="I65" s="39">
        <f t="shared" si="27"/>
        <v>263363464</v>
      </c>
      <c r="J65" s="38">
        <f t="shared" si="27"/>
        <v>865946</v>
      </c>
      <c r="K65" s="67">
        <f t="shared" si="27"/>
        <v>263464964</v>
      </c>
      <c r="L65" s="249">
        <f>L63+L64</f>
        <v>272507440</v>
      </c>
      <c r="M65" s="163">
        <f t="shared" si="19"/>
        <v>-9042476</v>
      </c>
      <c r="N65" s="178">
        <f t="shared" si="8"/>
        <v>-3.3</v>
      </c>
      <c r="O65" s="163">
        <f>O63+O64</f>
        <v>121452678</v>
      </c>
      <c r="P65" s="163">
        <f>P63+P64</f>
        <v>139452653</v>
      </c>
      <c r="Q65" s="39">
        <f t="shared" si="7"/>
        <v>-17999975</v>
      </c>
      <c r="R65" s="40">
        <f t="shared" si="9"/>
        <v>-12.9</v>
      </c>
      <c r="S65" s="1" t="s">
        <v>77</v>
      </c>
    </row>
    <row r="66" spans="1:19" s="4" customFormat="1" ht="14.25">
      <c r="A66" s="255" t="s">
        <v>155</v>
      </c>
      <c r="B66" s="133"/>
      <c r="C66" s="134"/>
      <c r="D66" s="134"/>
      <c r="E66" s="134"/>
      <c r="F66" s="134"/>
      <c r="G66" s="134"/>
      <c r="H66" s="134"/>
      <c r="I66" s="134"/>
      <c r="J66" s="264" t="s">
        <v>143</v>
      </c>
      <c r="K66" s="101">
        <f>K9+K10</f>
        <v>65615077</v>
      </c>
      <c r="L66" s="134" t="s">
        <v>144</v>
      </c>
      <c r="M66" s="134"/>
      <c r="N66" s="135"/>
      <c r="O66" s="134"/>
      <c r="P66" s="134"/>
      <c r="Q66" s="134"/>
      <c r="R66" s="135"/>
      <c r="S66" s="1"/>
    </row>
    <row r="67" spans="1:12" ht="14.25">
      <c r="A67" s="1" t="s">
        <v>137</v>
      </c>
      <c r="C67" s="256">
        <v>0.000510886</v>
      </c>
      <c r="J67" s="265" t="s">
        <v>145</v>
      </c>
      <c r="K67" s="1">
        <f>K14+K16+K18+K21+K23+K26+K38</f>
        <v>73211382</v>
      </c>
      <c r="L67" s="1" t="s">
        <v>157</v>
      </c>
    </row>
    <row r="68" spans="1:12" ht="14.25">
      <c r="A68" s="1" t="s">
        <v>156</v>
      </c>
      <c r="J68" s="265" t="s">
        <v>146</v>
      </c>
      <c r="K68" s="1">
        <f>K13+K22</f>
        <v>13798691</v>
      </c>
      <c r="L68" s="1" t="s">
        <v>158</v>
      </c>
    </row>
    <row r="69" spans="10:11" ht="14.25">
      <c r="J69" s="265" t="s">
        <v>147</v>
      </c>
      <c r="K69" s="1">
        <f>K44-K67-K68</f>
        <v>94579128</v>
      </c>
    </row>
    <row r="70" spans="10:12" ht="14.25">
      <c r="J70" s="265" t="s">
        <v>148</v>
      </c>
      <c r="K70" s="1">
        <f>K57</f>
        <v>16260686</v>
      </c>
      <c r="L70" s="1" t="s">
        <v>149</v>
      </c>
    </row>
  </sheetData>
  <sheetProtection/>
  <mergeCells count="3">
    <mergeCell ref="A46:B46"/>
    <mergeCell ref="A62:B62"/>
    <mergeCell ref="R2:S2"/>
  </mergeCells>
  <printOptions/>
  <pageMargins left="0.7874015748031497" right="0.7480314960629921" top="0.64" bottom="0.2" header="0.5118110236220472" footer="0.3"/>
  <pageSetup fitToHeight="1" fitToWidth="1" horizontalDpi="600" verticalDpi="600" orientation="landscape" paperSize="8" scale="72" r:id="rId1"/>
  <colBreaks count="1" manualBreakCount="1">
    <brk id="9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V67"/>
  <sheetViews>
    <sheetView showZeros="0" defaultGridColor="0" view="pageBreakPreview" zoomScale="70" zoomScaleNormal="87" zoomScaleSheetLayoutView="70" zoomScalePageLayoutView="0" colorId="22" workbookViewId="0" topLeftCell="A34">
      <selection activeCell="P16" sqref="P16"/>
    </sheetView>
  </sheetViews>
  <sheetFormatPr defaultColWidth="10.59765625" defaultRowHeight="15"/>
  <cols>
    <col min="1" max="2" width="3.59765625" style="1" customWidth="1"/>
    <col min="3" max="3" width="5.69921875" style="1" customWidth="1"/>
    <col min="4" max="4" width="10.69921875" style="1" customWidth="1"/>
    <col min="5" max="5" width="15.3984375" style="1" customWidth="1"/>
    <col min="6" max="6" width="10" style="1" bestFit="1" customWidth="1"/>
    <col min="7" max="7" width="15.3984375" style="1" customWidth="1"/>
    <col min="8" max="8" width="16.59765625" style="1" customWidth="1"/>
    <col min="9" max="9" width="9" style="1" bestFit="1" customWidth="1"/>
    <col min="10" max="11" width="15.3984375" style="1" customWidth="1"/>
    <col min="12" max="12" width="13.8984375" style="1" customWidth="1"/>
    <col min="13" max="13" width="15.8984375" style="1" customWidth="1"/>
    <col min="14" max="14" width="15.3984375" style="1" customWidth="1"/>
    <col min="15" max="15" width="13" style="1" customWidth="1"/>
    <col min="16" max="16" width="7.59765625" style="1" customWidth="1"/>
    <col min="17" max="18" width="15.3984375" style="1" customWidth="1"/>
    <col min="19" max="19" width="13" style="1" customWidth="1"/>
    <col min="20" max="20" width="7.59765625" style="1" customWidth="1"/>
    <col min="21" max="21" width="11.8984375" style="1" bestFit="1" customWidth="1"/>
    <col min="22" max="22" width="5.59765625" style="1" customWidth="1"/>
    <col min="23" max="16384" width="10.59765625" style="1" customWidth="1"/>
  </cols>
  <sheetData>
    <row r="2" spans="1:21" s="4" customFormat="1" ht="24">
      <c r="A2" s="1"/>
      <c r="B2" s="1"/>
      <c r="C2" s="2" t="s">
        <v>126</v>
      </c>
      <c r="D2" s="1"/>
      <c r="E2" s="3"/>
      <c r="F2" s="3"/>
      <c r="G2" s="3"/>
      <c r="H2" s="3"/>
      <c r="I2" s="1"/>
      <c r="J2" s="82"/>
      <c r="K2" s="1"/>
      <c r="L2" s="1"/>
      <c r="M2" s="1"/>
      <c r="N2" s="1"/>
      <c r="O2" s="1"/>
      <c r="P2" s="1"/>
      <c r="Q2" s="1" t="s">
        <v>134</v>
      </c>
      <c r="R2" s="1"/>
      <c r="S2" s="1"/>
      <c r="T2" s="1"/>
      <c r="U2" s="1"/>
    </row>
    <row r="3" spans="1:21" s="4" customFormat="1" ht="24">
      <c r="A3" s="1"/>
      <c r="B3" s="1"/>
      <c r="C3" s="2"/>
      <c r="D3" s="1"/>
      <c r="E3" s="3"/>
      <c r="F3" s="3"/>
      <c r="G3" s="3"/>
      <c r="H3" s="3"/>
      <c r="I3" s="1"/>
      <c r="J3" s="8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4" customFormat="1" ht="24.75" customHeight="1" thickBot="1">
      <c r="A4" s="1"/>
      <c r="B4" s="1"/>
      <c r="C4" s="1"/>
      <c r="D4" s="5"/>
      <c r="E4" s="1"/>
      <c r="F4" s="1"/>
      <c r="G4" s="1"/>
      <c r="H4" s="1"/>
      <c r="I4" s="180" t="s">
        <v>0</v>
      </c>
      <c r="J4" s="181">
        <v>0.000819354</v>
      </c>
      <c r="K4" s="1"/>
      <c r="L4" s="1"/>
      <c r="M4" s="1"/>
      <c r="N4" s="1"/>
      <c r="O4" s="1"/>
      <c r="P4" s="1"/>
      <c r="Q4" s="1"/>
      <c r="R4" s="1"/>
      <c r="S4" s="1" t="s">
        <v>121</v>
      </c>
      <c r="T4" s="1"/>
      <c r="U4" s="1"/>
    </row>
    <row r="5" spans="1:21" s="4" customFormat="1" ht="14.25">
      <c r="A5" s="1"/>
      <c r="B5" s="1"/>
      <c r="C5" s="6"/>
      <c r="D5" s="7"/>
      <c r="E5" s="129" t="s">
        <v>1</v>
      </c>
      <c r="F5" s="129" t="s">
        <v>2</v>
      </c>
      <c r="G5" s="129" t="s">
        <v>3</v>
      </c>
      <c r="H5" s="129" t="s">
        <v>1</v>
      </c>
      <c r="I5" s="129" t="s">
        <v>2</v>
      </c>
      <c r="J5" s="129" t="s">
        <v>3</v>
      </c>
      <c r="K5" s="102" t="s">
        <v>4</v>
      </c>
      <c r="L5" s="102" t="s">
        <v>5</v>
      </c>
      <c r="M5" s="103" t="s">
        <v>6</v>
      </c>
      <c r="N5" s="132" t="s">
        <v>124</v>
      </c>
      <c r="O5" s="104" t="s">
        <v>7</v>
      </c>
      <c r="P5" s="164"/>
      <c r="Q5" s="132" t="s">
        <v>125</v>
      </c>
      <c r="R5" s="132" t="s">
        <v>123</v>
      </c>
      <c r="S5" s="104" t="s">
        <v>7</v>
      </c>
      <c r="T5" s="105"/>
      <c r="U5" s="1"/>
    </row>
    <row r="6" spans="1:21" s="4" customFormat="1" ht="14.25">
      <c r="A6" s="1"/>
      <c r="B6" s="1"/>
      <c r="C6" s="8" t="s">
        <v>8</v>
      </c>
      <c r="D6" s="9"/>
      <c r="E6" s="98" t="s">
        <v>9</v>
      </c>
      <c r="F6" s="98"/>
      <c r="G6" s="98"/>
      <c r="H6" s="98" t="s">
        <v>10</v>
      </c>
      <c r="I6" s="98"/>
      <c r="J6" s="98"/>
      <c r="K6" s="98" t="s">
        <v>11</v>
      </c>
      <c r="L6" s="98" t="s">
        <v>12</v>
      </c>
      <c r="M6" s="106"/>
      <c r="N6" s="99" t="s">
        <v>122</v>
      </c>
      <c r="O6" s="107" t="s">
        <v>13</v>
      </c>
      <c r="P6" s="165"/>
      <c r="Q6" s="99" t="s">
        <v>129</v>
      </c>
      <c r="R6" s="99" t="s">
        <v>129</v>
      </c>
      <c r="S6" s="107" t="s">
        <v>13</v>
      </c>
      <c r="T6" s="108"/>
      <c r="U6" s="1"/>
    </row>
    <row r="7" spans="1:21" s="4" customFormat="1" ht="15" thickBot="1">
      <c r="A7" s="1"/>
      <c r="B7" s="1"/>
      <c r="C7" s="10"/>
      <c r="D7" s="11"/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59" t="s">
        <v>22</v>
      </c>
      <c r="N7" s="48" t="s">
        <v>23</v>
      </c>
      <c r="O7" s="109" t="s">
        <v>24</v>
      </c>
      <c r="P7" s="166" t="s">
        <v>25</v>
      </c>
      <c r="Q7" s="99" t="s">
        <v>130</v>
      </c>
      <c r="R7" s="99" t="s">
        <v>130</v>
      </c>
      <c r="S7" s="109" t="s">
        <v>24</v>
      </c>
      <c r="T7" s="110" t="s">
        <v>25</v>
      </c>
      <c r="U7" s="1"/>
    </row>
    <row r="8" spans="1:21" s="4" customFormat="1" ht="14.25">
      <c r="A8" s="1">
        <v>1</v>
      </c>
      <c r="B8" s="1">
        <v>1</v>
      </c>
      <c r="C8" s="68">
        <f aca="true" t="shared" si="0" ref="C8:C43">IF(K8&lt;0,"不","")</f>
      </c>
      <c r="D8" s="111" t="s">
        <v>79</v>
      </c>
      <c r="E8" s="139">
        <v>507110000</v>
      </c>
      <c r="F8" s="140">
        <v>310437</v>
      </c>
      <c r="G8" s="141">
        <f aca="true" t="shared" si="1" ref="G8:G43">E8+F8</f>
        <v>507420437</v>
      </c>
      <c r="H8" s="139">
        <v>460590338</v>
      </c>
      <c r="I8" s="140">
        <v>127900</v>
      </c>
      <c r="J8" s="141">
        <f aca="true" t="shared" si="2" ref="J8:J43">H8+I8</f>
        <v>460718238</v>
      </c>
      <c r="K8" s="142">
        <f aca="true" t="shared" si="3" ref="K8:K43">G8-J8</f>
        <v>46702199</v>
      </c>
      <c r="L8" s="142">
        <f aca="true" t="shared" si="4" ref="L8:L43">IF(K8&lt;0,"",ROUND(G8*$J$4,0))</f>
        <v>415757</v>
      </c>
      <c r="M8" s="143">
        <f aca="true" t="shared" si="5" ref="M8:M43">IF(+K8-L8&lt;=0,0,+K8-L8)</f>
        <v>46286442</v>
      </c>
      <c r="N8" s="144">
        <v>37225895</v>
      </c>
      <c r="O8" s="145">
        <f aca="true" t="shared" si="6" ref="O8:O43">M8-N8</f>
        <v>9060547</v>
      </c>
      <c r="P8" s="167">
        <f>IF(N8&lt;=0,"",ROUND(O8/N8*100,1))</f>
        <v>24.3</v>
      </c>
      <c r="Q8" s="144">
        <v>91085449</v>
      </c>
      <c r="R8" s="144">
        <v>39765579</v>
      </c>
      <c r="S8" s="145">
        <f>Q8-R8</f>
        <v>51319870</v>
      </c>
      <c r="T8" s="146">
        <f>IF(R8&lt;=0,"",ROUND(S8/R8*100,1))</f>
        <v>129.1</v>
      </c>
      <c r="U8" s="1" t="s">
        <v>26</v>
      </c>
    </row>
    <row r="9" spans="1:21" s="4" customFormat="1" ht="14.25">
      <c r="A9" s="1"/>
      <c r="B9" s="1"/>
      <c r="C9" s="137"/>
      <c r="D9" s="138" t="s">
        <v>117</v>
      </c>
      <c r="E9" s="147">
        <f>E10+E11</f>
        <v>122603544</v>
      </c>
      <c r="F9" s="147">
        <f>F10+F11</f>
        <v>0</v>
      </c>
      <c r="G9" s="148">
        <f t="shared" si="1"/>
        <v>122603544</v>
      </c>
      <c r="H9" s="147">
        <f>H10+H11</f>
        <v>99514432</v>
      </c>
      <c r="I9" s="147">
        <f>I10+I11</f>
        <v>0</v>
      </c>
      <c r="J9" s="148">
        <f t="shared" si="2"/>
        <v>99514432</v>
      </c>
      <c r="K9" s="149">
        <f>G9-J9</f>
        <v>23089112</v>
      </c>
      <c r="L9" s="149">
        <f>+L10+L11</f>
        <v>100456</v>
      </c>
      <c r="M9" s="150">
        <f>IF(+K9-L9&lt;=0,0,+K9-L9)</f>
        <v>22988656</v>
      </c>
      <c r="N9" s="151">
        <v>23327867</v>
      </c>
      <c r="O9" s="152">
        <f t="shared" si="6"/>
        <v>-339211</v>
      </c>
      <c r="P9" s="168">
        <f>IF(N9&lt;=0,"",ROUND(O9/N9*100,1))</f>
        <v>-1.5</v>
      </c>
      <c r="Q9" s="151">
        <f>15900860+905242</f>
        <v>16806102</v>
      </c>
      <c r="R9" s="151">
        <f>8291037+549881</f>
        <v>8840918</v>
      </c>
      <c r="S9" s="152">
        <f aca="true" t="shared" si="7" ref="S9:S65">Q9-R9</f>
        <v>7965184</v>
      </c>
      <c r="T9" s="153">
        <f>IF(R9&lt;=0,"",ROUND(S9/R9*100,1))</f>
        <v>90.1</v>
      </c>
      <c r="U9" s="1" t="s">
        <v>113</v>
      </c>
    </row>
    <row r="10" spans="1:21" s="4" customFormat="1" ht="14.25" hidden="1">
      <c r="A10" s="1">
        <v>2</v>
      </c>
      <c r="B10" s="1">
        <v>2</v>
      </c>
      <c r="C10" s="84"/>
      <c r="D10" s="85" t="s">
        <v>119</v>
      </c>
      <c r="E10" s="112">
        <v>116549784</v>
      </c>
      <c r="F10" s="113"/>
      <c r="G10" s="77">
        <f t="shared" si="1"/>
        <v>116549784</v>
      </c>
      <c r="H10" s="112">
        <v>94489746</v>
      </c>
      <c r="I10" s="113"/>
      <c r="J10" s="77">
        <f t="shared" si="2"/>
        <v>94489746</v>
      </c>
      <c r="K10" s="78">
        <f t="shared" si="3"/>
        <v>22060038</v>
      </c>
      <c r="L10" s="78">
        <f t="shared" si="4"/>
        <v>95496</v>
      </c>
      <c r="M10" s="79">
        <f t="shared" si="5"/>
        <v>21964542</v>
      </c>
      <c r="N10" s="80">
        <v>22282840</v>
      </c>
      <c r="O10" s="76">
        <f t="shared" si="6"/>
        <v>-318298</v>
      </c>
      <c r="P10" s="169">
        <f aca="true" t="shared" si="8" ref="P10:P65">IF(N10&lt;=0,"",ROUND(O10/N10*100,1))</f>
        <v>-1.4</v>
      </c>
      <c r="Q10" s="80"/>
      <c r="R10" s="80"/>
      <c r="S10" s="76">
        <f t="shared" si="7"/>
        <v>0</v>
      </c>
      <c r="T10" s="81"/>
      <c r="U10" s="1" t="s">
        <v>110</v>
      </c>
    </row>
    <row r="11" spans="1:21" s="4" customFormat="1" ht="15" hidden="1" thickBot="1">
      <c r="A11" s="1">
        <v>35</v>
      </c>
      <c r="B11" s="1">
        <v>44</v>
      </c>
      <c r="C11" s="84"/>
      <c r="D11" s="86" t="s">
        <v>118</v>
      </c>
      <c r="E11" s="114">
        <v>6053760</v>
      </c>
      <c r="F11" s="114"/>
      <c r="G11" s="69">
        <f>E11+F11</f>
        <v>6053760</v>
      </c>
      <c r="H11" s="114">
        <v>5024686</v>
      </c>
      <c r="I11" s="114"/>
      <c r="J11" s="70">
        <f>H11+I11</f>
        <v>5024686</v>
      </c>
      <c r="K11" s="71">
        <f>G11-J11</f>
        <v>1029074</v>
      </c>
      <c r="L11" s="71">
        <f>IF(K11&lt;0,"",ROUND(G11*$J$4,0))</f>
        <v>4960</v>
      </c>
      <c r="M11" s="72">
        <f>IF(+K11-L11&lt;=0,0,+K11-L11)</f>
        <v>1024114</v>
      </c>
      <c r="N11" s="73">
        <v>1045027</v>
      </c>
      <c r="O11" s="74">
        <f t="shared" si="6"/>
        <v>-20913</v>
      </c>
      <c r="P11" s="170">
        <f>IF(N11&lt;=0,"",ROUND(O11/N11*100,1))</f>
        <v>-2</v>
      </c>
      <c r="Q11" s="73"/>
      <c r="R11" s="73"/>
      <c r="S11" s="74">
        <f t="shared" si="7"/>
        <v>0</v>
      </c>
      <c r="T11" s="75"/>
      <c r="U11" s="1" t="s">
        <v>111</v>
      </c>
    </row>
    <row r="12" spans="1:21" s="4" customFormat="1" ht="15.75" hidden="1" thickBot="1" thickTop="1">
      <c r="A12" s="1"/>
      <c r="B12" s="1"/>
      <c r="C12" s="276" t="s">
        <v>120</v>
      </c>
      <c r="D12" s="277"/>
      <c r="E12" s="90">
        <v>127198808</v>
      </c>
      <c r="F12" s="90"/>
      <c r="G12" s="90">
        <f>E12+F12</f>
        <v>127198808</v>
      </c>
      <c r="H12" s="90">
        <v>104744012</v>
      </c>
      <c r="I12" s="90"/>
      <c r="J12" s="91">
        <f>H12+I12</f>
        <v>104744012</v>
      </c>
      <c r="K12" s="92">
        <f>G12-J12</f>
        <v>22454796</v>
      </c>
      <c r="L12" s="92">
        <f>IF(K12&lt;0,"",ROUND(G12*$J$4,0))</f>
        <v>104221</v>
      </c>
      <c r="M12" s="87">
        <f>IF(+K12-L12&lt;=0,0,+K12-L12)</f>
        <v>22350575</v>
      </c>
      <c r="N12" s="93">
        <v>21453072</v>
      </c>
      <c r="O12" s="89">
        <f t="shared" si="6"/>
        <v>897503</v>
      </c>
      <c r="P12" s="94">
        <f>IF(N12&lt;=0,"",ROUND(O12/N12*100,1))</f>
        <v>4.2</v>
      </c>
      <c r="Q12" s="93">
        <v>21453072</v>
      </c>
      <c r="R12" s="93">
        <v>21453072</v>
      </c>
      <c r="S12" s="89">
        <f t="shared" si="7"/>
        <v>0</v>
      </c>
      <c r="T12" s="94">
        <f>IF(R12&lt;=0,"",ROUND(S12/R12*100,1))</f>
        <v>0</v>
      </c>
      <c r="U12" s="1" t="s">
        <v>112</v>
      </c>
    </row>
    <row r="13" spans="1:21" s="4" customFormat="1" ht="14.25">
      <c r="A13" s="1">
        <v>11</v>
      </c>
      <c r="B13" s="1">
        <v>3</v>
      </c>
      <c r="C13" s="43">
        <f t="shared" si="0"/>
      </c>
      <c r="D13" s="97" t="s">
        <v>27</v>
      </c>
      <c r="E13" s="115">
        <v>32222814</v>
      </c>
      <c r="F13" s="116">
        <v>1972</v>
      </c>
      <c r="G13" s="45">
        <f t="shared" si="1"/>
        <v>32224786</v>
      </c>
      <c r="H13" s="115">
        <v>18593716</v>
      </c>
      <c r="I13" s="116">
        <v>8215</v>
      </c>
      <c r="J13" s="45">
        <f t="shared" si="2"/>
        <v>18601931</v>
      </c>
      <c r="K13" s="46">
        <f t="shared" si="3"/>
        <v>13622855</v>
      </c>
      <c r="L13" s="46">
        <f t="shared" si="4"/>
        <v>26404</v>
      </c>
      <c r="M13" s="60">
        <f t="shared" si="5"/>
        <v>13596451</v>
      </c>
      <c r="N13" s="49">
        <v>12738074</v>
      </c>
      <c r="O13" s="44">
        <f t="shared" si="6"/>
        <v>858377</v>
      </c>
      <c r="P13" s="171">
        <f t="shared" si="8"/>
        <v>6.7</v>
      </c>
      <c r="Q13" s="49">
        <v>3715140</v>
      </c>
      <c r="R13" s="49">
        <v>2290523</v>
      </c>
      <c r="S13" s="44">
        <f t="shared" si="7"/>
        <v>1424617</v>
      </c>
      <c r="T13" s="47">
        <f>IF(R13&lt;=0,"",ROUND(S13/R13*100,1))</f>
        <v>62.2</v>
      </c>
      <c r="U13" s="1" t="s">
        <v>27</v>
      </c>
    </row>
    <row r="14" spans="1:21" s="4" customFormat="1" ht="14.25">
      <c r="A14" s="1">
        <v>4</v>
      </c>
      <c r="B14" s="1">
        <v>4</v>
      </c>
      <c r="C14" s="41">
        <f t="shared" si="0"/>
      </c>
      <c r="D14" s="96" t="s">
        <v>80</v>
      </c>
      <c r="E14" s="117">
        <v>52410822</v>
      </c>
      <c r="F14" s="118">
        <v>0</v>
      </c>
      <c r="G14" s="15">
        <f t="shared" si="1"/>
        <v>52410822</v>
      </c>
      <c r="H14" s="117">
        <v>47971007</v>
      </c>
      <c r="I14" s="118">
        <v>0</v>
      </c>
      <c r="J14" s="15">
        <f t="shared" si="2"/>
        <v>47971007</v>
      </c>
      <c r="K14" s="16">
        <f t="shared" si="3"/>
        <v>4439815</v>
      </c>
      <c r="L14" s="16">
        <f t="shared" si="4"/>
        <v>42943</v>
      </c>
      <c r="M14" s="61">
        <f t="shared" si="5"/>
        <v>4396872</v>
      </c>
      <c r="N14" s="50">
        <v>971295</v>
      </c>
      <c r="O14" s="13">
        <f t="shared" si="6"/>
        <v>3425577</v>
      </c>
      <c r="P14" s="172">
        <f t="shared" si="8"/>
        <v>352.7</v>
      </c>
      <c r="Q14" s="50">
        <v>6445264</v>
      </c>
      <c r="R14" s="50">
        <v>4397725</v>
      </c>
      <c r="S14" s="13">
        <f t="shared" si="7"/>
        <v>2047539</v>
      </c>
      <c r="T14" s="17">
        <f aca="true" t="shared" si="9" ref="T14:T65">IF(R14&lt;=0,"",ROUND(S14/R14*100,1))</f>
        <v>46.6</v>
      </c>
      <c r="U14" s="1" t="s">
        <v>28</v>
      </c>
    </row>
    <row r="15" spans="1:21" s="4" customFormat="1" ht="14.25">
      <c r="A15" s="1">
        <v>21</v>
      </c>
      <c r="B15" s="1">
        <v>5</v>
      </c>
      <c r="C15" s="42">
        <f t="shared" si="0"/>
      </c>
      <c r="D15" s="100" t="s">
        <v>81</v>
      </c>
      <c r="E15" s="119">
        <v>14047358</v>
      </c>
      <c r="F15" s="120">
        <v>0</v>
      </c>
      <c r="G15" s="20">
        <f t="shared" si="1"/>
        <v>14047358</v>
      </c>
      <c r="H15" s="119">
        <v>11676977</v>
      </c>
      <c r="I15" s="120">
        <v>8918</v>
      </c>
      <c r="J15" s="20">
        <f t="shared" si="2"/>
        <v>11685895</v>
      </c>
      <c r="K15" s="21">
        <f t="shared" si="3"/>
        <v>2361463</v>
      </c>
      <c r="L15" s="21">
        <f t="shared" si="4"/>
        <v>11510</v>
      </c>
      <c r="M15" s="62">
        <f t="shared" si="5"/>
        <v>2349953</v>
      </c>
      <c r="N15" s="51">
        <v>1095512</v>
      </c>
      <c r="O15" s="18">
        <f t="shared" si="6"/>
        <v>1254441</v>
      </c>
      <c r="P15" s="173">
        <f t="shared" si="8"/>
        <v>114.5</v>
      </c>
      <c r="Q15" s="51">
        <v>2234478</v>
      </c>
      <c r="R15" s="51">
        <v>1339876</v>
      </c>
      <c r="S15" s="18">
        <f t="shared" si="7"/>
        <v>894602</v>
      </c>
      <c r="T15" s="22">
        <f t="shared" si="9"/>
        <v>66.8</v>
      </c>
      <c r="U15" s="1" t="s">
        <v>29</v>
      </c>
    </row>
    <row r="16" spans="1:21" s="4" customFormat="1" ht="14.25">
      <c r="A16" s="1">
        <v>7</v>
      </c>
      <c r="B16" s="1">
        <v>6</v>
      </c>
      <c r="C16" s="41">
        <f t="shared" si="0"/>
      </c>
      <c r="D16" s="96" t="s">
        <v>82</v>
      </c>
      <c r="E16" s="117">
        <v>45579498</v>
      </c>
      <c r="F16" s="118">
        <v>0</v>
      </c>
      <c r="G16" s="15">
        <f t="shared" si="1"/>
        <v>45579498</v>
      </c>
      <c r="H16" s="117">
        <v>44951314</v>
      </c>
      <c r="I16" s="118">
        <v>0</v>
      </c>
      <c r="J16" s="15">
        <f t="shared" si="2"/>
        <v>44951314</v>
      </c>
      <c r="K16" s="16">
        <f t="shared" si="3"/>
        <v>628184</v>
      </c>
      <c r="L16" s="16">
        <f t="shared" si="4"/>
        <v>37346</v>
      </c>
      <c r="M16" s="61">
        <f t="shared" si="5"/>
        <v>590838</v>
      </c>
      <c r="N16" s="50">
        <v>0</v>
      </c>
      <c r="O16" s="13">
        <f t="shared" si="6"/>
        <v>590838</v>
      </c>
      <c r="P16" s="182" t="s">
        <v>133</v>
      </c>
      <c r="Q16" s="50">
        <v>4594262</v>
      </c>
      <c r="R16" s="50">
        <v>4113303</v>
      </c>
      <c r="S16" s="13">
        <f t="shared" si="7"/>
        <v>480959</v>
      </c>
      <c r="T16" s="17">
        <f t="shared" si="9"/>
        <v>11.7</v>
      </c>
      <c r="U16" s="1" t="s">
        <v>30</v>
      </c>
    </row>
    <row r="17" spans="1:21" s="4" customFormat="1" ht="14.25">
      <c r="A17" s="1">
        <v>26</v>
      </c>
      <c r="B17" s="1">
        <v>7</v>
      </c>
      <c r="C17" s="41">
        <f t="shared" si="0"/>
      </c>
      <c r="D17" s="96" t="s">
        <v>31</v>
      </c>
      <c r="E17" s="117">
        <v>11939753</v>
      </c>
      <c r="F17" s="118">
        <v>0</v>
      </c>
      <c r="G17" s="15">
        <f t="shared" si="1"/>
        <v>11939753</v>
      </c>
      <c r="H17" s="117">
        <v>8330889</v>
      </c>
      <c r="I17" s="118">
        <v>0</v>
      </c>
      <c r="J17" s="15">
        <f t="shared" si="2"/>
        <v>8330889</v>
      </c>
      <c r="K17" s="16">
        <f t="shared" si="3"/>
        <v>3608864</v>
      </c>
      <c r="L17" s="16">
        <f t="shared" si="4"/>
        <v>9783</v>
      </c>
      <c r="M17" s="61">
        <f t="shared" si="5"/>
        <v>3599081</v>
      </c>
      <c r="N17" s="50">
        <v>3114480</v>
      </c>
      <c r="O17" s="13">
        <f t="shared" si="6"/>
        <v>484601</v>
      </c>
      <c r="P17" s="172">
        <f t="shared" si="8"/>
        <v>15.6</v>
      </c>
      <c r="Q17" s="50">
        <v>1647821</v>
      </c>
      <c r="R17" s="50">
        <v>1032453</v>
      </c>
      <c r="S17" s="13">
        <f t="shared" si="7"/>
        <v>615368</v>
      </c>
      <c r="T17" s="17">
        <f t="shared" si="9"/>
        <v>59.6</v>
      </c>
      <c r="U17" s="1" t="s">
        <v>31</v>
      </c>
    </row>
    <row r="18" spans="1:21" s="4" customFormat="1" ht="14.25">
      <c r="A18" s="1">
        <v>6</v>
      </c>
      <c r="B18" s="1">
        <v>8</v>
      </c>
      <c r="C18" s="41">
        <f t="shared" si="0"/>
      </c>
      <c r="D18" s="96" t="s">
        <v>83</v>
      </c>
      <c r="E18" s="117">
        <v>47052816</v>
      </c>
      <c r="F18" s="118">
        <v>8657</v>
      </c>
      <c r="G18" s="15">
        <f t="shared" si="1"/>
        <v>47061473</v>
      </c>
      <c r="H18" s="117">
        <v>36537617</v>
      </c>
      <c r="I18" s="118">
        <v>-11288</v>
      </c>
      <c r="J18" s="15">
        <f t="shared" si="2"/>
        <v>36526329</v>
      </c>
      <c r="K18" s="16">
        <f t="shared" si="3"/>
        <v>10535144</v>
      </c>
      <c r="L18" s="16">
        <f t="shared" si="4"/>
        <v>38560</v>
      </c>
      <c r="M18" s="61">
        <f t="shared" si="5"/>
        <v>10496584</v>
      </c>
      <c r="N18" s="50">
        <v>9041972</v>
      </c>
      <c r="O18" s="13">
        <f t="shared" si="6"/>
        <v>1454612</v>
      </c>
      <c r="P18" s="172">
        <f t="shared" si="8"/>
        <v>16.1</v>
      </c>
      <c r="Q18" s="50">
        <v>6364811</v>
      </c>
      <c r="R18" s="50">
        <v>3810369</v>
      </c>
      <c r="S18" s="13">
        <f t="shared" si="7"/>
        <v>2554442</v>
      </c>
      <c r="T18" s="17">
        <f t="shared" si="9"/>
        <v>67</v>
      </c>
      <c r="U18" s="1" t="s">
        <v>32</v>
      </c>
    </row>
    <row r="19" spans="1:21" s="4" customFormat="1" ht="14.25">
      <c r="A19" s="1">
        <v>24</v>
      </c>
      <c r="B19" s="1">
        <v>9</v>
      </c>
      <c r="C19" s="41">
        <f t="shared" si="0"/>
      </c>
      <c r="D19" s="96" t="s">
        <v>84</v>
      </c>
      <c r="E19" s="117">
        <v>13028248</v>
      </c>
      <c r="F19" s="118">
        <v>-522</v>
      </c>
      <c r="G19" s="15">
        <f t="shared" si="1"/>
        <v>13027726</v>
      </c>
      <c r="H19" s="117">
        <v>9027000</v>
      </c>
      <c r="I19" s="118">
        <v>4138</v>
      </c>
      <c r="J19" s="15">
        <f t="shared" si="2"/>
        <v>9031138</v>
      </c>
      <c r="K19" s="16">
        <f t="shared" si="3"/>
        <v>3996588</v>
      </c>
      <c r="L19" s="16">
        <f t="shared" si="4"/>
        <v>10674</v>
      </c>
      <c r="M19" s="61">
        <f t="shared" si="5"/>
        <v>3985914</v>
      </c>
      <c r="N19" s="50">
        <v>3679294</v>
      </c>
      <c r="O19" s="13">
        <f t="shared" si="6"/>
        <v>306620</v>
      </c>
      <c r="P19" s="172">
        <f t="shared" si="8"/>
        <v>8.3</v>
      </c>
      <c r="Q19" s="50">
        <v>1827058</v>
      </c>
      <c r="R19" s="50">
        <v>1173800</v>
      </c>
      <c r="S19" s="13">
        <f t="shared" si="7"/>
        <v>653258</v>
      </c>
      <c r="T19" s="17">
        <f t="shared" si="9"/>
        <v>55.7</v>
      </c>
      <c r="U19" s="1" t="s">
        <v>33</v>
      </c>
    </row>
    <row r="20" spans="1:21" s="4" customFormat="1" ht="14.25">
      <c r="A20" s="1">
        <v>12</v>
      </c>
      <c r="B20" s="1">
        <v>10</v>
      </c>
      <c r="C20" s="42">
        <f t="shared" si="0"/>
      </c>
      <c r="D20" s="100" t="s">
        <v>85</v>
      </c>
      <c r="E20" s="119">
        <v>21147993</v>
      </c>
      <c r="F20" s="120">
        <v>-322293</v>
      </c>
      <c r="G20" s="20">
        <f t="shared" si="1"/>
        <v>20825700</v>
      </c>
      <c r="H20" s="119">
        <v>16559620</v>
      </c>
      <c r="I20" s="120">
        <v>-9540</v>
      </c>
      <c r="J20" s="20">
        <f t="shared" si="2"/>
        <v>16550080</v>
      </c>
      <c r="K20" s="21">
        <f t="shared" si="3"/>
        <v>4275620</v>
      </c>
      <c r="L20" s="21">
        <f t="shared" si="4"/>
        <v>17064</v>
      </c>
      <c r="M20" s="62">
        <f t="shared" si="5"/>
        <v>4258556</v>
      </c>
      <c r="N20" s="51">
        <v>4047771</v>
      </c>
      <c r="O20" s="18">
        <f t="shared" si="6"/>
        <v>210785</v>
      </c>
      <c r="P20" s="173">
        <f t="shared" si="8"/>
        <v>5.2</v>
      </c>
      <c r="Q20" s="51">
        <v>2953013</v>
      </c>
      <c r="R20" s="51">
        <v>1837952</v>
      </c>
      <c r="S20" s="18">
        <f t="shared" si="7"/>
        <v>1115061</v>
      </c>
      <c r="T20" s="22">
        <f t="shared" si="9"/>
        <v>60.7</v>
      </c>
      <c r="U20" s="1" t="s">
        <v>34</v>
      </c>
    </row>
    <row r="21" spans="1:21" s="4" customFormat="1" ht="14.25">
      <c r="A21" s="1">
        <v>5</v>
      </c>
      <c r="B21" s="1">
        <v>11</v>
      </c>
      <c r="C21" s="41">
        <f t="shared" si="0"/>
      </c>
      <c r="D21" s="96" t="s">
        <v>86</v>
      </c>
      <c r="E21" s="117">
        <v>51379190</v>
      </c>
      <c r="F21" s="118">
        <v>0</v>
      </c>
      <c r="G21" s="15">
        <f t="shared" si="1"/>
        <v>51379190</v>
      </c>
      <c r="H21" s="117">
        <v>41307700</v>
      </c>
      <c r="I21" s="118">
        <v>0</v>
      </c>
      <c r="J21" s="15">
        <f t="shared" si="2"/>
        <v>41307700</v>
      </c>
      <c r="K21" s="16">
        <f t="shared" si="3"/>
        <v>10071490</v>
      </c>
      <c r="L21" s="16">
        <f t="shared" si="4"/>
        <v>42098</v>
      </c>
      <c r="M21" s="61">
        <f t="shared" si="5"/>
        <v>10029392</v>
      </c>
      <c r="N21" s="50">
        <v>6758758</v>
      </c>
      <c r="O21" s="13">
        <f t="shared" si="6"/>
        <v>3270634</v>
      </c>
      <c r="P21" s="172">
        <f t="shared" si="8"/>
        <v>48.4</v>
      </c>
      <c r="Q21" s="50">
        <v>7471990</v>
      </c>
      <c r="R21" s="50">
        <v>4265901</v>
      </c>
      <c r="S21" s="13">
        <f t="shared" si="7"/>
        <v>3206089</v>
      </c>
      <c r="T21" s="17">
        <f t="shared" si="9"/>
        <v>75.2</v>
      </c>
      <c r="U21" s="1" t="s">
        <v>35</v>
      </c>
    </row>
    <row r="22" spans="1:21" s="4" customFormat="1" ht="14.25">
      <c r="A22" s="1">
        <v>10</v>
      </c>
      <c r="B22" s="1">
        <v>12</v>
      </c>
      <c r="C22" s="41">
        <f t="shared" si="0"/>
      </c>
      <c r="D22" s="96" t="s">
        <v>87</v>
      </c>
      <c r="E22" s="117">
        <v>34143827</v>
      </c>
      <c r="F22" s="118">
        <v>0</v>
      </c>
      <c r="G22" s="15">
        <f t="shared" si="1"/>
        <v>34143827</v>
      </c>
      <c r="H22" s="117">
        <v>32388845</v>
      </c>
      <c r="I22" s="118">
        <v>-6579</v>
      </c>
      <c r="J22" s="15">
        <f t="shared" si="2"/>
        <v>32382266</v>
      </c>
      <c r="K22" s="131">
        <f t="shared" si="3"/>
        <v>1761561</v>
      </c>
      <c r="L22" s="131">
        <f t="shared" si="4"/>
        <v>27976</v>
      </c>
      <c r="M22" s="61">
        <f t="shared" si="5"/>
        <v>1733585</v>
      </c>
      <c r="N22" s="50">
        <v>0</v>
      </c>
      <c r="O22" s="13">
        <f t="shared" si="6"/>
        <v>1733585</v>
      </c>
      <c r="P22" s="182" t="s">
        <v>133</v>
      </c>
      <c r="Q22" s="50">
        <v>3985075</v>
      </c>
      <c r="R22" s="50">
        <v>3038472</v>
      </c>
      <c r="S22" s="13">
        <f t="shared" si="7"/>
        <v>946603</v>
      </c>
      <c r="T22" s="17">
        <f t="shared" si="9"/>
        <v>31.2</v>
      </c>
      <c r="U22" s="1" t="s">
        <v>36</v>
      </c>
    </row>
    <row r="23" spans="1:21" s="4" customFormat="1" ht="14.25">
      <c r="A23" s="1">
        <v>8</v>
      </c>
      <c r="B23" s="1">
        <v>13</v>
      </c>
      <c r="C23" s="41">
        <f t="shared" si="0"/>
      </c>
      <c r="D23" s="96" t="s">
        <v>88</v>
      </c>
      <c r="E23" s="117">
        <v>38604956</v>
      </c>
      <c r="F23" s="118">
        <v>0</v>
      </c>
      <c r="G23" s="15">
        <f t="shared" si="1"/>
        <v>38604956</v>
      </c>
      <c r="H23" s="117">
        <v>28890297</v>
      </c>
      <c r="I23" s="118">
        <v>0</v>
      </c>
      <c r="J23" s="15">
        <f t="shared" si="2"/>
        <v>28890297</v>
      </c>
      <c r="K23" s="16">
        <f t="shared" si="3"/>
        <v>9714659</v>
      </c>
      <c r="L23" s="16">
        <f t="shared" si="4"/>
        <v>31631</v>
      </c>
      <c r="M23" s="61">
        <f t="shared" si="5"/>
        <v>9683028</v>
      </c>
      <c r="N23" s="50">
        <v>8042032</v>
      </c>
      <c r="O23" s="13">
        <f t="shared" si="6"/>
        <v>1640996</v>
      </c>
      <c r="P23" s="172">
        <f t="shared" si="8"/>
        <v>20.4</v>
      </c>
      <c r="Q23" s="50">
        <v>5296281</v>
      </c>
      <c r="R23" s="50">
        <v>3162632</v>
      </c>
      <c r="S23" s="13">
        <f t="shared" si="7"/>
        <v>2133649</v>
      </c>
      <c r="T23" s="17">
        <f t="shared" si="9"/>
        <v>67.5</v>
      </c>
      <c r="U23" s="1" t="s">
        <v>37</v>
      </c>
    </row>
    <row r="24" spans="1:21" s="4" customFormat="1" ht="14.25">
      <c r="A24" s="1">
        <v>22</v>
      </c>
      <c r="B24" s="1">
        <v>14</v>
      </c>
      <c r="C24" s="41">
        <f t="shared" si="0"/>
      </c>
      <c r="D24" s="96" t="s">
        <v>38</v>
      </c>
      <c r="E24" s="117">
        <v>15319000</v>
      </c>
      <c r="F24" s="118">
        <v>16618</v>
      </c>
      <c r="G24" s="15">
        <f t="shared" si="1"/>
        <v>15335618</v>
      </c>
      <c r="H24" s="117">
        <v>14650536</v>
      </c>
      <c r="I24" s="118">
        <v>26626</v>
      </c>
      <c r="J24" s="15">
        <f t="shared" si="2"/>
        <v>14677162</v>
      </c>
      <c r="K24" s="16">
        <f t="shared" si="3"/>
        <v>658456</v>
      </c>
      <c r="L24" s="16">
        <f t="shared" si="4"/>
        <v>12565</v>
      </c>
      <c r="M24" s="61">
        <f t="shared" si="5"/>
        <v>645891</v>
      </c>
      <c r="N24" s="50">
        <v>0</v>
      </c>
      <c r="O24" s="13">
        <f t="shared" si="6"/>
        <v>645891</v>
      </c>
      <c r="P24" s="182" t="s">
        <v>133</v>
      </c>
      <c r="Q24" s="50">
        <v>1588013</v>
      </c>
      <c r="R24" s="50">
        <v>1266467</v>
      </c>
      <c r="S24" s="13">
        <f t="shared" si="7"/>
        <v>321546</v>
      </c>
      <c r="T24" s="17">
        <f t="shared" si="9"/>
        <v>25.4</v>
      </c>
      <c r="U24" s="1" t="s">
        <v>38</v>
      </c>
    </row>
    <row r="25" spans="1:21" s="4" customFormat="1" ht="14.25">
      <c r="A25" s="1">
        <v>19</v>
      </c>
      <c r="B25" s="1">
        <v>15</v>
      </c>
      <c r="C25" s="42">
        <f t="shared" si="0"/>
      </c>
      <c r="D25" s="100" t="s">
        <v>39</v>
      </c>
      <c r="E25" s="119">
        <v>16848018</v>
      </c>
      <c r="F25" s="120">
        <v>0</v>
      </c>
      <c r="G25" s="20">
        <f t="shared" si="1"/>
        <v>16848018</v>
      </c>
      <c r="H25" s="119">
        <v>10727024</v>
      </c>
      <c r="I25" s="120">
        <v>0</v>
      </c>
      <c r="J25" s="20">
        <f t="shared" si="2"/>
        <v>10727024</v>
      </c>
      <c r="K25" s="21">
        <f t="shared" si="3"/>
        <v>6120994</v>
      </c>
      <c r="L25" s="21">
        <f t="shared" si="4"/>
        <v>13804</v>
      </c>
      <c r="M25" s="62">
        <f t="shared" si="5"/>
        <v>6107190</v>
      </c>
      <c r="N25" s="51">
        <v>5103619</v>
      </c>
      <c r="O25" s="18">
        <f t="shared" si="6"/>
        <v>1003571</v>
      </c>
      <c r="P25" s="173">
        <f t="shared" si="8"/>
        <v>19.7</v>
      </c>
      <c r="Q25" s="51">
        <v>2359417</v>
      </c>
      <c r="R25" s="51">
        <v>1533206</v>
      </c>
      <c r="S25" s="18">
        <f t="shared" si="7"/>
        <v>826211</v>
      </c>
      <c r="T25" s="22">
        <f t="shared" si="9"/>
        <v>53.9</v>
      </c>
      <c r="U25" s="1" t="s">
        <v>39</v>
      </c>
    </row>
    <row r="26" spans="1:21" s="4" customFormat="1" ht="14.25">
      <c r="A26" s="1">
        <v>9</v>
      </c>
      <c r="B26" s="1">
        <v>16</v>
      </c>
      <c r="C26" s="41">
        <f t="shared" si="0"/>
      </c>
      <c r="D26" s="96" t="s">
        <v>40</v>
      </c>
      <c r="E26" s="117">
        <v>31963729</v>
      </c>
      <c r="F26" s="118">
        <v>-4031</v>
      </c>
      <c r="G26" s="15">
        <f t="shared" si="1"/>
        <v>31959698</v>
      </c>
      <c r="H26" s="117">
        <v>21361671</v>
      </c>
      <c r="I26" s="118">
        <v>-3691</v>
      </c>
      <c r="J26" s="15">
        <f t="shared" si="2"/>
        <v>21357980</v>
      </c>
      <c r="K26" s="16">
        <f t="shared" si="3"/>
        <v>10601718</v>
      </c>
      <c r="L26" s="16">
        <f t="shared" si="4"/>
        <v>26186</v>
      </c>
      <c r="M26" s="61">
        <f t="shared" si="5"/>
        <v>10575532</v>
      </c>
      <c r="N26" s="50">
        <v>9097621</v>
      </c>
      <c r="O26" s="13">
        <f t="shared" si="6"/>
        <v>1477911</v>
      </c>
      <c r="P26" s="172">
        <f t="shared" si="8"/>
        <v>16.2</v>
      </c>
      <c r="Q26" s="50">
        <v>4343799</v>
      </c>
      <c r="R26" s="50">
        <v>2764899</v>
      </c>
      <c r="S26" s="13">
        <f t="shared" si="7"/>
        <v>1578900</v>
      </c>
      <c r="T26" s="17">
        <f t="shared" si="9"/>
        <v>57.1</v>
      </c>
      <c r="U26" s="1" t="s">
        <v>40</v>
      </c>
    </row>
    <row r="27" spans="1:21" s="4" customFormat="1" ht="14.25">
      <c r="A27" s="1">
        <v>20</v>
      </c>
      <c r="B27" s="1">
        <v>17</v>
      </c>
      <c r="C27" s="41">
        <f t="shared" si="0"/>
      </c>
      <c r="D27" s="96" t="s">
        <v>41</v>
      </c>
      <c r="E27" s="117">
        <v>16020528</v>
      </c>
      <c r="F27" s="118">
        <v>30997</v>
      </c>
      <c r="G27" s="15">
        <f t="shared" si="1"/>
        <v>16051525</v>
      </c>
      <c r="H27" s="117">
        <v>10346844</v>
      </c>
      <c r="I27" s="118">
        <v>8719</v>
      </c>
      <c r="J27" s="15">
        <f t="shared" si="2"/>
        <v>10355563</v>
      </c>
      <c r="K27" s="16">
        <f t="shared" si="3"/>
        <v>5695962</v>
      </c>
      <c r="L27" s="16">
        <f t="shared" si="4"/>
        <v>13152</v>
      </c>
      <c r="M27" s="61">
        <f t="shared" si="5"/>
        <v>5682810</v>
      </c>
      <c r="N27" s="50">
        <v>4845181</v>
      </c>
      <c r="O27" s="13">
        <f t="shared" si="6"/>
        <v>837629</v>
      </c>
      <c r="P27" s="172">
        <f t="shared" si="8"/>
        <v>17.3</v>
      </c>
      <c r="Q27" s="50">
        <v>2286653</v>
      </c>
      <c r="R27" s="50">
        <v>1441794</v>
      </c>
      <c r="S27" s="13">
        <f t="shared" si="7"/>
        <v>844859</v>
      </c>
      <c r="T27" s="17">
        <f t="shared" si="9"/>
        <v>58.6</v>
      </c>
      <c r="U27" s="1" t="s">
        <v>41</v>
      </c>
    </row>
    <row r="28" spans="1:21" s="4" customFormat="1" ht="14.25">
      <c r="A28" s="1">
        <v>15</v>
      </c>
      <c r="B28" s="1">
        <v>18</v>
      </c>
      <c r="C28" s="41">
        <f t="shared" si="0"/>
      </c>
      <c r="D28" s="96" t="s">
        <v>89</v>
      </c>
      <c r="E28" s="117">
        <v>18280634</v>
      </c>
      <c r="F28" s="118">
        <v>0</v>
      </c>
      <c r="G28" s="15">
        <f t="shared" si="1"/>
        <v>18280634</v>
      </c>
      <c r="H28" s="117">
        <v>10764104</v>
      </c>
      <c r="I28" s="118">
        <v>0</v>
      </c>
      <c r="J28" s="15">
        <f t="shared" si="2"/>
        <v>10764104</v>
      </c>
      <c r="K28" s="16">
        <f t="shared" si="3"/>
        <v>7516530</v>
      </c>
      <c r="L28" s="16">
        <f t="shared" si="4"/>
        <v>14978</v>
      </c>
      <c r="M28" s="61">
        <f t="shared" si="5"/>
        <v>7501552</v>
      </c>
      <c r="N28" s="50">
        <v>6923741</v>
      </c>
      <c r="O28" s="13">
        <f t="shared" si="6"/>
        <v>577811</v>
      </c>
      <c r="P28" s="172">
        <f t="shared" si="8"/>
        <v>8.3</v>
      </c>
      <c r="Q28" s="50">
        <v>2367312</v>
      </c>
      <c r="R28" s="50">
        <v>1553187</v>
      </c>
      <c r="S28" s="13">
        <f t="shared" si="7"/>
        <v>814125</v>
      </c>
      <c r="T28" s="17">
        <f t="shared" si="9"/>
        <v>52.4</v>
      </c>
      <c r="U28" s="1" t="s">
        <v>42</v>
      </c>
    </row>
    <row r="29" spans="1:21" s="4" customFormat="1" ht="14.25">
      <c r="A29" s="1">
        <v>16</v>
      </c>
      <c r="B29" s="1">
        <v>19</v>
      </c>
      <c r="C29" s="41">
        <f t="shared" si="0"/>
      </c>
      <c r="D29" s="96" t="s">
        <v>90</v>
      </c>
      <c r="E29" s="117">
        <v>16287389</v>
      </c>
      <c r="F29" s="118">
        <v>0</v>
      </c>
      <c r="G29" s="15">
        <f t="shared" si="1"/>
        <v>16287389</v>
      </c>
      <c r="H29" s="117">
        <v>12897080</v>
      </c>
      <c r="I29" s="118">
        <v>0</v>
      </c>
      <c r="J29" s="15">
        <f t="shared" si="2"/>
        <v>12897080</v>
      </c>
      <c r="K29" s="16">
        <f t="shared" si="3"/>
        <v>3390309</v>
      </c>
      <c r="L29" s="16">
        <f t="shared" si="4"/>
        <v>13345</v>
      </c>
      <c r="M29" s="61">
        <f t="shared" si="5"/>
        <v>3376964</v>
      </c>
      <c r="N29" s="50">
        <v>1502516</v>
      </c>
      <c r="O29" s="13">
        <f t="shared" si="6"/>
        <v>1874448</v>
      </c>
      <c r="P29" s="172">
        <f t="shared" si="8"/>
        <v>124.8</v>
      </c>
      <c r="Q29" s="50">
        <v>2577101</v>
      </c>
      <c r="R29" s="50">
        <v>1542266</v>
      </c>
      <c r="S29" s="13">
        <f t="shared" si="7"/>
        <v>1034835</v>
      </c>
      <c r="T29" s="17">
        <f t="shared" si="9"/>
        <v>67.1</v>
      </c>
      <c r="U29" s="1" t="s">
        <v>43</v>
      </c>
    </row>
    <row r="30" spans="1:21" s="4" customFormat="1" ht="14.25">
      <c r="A30" s="1">
        <v>13</v>
      </c>
      <c r="B30" s="1">
        <v>20</v>
      </c>
      <c r="C30" s="42">
        <f t="shared" si="0"/>
      </c>
      <c r="D30" s="100" t="s">
        <v>91</v>
      </c>
      <c r="E30" s="119">
        <v>24067479</v>
      </c>
      <c r="F30" s="120">
        <v>1047</v>
      </c>
      <c r="G30" s="20">
        <f t="shared" si="1"/>
        <v>24068526</v>
      </c>
      <c r="H30" s="119">
        <v>16771178</v>
      </c>
      <c r="I30" s="120">
        <v>8030</v>
      </c>
      <c r="J30" s="20">
        <f t="shared" si="2"/>
        <v>16779208</v>
      </c>
      <c r="K30" s="21">
        <f t="shared" si="3"/>
        <v>7289318</v>
      </c>
      <c r="L30" s="21">
        <f t="shared" si="4"/>
        <v>19721</v>
      </c>
      <c r="M30" s="62">
        <f t="shared" si="5"/>
        <v>7269597</v>
      </c>
      <c r="N30" s="51">
        <v>6457951</v>
      </c>
      <c r="O30" s="18">
        <f t="shared" si="6"/>
        <v>811646</v>
      </c>
      <c r="P30" s="173">
        <f t="shared" si="8"/>
        <v>12.6</v>
      </c>
      <c r="Q30" s="51">
        <v>3199632</v>
      </c>
      <c r="R30" s="51">
        <v>2060951</v>
      </c>
      <c r="S30" s="18">
        <f t="shared" si="7"/>
        <v>1138681</v>
      </c>
      <c r="T30" s="22">
        <f t="shared" si="9"/>
        <v>55.3</v>
      </c>
      <c r="U30" s="1" t="s">
        <v>44</v>
      </c>
    </row>
    <row r="31" spans="1:21" s="4" customFormat="1" ht="14.25">
      <c r="A31" s="1">
        <v>17</v>
      </c>
      <c r="B31" s="1">
        <v>21</v>
      </c>
      <c r="C31" s="41">
        <f t="shared" si="0"/>
      </c>
      <c r="D31" s="96" t="s">
        <v>92</v>
      </c>
      <c r="E31" s="117">
        <v>16803999</v>
      </c>
      <c r="F31" s="118">
        <v>0</v>
      </c>
      <c r="G31" s="15">
        <f t="shared" si="1"/>
        <v>16803999</v>
      </c>
      <c r="H31" s="117">
        <v>16287258</v>
      </c>
      <c r="I31" s="118">
        <v>0</v>
      </c>
      <c r="J31" s="15">
        <f t="shared" si="2"/>
        <v>16287258</v>
      </c>
      <c r="K31" s="16">
        <f t="shared" si="3"/>
        <v>516741</v>
      </c>
      <c r="L31" s="16">
        <f t="shared" si="4"/>
        <v>13768</v>
      </c>
      <c r="M31" s="61">
        <f t="shared" si="5"/>
        <v>502973</v>
      </c>
      <c r="N31" s="50">
        <v>0</v>
      </c>
      <c r="O31" s="13">
        <f t="shared" si="6"/>
        <v>502973</v>
      </c>
      <c r="P31" s="182" t="s">
        <v>133</v>
      </c>
      <c r="Q31" s="50">
        <v>1952813</v>
      </c>
      <c r="R31" s="50">
        <v>1638736</v>
      </c>
      <c r="S31" s="13">
        <f t="shared" si="7"/>
        <v>314077</v>
      </c>
      <c r="T31" s="17">
        <f t="shared" si="9"/>
        <v>19.2</v>
      </c>
      <c r="U31" s="1" t="s">
        <v>45</v>
      </c>
    </row>
    <row r="32" spans="1:21" s="4" customFormat="1" ht="14.25">
      <c r="A32" s="1">
        <v>25</v>
      </c>
      <c r="B32" s="1">
        <v>22</v>
      </c>
      <c r="C32" s="41">
        <f t="shared" si="0"/>
      </c>
      <c r="D32" s="96" t="s">
        <v>93</v>
      </c>
      <c r="E32" s="117">
        <v>10779678</v>
      </c>
      <c r="F32" s="118">
        <v>925</v>
      </c>
      <c r="G32" s="15">
        <f t="shared" si="1"/>
        <v>10780603</v>
      </c>
      <c r="H32" s="117">
        <v>7029280</v>
      </c>
      <c r="I32" s="118">
        <v>-1377</v>
      </c>
      <c r="J32" s="15">
        <f t="shared" si="2"/>
        <v>7027903</v>
      </c>
      <c r="K32" s="16">
        <f t="shared" si="3"/>
        <v>3752700</v>
      </c>
      <c r="L32" s="16">
        <f t="shared" si="4"/>
        <v>8833</v>
      </c>
      <c r="M32" s="61">
        <f t="shared" si="5"/>
        <v>3743867</v>
      </c>
      <c r="N32" s="50">
        <v>3296157</v>
      </c>
      <c r="O32" s="13">
        <f t="shared" si="6"/>
        <v>447710</v>
      </c>
      <c r="P32" s="172">
        <f t="shared" si="8"/>
        <v>13.6</v>
      </c>
      <c r="Q32" s="50">
        <v>1570707</v>
      </c>
      <c r="R32" s="50">
        <v>1012105</v>
      </c>
      <c r="S32" s="13">
        <f t="shared" si="7"/>
        <v>558602</v>
      </c>
      <c r="T32" s="17">
        <f t="shared" si="9"/>
        <v>55.2</v>
      </c>
      <c r="U32" s="1" t="s">
        <v>46</v>
      </c>
    </row>
    <row r="33" spans="1:21" s="4" customFormat="1" ht="14.25">
      <c r="A33" s="1">
        <v>18</v>
      </c>
      <c r="B33" s="1">
        <v>23</v>
      </c>
      <c r="C33" s="41">
        <f t="shared" si="0"/>
      </c>
      <c r="D33" s="96" t="s">
        <v>47</v>
      </c>
      <c r="E33" s="117">
        <v>17382813</v>
      </c>
      <c r="F33" s="118">
        <v>2954</v>
      </c>
      <c r="G33" s="15">
        <f t="shared" si="1"/>
        <v>17385767</v>
      </c>
      <c r="H33" s="117">
        <v>10096650</v>
      </c>
      <c r="I33" s="118">
        <v>541</v>
      </c>
      <c r="J33" s="15">
        <f t="shared" si="2"/>
        <v>10097191</v>
      </c>
      <c r="K33" s="16">
        <f t="shared" si="3"/>
        <v>7288576</v>
      </c>
      <c r="L33" s="16">
        <f t="shared" si="4"/>
        <v>14245</v>
      </c>
      <c r="M33" s="61">
        <f t="shared" si="5"/>
        <v>7274331</v>
      </c>
      <c r="N33" s="50">
        <v>6737180</v>
      </c>
      <c r="O33" s="13">
        <f t="shared" si="6"/>
        <v>537151</v>
      </c>
      <c r="P33" s="172">
        <f t="shared" si="8"/>
        <v>8</v>
      </c>
      <c r="Q33" s="50">
        <v>2221865</v>
      </c>
      <c r="R33" s="50">
        <v>1486398</v>
      </c>
      <c r="S33" s="13">
        <f t="shared" si="7"/>
        <v>735467</v>
      </c>
      <c r="T33" s="17">
        <f t="shared" si="9"/>
        <v>49.5</v>
      </c>
      <c r="U33" s="1" t="s">
        <v>47</v>
      </c>
    </row>
    <row r="34" spans="1:21" s="4" customFormat="1" ht="14.25">
      <c r="A34" s="1">
        <v>14</v>
      </c>
      <c r="B34" s="1">
        <v>24</v>
      </c>
      <c r="C34" s="41">
        <f t="shared" si="0"/>
      </c>
      <c r="D34" s="96" t="s">
        <v>94</v>
      </c>
      <c r="E34" s="117">
        <v>19137537</v>
      </c>
      <c r="F34" s="118">
        <v>-233974</v>
      </c>
      <c r="G34" s="15">
        <f t="shared" si="1"/>
        <v>18903563</v>
      </c>
      <c r="H34" s="117">
        <v>13604084</v>
      </c>
      <c r="I34" s="118">
        <v>12547</v>
      </c>
      <c r="J34" s="15">
        <f t="shared" si="2"/>
        <v>13616631</v>
      </c>
      <c r="K34" s="16">
        <f t="shared" si="3"/>
        <v>5286932</v>
      </c>
      <c r="L34" s="16">
        <f t="shared" si="4"/>
        <v>15489</v>
      </c>
      <c r="M34" s="61">
        <f t="shared" si="5"/>
        <v>5271443</v>
      </c>
      <c r="N34" s="50">
        <v>4906281</v>
      </c>
      <c r="O34" s="13">
        <f t="shared" si="6"/>
        <v>365162</v>
      </c>
      <c r="P34" s="172">
        <f t="shared" si="8"/>
        <v>7.4</v>
      </c>
      <c r="Q34" s="50">
        <v>2622805</v>
      </c>
      <c r="R34" s="50">
        <v>1638416</v>
      </c>
      <c r="S34" s="13">
        <f t="shared" si="7"/>
        <v>984389</v>
      </c>
      <c r="T34" s="17">
        <f t="shared" si="9"/>
        <v>60.1</v>
      </c>
      <c r="U34" s="1" t="s">
        <v>48</v>
      </c>
    </row>
    <row r="35" spans="1:21" s="4" customFormat="1" ht="14.25">
      <c r="A35" s="1">
        <v>23</v>
      </c>
      <c r="B35" s="1">
        <v>25</v>
      </c>
      <c r="C35" s="41" t="s">
        <v>127</v>
      </c>
      <c r="D35" s="100" t="s">
        <v>95</v>
      </c>
      <c r="E35" s="119">
        <v>12794677</v>
      </c>
      <c r="F35" s="120">
        <v>0</v>
      </c>
      <c r="G35" s="20">
        <f t="shared" si="1"/>
        <v>12794677</v>
      </c>
      <c r="H35" s="119">
        <v>13388531</v>
      </c>
      <c r="I35" s="120">
        <v>0</v>
      </c>
      <c r="J35" s="20">
        <f t="shared" si="2"/>
        <v>13388531</v>
      </c>
      <c r="K35" s="21">
        <f t="shared" si="3"/>
        <v>-593854</v>
      </c>
      <c r="L35" s="21">
        <f t="shared" si="4"/>
      </c>
      <c r="M35" s="62">
        <f t="shared" si="5"/>
        <v>0</v>
      </c>
      <c r="N35" s="51">
        <v>0</v>
      </c>
      <c r="O35" s="18">
        <f t="shared" si="6"/>
        <v>0</v>
      </c>
      <c r="P35" s="173">
        <f t="shared" si="8"/>
      </c>
      <c r="Q35" s="51">
        <v>1108373</v>
      </c>
      <c r="R35" s="51">
        <v>1105815</v>
      </c>
      <c r="S35" s="18">
        <f t="shared" si="7"/>
        <v>2558</v>
      </c>
      <c r="T35" s="22">
        <f t="shared" si="9"/>
        <v>0.2</v>
      </c>
      <c r="U35" s="1" t="s">
        <v>49</v>
      </c>
    </row>
    <row r="36" spans="1:21" s="4" customFormat="1" ht="14.25">
      <c r="A36" s="1">
        <v>29</v>
      </c>
      <c r="B36" s="1">
        <v>26</v>
      </c>
      <c r="C36" s="41">
        <f t="shared" si="0"/>
      </c>
      <c r="D36" s="96" t="s">
        <v>96</v>
      </c>
      <c r="E36" s="117">
        <v>9140420</v>
      </c>
      <c r="F36" s="118">
        <v>0</v>
      </c>
      <c r="G36" s="15">
        <f t="shared" si="1"/>
        <v>9140420</v>
      </c>
      <c r="H36" s="117">
        <v>7878140</v>
      </c>
      <c r="I36" s="118">
        <v>0</v>
      </c>
      <c r="J36" s="15">
        <f t="shared" si="2"/>
        <v>7878140</v>
      </c>
      <c r="K36" s="16">
        <f t="shared" si="3"/>
        <v>1262280</v>
      </c>
      <c r="L36" s="16">
        <f t="shared" si="4"/>
        <v>7489</v>
      </c>
      <c r="M36" s="61">
        <f t="shared" si="5"/>
        <v>1254791</v>
      </c>
      <c r="N36" s="50">
        <v>1031698</v>
      </c>
      <c r="O36" s="13">
        <f t="shared" si="6"/>
        <v>223093</v>
      </c>
      <c r="P36" s="172">
        <f t="shared" si="8"/>
        <v>21.6</v>
      </c>
      <c r="Q36" s="50">
        <v>1330833</v>
      </c>
      <c r="R36" s="50">
        <v>834208</v>
      </c>
      <c r="S36" s="13">
        <f t="shared" si="7"/>
        <v>496625</v>
      </c>
      <c r="T36" s="17">
        <f t="shared" si="9"/>
        <v>59.5</v>
      </c>
      <c r="U36" s="1" t="s">
        <v>50</v>
      </c>
    </row>
    <row r="37" spans="1:22" s="4" customFormat="1" ht="14.25">
      <c r="A37" s="1">
        <v>27</v>
      </c>
      <c r="B37" s="1">
        <v>27</v>
      </c>
      <c r="C37" s="41">
        <f t="shared" si="0"/>
      </c>
      <c r="D37" s="96" t="s">
        <v>51</v>
      </c>
      <c r="E37" s="117">
        <v>9830277</v>
      </c>
      <c r="F37" s="118">
        <v>0</v>
      </c>
      <c r="G37" s="15">
        <f t="shared" si="1"/>
        <v>9830277</v>
      </c>
      <c r="H37" s="117">
        <v>6031774</v>
      </c>
      <c r="I37" s="118">
        <v>0</v>
      </c>
      <c r="J37" s="15">
        <f t="shared" si="2"/>
        <v>6031774</v>
      </c>
      <c r="K37" s="16">
        <f t="shared" si="3"/>
        <v>3798503</v>
      </c>
      <c r="L37" s="16">
        <f t="shared" si="4"/>
        <v>8054</v>
      </c>
      <c r="M37" s="61">
        <f t="shared" si="5"/>
        <v>3790449</v>
      </c>
      <c r="N37" s="50">
        <v>3375499</v>
      </c>
      <c r="O37" s="13">
        <f t="shared" si="6"/>
        <v>414950</v>
      </c>
      <c r="P37" s="172">
        <f t="shared" si="8"/>
        <v>12.3</v>
      </c>
      <c r="Q37" s="50">
        <v>1340732</v>
      </c>
      <c r="R37" s="50">
        <v>872026</v>
      </c>
      <c r="S37" s="13">
        <f t="shared" si="7"/>
        <v>468706</v>
      </c>
      <c r="T37" s="17">
        <f t="shared" si="9"/>
        <v>53.7</v>
      </c>
      <c r="U37" s="1" t="s">
        <v>51</v>
      </c>
      <c r="V37" s="1"/>
    </row>
    <row r="38" spans="1:22" s="4" customFormat="1" ht="14.25">
      <c r="A38" s="1">
        <v>3</v>
      </c>
      <c r="B38" s="1">
        <v>28</v>
      </c>
      <c r="C38" s="41">
        <f t="shared" si="0"/>
      </c>
      <c r="D38" s="96" t="s">
        <v>52</v>
      </c>
      <c r="E38" s="117">
        <v>76839051</v>
      </c>
      <c r="F38" s="118">
        <v>15009</v>
      </c>
      <c r="G38" s="15">
        <f t="shared" si="1"/>
        <v>76854060</v>
      </c>
      <c r="H38" s="117">
        <v>56781604</v>
      </c>
      <c r="I38" s="118">
        <v>16554</v>
      </c>
      <c r="J38" s="15">
        <f t="shared" si="2"/>
        <v>56798158</v>
      </c>
      <c r="K38" s="16">
        <f t="shared" si="3"/>
        <v>20055902</v>
      </c>
      <c r="L38" s="16">
        <f t="shared" si="4"/>
        <v>62971</v>
      </c>
      <c r="M38" s="61">
        <f t="shared" si="5"/>
        <v>19992931</v>
      </c>
      <c r="N38" s="50">
        <v>17210592</v>
      </c>
      <c r="O38" s="13">
        <f t="shared" si="6"/>
        <v>2782339</v>
      </c>
      <c r="P38" s="172">
        <f t="shared" si="8"/>
        <v>16.2</v>
      </c>
      <c r="Q38" s="50">
        <v>9726417</v>
      </c>
      <c r="R38" s="50">
        <v>5704686</v>
      </c>
      <c r="S38" s="13">
        <f t="shared" si="7"/>
        <v>4021731</v>
      </c>
      <c r="T38" s="17">
        <f t="shared" si="9"/>
        <v>70.5</v>
      </c>
      <c r="U38" s="1" t="s">
        <v>52</v>
      </c>
      <c r="V38" s="1"/>
    </row>
    <row r="39" spans="1:22" s="4" customFormat="1" ht="14.25">
      <c r="A39" s="1">
        <v>30</v>
      </c>
      <c r="B39" s="1">
        <v>29</v>
      </c>
      <c r="C39" s="41">
        <f t="shared" si="0"/>
      </c>
      <c r="D39" s="96" t="s">
        <v>97</v>
      </c>
      <c r="E39" s="117">
        <v>9142780</v>
      </c>
      <c r="F39" s="118">
        <v>0</v>
      </c>
      <c r="G39" s="83">
        <f t="shared" si="1"/>
        <v>9142780</v>
      </c>
      <c r="H39" s="117">
        <v>6940716</v>
      </c>
      <c r="I39" s="118">
        <v>0</v>
      </c>
      <c r="J39" s="15">
        <f t="shared" si="2"/>
        <v>6940716</v>
      </c>
      <c r="K39" s="16">
        <f t="shared" si="3"/>
        <v>2202064</v>
      </c>
      <c r="L39" s="16">
        <f t="shared" si="4"/>
        <v>7491</v>
      </c>
      <c r="M39" s="61">
        <f t="shared" si="5"/>
        <v>2194573</v>
      </c>
      <c r="N39" s="50">
        <v>1893663</v>
      </c>
      <c r="O39" s="13">
        <f t="shared" si="6"/>
        <v>300910</v>
      </c>
      <c r="P39" s="172">
        <f t="shared" si="8"/>
        <v>15.9</v>
      </c>
      <c r="Q39" s="50">
        <v>1318428</v>
      </c>
      <c r="R39" s="50">
        <v>834505</v>
      </c>
      <c r="S39" s="13">
        <f t="shared" si="7"/>
        <v>483923</v>
      </c>
      <c r="T39" s="17">
        <f t="shared" si="9"/>
        <v>58</v>
      </c>
      <c r="U39" s="1" t="s">
        <v>53</v>
      </c>
      <c r="V39" s="1"/>
    </row>
    <row r="40" spans="1:22" s="4" customFormat="1" ht="13.5" customHeight="1">
      <c r="A40" s="1">
        <v>33</v>
      </c>
      <c r="B40" s="1">
        <v>30</v>
      </c>
      <c r="C40" s="42">
        <f t="shared" si="0"/>
      </c>
      <c r="D40" s="100" t="s">
        <v>98</v>
      </c>
      <c r="E40" s="119">
        <v>8547152</v>
      </c>
      <c r="F40" s="120">
        <v>0</v>
      </c>
      <c r="G40" s="20">
        <f t="shared" si="1"/>
        <v>8547152</v>
      </c>
      <c r="H40" s="119">
        <v>5348246</v>
      </c>
      <c r="I40" s="120">
        <v>0</v>
      </c>
      <c r="J40" s="20">
        <f t="shared" si="2"/>
        <v>5348246</v>
      </c>
      <c r="K40" s="21">
        <f t="shared" si="3"/>
        <v>3198906</v>
      </c>
      <c r="L40" s="21">
        <f t="shared" si="4"/>
        <v>7003</v>
      </c>
      <c r="M40" s="62">
        <f t="shared" si="5"/>
        <v>3191903</v>
      </c>
      <c r="N40" s="51">
        <v>2856046</v>
      </c>
      <c r="O40" s="18">
        <f t="shared" si="6"/>
        <v>335857</v>
      </c>
      <c r="P40" s="173">
        <f t="shared" si="8"/>
        <v>11.8</v>
      </c>
      <c r="Q40" s="51">
        <v>1151635</v>
      </c>
      <c r="R40" s="51">
        <v>768984</v>
      </c>
      <c r="S40" s="18">
        <f t="shared" si="7"/>
        <v>382651</v>
      </c>
      <c r="T40" s="22">
        <f t="shared" si="9"/>
        <v>49.8</v>
      </c>
      <c r="U40" s="1" t="s">
        <v>54</v>
      </c>
      <c r="V40" s="1"/>
    </row>
    <row r="41" spans="1:22" s="4" customFormat="1" ht="14.25">
      <c r="A41" s="1">
        <v>28</v>
      </c>
      <c r="B41" s="1">
        <v>31</v>
      </c>
      <c r="C41" s="41">
        <f t="shared" si="0"/>
      </c>
      <c r="D41" s="96" t="s">
        <v>99</v>
      </c>
      <c r="E41" s="117">
        <v>10173270</v>
      </c>
      <c r="F41" s="118">
        <v>0</v>
      </c>
      <c r="G41" s="15">
        <f t="shared" si="1"/>
        <v>10173270</v>
      </c>
      <c r="H41" s="117">
        <v>7315410</v>
      </c>
      <c r="I41" s="118">
        <v>0</v>
      </c>
      <c r="J41" s="15">
        <f t="shared" si="2"/>
        <v>7315410</v>
      </c>
      <c r="K41" s="16">
        <f t="shared" si="3"/>
        <v>2857860</v>
      </c>
      <c r="L41" s="16">
        <f t="shared" si="4"/>
        <v>8336</v>
      </c>
      <c r="M41" s="61">
        <f t="shared" si="5"/>
        <v>2849524</v>
      </c>
      <c r="N41" s="50">
        <v>2397985</v>
      </c>
      <c r="O41" s="13">
        <f t="shared" si="6"/>
        <v>451539</v>
      </c>
      <c r="P41" s="172">
        <f t="shared" si="8"/>
        <v>18.8</v>
      </c>
      <c r="Q41" s="50">
        <v>1542852</v>
      </c>
      <c r="R41" s="50">
        <v>1012769</v>
      </c>
      <c r="S41" s="13">
        <f t="shared" si="7"/>
        <v>530083</v>
      </c>
      <c r="T41" s="17">
        <f t="shared" si="9"/>
        <v>52.3</v>
      </c>
      <c r="U41" s="1" t="s">
        <v>55</v>
      </c>
      <c r="V41" s="1"/>
    </row>
    <row r="42" spans="1:22" s="4" customFormat="1" ht="14.25">
      <c r="A42" s="1">
        <v>31</v>
      </c>
      <c r="B42" s="1">
        <v>32</v>
      </c>
      <c r="C42" s="41">
        <f t="shared" si="0"/>
      </c>
      <c r="D42" s="96" t="s">
        <v>78</v>
      </c>
      <c r="E42" s="117">
        <v>8319149</v>
      </c>
      <c r="F42" s="118">
        <v>0</v>
      </c>
      <c r="G42" s="15">
        <f t="shared" si="1"/>
        <v>8319149</v>
      </c>
      <c r="H42" s="117">
        <v>5987884</v>
      </c>
      <c r="I42" s="118">
        <v>0</v>
      </c>
      <c r="J42" s="15">
        <f t="shared" si="2"/>
        <v>5987884</v>
      </c>
      <c r="K42" s="16">
        <f t="shared" si="3"/>
        <v>2331265</v>
      </c>
      <c r="L42" s="16">
        <f t="shared" si="4"/>
        <v>6816</v>
      </c>
      <c r="M42" s="61">
        <f t="shared" si="5"/>
        <v>2324449</v>
      </c>
      <c r="N42" s="50">
        <v>1806123</v>
      </c>
      <c r="O42" s="13">
        <f t="shared" si="6"/>
        <v>518326</v>
      </c>
      <c r="P42" s="172">
        <f t="shared" si="8"/>
        <v>28.7</v>
      </c>
      <c r="Q42" s="50">
        <v>1252466</v>
      </c>
      <c r="R42" s="50">
        <v>784736</v>
      </c>
      <c r="S42" s="13">
        <f t="shared" si="7"/>
        <v>467730</v>
      </c>
      <c r="T42" s="17">
        <f t="shared" si="9"/>
        <v>59.6</v>
      </c>
      <c r="U42" s="1" t="s">
        <v>56</v>
      </c>
      <c r="V42" s="1"/>
    </row>
    <row r="43" spans="1:22" s="4" customFormat="1" ht="14.25">
      <c r="A43" s="1">
        <v>32</v>
      </c>
      <c r="B43" s="1">
        <v>33</v>
      </c>
      <c r="C43" s="42">
        <f t="shared" si="0"/>
      </c>
      <c r="D43" s="100" t="s">
        <v>100</v>
      </c>
      <c r="E43" s="121">
        <v>8063718</v>
      </c>
      <c r="F43" s="122">
        <v>-534</v>
      </c>
      <c r="G43" s="25">
        <f t="shared" si="1"/>
        <v>8063184</v>
      </c>
      <c r="H43" s="121">
        <v>4502975</v>
      </c>
      <c r="I43" s="122">
        <v>-2514</v>
      </c>
      <c r="J43" s="25">
        <f t="shared" si="2"/>
        <v>4500461</v>
      </c>
      <c r="K43" s="26">
        <f t="shared" si="3"/>
        <v>3562723</v>
      </c>
      <c r="L43" s="26">
        <f t="shared" si="4"/>
        <v>6607</v>
      </c>
      <c r="M43" s="63">
        <f t="shared" si="5"/>
        <v>3556116</v>
      </c>
      <c r="N43" s="52">
        <v>3263127</v>
      </c>
      <c r="O43" s="23">
        <f t="shared" si="6"/>
        <v>292989</v>
      </c>
      <c r="P43" s="174">
        <f t="shared" si="8"/>
        <v>9</v>
      </c>
      <c r="Q43" s="52">
        <v>1100080</v>
      </c>
      <c r="R43" s="52">
        <v>753575</v>
      </c>
      <c r="S43" s="23">
        <f t="shared" si="7"/>
        <v>346505</v>
      </c>
      <c r="T43" s="27">
        <f t="shared" si="9"/>
        <v>46</v>
      </c>
      <c r="U43" s="1" t="s">
        <v>57</v>
      </c>
      <c r="V43" s="1"/>
    </row>
    <row r="44" spans="1:22" s="4" customFormat="1" ht="14.25">
      <c r="A44" s="1"/>
      <c r="B44" s="1"/>
      <c r="C44" s="28"/>
      <c r="D44" s="100" t="s">
        <v>58</v>
      </c>
      <c r="E44" s="29">
        <f>E46-E45</f>
        <v>704503896</v>
      </c>
      <c r="F44" s="29">
        <f>F46-F45</f>
        <v>-483175</v>
      </c>
      <c r="G44" s="29">
        <f aca="true" t="shared" si="10" ref="G44:R44">G46-G45</f>
        <v>704020721</v>
      </c>
      <c r="H44" s="29">
        <f t="shared" si="10"/>
        <v>541557440</v>
      </c>
      <c r="I44" s="29">
        <f t="shared" si="10"/>
        <v>59299</v>
      </c>
      <c r="J44" s="29">
        <f t="shared" si="10"/>
        <v>541616739</v>
      </c>
      <c r="K44" s="29">
        <f t="shared" si="10"/>
        <v>162403982</v>
      </c>
      <c r="L44" s="29">
        <f t="shared" si="10"/>
        <v>576842</v>
      </c>
      <c r="M44" s="179">
        <f>M46-M45</f>
        <v>161827140</v>
      </c>
      <c r="N44" s="53">
        <f t="shared" si="10"/>
        <v>132194168</v>
      </c>
      <c r="O44" s="29">
        <f t="shared" si="10"/>
        <v>29632972</v>
      </c>
      <c r="P44" s="175">
        <f t="shared" si="8"/>
        <v>22.4</v>
      </c>
      <c r="Q44" s="160">
        <f t="shared" si="10"/>
        <v>92388753</v>
      </c>
      <c r="R44" s="31">
        <f t="shared" si="10"/>
        <v>59966920</v>
      </c>
      <c r="S44" s="31">
        <f>Q44-R44</f>
        <v>32421833</v>
      </c>
      <c r="T44" s="32">
        <f t="shared" si="9"/>
        <v>54.1</v>
      </c>
      <c r="U44" s="1" t="s">
        <v>58</v>
      </c>
      <c r="V44" s="1"/>
    </row>
    <row r="45" spans="1:22" s="4" customFormat="1" ht="14.25">
      <c r="A45" s="1"/>
      <c r="B45" s="1"/>
      <c r="C45" s="33"/>
      <c r="D45" s="100" t="s">
        <v>59</v>
      </c>
      <c r="E45" s="154">
        <f aca="true" t="shared" si="11" ref="E45:R45">SUMIF($C$13:$C$44,"超",E13:E44)</f>
        <v>12794677</v>
      </c>
      <c r="F45" s="154">
        <f t="shared" si="11"/>
        <v>0</v>
      </c>
      <c r="G45" s="154">
        <f t="shared" si="11"/>
        <v>12794677</v>
      </c>
      <c r="H45" s="154">
        <f t="shared" si="11"/>
        <v>13388531</v>
      </c>
      <c r="I45" s="154">
        <f t="shared" si="11"/>
        <v>0</v>
      </c>
      <c r="J45" s="154">
        <f t="shared" si="11"/>
        <v>13388531</v>
      </c>
      <c r="K45" s="154">
        <f t="shared" si="11"/>
        <v>-593854</v>
      </c>
      <c r="L45" s="157">
        <f t="shared" si="11"/>
        <v>0</v>
      </c>
      <c r="M45" s="159">
        <f t="shared" si="11"/>
        <v>0</v>
      </c>
      <c r="N45" s="158">
        <f t="shared" si="11"/>
        <v>0</v>
      </c>
      <c r="O45" s="155">
        <f t="shared" si="11"/>
        <v>0</v>
      </c>
      <c r="P45" s="176">
        <f t="shared" si="11"/>
        <v>0</v>
      </c>
      <c r="Q45" s="161">
        <f t="shared" si="11"/>
        <v>1108373</v>
      </c>
      <c r="R45" s="155">
        <f t="shared" si="11"/>
        <v>1105815</v>
      </c>
      <c r="S45" s="155">
        <f>Q45-R45</f>
        <v>2558</v>
      </c>
      <c r="T45" s="156">
        <f t="shared" si="9"/>
        <v>0.2</v>
      </c>
      <c r="U45" s="1" t="s">
        <v>59</v>
      </c>
      <c r="V45" s="1" t="s">
        <v>60</v>
      </c>
    </row>
    <row r="46" spans="1:22" s="4" customFormat="1" ht="14.25">
      <c r="A46" s="1"/>
      <c r="B46" s="1"/>
      <c r="C46" s="273" t="s">
        <v>115</v>
      </c>
      <c r="D46" s="274"/>
      <c r="E46" s="34">
        <f>SUM(E13:E43)</f>
        <v>717298573</v>
      </c>
      <c r="F46" s="34">
        <f aca="true" t="shared" si="12" ref="F46:K46">SUM(F13:F43)</f>
        <v>-483175</v>
      </c>
      <c r="G46" s="34">
        <f t="shared" si="12"/>
        <v>716815398</v>
      </c>
      <c r="H46" s="34">
        <f t="shared" si="12"/>
        <v>554945971</v>
      </c>
      <c r="I46" s="34">
        <f t="shared" si="12"/>
        <v>59299</v>
      </c>
      <c r="J46" s="34">
        <f t="shared" si="12"/>
        <v>555005270</v>
      </c>
      <c r="K46" s="34">
        <f t="shared" si="12"/>
        <v>161810128</v>
      </c>
      <c r="L46" s="34">
        <f>SUM(L13:L43)</f>
        <v>576842</v>
      </c>
      <c r="M46" s="65">
        <f>SUM(M13:M43)</f>
        <v>161827140</v>
      </c>
      <c r="N46" s="55">
        <v>132194168</v>
      </c>
      <c r="O46" s="35">
        <f>SUM(O13:O43)</f>
        <v>29632972</v>
      </c>
      <c r="P46" s="177">
        <f t="shared" si="8"/>
        <v>22.4</v>
      </c>
      <c r="Q46" s="162">
        <f>SUM(Q13:Q43)</f>
        <v>93497126</v>
      </c>
      <c r="R46" s="35">
        <f>SUM(R13:R43)</f>
        <v>61072735</v>
      </c>
      <c r="S46" s="35">
        <f>Q46-R46</f>
        <v>32424391</v>
      </c>
      <c r="T46" s="36">
        <f t="shared" si="9"/>
        <v>53.1</v>
      </c>
      <c r="U46" s="1" t="s">
        <v>61</v>
      </c>
      <c r="V46" s="1" t="s">
        <v>114</v>
      </c>
    </row>
    <row r="47" spans="1:22" s="4" customFormat="1" ht="14.25">
      <c r="A47" s="1">
        <v>36</v>
      </c>
      <c r="B47" s="1">
        <v>34</v>
      </c>
      <c r="C47" s="42">
        <f aca="true" t="shared" si="13" ref="C47:C56">IF(K47&lt;0,"不","")</f>
      </c>
      <c r="D47" s="100" t="s">
        <v>101</v>
      </c>
      <c r="E47" s="123">
        <v>4305057</v>
      </c>
      <c r="F47" s="123">
        <v>7849</v>
      </c>
      <c r="G47" s="29">
        <f aca="true" t="shared" si="14" ref="G47:G56">E47+F47</f>
        <v>4312906</v>
      </c>
      <c r="H47" s="123">
        <v>3402078</v>
      </c>
      <c r="I47" s="123">
        <v>-304</v>
      </c>
      <c r="J47" s="30">
        <f aca="true" t="shared" si="15" ref="J47:J56">H47+I47</f>
        <v>3401774</v>
      </c>
      <c r="K47" s="37">
        <f aca="true" t="shared" si="16" ref="K47:K56">G47-J47</f>
        <v>911132</v>
      </c>
      <c r="L47" s="37">
        <f aca="true" t="shared" si="17" ref="L47:L56">IF(K47&lt;0,"",ROUND(G47*$J$4,0))</f>
        <v>3534</v>
      </c>
      <c r="M47" s="58">
        <f aca="true" t="shared" si="18" ref="M47:M56">IF(+K47-L47&lt;=0,0,+K47-L47)</f>
        <v>907598</v>
      </c>
      <c r="N47" s="56">
        <v>716814</v>
      </c>
      <c r="O47" s="31">
        <f aca="true" t="shared" si="19" ref="O47:O65">M47-N47</f>
        <v>190784</v>
      </c>
      <c r="P47" s="175">
        <f t="shared" si="8"/>
        <v>26.6</v>
      </c>
      <c r="Q47" s="56">
        <v>648053</v>
      </c>
      <c r="R47" s="56">
        <v>428469</v>
      </c>
      <c r="S47" s="31">
        <f t="shared" si="7"/>
        <v>219584</v>
      </c>
      <c r="T47" s="32">
        <f t="shared" si="9"/>
        <v>51.2</v>
      </c>
      <c r="U47" s="1" t="s">
        <v>62</v>
      </c>
      <c r="V47" s="1"/>
    </row>
    <row r="48" spans="1:22" s="4" customFormat="1" ht="14.25">
      <c r="A48" s="1">
        <v>37</v>
      </c>
      <c r="B48" s="1">
        <v>35</v>
      </c>
      <c r="C48" s="41">
        <f t="shared" si="13"/>
      </c>
      <c r="D48" s="96" t="s">
        <v>102</v>
      </c>
      <c r="E48" s="118">
        <v>3544802</v>
      </c>
      <c r="F48" s="118">
        <v>1448</v>
      </c>
      <c r="G48" s="14">
        <f t="shared" si="14"/>
        <v>3546250</v>
      </c>
      <c r="H48" s="118">
        <v>2048399</v>
      </c>
      <c r="I48" s="118">
        <v>-270</v>
      </c>
      <c r="J48" s="15">
        <f t="shared" si="15"/>
        <v>2048129</v>
      </c>
      <c r="K48" s="16">
        <f t="shared" si="16"/>
        <v>1498121</v>
      </c>
      <c r="L48" s="16">
        <f t="shared" si="17"/>
        <v>2906</v>
      </c>
      <c r="M48" s="61">
        <f t="shared" si="18"/>
        <v>1495215</v>
      </c>
      <c r="N48" s="50">
        <v>1298548</v>
      </c>
      <c r="O48" s="13">
        <f t="shared" si="19"/>
        <v>196667</v>
      </c>
      <c r="P48" s="172">
        <f t="shared" si="8"/>
        <v>15.1</v>
      </c>
      <c r="Q48" s="50">
        <v>543909</v>
      </c>
      <c r="R48" s="50">
        <v>376106</v>
      </c>
      <c r="S48" s="13">
        <f t="shared" si="7"/>
        <v>167803</v>
      </c>
      <c r="T48" s="17">
        <f t="shared" si="9"/>
        <v>44.6</v>
      </c>
      <c r="U48" s="1" t="s">
        <v>63</v>
      </c>
      <c r="V48" s="1"/>
    </row>
    <row r="49" spans="1:22" s="4" customFormat="1" ht="14.25">
      <c r="A49" s="1">
        <v>41</v>
      </c>
      <c r="B49" s="1">
        <v>36</v>
      </c>
      <c r="C49" s="41">
        <f t="shared" si="13"/>
      </c>
      <c r="D49" s="96" t="s">
        <v>103</v>
      </c>
      <c r="E49" s="118">
        <v>2688175</v>
      </c>
      <c r="F49" s="118">
        <v>0</v>
      </c>
      <c r="G49" s="14">
        <f t="shared" si="14"/>
        <v>2688175</v>
      </c>
      <c r="H49" s="118">
        <v>1215118</v>
      </c>
      <c r="I49" s="118">
        <v>0</v>
      </c>
      <c r="J49" s="15">
        <f t="shared" si="15"/>
        <v>1215118</v>
      </c>
      <c r="K49" s="16">
        <f t="shared" si="16"/>
        <v>1473057</v>
      </c>
      <c r="L49" s="16">
        <f t="shared" si="17"/>
        <v>2203</v>
      </c>
      <c r="M49" s="61">
        <f t="shared" si="18"/>
        <v>1470854</v>
      </c>
      <c r="N49" s="50">
        <v>1368477</v>
      </c>
      <c r="O49" s="13">
        <f t="shared" si="19"/>
        <v>102377</v>
      </c>
      <c r="P49" s="172">
        <f t="shared" si="8"/>
        <v>7.5</v>
      </c>
      <c r="Q49" s="50">
        <v>366388</v>
      </c>
      <c r="R49" s="50">
        <v>258602</v>
      </c>
      <c r="S49" s="13">
        <f t="shared" si="7"/>
        <v>107786</v>
      </c>
      <c r="T49" s="17">
        <f t="shared" si="9"/>
        <v>41.7</v>
      </c>
      <c r="U49" s="1" t="s">
        <v>64</v>
      </c>
      <c r="V49" s="1"/>
    </row>
    <row r="50" spans="1:22" s="4" customFormat="1" ht="14.25">
      <c r="A50" s="1">
        <v>39</v>
      </c>
      <c r="B50" s="1">
        <v>37</v>
      </c>
      <c r="C50" s="41">
        <f t="shared" si="13"/>
      </c>
      <c r="D50" s="96" t="s">
        <v>104</v>
      </c>
      <c r="E50" s="118">
        <v>3054578</v>
      </c>
      <c r="F50" s="118">
        <v>0</v>
      </c>
      <c r="G50" s="14">
        <f t="shared" si="14"/>
        <v>3054578</v>
      </c>
      <c r="H50" s="118">
        <v>1829061</v>
      </c>
      <c r="I50" s="118">
        <v>956</v>
      </c>
      <c r="J50" s="15">
        <f t="shared" si="15"/>
        <v>1830017</v>
      </c>
      <c r="K50" s="16">
        <f t="shared" si="16"/>
        <v>1224561</v>
      </c>
      <c r="L50" s="16">
        <f t="shared" si="17"/>
        <v>2503</v>
      </c>
      <c r="M50" s="62">
        <f t="shared" si="18"/>
        <v>1222058</v>
      </c>
      <c r="N50" s="50">
        <v>1186637</v>
      </c>
      <c r="O50" s="13">
        <f t="shared" si="19"/>
        <v>35421</v>
      </c>
      <c r="P50" s="172">
        <f t="shared" si="8"/>
        <v>3</v>
      </c>
      <c r="Q50" s="50">
        <v>438792</v>
      </c>
      <c r="R50" s="50">
        <v>314944</v>
      </c>
      <c r="S50" s="13">
        <f t="shared" si="7"/>
        <v>123848</v>
      </c>
      <c r="T50" s="17">
        <f t="shared" si="9"/>
        <v>39.3</v>
      </c>
      <c r="U50" s="1" t="s">
        <v>65</v>
      </c>
      <c r="V50" s="1"/>
    </row>
    <row r="51" spans="1:22" s="4" customFormat="1" ht="14.25">
      <c r="A51" s="1">
        <v>34</v>
      </c>
      <c r="B51" s="1">
        <v>38</v>
      </c>
      <c r="C51" s="42">
        <f t="shared" si="13"/>
      </c>
      <c r="D51" s="100" t="s">
        <v>105</v>
      </c>
      <c r="E51" s="120">
        <v>5620475</v>
      </c>
      <c r="F51" s="120">
        <v>0</v>
      </c>
      <c r="G51" s="19">
        <f t="shared" si="14"/>
        <v>5620475</v>
      </c>
      <c r="H51" s="120">
        <v>3816578</v>
      </c>
      <c r="I51" s="120">
        <v>0</v>
      </c>
      <c r="J51" s="20">
        <f t="shared" si="15"/>
        <v>3816578</v>
      </c>
      <c r="K51" s="21">
        <f t="shared" si="16"/>
        <v>1803897</v>
      </c>
      <c r="L51" s="21">
        <f t="shared" si="17"/>
        <v>4605</v>
      </c>
      <c r="M51" s="62">
        <f t="shared" si="18"/>
        <v>1799292</v>
      </c>
      <c r="N51" s="51">
        <v>1671704</v>
      </c>
      <c r="O51" s="18">
        <f t="shared" si="19"/>
        <v>127588</v>
      </c>
      <c r="P51" s="173">
        <f t="shared" si="8"/>
        <v>7.6</v>
      </c>
      <c r="Q51" s="51">
        <v>874748</v>
      </c>
      <c r="R51" s="51">
        <v>605797</v>
      </c>
      <c r="S51" s="18">
        <f t="shared" si="7"/>
        <v>268951</v>
      </c>
      <c r="T51" s="22">
        <f t="shared" si="9"/>
        <v>44.4</v>
      </c>
      <c r="U51" s="1" t="s">
        <v>66</v>
      </c>
      <c r="V51" s="1"/>
    </row>
    <row r="52" spans="1:22" s="4" customFormat="1" ht="14.25">
      <c r="A52" s="1">
        <v>44</v>
      </c>
      <c r="B52" s="1">
        <v>39</v>
      </c>
      <c r="C52" s="41" t="s">
        <v>128</v>
      </c>
      <c r="D52" s="96" t="s">
        <v>106</v>
      </c>
      <c r="E52" s="118">
        <v>1836681</v>
      </c>
      <c r="F52" s="118">
        <v>0</v>
      </c>
      <c r="G52" s="14">
        <f t="shared" si="14"/>
        <v>1836681</v>
      </c>
      <c r="H52" s="118">
        <v>2578141</v>
      </c>
      <c r="I52" s="118">
        <v>0</v>
      </c>
      <c r="J52" s="15">
        <f t="shared" si="15"/>
        <v>2578141</v>
      </c>
      <c r="K52" s="16">
        <f t="shared" si="16"/>
        <v>-741460</v>
      </c>
      <c r="L52" s="16">
        <f t="shared" si="17"/>
      </c>
      <c r="M52" s="61">
        <f t="shared" si="18"/>
        <v>0</v>
      </c>
      <c r="N52" s="50">
        <v>0</v>
      </c>
      <c r="O52" s="13">
        <f t="shared" si="19"/>
        <v>0</v>
      </c>
      <c r="P52" s="172">
        <f t="shared" si="8"/>
      </c>
      <c r="Q52" s="50">
        <v>201502</v>
      </c>
      <c r="R52" s="50">
        <v>201040</v>
      </c>
      <c r="S52" s="13">
        <f t="shared" si="7"/>
        <v>462</v>
      </c>
      <c r="T52" s="17">
        <f t="shared" si="9"/>
        <v>0.2</v>
      </c>
      <c r="U52" s="1" t="s">
        <v>67</v>
      </c>
      <c r="V52" s="1"/>
    </row>
    <row r="53" spans="1:21" s="4" customFormat="1" ht="14.25">
      <c r="A53" s="1">
        <v>38</v>
      </c>
      <c r="B53" s="1">
        <v>40</v>
      </c>
      <c r="C53" s="41">
        <f t="shared" si="13"/>
      </c>
      <c r="D53" s="96" t="s">
        <v>107</v>
      </c>
      <c r="E53" s="118">
        <v>3397771</v>
      </c>
      <c r="F53" s="118">
        <v>0</v>
      </c>
      <c r="G53" s="14">
        <f t="shared" si="14"/>
        <v>3397771</v>
      </c>
      <c r="H53" s="118">
        <v>1835880</v>
      </c>
      <c r="I53" s="118">
        <v>0</v>
      </c>
      <c r="J53" s="15">
        <f t="shared" si="15"/>
        <v>1835880</v>
      </c>
      <c r="K53" s="16">
        <f t="shared" si="16"/>
        <v>1561891</v>
      </c>
      <c r="L53" s="16">
        <f t="shared" si="17"/>
        <v>2784</v>
      </c>
      <c r="M53" s="61">
        <f t="shared" si="18"/>
        <v>1559107</v>
      </c>
      <c r="N53" s="50">
        <v>1469433</v>
      </c>
      <c r="O53" s="13">
        <f t="shared" si="19"/>
        <v>89674</v>
      </c>
      <c r="P53" s="172">
        <f t="shared" si="8"/>
        <v>6.1</v>
      </c>
      <c r="Q53" s="50">
        <v>448014</v>
      </c>
      <c r="R53" s="50">
        <v>310348</v>
      </c>
      <c r="S53" s="13">
        <f t="shared" si="7"/>
        <v>137666</v>
      </c>
      <c r="T53" s="17">
        <f t="shared" si="9"/>
        <v>44.4</v>
      </c>
      <c r="U53" s="1" t="s">
        <v>68</v>
      </c>
    </row>
    <row r="54" spans="1:21" s="4" customFormat="1" ht="14.25">
      <c r="A54" s="1">
        <v>42</v>
      </c>
      <c r="B54" s="1">
        <v>41</v>
      </c>
      <c r="C54" s="41">
        <f t="shared" si="13"/>
      </c>
      <c r="D54" s="96" t="s">
        <v>108</v>
      </c>
      <c r="E54" s="118">
        <v>2386248</v>
      </c>
      <c r="F54" s="118">
        <v>0</v>
      </c>
      <c r="G54" s="14">
        <f t="shared" si="14"/>
        <v>2386248</v>
      </c>
      <c r="H54" s="118">
        <v>1330945</v>
      </c>
      <c r="I54" s="118">
        <v>0</v>
      </c>
      <c r="J54" s="15">
        <f t="shared" si="15"/>
        <v>1330945</v>
      </c>
      <c r="K54" s="16">
        <f t="shared" si="16"/>
        <v>1055303</v>
      </c>
      <c r="L54" s="16">
        <f t="shared" si="17"/>
        <v>1955</v>
      </c>
      <c r="M54" s="61">
        <f t="shared" si="18"/>
        <v>1053348</v>
      </c>
      <c r="N54" s="50">
        <v>923952</v>
      </c>
      <c r="O54" s="13">
        <f t="shared" si="19"/>
        <v>129396</v>
      </c>
      <c r="P54" s="172">
        <f t="shared" si="8"/>
        <v>14</v>
      </c>
      <c r="Q54" s="50">
        <v>396797</v>
      </c>
      <c r="R54" s="50">
        <v>282349</v>
      </c>
      <c r="S54" s="13">
        <f t="shared" si="7"/>
        <v>114448</v>
      </c>
      <c r="T54" s="17">
        <f t="shared" si="9"/>
        <v>40.5</v>
      </c>
      <c r="U54" s="1" t="s">
        <v>69</v>
      </c>
    </row>
    <row r="55" spans="1:21" s="4" customFormat="1" ht="14.25">
      <c r="A55" s="1">
        <v>40</v>
      </c>
      <c r="B55" s="1">
        <v>42</v>
      </c>
      <c r="C55" s="41">
        <f t="shared" si="13"/>
      </c>
      <c r="D55" s="96" t="s">
        <v>109</v>
      </c>
      <c r="E55" s="118">
        <v>3002563</v>
      </c>
      <c r="F55" s="118">
        <v>0</v>
      </c>
      <c r="G55" s="14">
        <f t="shared" si="14"/>
        <v>3002563</v>
      </c>
      <c r="H55" s="118">
        <v>1500360</v>
      </c>
      <c r="I55" s="118">
        <v>0</v>
      </c>
      <c r="J55" s="15">
        <f t="shared" si="15"/>
        <v>1500360</v>
      </c>
      <c r="K55" s="16">
        <f t="shared" si="16"/>
        <v>1502203</v>
      </c>
      <c r="L55" s="16">
        <f t="shared" si="17"/>
        <v>2460</v>
      </c>
      <c r="M55" s="61">
        <f t="shared" si="18"/>
        <v>1499743</v>
      </c>
      <c r="N55" s="50">
        <v>1419501</v>
      </c>
      <c r="O55" s="13">
        <f t="shared" si="19"/>
        <v>80242</v>
      </c>
      <c r="P55" s="172">
        <f t="shared" si="8"/>
        <v>5.7</v>
      </c>
      <c r="Q55" s="50">
        <v>428346</v>
      </c>
      <c r="R55" s="50">
        <v>309425</v>
      </c>
      <c r="S55" s="13">
        <f t="shared" si="7"/>
        <v>118921</v>
      </c>
      <c r="T55" s="17">
        <f t="shared" si="9"/>
        <v>38.4</v>
      </c>
      <c r="U55" s="1" t="s">
        <v>70</v>
      </c>
    </row>
    <row r="56" spans="1:21" s="4" customFormat="1" ht="14.25">
      <c r="A56" s="1">
        <v>43</v>
      </c>
      <c r="B56" s="1">
        <v>43</v>
      </c>
      <c r="C56" s="41">
        <f t="shared" si="13"/>
      </c>
      <c r="D56" s="96" t="s">
        <v>71</v>
      </c>
      <c r="E56" s="118">
        <v>1551167</v>
      </c>
      <c r="F56" s="118">
        <v>0</v>
      </c>
      <c r="G56" s="14">
        <f t="shared" si="14"/>
        <v>1551167</v>
      </c>
      <c r="H56" s="118">
        <v>566181</v>
      </c>
      <c r="I56" s="118">
        <v>0</v>
      </c>
      <c r="J56" s="15">
        <f t="shared" si="15"/>
        <v>566181</v>
      </c>
      <c r="K56" s="16">
        <f t="shared" si="16"/>
        <v>984986</v>
      </c>
      <c r="L56" s="16">
        <f t="shared" si="17"/>
        <v>1271</v>
      </c>
      <c r="M56" s="61">
        <f t="shared" si="18"/>
        <v>983715</v>
      </c>
      <c r="N56" s="50">
        <v>919637</v>
      </c>
      <c r="O56" s="13">
        <f t="shared" si="19"/>
        <v>64078</v>
      </c>
      <c r="P56" s="172">
        <f t="shared" si="8"/>
        <v>7</v>
      </c>
      <c r="Q56" s="50">
        <v>231784</v>
      </c>
      <c r="R56" s="50">
        <v>183866</v>
      </c>
      <c r="S56" s="13">
        <f t="shared" si="7"/>
        <v>47918</v>
      </c>
      <c r="T56" s="17">
        <f t="shared" si="9"/>
        <v>26.1</v>
      </c>
      <c r="U56" s="1" t="s">
        <v>72</v>
      </c>
    </row>
    <row r="57" spans="1:21" s="4" customFormat="1" ht="14.25">
      <c r="A57" s="1"/>
      <c r="B57" s="1"/>
      <c r="C57" s="28"/>
      <c r="D57" s="100" t="s">
        <v>58</v>
      </c>
      <c r="E57" s="29">
        <f aca="true" t="shared" si="20" ref="E57:N57">E59-E58</f>
        <v>29550836</v>
      </c>
      <c r="F57" s="29">
        <f t="shared" si="20"/>
        <v>9297</v>
      </c>
      <c r="G57" s="29">
        <f t="shared" si="20"/>
        <v>29560133</v>
      </c>
      <c r="H57" s="29">
        <f t="shared" si="20"/>
        <v>17544600</v>
      </c>
      <c r="I57" s="29">
        <f t="shared" si="20"/>
        <v>382</v>
      </c>
      <c r="J57" s="29">
        <f t="shared" si="20"/>
        <v>17544982</v>
      </c>
      <c r="K57" s="29">
        <f t="shared" si="20"/>
        <v>12015151</v>
      </c>
      <c r="L57" s="29">
        <f t="shared" si="20"/>
        <v>24221</v>
      </c>
      <c r="M57" s="64">
        <f t="shared" si="20"/>
        <v>11990930</v>
      </c>
      <c r="N57" s="53">
        <f t="shared" si="20"/>
        <v>10974703</v>
      </c>
      <c r="O57" s="30">
        <f t="shared" si="19"/>
        <v>1016227</v>
      </c>
      <c r="P57" s="175">
        <f t="shared" si="8"/>
        <v>9.3</v>
      </c>
      <c r="Q57" s="56">
        <f>Q59-Q58</f>
        <v>4376831</v>
      </c>
      <c r="R57" s="53">
        <f>R59-R58</f>
        <v>3069906</v>
      </c>
      <c r="S57" s="30">
        <f>Q57-R57</f>
        <v>1306925</v>
      </c>
      <c r="T57" s="32">
        <f t="shared" si="9"/>
        <v>42.6</v>
      </c>
      <c r="U57" s="1" t="s">
        <v>58</v>
      </c>
    </row>
    <row r="58" spans="1:21" s="4" customFormat="1" ht="14.25">
      <c r="A58" s="1"/>
      <c r="B58" s="1"/>
      <c r="C58" s="33"/>
      <c r="D58" s="100" t="s">
        <v>59</v>
      </c>
      <c r="E58" s="130">
        <f>SUMIF($C$47:$C$56,"超",E47:E56)</f>
        <v>1836681</v>
      </c>
      <c r="F58" s="130">
        <f aca="true" t="shared" si="21" ref="F58:R58">SUMIF($C$47:$C$56,"超",F47:F56)</f>
        <v>0</v>
      </c>
      <c r="G58" s="130">
        <f t="shared" si="21"/>
        <v>1836681</v>
      </c>
      <c r="H58" s="130">
        <f t="shared" si="21"/>
        <v>2578141</v>
      </c>
      <c r="I58" s="130">
        <f t="shared" si="21"/>
        <v>0</v>
      </c>
      <c r="J58" s="130">
        <f t="shared" si="21"/>
        <v>2578141</v>
      </c>
      <c r="K58" s="130">
        <f t="shared" si="21"/>
        <v>-741460</v>
      </c>
      <c r="L58" s="130">
        <f t="shared" si="21"/>
        <v>0</v>
      </c>
      <c r="M58" s="66">
        <f t="shared" si="21"/>
        <v>0</v>
      </c>
      <c r="N58" s="54">
        <f t="shared" si="21"/>
        <v>0</v>
      </c>
      <c r="O58" s="25">
        <f t="shared" si="21"/>
        <v>0</v>
      </c>
      <c r="P58" s="174">
        <f t="shared" si="8"/>
      </c>
      <c r="Q58" s="52">
        <f t="shared" si="21"/>
        <v>201502</v>
      </c>
      <c r="R58" s="54">
        <f t="shared" si="21"/>
        <v>201040</v>
      </c>
      <c r="S58" s="25">
        <f t="shared" si="7"/>
        <v>462</v>
      </c>
      <c r="T58" s="27">
        <f t="shared" si="9"/>
        <v>0.2</v>
      </c>
      <c r="U58" s="1" t="s">
        <v>59</v>
      </c>
    </row>
    <row r="59" spans="1:21" s="4" customFormat="1" ht="14.25">
      <c r="A59" s="1"/>
      <c r="B59" s="1"/>
      <c r="C59" s="124" t="s">
        <v>73</v>
      </c>
      <c r="D59" s="125"/>
      <c r="E59" s="34">
        <f aca="true" t="shared" si="22" ref="E59:N59">SUM(E47:E56)</f>
        <v>31387517</v>
      </c>
      <c r="F59" s="34">
        <f t="shared" si="22"/>
        <v>9297</v>
      </c>
      <c r="G59" s="34">
        <f t="shared" si="22"/>
        <v>31396814</v>
      </c>
      <c r="H59" s="34">
        <f t="shared" si="22"/>
        <v>20122741</v>
      </c>
      <c r="I59" s="34">
        <f t="shared" si="22"/>
        <v>382</v>
      </c>
      <c r="J59" s="34">
        <f t="shared" si="22"/>
        <v>20123123</v>
      </c>
      <c r="K59" s="34">
        <f t="shared" si="22"/>
        <v>11273691</v>
      </c>
      <c r="L59" s="34">
        <f t="shared" si="22"/>
        <v>24221</v>
      </c>
      <c r="M59" s="65">
        <f t="shared" si="22"/>
        <v>11990930</v>
      </c>
      <c r="N59" s="55">
        <f t="shared" si="22"/>
        <v>10974703</v>
      </c>
      <c r="O59" s="35">
        <f t="shared" si="19"/>
        <v>1016227</v>
      </c>
      <c r="P59" s="177">
        <f t="shared" si="8"/>
        <v>9.3</v>
      </c>
      <c r="Q59" s="162">
        <f>SUM(Q47:Q56)</f>
        <v>4578333</v>
      </c>
      <c r="R59" s="55">
        <f>SUM(R47:R56)</f>
        <v>3270946</v>
      </c>
      <c r="S59" s="35">
        <f t="shared" si="7"/>
        <v>1307387</v>
      </c>
      <c r="T59" s="36">
        <f t="shared" si="9"/>
        <v>40</v>
      </c>
      <c r="U59" s="1" t="s">
        <v>74</v>
      </c>
    </row>
    <row r="60" spans="1:21" s="4" customFormat="1" ht="14.25">
      <c r="A60" s="1"/>
      <c r="B60" s="1"/>
      <c r="C60" s="28"/>
      <c r="D60" s="100" t="s">
        <v>58</v>
      </c>
      <c r="E60" s="29">
        <f aca="true" t="shared" si="23" ref="E60:O62">E44+E57</f>
        <v>734054732</v>
      </c>
      <c r="F60" s="29">
        <f t="shared" si="23"/>
        <v>-473878</v>
      </c>
      <c r="G60" s="29">
        <f t="shared" si="23"/>
        <v>733580854</v>
      </c>
      <c r="H60" s="29">
        <f t="shared" si="23"/>
        <v>559102040</v>
      </c>
      <c r="I60" s="29">
        <f t="shared" si="23"/>
        <v>59681</v>
      </c>
      <c r="J60" s="29">
        <f t="shared" si="23"/>
        <v>559161721</v>
      </c>
      <c r="K60" s="29">
        <f t="shared" si="23"/>
        <v>174419133</v>
      </c>
      <c r="L60" s="29">
        <f>L44+L57</f>
        <v>601063</v>
      </c>
      <c r="M60" s="64">
        <f t="shared" si="23"/>
        <v>173818070</v>
      </c>
      <c r="N60" s="53">
        <f t="shared" si="23"/>
        <v>143168871</v>
      </c>
      <c r="O60" s="30">
        <f t="shared" si="23"/>
        <v>30649199</v>
      </c>
      <c r="P60" s="175">
        <f t="shared" si="8"/>
        <v>21.4</v>
      </c>
      <c r="Q60" s="56">
        <f aca="true" t="shared" si="24" ref="Q60:R62">Q44+Q57</f>
        <v>96765584</v>
      </c>
      <c r="R60" s="53">
        <f t="shared" si="24"/>
        <v>63036826</v>
      </c>
      <c r="S60" s="30">
        <f t="shared" si="7"/>
        <v>33728758</v>
      </c>
      <c r="T60" s="32">
        <f t="shared" si="9"/>
        <v>53.5</v>
      </c>
      <c r="U60" s="1" t="s">
        <v>58</v>
      </c>
    </row>
    <row r="61" spans="1:21" s="4" customFormat="1" ht="14.25">
      <c r="A61" s="1"/>
      <c r="B61" s="1"/>
      <c r="C61" s="33"/>
      <c r="D61" s="100" t="s">
        <v>59</v>
      </c>
      <c r="E61" s="24">
        <f t="shared" si="23"/>
        <v>14631358</v>
      </c>
      <c r="F61" s="24">
        <f t="shared" si="23"/>
        <v>0</v>
      </c>
      <c r="G61" s="24">
        <f t="shared" si="23"/>
        <v>14631358</v>
      </c>
      <c r="H61" s="24">
        <f t="shared" si="23"/>
        <v>15966672</v>
      </c>
      <c r="I61" s="24">
        <f t="shared" si="23"/>
        <v>0</v>
      </c>
      <c r="J61" s="24">
        <f t="shared" si="23"/>
        <v>15966672</v>
      </c>
      <c r="K61" s="24">
        <f t="shared" si="23"/>
        <v>-1335314</v>
      </c>
      <c r="L61" s="24">
        <f t="shared" si="23"/>
        <v>0</v>
      </c>
      <c r="M61" s="66">
        <f t="shared" si="23"/>
        <v>0</v>
      </c>
      <c r="N61" s="54">
        <f>N45+N58</f>
        <v>0</v>
      </c>
      <c r="O61" s="25">
        <f>O45+O58</f>
        <v>0</v>
      </c>
      <c r="P61" s="174">
        <f t="shared" si="8"/>
      </c>
      <c r="Q61" s="52">
        <f t="shared" si="24"/>
        <v>1309875</v>
      </c>
      <c r="R61" s="54">
        <f t="shared" si="24"/>
        <v>1306855</v>
      </c>
      <c r="S61" s="25">
        <f t="shared" si="7"/>
        <v>3020</v>
      </c>
      <c r="T61" s="27">
        <f t="shared" si="9"/>
        <v>0.2</v>
      </c>
      <c r="U61" s="1" t="s">
        <v>59</v>
      </c>
    </row>
    <row r="62" spans="1:21" s="4" customFormat="1" ht="14.25">
      <c r="A62" s="1"/>
      <c r="B62" s="1"/>
      <c r="C62" s="273" t="s">
        <v>116</v>
      </c>
      <c r="D62" s="274"/>
      <c r="E62" s="34">
        <f t="shared" si="23"/>
        <v>748686090</v>
      </c>
      <c r="F62" s="34">
        <f t="shared" si="23"/>
        <v>-473878</v>
      </c>
      <c r="G62" s="34">
        <f t="shared" si="23"/>
        <v>748212212</v>
      </c>
      <c r="H62" s="34">
        <f t="shared" si="23"/>
        <v>575068712</v>
      </c>
      <c r="I62" s="34">
        <f t="shared" si="23"/>
        <v>59681</v>
      </c>
      <c r="J62" s="34">
        <f t="shared" si="23"/>
        <v>575128393</v>
      </c>
      <c r="K62" s="34">
        <f t="shared" si="23"/>
        <v>173083819</v>
      </c>
      <c r="L62" s="34">
        <f t="shared" si="23"/>
        <v>601063</v>
      </c>
      <c r="M62" s="65">
        <f t="shared" si="23"/>
        <v>173818070</v>
      </c>
      <c r="N62" s="55">
        <f>N46+N59</f>
        <v>143168871</v>
      </c>
      <c r="O62" s="35">
        <f>O46+O59</f>
        <v>30649199</v>
      </c>
      <c r="P62" s="177">
        <f t="shared" si="8"/>
        <v>21.4</v>
      </c>
      <c r="Q62" s="162">
        <f t="shared" si="24"/>
        <v>98075459</v>
      </c>
      <c r="R62" s="55">
        <f t="shared" si="24"/>
        <v>64343681</v>
      </c>
      <c r="S62" s="35">
        <f t="shared" si="7"/>
        <v>33731778</v>
      </c>
      <c r="T62" s="36">
        <f t="shared" si="9"/>
        <v>52.4</v>
      </c>
      <c r="U62" s="1" t="s">
        <v>75</v>
      </c>
    </row>
    <row r="63" spans="1:21" s="4" customFormat="1" ht="14.25">
      <c r="A63" s="1"/>
      <c r="B63" s="1"/>
      <c r="C63" s="28"/>
      <c r="D63" s="100" t="s">
        <v>58</v>
      </c>
      <c r="E63" s="29">
        <f aca="true" t="shared" si="25" ref="E63:M63">E60+E8+E9</f>
        <v>1363768276</v>
      </c>
      <c r="F63" s="29">
        <f t="shared" si="25"/>
        <v>-163441</v>
      </c>
      <c r="G63" s="29">
        <f t="shared" si="25"/>
        <v>1363604835</v>
      </c>
      <c r="H63" s="29">
        <f t="shared" si="25"/>
        <v>1119206810</v>
      </c>
      <c r="I63" s="29">
        <f t="shared" si="25"/>
        <v>187581</v>
      </c>
      <c r="J63" s="29">
        <f t="shared" si="25"/>
        <v>1119394391</v>
      </c>
      <c r="K63" s="29">
        <f t="shared" si="25"/>
        <v>244210444</v>
      </c>
      <c r="L63" s="29">
        <f t="shared" si="25"/>
        <v>1117276</v>
      </c>
      <c r="M63" s="64">
        <f t="shared" si="25"/>
        <v>243093168</v>
      </c>
      <c r="N63" s="126">
        <f>N60+N8+N9</f>
        <v>203722633</v>
      </c>
      <c r="O63" s="88">
        <f t="shared" si="19"/>
        <v>39370535</v>
      </c>
      <c r="P63" s="175">
        <f t="shared" si="8"/>
        <v>19.3</v>
      </c>
      <c r="Q63" s="95">
        <f>Q60+Q8+Q9</f>
        <v>204657135</v>
      </c>
      <c r="R63" s="126">
        <f>R60+R8+R9</f>
        <v>111643323</v>
      </c>
      <c r="S63" s="88">
        <f t="shared" si="7"/>
        <v>93013812</v>
      </c>
      <c r="T63" s="32">
        <f t="shared" si="9"/>
        <v>83.3</v>
      </c>
      <c r="U63" s="1" t="s">
        <v>58</v>
      </c>
    </row>
    <row r="64" spans="1:21" s="4" customFormat="1" ht="14.25">
      <c r="A64" s="1"/>
      <c r="B64" s="1"/>
      <c r="C64" s="33"/>
      <c r="D64" s="100" t="s">
        <v>59</v>
      </c>
      <c r="E64" s="24">
        <f aca="true" t="shared" si="26" ref="E64:M64">E61</f>
        <v>14631358</v>
      </c>
      <c r="F64" s="24">
        <f t="shared" si="26"/>
        <v>0</v>
      </c>
      <c r="G64" s="24">
        <f t="shared" si="26"/>
        <v>14631358</v>
      </c>
      <c r="H64" s="24">
        <f t="shared" si="26"/>
        <v>15966672</v>
      </c>
      <c r="I64" s="24">
        <f t="shared" si="26"/>
        <v>0</v>
      </c>
      <c r="J64" s="24">
        <f t="shared" si="26"/>
        <v>15966672</v>
      </c>
      <c r="K64" s="24">
        <f t="shared" si="26"/>
        <v>-1335314</v>
      </c>
      <c r="L64" s="24">
        <f t="shared" si="26"/>
        <v>0</v>
      </c>
      <c r="M64" s="66">
        <f t="shared" si="26"/>
        <v>0</v>
      </c>
      <c r="N64" s="54">
        <f>N61</f>
        <v>0</v>
      </c>
      <c r="O64" s="25">
        <f t="shared" si="19"/>
        <v>0</v>
      </c>
      <c r="P64" s="174">
        <f t="shared" si="8"/>
      </c>
      <c r="Q64" s="52">
        <f>Q61</f>
        <v>1309875</v>
      </c>
      <c r="R64" s="54">
        <f>R61</f>
        <v>1306855</v>
      </c>
      <c r="S64" s="25">
        <f t="shared" si="7"/>
        <v>3020</v>
      </c>
      <c r="T64" s="27">
        <f t="shared" si="9"/>
        <v>0.2</v>
      </c>
      <c r="U64" s="1" t="s">
        <v>59</v>
      </c>
    </row>
    <row r="65" spans="1:21" s="4" customFormat="1" ht="15" thickBot="1">
      <c r="A65" s="1"/>
      <c r="B65" s="1"/>
      <c r="C65" s="127" t="s">
        <v>76</v>
      </c>
      <c r="D65" s="128"/>
      <c r="E65" s="38">
        <f aca="true" t="shared" si="27" ref="E65:N65">E63+E64</f>
        <v>1378399634</v>
      </c>
      <c r="F65" s="38">
        <f t="shared" si="27"/>
        <v>-163441</v>
      </c>
      <c r="G65" s="38">
        <f t="shared" si="27"/>
        <v>1378236193</v>
      </c>
      <c r="H65" s="38">
        <f t="shared" si="27"/>
        <v>1135173482</v>
      </c>
      <c r="I65" s="38">
        <f t="shared" si="27"/>
        <v>187581</v>
      </c>
      <c r="J65" s="38">
        <f t="shared" si="27"/>
        <v>1135361063</v>
      </c>
      <c r="K65" s="38">
        <f t="shared" si="27"/>
        <v>242875130</v>
      </c>
      <c r="L65" s="38">
        <f t="shared" si="27"/>
        <v>1117276</v>
      </c>
      <c r="M65" s="67">
        <f t="shared" si="27"/>
        <v>243093168</v>
      </c>
      <c r="N65" s="57">
        <f t="shared" si="27"/>
        <v>203722633</v>
      </c>
      <c r="O65" s="39">
        <f t="shared" si="19"/>
        <v>39370535</v>
      </c>
      <c r="P65" s="178">
        <f t="shared" si="8"/>
        <v>19.3</v>
      </c>
      <c r="Q65" s="163">
        <f>Q63+Q64</f>
        <v>205967010</v>
      </c>
      <c r="R65" s="57">
        <f>R63+R64</f>
        <v>112950178</v>
      </c>
      <c r="S65" s="39">
        <f t="shared" si="7"/>
        <v>93016832</v>
      </c>
      <c r="T65" s="40">
        <f t="shared" si="9"/>
        <v>82.4</v>
      </c>
      <c r="U65" s="1" t="s">
        <v>77</v>
      </c>
    </row>
    <row r="66" spans="1:21" s="4" customFormat="1" ht="14.25">
      <c r="A66" s="1"/>
      <c r="B66" s="1"/>
      <c r="C66" s="136" t="s">
        <v>132</v>
      </c>
      <c r="D66" s="133"/>
      <c r="E66" s="134"/>
      <c r="F66" s="134"/>
      <c r="G66" s="134"/>
      <c r="H66" s="134"/>
      <c r="I66" s="134"/>
      <c r="J66" s="134"/>
      <c r="K66" s="134"/>
      <c r="L66" s="134"/>
      <c r="M66" s="101"/>
      <c r="N66" s="134"/>
      <c r="O66" s="134"/>
      <c r="P66" s="135"/>
      <c r="Q66" s="134"/>
      <c r="R66" s="134"/>
      <c r="S66" s="134"/>
      <c r="T66" s="135"/>
      <c r="U66" s="1"/>
    </row>
    <row r="67" ht="14.25">
      <c r="C67" s="1" t="s">
        <v>131</v>
      </c>
    </row>
  </sheetData>
  <sheetProtection/>
  <mergeCells count="3">
    <mergeCell ref="C46:D46"/>
    <mergeCell ref="C62:D62"/>
    <mergeCell ref="C12:D12"/>
  </mergeCells>
  <printOptions/>
  <pageMargins left="0.7874015748031497" right="0.7480314960629921" top="0.64" bottom="0.2" header="0.5118110236220472" footer="0.3"/>
  <pageSetup horizontalDpi="600" verticalDpi="600" orientation="portrait" paperSize="9" scale="60" r:id="rId1"/>
  <colBreaks count="1" manualBreakCount="1">
    <brk id="11" min="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2020-07-17T08:52:25Z</cp:lastPrinted>
  <dcterms:created xsi:type="dcterms:W3CDTF">2004-06-21T01:32:10Z</dcterms:created>
  <dcterms:modified xsi:type="dcterms:W3CDTF">2020-09-09T06:14:48Z</dcterms:modified>
  <cp:category/>
  <cp:version/>
  <cp:contentType/>
  <cp:contentStatus/>
</cp:coreProperties>
</file>